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7470" windowHeight="7320" activeTab="2"/>
  </bookViews>
  <sheets>
    <sheet name="Data" sheetId="1" r:id="rId1"/>
    <sheet name="Calculations" sheetId="2" r:id="rId2"/>
    <sheet name="Dashboard" sheetId="3" r:id="rId3"/>
  </sheets>
  <definedNames>
    <definedName name="_xlnm._FilterDatabase" localSheetId="0" hidden="1">Data!#REF!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70" i="2" l="1"/>
  <c r="F70" i="2"/>
  <c r="E70" i="2"/>
  <c r="G69" i="2"/>
  <c r="F69" i="2"/>
  <c r="E69" i="2"/>
  <c r="G68" i="2"/>
  <c r="F68" i="2"/>
  <c r="E68" i="2"/>
  <c r="G67" i="2"/>
  <c r="F67" i="2"/>
  <c r="E67" i="2"/>
  <c r="D70" i="2"/>
  <c r="D69" i="2"/>
  <c r="D68" i="2"/>
  <c r="D67" i="2"/>
  <c r="B74" i="2" s="1"/>
  <c r="D66" i="2"/>
  <c r="G66" i="2"/>
  <c r="F66" i="2"/>
  <c r="E66" i="2"/>
  <c r="B70" i="2"/>
  <c r="B69" i="2"/>
  <c r="B68" i="2"/>
  <c r="B67" i="2"/>
  <c r="B66" i="2"/>
  <c r="B53" i="2"/>
  <c r="J60" i="2"/>
  <c r="K60" i="2" s="1"/>
  <c r="J59" i="2"/>
  <c r="K59" i="2" s="1"/>
  <c r="J62" i="2"/>
  <c r="K62" i="2" s="1"/>
  <c r="J56" i="2"/>
  <c r="K56" i="2" s="1"/>
  <c r="J72" i="2"/>
  <c r="K72" i="2" s="1"/>
  <c r="J61" i="2"/>
  <c r="K61" i="2" s="1"/>
  <c r="J65" i="2"/>
  <c r="K65" i="2" s="1"/>
  <c r="J68" i="2"/>
  <c r="K68" i="2" s="1"/>
  <c r="J70" i="2"/>
  <c r="K70" i="2" s="1"/>
  <c r="J66" i="2"/>
  <c r="K66" i="2" s="1"/>
  <c r="J63" i="2"/>
  <c r="K63" i="2" s="1"/>
  <c r="J64" i="2"/>
  <c r="K64" i="2" s="1"/>
  <c r="J55" i="2"/>
  <c r="K55" i="2" s="1"/>
  <c r="J69" i="2"/>
  <c r="K69" i="2" s="1"/>
  <c r="J67" i="2"/>
  <c r="K67" i="2" s="1"/>
  <c r="J57" i="2"/>
  <c r="K57" i="2" s="1"/>
  <c r="J54" i="2"/>
  <c r="K54" i="2" s="1"/>
  <c r="J71" i="2"/>
  <c r="K71" i="2" s="1"/>
  <c r="J58" i="2"/>
  <c r="K58" i="2" s="1"/>
  <c r="J53" i="2"/>
  <c r="K53" i="2" s="1"/>
  <c r="Q124" i="2"/>
  <c r="Q560" i="2"/>
  <c r="P2" i="2"/>
  <c r="Q2" i="2" s="1"/>
  <c r="P3" i="2"/>
  <c r="Q3" i="2" s="1"/>
  <c r="P4" i="2"/>
  <c r="Q4" i="2" s="1"/>
  <c r="P5" i="2"/>
  <c r="Q5" i="2" s="1"/>
  <c r="P6" i="2"/>
  <c r="Q6" i="2" s="1"/>
  <c r="P7" i="2"/>
  <c r="Q7" i="2" s="1"/>
  <c r="P8" i="2"/>
  <c r="Q8" i="2" s="1"/>
  <c r="P9" i="2"/>
  <c r="Q9" i="2" s="1"/>
  <c r="P10" i="2"/>
  <c r="Q10" i="2" s="1"/>
  <c r="P11" i="2"/>
  <c r="Q11" i="2" s="1"/>
  <c r="P12" i="2"/>
  <c r="Q12" i="2" s="1"/>
  <c r="P13" i="2"/>
  <c r="Q13" i="2" s="1"/>
  <c r="P14" i="2"/>
  <c r="Q14" i="2" s="1"/>
  <c r="P15" i="2"/>
  <c r="Q15" i="2" s="1"/>
  <c r="P16" i="2"/>
  <c r="Q16" i="2" s="1"/>
  <c r="P17" i="2"/>
  <c r="Q17" i="2" s="1"/>
  <c r="P18" i="2"/>
  <c r="Q18" i="2" s="1"/>
  <c r="P19" i="2"/>
  <c r="Q19" i="2" s="1"/>
  <c r="P20" i="2"/>
  <c r="Q20" i="2" s="1"/>
  <c r="P21" i="2"/>
  <c r="Q21" i="2" s="1"/>
  <c r="P22" i="2"/>
  <c r="Q22" i="2" s="1"/>
  <c r="P23" i="2"/>
  <c r="Q23" i="2" s="1"/>
  <c r="P24" i="2"/>
  <c r="Q24" i="2" s="1"/>
  <c r="P25" i="2"/>
  <c r="Q25" i="2" s="1"/>
  <c r="P26" i="2"/>
  <c r="Q26" i="2" s="1"/>
  <c r="P27" i="2"/>
  <c r="Q27" i="2" s="1"/>
  <c r="P28" i="2"/>
  <c r="Q28" i="2" s="1"/>
  <c r="P29" i="2"/>
  <c r="Q29" i="2" s="1"/>
  <c r="P30" i="2"/>
  <c r="Q30" i="2" s="1"/>
  <c r="P31" i="2"/>
  <c r="Q31" i="2" s="1"/>
  <c r="P32" i="2"/>
  <c r="Q32" i="2" s="1"/>
  <c r="P33" i="2"/>
  <c r="Q33" i="2" s="1"/>
  <c r="P34" i="2"/>
  <c r="Q34" i="2" s="1"/>
  <c r="P35" i="2"/>
  <c r="Q35" i="2" s="1"/>
  <c r="P36" i="2"/>
  <c r="Q36" i="2" s="1"/>
  <c r="P37" i="2"/>
  <c r="Q37" i="2" s="1"/>
  <c r="P38" i="2"/>
  <c r="Q38" i="2" s="1"/>
  <c r="P39" i="2"/>
  <c r="Q39" i="2" s="1"/>
  <c r="P40" i="2"/>
  <c r="Q40" i="2" s="1"/>
  <c r="P41" i="2"/>
  <c r="Q41" i="2" s="1"/>
  <c r="P42" i="2"/>
  <c r="Q42" i="2" s="1"/>
  <c r="P43" i="2"/>
  <c r="Q43" i="2" s="1"/>
  <c r="P44" i="2"/>
  <c r="Q44" i="2" s="1"/>
  <c r="P45" i="2"/>
  <c r="Q45" i="2" s="1"/>
  <c r="P46" i="2"/>
  <c r="Q46" i="2" s="1"/>
  <c r="P47" i="2"/>
  <c r="Q47" i="2" s="1"/>
  <c r="P48" i="2"/>
  <c r="Q48" i="2" s="1"/>
  <c r="P49" i="2"/>
  <c r="Q49" i="2" s="1"/>
  <c r="P50" i="2"/>
  <c r="Q50" i="2" s="1"/>
  <c r="P51" i="2"/>
  <c r="Q51" i="2" s="1"/>
  <c r="P52" i="2"/>
  <c r="Q52" i="2" s="1"/>
  <c r="P53" i="2"/>
  <c r="Q53" i="2" s="1"/>
  <c r="P54" i="2"/>
  <c r="Q54" i="2" s="1"/>
  <c r="P55" i="2"/>
  <c r="Q55" i="2" s="1"/>
  <c r="P56" i="2"/>
  <c r="Q56" i="2" s="1"/>
  <c r="P57" i="2"/>
  <c r="Q57" i="2" s="1"/>
  <c r="P58" i="2"/>
  <c r="Q58" i="2" s="1"/>
  <c r="P59" i="2"/>
  <c r="Q59" i="2" s="1"/>
  <c r="P60" i="2"/>
  <c r="Q60" i="2" s="1"/>
  <c r="P61" i="2"/>
  <c r="Q61" i="2" s="1"/>
  <c r="P62" i="2"/>
  <c r="Q62" i="2" s="1"/>
  <c r="P63" i="2"/>
  <c r="Q63" i="2" s="1"/>
  <c r="P64" i="2"/>
  <c r="Q64" i="2" s="1"/>
  <c r="P65" i="2"/>
  <c r="Q65" i="2" s="1"/>
  <c r="P66" i="2"/>
  <c r="Q66" i="2" s="1"/>
  <c r="P67" i="2"/>
  <c r="Q67" i="2" s="1"/>
  <c r="P68" i="2"/>
  <c r="Q68" i="2" s="1"/>
  <c r="P69" i="2"/>
  <c r="Q69" i="2" s="1"/>
  <c r="P70" i="2"/>
  <c r="Q70" i="2" s="1"/>
  <c r="P71" i="2"/>
  <c r="Q71" i="2" s="1"/>
  <c r="P72" i="2"/>
  <c r="Q72" i="2" s="1"/>
  <c r="P73" i="2"/>
  <c r="Q73" i="2" s="1"/>
  <c r="P74" i="2"/>
  <c r="Q74" i="2" s="1"/>
  <c r="P75" i="2"/>
  <c r="Q75" i="2" s="1"/>
  <c r="P76" i="2"/>
  <c r="Q76" i="2" s="1"/>
  <c r="P77" i="2"/>
  <c r="Q77" i="2" s="1"/>
  <c r="P78" i="2"/>
  <c r="Q78" i="2" s="1"/>
  <c r="P79" i="2"/>
  <c r="Q79" i="2" s="1"/>
  <c r="P80" i="2"/>
  <c r="Q80" i="2" s="1"/>
  <c r="P81" i="2"/>
  <c r="Q81" i="2" s="1"/>
  <c r="P82" i="2"/>
  <c r="Q82" i="2" s="1"/>
  <c r="P83" i="2"/>
  <c r="Q83" i="2" s="1"/>
  <c r="P84" i="2"/>
  <c r="Q84" i="2" s="1"/>
  <c r="P85" i="2"/>
  <c r="Q85" i="2" s="1"/>
  <c r="P86" i="2"/>
  <c r="Q86" i="2" s="1"/>
  <c r="P87" i="2"/>
  <c r="Q87" i="2" s="1"/>
  <c r="P88" i="2"/>
  <c r="Q88" i="2" s="1"/>
  <c r="P89" i="2"/>
  <c r="Q89" i="2" s="1"/>
  <c r="P90" i="2"/>
  <c r="Q90" i="2" s="1"/>
  <c r="P91" i="2"/>
  <c r="Q91" i="2" s="1"/>
  <c r="P92" i="2"/>
  <c r="Q92" i="2" s="1"/>
  <c r="P93" i="2"/>
  <c r="Q93" i="2" s="1"/>
  <c r="P94" i="2"/>
  <c r="Q94" i="2" s="1"/>
  <c r="P95" i="2"/>
  <c r="Q95" i="2" s="1"/>
  <c r="P96" i="2"/>
  <c r="Q96" i="2" s="1"/>
  <c r="P97" i="2"/>
  <c r="Q97" i="2" s="1"/>
  <c r="P98" i="2"/>
  <c r="Q98" i="2" s="1"/>
  <c r="P99" i="2"/>
  <c r="Q99" i="2" s="1"/>
  <c r="P100" i="2"/>
  <c r="Q100" i="2" s="1"/>
  <c r="P101" i="2"/>
  <c r="Q101" i="2" s="1"/>
  <c r="P102" i="2"/>
  <c r="Q102" i="2" s="1"/>
  <c r="P103" i="2"/>
  <c r="Q103" i="2" s="1"/>
  <c r="P104" i="2"/>
  <c r="Q104" i="2" s="1"/>
  <c r="P105" i="2"/>
  <c r="Q105" i="2" s="1"/>
  <c r="P106" i="2"/>
  <c r="Q106" i="2" s="1"/>
  <c r="P107" i="2"/>
  <c r="Q107" i="2" s="1"/>
  <c r="P108" i="2"/>
  <c r="Q108" i="2" s="1"/>
  <c r="P109" i="2"/>
  <c r="Q109" i="2" s="1"/>
  <c r="P110" i="2"/>
  <c r="Q110" i="2" s="1"/>
  <c r="P111" i="2"/>
  <c r="Q111" i="2" s="1"/>
  <c r="P112" i="2"/>
  <c r="Q112" i="2" s="1"/>
  <c r="P113" i="2"/>
  <c r="Q113" i="2" s="1"/>
  <c r="P114" i="2"/>
  <c r="Q114" i="2" s="1"/>
  <c r="P115" i="2"/>
  <c r="Q115" i="2" s="1"/>
  <c r="P116" i="2"/>
  <c r="Q116" i="2" s="1"/>
  <c r="P117" i="2"/>
  <c r="Q117" i="2" s="1"/>
  <c r="P118" i="2"/>
  <c r="Q118" i="2" s="1"/>
  <c r="P119" i="2"/>
  <c r="Q119" i="2" s="1"/>
  <c r="P120" i="2"/>
  <c r="Q120" i="2" s="1"/>
  <c r="P121" i="2"/>
  <c r="Q121" i="2" s="1"/>
  <c r="P122" i="2"/>
  <c r="Q122" i="2" s="1"/>
  <c r="P123" i="2"/>
  <c r="Q123" i="2" s="1"/>
  <c r="P124" i="2"/>
  <c r="P125" i="2"/>
  <c r="Q125" i="2" s="1"/>
  <c r="P126" i="2"/>
  <c r="Q126" i="2" s="1"/>
  <c r="P127" i="2"/>
  <c r="Q127" i="2" s="1"/>
  <c r="P128" i="2"/>
  <c r="Q128" i="2" s="1"/>
  <c r="P129" i="2"/>
  <c r="Q129" i="2" s="1"/>
  <c r="P130" i="2"/>
  <c r="Q130" i="2" s="1"/>
  <c r="P131" i="2"/>
  <c r="Q131" i="2" s="1"/>
  <c r="P132" i="2"/>
  <c r="Q132" i="2" s="1"/>
  <c r="P133" i="2"/>
  <c r="Q133" i="2" s="1"/>
  <c r="P134" i="2"/>
  <c r="Q134" i="2" s="1"/>
  <c r="P135" i="2"/>
  <c r="Q135" i="2" s="1"/>
  <c r="P136" i="2"/>
  <c r="Q136" i="2" s="1"/>
  <c r="P137" i="2"/>
  <c r="Q137" i="2" s="1"/>
  <c r="P138" i="2"/>
  <c r="Q138" i="2" s="1"/>
  <c r="P139" i="2"/>
  <c r="Q139" i="2" s="1"/>
  <c r="P140" i="2"/>
  <c r="Q140" i="2" s="1"/>
  <c r="P141" i="2"/>
  <c r="Q141" i="2" s="1"/>
  <c r="P142" i="2"/>
  <c r="Q142" i="2" s="1"/>
  <c r="P143" i="2"/>
  <c r="Q143" i="2" s="1"/>
  <c r="P144" i="2"/>
  <c r="Q144" i="2" s="1"/>
  <c r="P145" i="2"/>
  <c r="Q145" i="2" s="1"/>
  <c r="P146" i="2"/>
  <c r="Q146" i="2" s="1"/>
  <c r="P147" i="2"/>
  <c r="Q147" i="2" s="1"/>
  <c r="P148" i="2"/>
  <c r="Q148" i="2" s="1"/>
  <c r="P149" i="2"/>
  <c r="Q149" i="2" s="1"/>
  <c r="P150" i="2"/>
  <c r="Q150" i="2" s="1"/>
  <c r="P151" i="2"/>
  <c r="Q151" i="2" s="1"/>
  <c r="P152" i="2"/>
  <c r="Q152" i="2" s="1"/>
  <c r="P153" i="2"/>
  <c r="Q153" i="2" s="1"/>
  <c r="P154" i="2"/>
  <c r="Q154" i="2" s="1"/>
  <c r="P155" i="2"/>
  <c r="Q155" i="2" s="1"/>
  <c r="P156" i="2"/>
  <c r="Q156" i="2" s="1"/>
  <c r="P157" i="2"/>
  <c r="Q157" i="2" s="1"/>
  <c r="P158" i="2"/>
  <c r="Q158" i="2" s="1"/>
  <c r="P159" i="2"/>
  <c r="Q159" i="2" s="1"/>
  <c r="P160" i="2"/>
  <c r="Q160" i="2" s="1"/>
  <c r="P161" i="2"/>
  <c r="Q161" i="2" s="1"/>
  <c r="P162" i="2"/>
  <c r="Q162" i="2" s="1"/>
  <c r="P163" i="2"/>
  <c r="Q163" i="2" s="1"/>
  <c r="P164" i="2"/>
  <c r="Q164" i="2" s="1"/>
  <c r="P165" i="2"/>
  <c r="Q165" i="2" s="1"/>
  <c r="P166" i="2"/>
  <c r="Q166" i="2" s="1"/>
  <c r="P167" i="2"/>
  <c r="Q167" i="2" s="1"/>
  <c r="P168" i="2"/>
  <c r="Q168" i="2" s="1"/>
  <c r="P169" i="2"/>
  <c r="Q169" i="2" s="1"/>
  <c r="P170" i="2"/>
  <c r="Q170" i="2" s="1"/>
  <c r="P171" i="2"/>
  <c r="Q171" i="2" s="1"/>
  <c r="P172" i="2"/>
  <c r="Q172" i="2" s="1"/>
  <c r="P173" i="2"/>
  <c r="Q173" i="2" s="1"/>
  <c r="P174" i="2"/>
  <c r="Q174" i="2" s="1"/>
  <c r="P175" i="2"/>
  <c r="Q175" i="2" s="1"/>
  <c r="P176" i="2"/>
  <c r="Q176" i="2" s="1"/>
  <c r="P177" i="2"/>
  <c r="Q177" i="2" s="1"/>
  <c r="P178" i="2"/>
  <c r="Q178" i="2" s="1"/>
  <c r="P179" i="2"/>
  <c r="Q179" i="2" s="1"/>
  <c r="P180" i="2"/>
  <c r="Q180" i="2" s="1"/>
  <c r="P181" i="2"/>
  <c r="Q181" i="2" s="1"/>
  <c r="P182" i="2"/>
  <c r="Q182" i="2" s="1"/>
  <c r="P183" i="2"/>
  <c r="Q183" i="2" s="1"/>
  <c r="P184" i="2"/>
  <c r="Q184" i="2" s="1"/>
  <c r="P185" i="2"/>
  <c r="Q185" i="2" s="1"/>
  <c r="P186" i="2"/>
  <c r="Q186" i="2" s="1"/>
  <c r="P187" i="2"/>
  <c r="Q187" i="2" s="1"/>
  <c r="P188" i="2"/>
  <c r="Q188" i="2" s="1"/>
  <c r="P189" i="2"/>
  <c r="Q189" i="2" s="1"/>
  <c r="P190" i="2"/>
  <c r="Q190" i="2" s="1"/>
  <c r="P191" i="2"/>
  <c r="Q191" i="2" s="1"/>
  <c r="P192" i="2"/>
  <c r="Q192" i="2" s="1"/>
  <c r="P193" i="2"/>
  <c r="Q193" i="2" s="1"/>
  <c r="P194" i="2"/>
  <c r="Q194" i="2" s="1"/>
  <c r="P195" i="2"/>
  <c r="Q195" i="2" s="1"/>
  <c r="P196" i="2"/>
  <c r="Q196" i="2" s="1"/>
  <c r="P197" i="2"/>
  <c r="Q197" i="2" s="1"/>
  <c r="P198" i="2"/>
  <c r="Q198" i="2" s="1"/>
  <c r="P199" i="2"/>
  <c r="Q199" i="2" s="1"/>
  <c r="P200" i="2"/>
  <c r="Q200" i="2" s="1"/>
  <c r="P201" i="2"/>
  <c r="Q201" i="2" s="1"/>
  <c r="P202" i="2"/>
  <c r="Q202" i="2" s="1"/>
  <c r="P203" i="2"/>
  <c r="Q203" i="2" s="1"/>
  <c r="P204" i="2"/>
  <c r="Q204" i="2" s="1"/>
  <c r="P205" i="2"/>
  <c r="Q205" i="2" s="1"/>
  <c r="P206" i="2"/>
  <c r="Q206" i="2" s="1"/>
  <c r="P207" i="2"/>
  <c r="Q207" i="2" s="1"/>
  <c r="P208" i="2"/>
  <c r="Q208" i="2" s="1"/>
  <c r="P209" i="2"/>
  <c r="Q209" i="2" s="1"/>
  <c r="P210" i="2"/>
  <c r="Q210" i="2" s="1"/>
  <c r="P211" i="2"/>
  <c r="Q211" i="2" s="1"/>
  <c r="P212" i="2"/>
  <c r="Q212" i="2" s="1"/>
  <c r="P213" i="2"/>
  <c r="Q213" i="2" s="1"/>
  <c r="P214" i="2"/>
  <c r="Q214" i="2" s="1"/>
  <c r="P215" i="2"/>
  <c r="Q215" i="2" s="1"/>
  <c r="P216" i="2"/>
  <c r="Q216" i="2" s="1"/>
  <c r="P217" i="2"/>
  <c r="Q217" i="2" s="1"/>
  <c r="P218" i="2"/>
  <c r="Q218" i="2" s="1"/>
  <c r="P219" i="2"/>
  <c r="Q219" i="2" s="1"/>
  <c r="P220" i="2"/>
  <c r="Q220" i="2" s="1"/>
  <c r="P221" i="2"/>
  <c r="Q221" i="2" s="1"/>
  <c r="P222" i="2"/>
  <c r="Q222" i="2" s="1"/>
  <c r="P223" i="2"/>
  <c r="Q223" i="2" s="1"/>
  <c r="P224" i="2"/>
  <c r="Q224" i="2" s="1"/>
  <c r="P225" i="2"/>
  <c r="Q225" i="2" s="1"/>
  <c r="P226" i="2"/>
  <c r="Q226" i="2" s="1"/>
  <c r="P227" i="2"/>
  <c r="Q227" i="2" s="1"/>
  <c r="P228" i="2"/>
  <c r="Q228" i="2" s="1"/>
  <c r="P229" i="2"/>
  <c r="Q229" i="2" s="1"/>
  <c r="P230" i="2"/>
  <c r="Q230" i="2" s="1"/>
  <c r="P231" i="2"/>
  <c r="Q231" i="2" s="1"/>
  <c r="P232" i="2"/>
  <c r="Q232" i="2" s="1"/>
  <c r="P233" i="2"/>
  <c r="Q233" i="2" s="1"/>
  <c r="P234" i="2"/>
  <c r="Q234" i="2" s="1"/>
  <c r="P235" i="2"/>
  <c r="Q235" i="2" s="1"/>
  <c r="P236" i="2"/>
  <c r="Q236" i="2" s="1"/>
  <c r="P237" i="2"/>
  <c r="Q237" i="2" s="1"/>
  <c r="P238" i="2"/>
  <c r="Q238" i="2" s="1"/>
  <c r="P239" i="2"/>
  <c r="Q239" i="2" s="1"/>
  <c r="P240" i="2"/>
  <c r="Q240" i="2" s="1"/>
  <c r="P241" i="2"/>
  <c r="Q241" i="2" s="1"/>
  <c r="P242" i="2"/>
  <c r="Q242" i="2" s="1"/>
  <c r="P243" i="2"/>
  <c r="Q243" i="2" s="1"/>
  <c r="P244" i="2"/>
  <c r="Q244" i="2" s="1"/>
  <c r="P245" i="2"/>
  <c r="Q245" i="2" s="1"/>
  <c r="P246" i="2"/>
  <c r="Q246" i="2" s="1"/>
  <c r="P247" i="2"/>
  <c r="Q247" i="2" s="1"/>
  <c r="P248" i="2"/>
  <c r="Q248" i="2" s="1"/>
  <c r="P249" i="2"/>
  <c r="Q249" i="2" s="1"/>
  <c r="P250" i="2"/>
  <c r="Q250" i="2" s="1"/>
  <c r="P251" i="2"/>
  <c r="Q251" i="2" s="1"/>
  <c r="P252" i="2"/>
  <c r="Q252" i="2" s="1"/>
  <c r="P253" i="2"/>
  <c r="Q253" i="2" s="1"/>
  <c r="P254" i="2"/>
  <c r="Q254" i="2" s="1"/>
  <c r="P255" i="2"/>
  <c r="Q255" i="2" s="1"/>
  <c r="P256" i="2"/>
  <c r="Q256" i="2" s="1"/>
  <c r="P257" i="2"/>
  <c r="Q257" i="2" s="1"/>
  <c r="P258" i="2"/>
  <c r="Q258" i="2" s="1"/>
  <c r="P259" i="2"/>
  <c r="Q259" i="2" s="1"/>
  <c r="P260" i="2"/>
  <c r="Q260" i="2" s="1"/>
  <c r="P261" i="2"/>
  <c r="Q261" i="2" s="1"/>
  <c r="P262" i="2"/>
  <c r="Q262" i="2" s="1"/>
  <c r="P263" i="2"/>
  <c r="Q263" i="2" s="1"/>
  <c r="P264" i="2"/>
  <c r="Q264" i="2" s="1"/>
  <c r="P265" i="2"/>
  <c r="Q265" i="2" s="1"/>
  <c r="P266" i="2"/>
  <c r="Q266" i="2" s="1"/>
  <c r="P267" i="2"/>
  <c r="Q267" i="2" s="1"/>
  <c r="P268" i="2"/>
  <c r="Q268" i="2" s="1"/>
  <c r="P269" i="2"/>
  <c r="Q269" i="2" s="1"/>
  <c r="P270" i="2"/>
  <c r="Q270" i="2" s="1"/>
  <c r="P271" i="2"/>
  <c r="Q271" i="2" s="1"/>
  <c r="P272" i="2"/>
  <c r="Q272" i="2" s="1"/>
  <c r="P273" i="2"/>
  <c r="Q273" i="2" s="1"/>
  <c r="P274" i="2"/>
  <c r="Q274" i="2" s="1"/>
  <c r="P275" i="2"/>
  <c r="Q275" i="2" s="1"/>
  <c r="P276" i="2"/>
  <c r="Q276" i="2" s="1"/>
  <c r="P277" i="2"/>
  <c r="Q277" i="2" s="1"/>
  <c r="P278" i="2"/>
  <c r="Q278" i="2" s="1"/>
  <c r="P279" i="2"/>
  <c r="Q279" i="2" s="1"/>
  <c r="P280" i="2"/>
  <c r="Q280" i="2" s="1"/>
  <c r="P281" i="2"/>
  <c r="Q281" i="2" s="1"/>
  <c r="P282" i="2"/>
  <c r="Q282" i="2" s="1"/>
  <c r="P283" i="2"/>
  <c r="Q283" i="2" s="1"/>
  <c r="P284" i="2"/>
  <c r="Q284" i="2" s="1"/>
  <c r="P285" i="2"/>
  <c r="Q285" i="2" s="1"/>
  <c r="P286" i="2"/>
  <c r="Q286" i="2" s="1"/>
  <c r="P287" i="2"/>
  <c r="Q287" i="2" s="1"/>
  <c r="P288" i="2"/>
  <c r="Q288" i="2" s="1"/>
  <c r="P289" i="2"/>
  <c r="Q289" i="2" s="1"/>
  <c r="P290" i="2"/>
  <c r="Q290" i="2" s="1"/>
  <c r="P291" i="2"/>
  <c r="Q291" i="2" s="1"/>
  <c r="P292" i="2"/>
  <c r="Q292" i="2" s="1"/>
  <c r="P293" i="2"/>
  <c r="Q293" i="2" s="1"/>
  <c r="P294" i="2"/>
  <c r="Q294" i="2" s="1"/>
  <c r="P295" i="2"/>
  <c r="Q295" i="2" s="1"/>
  <c r="P296" i="2"/>
  <c r="Q296" i="2" s="1"/>
  <c r="P297" i="2"/>
  <c r="Q297" i="2" s="1"/>
  <c r="P298" i="2"/>
  <c r="Q298" i="2" s="1"/>
  <c r="P299" i="2"/>
  <c r="Q299" i="2" s="1"/>
  <c r="P300" i="2"/>
  <c r="Q300" i="2" s="1"/>
  <c r="P301" i="2"/>
  <c r="Q301" i="2" s="1"/>
  <c r="P302" i="2"/>
  <c r="Q302" i="2" s="1"/>
  <c r="P303" i="2"/>
  <c r="Q303" i="2" s="1"/>
  <c r="P304" i="2"/>
  <c r="Q304" i="2" s="1"/>
  <c r="P305" i="2"/>
  <c r="Q305" i="2" s="1"/>
  <c r="P306" i="2"/>
  <c r="Q306" i="2" s="1"/>
  <c r="P307" i="2"/>
  <c r="Q307" i="2" s="1"/>
  <c r="P308" i="2"/>
  <c r="Q308" i="2" s="1"/>
  <c r="P309" i="2"/>
  <c r="Q309" i="2" s="1"/>
  <c r="P310" i="2"/>
  <c r="Q310" i="2" s="1"/>
  <c r="P311" i="2"/>
  <c r="Q311" i="2" s="1"/>
  <c r="P312" i="2"/>
  <c r="Q312" i="2" s="1"/>
  <c r="P313" i="2"/>
  <c r="Q313" i="2" s="1"/>
  <c r="P314" i="2"/>
  <c r="Q314" i="2" s="1"/>
  <c r="P315" i="2"/>
  <c r="Q315" i="2" s="1"/>
  <c r="P316" i="2"/>
  <c r="Q316" i="2" s="1"/>
  <c r="P317" i="2"/>
  <c r="Q317" i="2" s="1"/>
  <c r="P318" i="2"/>
  <c r="Q318" i="2" s="1"/>
  <c r="P319" i="2"/>
  <c r="Q319" i="2" s="1"/>
  <c r="P320" i="2"/>
  <c r="Q320" i="2" s="1"/>
  <c r="P321" i="2"/>
  <c r="Q321" i="2" s="1"/>
  <c r="P322" i="2"/>
  <c r="Q322" i="2" s="1"/>
  <c r="P323" i="2"/>
  <c r="Q323" i="2" s="1"/>
  <c r="P324" i="2"/>
  <c r="Q324" i="2" s="1"/>
  <c r="P325" i="2"/>
  <c r="Q325" i="2" s="1"/>
  <c r="P326" i="2"/>
  <c r="Q326" i="2" s="1"/>
  <c r="P327" i="2"/>
  <c r="Q327" i="2" s="1"/>
  <c r="P328" i="2"/>
  <c r="Q328" i="2" s="1"/>
  <c r="P329" i="2"/>
  <c r="Q329" i="2" s="1"/>
  <c r="P330" i="2"/>
  <c r="Q330" i="2" s="1"/>
  <c r="P331" i="2"/>
  <c r="Q331" i="2" s="1"/>
  <c r="P332" i="2"/>
  <c r="Q332" i="2" s="1"/>
  <c r="P333" i="2"/>
  <c r="Q333" i="2" s="1"/>
  <c r="P334" i="2"/>
  <c r="Q334" i="2" s="1"/>
  <c r="P335" i="2"/>
  <c r="Q335" i="2" s="1"/>
  <c r="P336" i="2"/>
  <c r="Q336" i="2" s="1"/>
  <c r="P337" i="2"/>
  <c r="Q337" i="2" s="1"/>
  <c r="P338" i="2"/>
  <c r="Q338" i="2" s="1"/>
  <c r="P339" i="2"/>
  <c r="Q339" i="2" s="1"/>
  <c r="P340" i="2"/>
  <c r="Q340" i="2" s="1"/>
  <c r="P341" i="2"/>
  <c r="Q341" i="2" s="1"/>
  <c r="P342" i="2"/>
  <c r="Q342" i="2" s="1"/>
  <c r="P343" i="2"/>
  <c r="Q343" i="2" s="1"/>
  <c r="P344" i="2"/>
  <c r="Q344" i="2" s="1"/>
  <c r="P345" i="2"/>
  <c r="Q345" i="2" s="1"/>
  <c r="P346" i="2"/>
  <c r="Q346" i="2" s="1"/>
  <c r="P347" i="2"/>
  <c r="Q347" i="2" s="1"/>
  <c r="P348" i="2"/>
  <c r="Q348" i="2" s="1"/>
  <c r="P349" i="2"/>
  <c r="Q349" i="2" s="1"/>
  <c r="P350" i="2"/>
  <c r="Q350" i="2" s="1"/>
  <c r="P351" i="2"/>
  <c r="Q351" i="2" s="1"/>
  <c r="P352" i="2"/>
  <c r="Q352" i="2" s="1"/>
  <c r="P353" i="2"/>
  <c r="Q353" i="2" s="1"/>
  <c r="P354" i="2"/>
  <c r="Q354" i="2" s="1"/>
  <c r="P355" i="2"/>
  <c r="Q355" i="2" s="1"/>
  <c r="P356" i="2"/>
  <c r="Q356" i="2" s="1"/>
  <c r="P357" i="2"/>
  <c r="Q357" i="2" s="1"/>
  <c r="P358" i="2"/>
  <c r="Q358" i="2" s="1"/>
  <c r="P359" i="2"/>
  <c r="Q359" i="2" s="1"/>
  <c r="P360" i="2"/>
  <c r="Q360" i="2" s="1"/>
  <c r="P361" i="2"/>
  <c r="Q361" i="2" s="1"/>
  <c r="P362" i="2"/>
  <c r="Q362" i="2" s="1"/>
  <c r="P363" i="2"/>
  <c r="Q363" i="2" s="1"/>
  <c r="P364" i="2"/>
  <c r="Q364" i="2" s="1"/>
  <c r="P365" i="2"/>
  <c r="Q365" i="2" s="1"/>
  <c r="P366" i="2"/>
  <c r="Q366" i="2" s="1"/>
  <c r="P367" i="2"/>
  <c r="Q367" i="2" s="1"/>
  <c r="P368" i="2"/>
  <c r="Q368" i="2" s="1"/>
  <c r="P369" i="2"/>
  <c r="Q369" i="2" s="1"/>
  <c r="P370" i="2"/>
  <c r="Q370" i="2" s="1"/>
  <c r="P371" i="2"/>
  <c r="Q371" i="2" s="1"/>
  <c r="P372" i="2"/>
  <c r="Q372" i="2" s="1"/>
  <c r="P373" i="2"/>
  <c r="Q373" i="2" s="1"/>
  <c r="P374" i="2"/>
  <c r="Q374" i="2" s="1"/>
  <c r="P375" i="2"/>
  <c r="Q375" i="2" s="1"/>
  <c r="P376" i="2"/>
  <c r="Q376" i="2" s="1"/>
  <c r="P377" i="2"/>
  <c r="Q377" i="2" s="1"/>
  <c r="P378" i="2"/>
  <c r="Q378" i="2" s="1"/>
  <c r="P379" i="2"/>
  <c r="Q379" i="2" s="1"/>
  <c r="P380" i="2"/>
  <c r="Q380" i="2" s="1"/>
  <c r="P381" i="2"/>
  <c r="Q381" i="2" s="1"/>
  <c r="P382" i="2"/>
  <c r="Q382" i="2" s="1"/>
  <c r="P383" i="2"/>
  <c r="Q383" i="2" s="1"/>
  <c r="P384" i="2"/>
  <c r="Q384" i="2" s="1"/>
  <c r="P385" i="2"/>
  <c r="Q385" i="2" s="1"/>
  <c r="P386" i="2"/>
  <c r="Q386" i="2" s="1"/>
  <c r="P387" i="2"/>
  <c r="Q387" i="2" s="1"/>
  <c r="P388" i="2"/>
  <c r="Q388" i="2" s="1"/>
  <c r="P389" i="2"/>
  <c r="Q389" i="2" s="1"/>
  <c r="P390" i="2"/>
  <c r="Q390" i="2" s="1"/>
  <c r="P391" i="2"/>
  <c r="Q391" i="2" s="1"/>
  <c r="P392" i="2"/>
  <c r="Q392" i="2" s="1"/>
  <c r="P393" i="2"/>
  <c r="Q393" i="2" s="1"/>
  <c r="P394" i="2"/>
  <c r="Q394" i="2" s="1"/>
  <c r="P395" i="2"/>
  <c r="Q395" i="2" s="1"/>
  <c r="P396" i="2"/>
  <c r="Q396" i="2" s="1"/>
  <c r="P397" i="2"/>
  <c r="Q397" i="2" s="1"/>
  <c r="P398" i="2"/>
  <c r="Q398" i="2" s="1"/>
  <c r="P399" i="2"/>
  <c r="Q399" i="2" s="1"/>
  <c r="P400" i="2"/>
  <c r="Q400" i="2" s="1"/>
  <c r="P401" i="2"/>
  <c r="Q401" i="2" s="1"/>
  <c r="P402" i="2"/>
  <c r="Q402" i="2" s="1"/>
  <c r="P403" i="2"/>
  <c r="Q403" i="2" s="1"/>
  <c r="P404" i="2"/>
  <c r="Q404" i="2" s="1"/>
  <c r="P405" i="2"/>
  <c r="Q405" i="2" s="1"/>
  <c r="P406" i="2"/>
  <c r="Q406" i="2" s="1"/>
  <c r="P407" i="2"/>
  <c r="Q407" i="2" s="1"/>
  <c r="P408" i="2"/>
  <c r="Q408" i="2" s="1"/>
  <c r="P409" i="2"/>
  <c r="Q409" i="2" s="1"/>
  <c r="P410" i="2"/>
  <c r="Q410" i="2" s="1"/>
  <c r="P411" i="2"/>
  <c r="Q411" i="2" s="1"/>
  <c r="P412" i="2"/>
  <c r="Q412" i="2" s="1"/>
  <c r="P413" i="2"/>
  <c r="Q413" i="2" s="1"/>
  <c r="P414" i="2"/>
  <c r="Q414" i="2" s="1"/>
  <c r="P415" i="2"/>
  <c r="Q415" i="2" s="1"/>
  <c r="P416" i="2"/>
  <c r="Q416" i="2" s="1"/>
  <c r="P417" i="2"/>
  <c r="Q417" i="2" s="1"/>
  <c r="P418" i="2"/>
  <c r="Q418" i="2" s="1"/>
  <c r="P419" i="2"/>
  <c r="Q419" i="2" s="1"/>
  <c r="P420" i="2"/>
  <c r="Q420" i="2" s="1"/>
  <c r="P421" i="2"/>
  <c r="Q421" i="2" s="1"/>
  <c r="P422" i="2"/>
  <c r="Q422" i="2" s="1"/>
  <c r="P423" i="2"/>
  <c r="Q423" i="2" s="1"/>
  <c r="P424" i="2"/>
  <c r="Q424" i="2" s="1"/>
  <c r="P425" i="2"/>
  <c r="Q425" i="2" s="1"/>
  <c r="P426" i="2"/>
  <c r="Q426" i="2" s="1"/>
  <c r="P427" i="2"/>
  <c r="Q427" i="2" s="1"/>
  <c r="P428" i="2"/>
  <c r="Q428" i="2" s="1"/>
  <c r="P429" i="2"/>
  <c r="Q429" i="2" s="1"/>
  <c r="P430" i="2"/>
  <c r="Q430" i="2" s="1"/>
  <c r="P431" i="2"/>
  <c r="Q431" i="2" s="1"/>
  <c r="P432" i="2"/>
  <c r="Q432" i="2" s="1"/>
  <c r="P433" i="2"/>
  <c r="Q433" i="2" s="1"/>
  <c r="P434" i="2"/>
  <c r="Q434" i="2" s="1"/>
  <c r="P435" i="2"/>
  <c r="Q435" i="2" s="1"/>
  <c r="P436" i="2"/>
  <c r="Q436" i="2" s="1"/>
  <c r="P437" i="2"/>
  <c r="Q437" i="2" s="1"/>
  <c r="P438" i="2"/>
  <c r="Q438" i="2" s="1"/>
  <c r="P439" i="2"/>
  <c r="Q439" i="2" s="1"/>
  <c r="P440" i="2"/>
  <c r="Q440" i="2" s="1"/>
  <c r="P441" i="2"/>
  <c r="Q441" i="2" s="1"/>
  <c r="P442" i="2"/>
  <c r="Q442" i="2" s="1"/>
  <c r="P443" i="2"/>
  <c r="Q443" i="2" s="1"/>
  <c r="P444" i="2"/>
  <c r="Q444" i="2" s="1"/>
  <c r="P445" i="2"/>
  <c r="Q445" i="2" s="1"/>
  <c r="P446" i="2"/>
  <c r="Q446" i="2" s="1"/>
  <c r="P447" i="2"/>
  <c r="Q447" i="2" s="1"/>
  <c r="P448" i="2"/>
  <c r="Q448" i="2" s="1"/>
  <c r="P449" i="2"/>
  <c r="Q449" i="2" s="1"/>
  <c r="P450" i="2"/>
  <c r="Q450" i="2" s="1"/>
  <c r="P451" i="2"/>
  <c r="Q451" i="2" s="1"/>
  <c r="P452" i="2"/>
  <c r="Q452" i="2" s="1"/>
  <c r="P453" i="2"/>
  <c r="Q453" i="2" s="1"/>
  <c r="P454" i="2"/>
  <c r="Q454" i="2" s="1"/>
  <c r="P455" i="2"/>
  <c r="Q455" i="2" s="1"/>
  <c r="P456" i="2"/>
  <c r="Q456" i="2" s="1"/>
  <c r="P457" i="2"/>
  <c r="Q457" i="2" s="1"/>
  <c r="P458" i="2"/>
  <c r="Q458" i="2" s="1"/>
  <c r="P459" i="2"/>
  <c r="Q459" i="2" s="1"/>
  <c r="P460" i="2"/>
  <c r="Q460" i="2" s="1"/>
  <c r="P461" i="2"/>
  <c r="Q461" i="2" s="1"/>
  <c r="P462" i="2"/>
  <c r="Q462" i="2" s="1"/>
  <c r="P463" i="2"/>
  <c r="Q463" i="2" s="1"/>
  <c r="P464" i="2"/>
  <c r="Q464" i="2" s="1"/>
  <c r="P465" i="2"/>
  <c r="Q465" i="2" s="1"/>
  <c r="P466" i="2"/>
  <c r="Q466" i="2" s="1"/>
  <c r="P467" i="2"/>
  <c r="Q467" i="2" s="1"/>
  <c r="P468" i="2"/>
  <c r="Q468" i="2" s="1"/>
  <c r="P469" i="2"/>
  <c r="Q469" i="2" s="1"/>
  <c r="P470" i="2"/>
  <c r="Q470" i="2" s="1"/>
  <c r="P471" i="2"/>
  <c r="Q471" i="2" s="1"/>
  <c r="P472" i="2"/>
  <c r="Q472" i="2" s="1"/>
  <c r="P473" i="2"/>
  <c r="Q473" i="2" s="1"/>
  <c r="P474" i="2"/>
  <c r="Q474" i="2" s="1"/>
  <c r="P475" i="2"/>
  <c r="Q475" i="2" s="1"/>
  <c r="P476" i="2"/>
  <c r="Q476" i="2" s="1"/>
  <c r="P477" i="2"/>
  <c r="Q477" i="2" s="1"/>
  <c r="P478" i="2"/>
  <c r="Q478" i="2" s="1"/>
  <c r="P479" i="2"/>
  <c r="Q479" i="2" s="1"/>
  <c r="P480" i="2"/>
  <c r="Q480" i="2" s="1"/>
  <c r="P481" i="2"/>
  <c r="Q481" i="2" s="1"/>
  <c r="P482" i="2"/>
  <c r="Q482" i="2" s="1"/>
  <c r="P483" i="2"/>
  <c r="Q483" i="2" s="1"/>
  <c r="P484" i="2"/>
  <c r="Q484" i="2" s="1"/>
  <c r="P485" i="2"/>
  <c r="Q485" i="2" s="1"/>
  <c r="P486" i="2"/>
  <c r="Q486" i="2" s="1"/>
  <c r="P487" i="2"/>
  <c r="Q487" i="2" s="1"/>
  <c r="P488" i="2"/>
  <c r="Q488" i="2" s="1"/>
  <c r="P489" i="2"/>
  <c r="Q489" i="2" s="1"/>
  <c r="P490" i="2"/>
  <c r="Q490" i="2" s="1"/>
  <c r="P491" i="2"/>
  <c r="Q491" i="2" s="1"/>
  <c r="P492" i="2"/>
  <c r="Q492" i="2" s="1"/>
  <c r="P493" i="2"/>
  <c r="Q493" i="2" s="1"/>
  <c r="P494" i="2"/>
  <c r="Q494" i="2" s="1"/>
  <c r="P495" i="2"/>
  <c r="Q495" i="2" s="1"/>
  <c r="P496" i="2"/>
  <c r="Q496" i="2" s="1"/>
  <c r="P497" i="2"/>
  <c r="Q497" i="2" s="1"/>
  <c r="P498" i="2"/>
  <c r="Q498" i="2" s="1"/>
  <c r="P499" i="2"/>
  <c r="Q499" i="2" s="1"/>
  <c r="P500" i="2"/>
  <c r="Q500" i="2" s="1"/>
  <c r="P501" i="2"/>
  <c r="Q501" i="2" s="1"/>
  <c r="P502" i="2"/>
  <c r="Q502" i="2" s="1"/>
  <c r="P503" i="2"/>
  <c r="Q503" i="2" s="1"/>
  <c r="P504" i="2"/>
  <c r="Q504" i="2" s="1"/>
  <c r="P505" i="2"/>
  <c r="Q505" i="2" s="1"/>
  <c r="P506" i="2"/>
  <c r="Q506" i="2" s="1"/>
  <c r="P507" i="2"/>
  <c r="Q507" i="2" s="1"/>
  <c r="P508" i="2"/>
  <c r="Q508" i="2" s="1"/>
  <c r="P509" i="2"/>
  <c r="Q509" i="2" s="1"/>
  <c r="P510" i="2"/>
  <c r="Q510" i="2" s="1"/>
  <c r="P511" i="2"/>
  <c r="Q511" i="2" s="1"/>
  <c r="P512" i="2"/>
  <c r="Q512" i="2" s="1"/>
  <c r="P513" i="2"/>
  <c r="Q513" i="2" s="1"/>
  <c r="P514" i="2"/>
  <c r="Q514" i="2" s="1"/>
  <c r="P515" i="2"/>
  <c r="Q515" i="2" s="1"/>
  <c r="P516" i="2"/>
  <c r="Q516" i="2" s="1"/>
  <c r="P517" i="2"/>
  <c r="Q517" i="2" s="1"/>
  <c r="P518" i="2"/>
  <c r="Q518" i="2" s="1"/>
  <c r="P519" i="2"/>
  <c r="Q519" i="2" s="1"/>
  <c r="P520" i="2"/>
  <c r="Q520" i="2" s="1"/>
  <c r="P521" i="2"/>
  <c r="Q521" i="2" s="1"/>
  <c r="P522" i="2"/>
  <c r="Q522" i="2" s="1"/>
  <c r="P523" i="2"/>
  <c r="Q523" i="2" s="1"/>
  <c r="P524" i="2"/>
  <c r="Q524" i="2" s="1"/>
  <c r="P525" i="2"/>
  <c r="Q525" i="2" s="1"/>
  <c r="P526" i="2"/>
  <c r="Q526" i="2" s="1"/>
  <c r="P527" i="2"/>
  <c r="Q527" i="2" s="1"/>
  <c r="P528" i="2"/>
  <c r="Q528" i="2" s="1"/>
  <c r="P529" i="2"/>
  <c r="Q529" i="2" s="1"/>
  <c r="P530" i="2"/>
  <c r="Q530" i="2" s="1"/>
  <c r="P531" i="2"/>
  <c r="Q531" i="2" s="1"/>
  <c r="P532" i="2"/>
  <c r="Q532" i="2" s="1"/>
  <c r="P533" i="2"/>
  <c r="Q533" i="2" s="1"/>
  <c r="P534" i="2"/>
  <c r="Q534" i="2" s="1"/>
  <c r="P535" i="2"/>
  <c r="Q535" i="2" s="1"/>
  <c r="P536" i="2"/>
  <c r="Q536" i="2" s="1"/>
  <c r="P537" i="2"/>
  <c r="Q537" i="2" s="1"/>
  <c r="P538" i="2"/>
  <c r="Q538" i="2" s="1"/>
  <c r="P539" i="2"/>
  <c r="Q539" i="2" s="1"/>
  <c r="P540" i="2"/>
  <c r="Q540" i="2" s="1"/>
  <c r="P541" i="2"/>
  <c r="Q541" i="2" s="1"/>
  <c r="P542" i="2"/>
  <c r="Q542" i="2" s="1"/>
  <c r="P543" i="2"/>
  <c r="Q543" i="2" s="1"/>
  <c r="P544" i="2"/>
  <c r="Q544" i="2" s="1"/>
  <c r="P545" i="2"/>
  <c r="Q545" i="2" s="1"/>
  <c r="P546" i="2"/>
  <c r="Q546" i="2" s="1"/>
  <c r="P547" i="2"/>
  <c r="Q547" i="2" s="1"/>
  <c r="P548" i="2"/>
  <c r="Q548" i="2" s="1"/>
  <c r="P549" i="2"/>
  <c r="Q549" i="2" s="1"/>
  <c r="P550" i="2"/>
  <c r="Q550" i="2" s="1"/>
  <c r="P551" i="2"/>
  <c r="Q551" i="2" s="1"/>
  <c r="P552" i="2"/>
  <c r="Q552" i="2" s="1"/>
  <c r="P553" i="2"/>
  <c r="Q553" i="2" s="1"/>
  <c r="P554" i="2"/>
  <c r="Q554" i="2" s="1"/>
  <c r="P555" i="2"/>
  <c r="Q555" i="2" s="1"/>
  <c r="P556" i="2"/>
  <c r="Q556" i="2" s="1"/>
  <c r="P557" i="2"/>
  <c r="Q557" i="2" s="1"/>
  <c r="P558" i="2"/>
  <c r="Q558" i="2" s="1"/>
  <c r="P559" i="2"/>
  <c r="Q559" i="2" s="1"/>
  <c r="P560" i="2"/>
  <c r="P561" i="2"/>
  <c r="Q561" i="2" s="1"/>
  <c r="P562" i="2"/>
  <c r="Q562" i="2" s="1"/>
  <c r="P563" i="2"/>
  <c r="Q563" i="2" s="1"/>
  <c r="P564" i="2"/>
  <c r="Q564" i="2" s="1"/>
  <c r="P565" i="2"/>
  <c r="Q565" i="2" s="1"/>
  <c r="P566" i="2"/>
  <c r="Q566" i="2" s="1"/>
  <c r="P567" i="2"/>
  <c r="Q567" i="2" s="1"/>
  <c r="P568" i="2"/>
  <c r="Q568" i="2" s="1"/>
  <c r="P569" i="2"/>
  <c r="Q569" i="2" s="1"/>
  <c r="P570" i="2"/>
  <c r="Q570" i="2" s="1"/>
  <c r="P571" i="2"/>
  <c r="Q571" i="2" s="1"/>
  <c r="P572" i="2"/>
  <c r="Q572" i="2" s="1"/>
  <c r="P573" i="2"/>
  <c r="Q573" i="2" s="1"/>
  <c r="P574" i="2"/>
  <c r="Q574" i="2" s="1"/>
  <c r="P575" i="2"/>
  <c r="Q575" i="2" s="1"/>
  <c r="P576" i="2"/>
  <c r="Q576" i="2" s="1"/>
  <c r="P577" i="2"/>
  <c r="Q577" i="2" s="1"/>
  <c r="P578" i="2"/>
  <c r="Q578" i="2" s="1"/>
  <c r="P579" i="2"/>
  <c r="Q579" i="2" s="1"/>
  <c r="P580" i="2"/>
  <c r="Q580" i="2" s="1"/>
  <c r="P581" i="2"/>
  <c r="Q581" i="2" s="1"/>
  <c r="P582" i="2"/>
  <c r="Q582" i="2" s="1"/>
  <c r="P583" i="2"/>
  <c r="Q583" i="2" s="1"/>
  <c r="P584" i="2"/>
  <c r="Q584" i="2" s="1"/>
  <c r="P585" i="2"/>
  <c r="Q585" i="2" s="1"/>
  <c r="P586" i="2"/>
  <c r="Q586" i="2" s="1"/>
  <c r="P587" i="2"/>
  <c r="Q587" i="2" s="1"/>
  <c r="P588" i="2"/>
  <c r="Q588" i="2" s="1"/>
  <c r="P589" i="2"/>
  <c r="Q589" i="2" s="1"/>
  <c r="P590" i="2"/>
  <c r="Q590" i="2" s="1"/>
  <c r="P591" i="2"/>
  <c r="Q591" i="2" s="1"/>
  <c r="P592" i="2"/>
  <c r="Q592" i="2" s="1"/>
  <c r="P593" i="2"/>
  <c r="Q593" i="2" s="1"/>
  <c r="P594" i="2"/>
  <c r="Q594" i="2" s="1"/>
  <c r="P595" i="2"/>
  <c r="Q595" i="2" s="1"/>
  <c r="P596" i="2"/>
  <c r="Q596" i="2" s="1"/>
  <c r="P597" i="2"/>
  <c r="Q597" i="2" s="1"/>
  <c r="P598" i="2"/>
  <c r="Q598" i="2" s="1"/>
  <c r="P599" i="2"/>
  <c r="Q599" i="2" s="1"/>
  <c r="P600" i="2"/>
  <c r="Q600" i="2" s="1"/>
  <c r="P601" i="2"/>
  <c r="Q601" i="2" s="1"/>
  <c r="P602" i="2"/>
  <c r="Q602" i="2" s="1"/>
  <c r="P603" i="2"/>
  <c r="Q603" i="2" s="1"/>
  <c r="P604" i="2"/>
  <c r="Q604" i="2" s="1"/>
  <c r="P605" i="2"/>
  <c r="Q605" i="2" s="1"/>
  <c r="P606" i="2"/>
  <c r="Q606" i="2" s="1"/>
  <c r="P607" i="2"/>
  <c r="Q607" i="2" s="1"/>
  <c r="P608" i="2"/>
  <c r="Q608" i="2" s="1"/>
  <c r="P609" i="2"/>
  <c r="Q609" i="2" s="1"/>
  <c r="P610" i="2"/>
  <c r="Q610" i="2" s="1"/>
  <c r="P611" i="2"/>
  <c r="Q611" i="2" s="1"/>
  <c r="P612" i="2"/>
  <c r="Q612" i="2" s="1"/>
  <c r="P613" i="2"/>
  <c r="Q613" i="2" s="1"/>
  <c r="P614" i="2"/>
  <c r="Q614" i="2" s="1"/>
  <c r="P615" i="2"/>
  <c r="Q615" i="2" s="1"/>
  <c r="P616" i="2"/>
  <c r="Q616" i="2" s="1"/>
  <c r="P617" i="2"/>
  <c r="Q617" i="2" s="1"/>
  <c r="P618" i="2"/>
  <c r="Q618" i="2" s="1"/>
  <c r="P619" i="2"/>
  <c r="Q619" i="2" s="1"/>
  <c r="P620" i="2"/>
  <c r="Q620" i="2" s="1"/>
  <c r="P621" i="2"/>
  <c r="Q621" i="2" s="1"/>
  <c r="P622" i="2"/>
  <c r="Q622" i="2" s="1"/>
  <c r="P623" i="2"/>
  <c r="Q623" i="2" s="1"/>
  <c r="P624" i="2"/>
  <c r="Q624" i="2" s="1"/>
  <c r="P625" i="2"/>
  <c r="Q625" i="2" s="1"/>
  <c r="P626" i="2"/>
  <c r="Q626" i="2" s="1"/>
  <c r="P627" i="2"/>
  <c r="Q627" i="2" s="1"/>
  <c r="P628" i="2"/>
  <c r="Q628" i="2" s="1"/>
  <c r="P629" i="2"/>
  <c r="Q629" i="2" s="1"/>
  <c r="P630" i="2"/>
  <c r="Q630" i="2" s="1"/>
  <c r="P631" i="2"/>
  <c r="Q631" i="2" s="1"/>
  <c r="P632" i="2"/>
  <c r="Q632" i="2" s="1"/>
  <c r="P633" i="2"/>
  <c r="Q633" i="2" s="1"/>
  <c r="P634" i="2"/>
  <c r="Q634" i="2" s="1"/>
  <c r="P635" i="2"/>
  <c r="Q635" i="2" s="1"/>
  <c r="P636" i="2"/>
  <c r="Q636" i="2" s="1"/>
  <c r="P637" i="2"/>
  <c r="Q637" i="2" s="1"/>
  <c r="P638" i="2"/>
  <c r="Q638" i="2" s="1"/>
  <c r="P639" i="2"/>
  <c r="Q639" i="2" s="1"/>
  <c r="P640" i="2"/>
  <c r="Q640" i="2" s="1"/>
  <c r="P641" i="2"/>
  <c r="Q641" i="2" s="1"/>
  <c r="P642" i="2"/>
  <c r="Q642" i="2" s="1"/>
  <c r="P643" i="2"/>
  <c r="Q643" i="2" s="1"/>
  <c r="P644" i="2"/>
  <c r="Q644" i="2" s="1"/>
  <c r="P645" i="2"/>
  <c r="Q645" i="2" s="1"/>
  <c r="P646" i="2"/>
  <c r="Q646" i="2" s="1"/>
  <c r="P647" i="2"/>
  <c r="Q647" i="2" s="1"/>
  <c r="P648" i="2"/>
  <c r="Q648" i="2" s="1"/>
  <c r="P649" i="2"/>
  <c r="Q649" i="2" s="1"/>
  <c r="P650" i="2"/>
  <c r="Q650" i="2" s="1"/>
  <c r="P651" i="2"/>
  <c r="Q651" i="2" s="1"/>
  <c r="P652" i="2"/>
  <c r="Q652" i="2" s="1"/>
  <c r="P653" i="2"/>
  <c r="Q653" i="2" s="1"/>
  <c r="P654" i="2"/>
  <c r="Q654" i="2" s="1"/>
  <c r="P655" i="2"/>
  <c r="Q655" i="2" s="1"/>
  <c r="P656" i="2"/>
  <c r="Q656" i="2" s="1"/>
  <c r="P657" i="2"/>
  <c r="Q657" i="2" s="1"/>
  <c r="P658" i="2"/>
  <c r="Q658" i="2" s="1"/>
  <c r="P659" i="2"/>
  <c r="Q659" i="2" s="1"/>
  <c r="P660" i="2"/>
  <c r="Q660" i="2" s="1"/>
  <c r="P661" i="2"/>
  <c r="Q661" i="2" s="1"/>
  <c r="P662" i="2"/>
  <c r="Q662" i="2" s="1"/>
  <c r="P663" i="2"/>
  <c r="Q663" i="2" s="1"/>
  <c r="P664" i="2"/>
  <c r="Q664" i="2" s="1"/>
  <c r="P665" i="2"/>
  <c r="Q665" i="2" s="1"/>
  <c r="P666" i="2"/>
  <c r="Q666" i="2" s="1"/>
  <c r="P667" i="2"/>
  <c r="Q667" i="2" s="1"/>
  <c r="P668" i="2"/>
  <c r="Q668" i="2" s="1"/>
  <c r="P669" i="2"/>
  <c r="Q669" i="2" s="1"/>
  <c r="P670" i="2"/>
  <c r="Q670" i="2" s="1"/>
  <c r="P671" i="2"/>
  <c r="Q671" i="2" s="1"/>
  <c r="P672" i="2"/>
  <c r="Q672" i="2" s="1"/>
  <c r="P673" i="2"/>
  <c r="Q673" i="2" s="1"/>
  <c r="P674" i="2"/>
  <c r="Q674" i="2" s="1"/>
  <c r="P675" i="2"/>
  <c r="Q675" i="2" s="1"/>
  <c r="P676" i="2"/>
  <c r="Q676" i="2" s="1"/>
  <c r="P677" i="2"/>
  <c r="Q677" i="2" s="1"/>
  <c r="P678" i="2"/>
  <c r="Q678" i="2" s="1"/>
  <c r="P679" i="2"/>
  <c r="Q679" i="2" s="1"/>
  <c r="P680" i="2"/>
  <c r="Q680" i="2" s="1"/>
  <c r="P681" i="2"/>
  <c r="Q681" i="2" s="1"/>
  <c r="P682" i="2"/>
  <c r="Q682" i="2" s="1"/>
  <c r="P683" i="2"/>
  <c r="Q683" i="2" s="1"/>
  <c r="P684" i="2"/>
  <c r="Q684" i="2" s="1"/>
  <c r="P685" i="2"/>
  <c r="Q685" i="2" s="1"/>
  <c r="P686" i="2"/>
  <c r="Q686" i="2" s="1"/>
  <c r="P687" i="2"/>
  <c r="Q687" i="2" s="1"/>
  <c r="P688" i="2"/>
  <c r="Q688" i="2" s="1"/>
  <c r="P689" i="2"/>
  <c r="Q689" i="2" s="1"/>
  <c r="P690" i="2"/>
  <c r="Q690" i="2" s="1"/>
  <c r="P691" i="2"/>
  <c r="Q691" i="2" s="1"/>
  <c r="P692" i="2"/>
  <c r="Q692" i="2" s="1"/>
  <c r="P693" i="2"/>
  <c r="Q693" i="2" s="1"/>
  <c r="P694" i="2"/>
  <c r="Q694" i="2" s="1"/>
  <c r="P695" i="2"/>
  <c r="Q695" i="2" s="1"/>
  <c r="P696" i="2"/>
  <c r="Q696" i="2" s="1"/>
  <c r="P697" i="2"/>
  <c r="Q697" i="2" s="1"/>
  <c r="P698" i="2"/>
  <c r="Q698" i="2" s="1"/>
  <c r="P699" i="2"/>
  <c r="Q699" i="2" s="1"/>
  <c r="P700" i="2"/>
  <c r="Q700" i="2" s="1"/>
  <c r="P701" i="2"/>
  <c r="Q701" i="2" s="1"/>
  <c r="P702" i="2"/>
  <c r="Q702" i="2" s="1"/>
  <c r="P703" i="2"/>
  <c r="Q703" i="2" s="1"/>
  <c r="P704" i="2"/>
  <c r="Q704" i="2" s="1"/>
  <c r="P705" i="2"/>
  <c r="Q705" i="2" s="1"/>
  <c r="P706" i="2"/>
  <c r="Q706" i="2" s="1"/>
  <c r="P707" i="2"/>
  <c r="Q707" i="2" s="1"/>
  <c r="P708" i="2"/>
  <c r="Q708" i="2" s="1"/>
  <c r="P709" i="2"/>
  <c r="Q709" i="2" s="1"/>
  <c r="P710" i="2"/>
  <c r="Q710" i="2" s="1"/>
  <c r="P711" i="2"/>
  <c r="Q711" i="2" s="1"/>
  <c r="P712" i="2"/>
  <c r="Q712" i="2" s="1"/>
  <c r="P713" i="2"/>
  <c r="Q713" i="2" s="1"/>
  <c r="P714" i="2"/>
  <c r="Q714" i="2" s="1"/>
  <c r="P715" i="2"/>
  <c r="Q715" i="2" s="1"/>
  <c r="P716" i="2"/>
  <c r="Q716" i="2" s="1"/>
  <c r="P717" i="2"/>
  <c r="Q717" i="2" s="1"/>
  <c r="P718" i="2"/>
  <c r="Q718" i="2" s="1"/>
  <c r="P719" i="2"/>
  <c r="Q719" i="2" s="1"/>
  <c r="P720" i="2"/>
  <c r="Q720" i="2" s="1"/>
  <c r="P721" i="2"/>
  <c r="Q721" i="2" s="1"/>
  <c r="P722" i="2"/>
  <c r="Q722" i="2" s="1"/>
  <c r="P723" i="2"/>
  <c r="Q723" i="2" s="1"/>
  <c r="P724" i="2"/>
  <c r="Q724" i="2" s="1"/>
  <c r="P725" i="2"/>
  <c r="Q725" i="2" s="1"/>
  <c r="P726" i="2"/>
  <c r="Q726" i="2" s="1"/>
  <c r="P727" i="2"/>
  <c r="Q727" i="2" s="1"/>
  <c r="P728" i="2"/>
  <c r="Q728" i="2" s="1"/>
  <c r="P729" i="2"/>
  <c r="Q729" i="2" s="1"/>
  <c r="P730" i="2"/>
  <c r="Q730" i="2" s="1"/>
  <c r="P731" i="2"/>
  <c r="Q731" i="2" s="1"/>
  <c r="P732" i="2"/>
  <c r="Q732" i="2" s="1"/>
  <c r="P733" i="2"/>
  <c r="Q733" i="2" s="1"/>
  <c r="P734" i="2"/>
  <c r="Q734" i="2" s="1"/>
  <c r="P735" i="2"/>
  <c r="Q735" i="2" s="1"/>
  <c r="P736" i="2"/>
  <c r="Q736" i="2" s="1"/>
  <c r="P737" i="2"/>
  <c r="Q737" i="2" s="1"/>
  <c r="P738" i="2"/>
  <c r="Q738" i="2" s="1"/>
  <c r="P739" i="2"/>
  <c r="Q739" i="2" s="1"/>
  <c r="P740" i="2"/>
  <c r="Q740" i="2" s="1"/>
  <c r="P741" i="2"/>
  <c r="Q741" i="2" s="1"/>
  <c r="P742" i="2"/>
  <c r="Q742" i="2" s="1"/>
  <c r="P743" i="2"/>
  <c r="Q743" i="2" s="1"/>
  <c r="P744" i="2"/>
  <c r="Q744" i="2" s="1"/>
  <c r="P745" i="2"/>
  <c r="Q745" i="2" s="1"/>
  <c r="P746" i="2"/>
  <c r="Q746" i="2" s="1"/>
  <c r="P747" i="2"/>
  <c r="Q747" i="2" s="1"/>
  <c r="P748" i="2"/>
  <c r="Q748" i="2" s="1"/>
  <c r="P749" i="2"/>
  <c r="Q749" i="2" s="1"/>
  <c r="P750" i="2"/>
  <c r="Q750" i="2" s="1"/>
  <c r="P751" i="2"/>
  <c r="Q751" i="2" s="1"/>
  <c r="P752" i="2"/>
  <c r="Q752" i="2" s="1"/>
  <c r="P753" i="2"/>
  <c r="Q753" i="2" s="1"/>
  <c r="P754" i="2"/>
  <c r="Q754" i="2" s="1"/>
  <c r="P755" i="2"/>
  <c r="Q755" i="2" s="1"/>
  <c r="P756" i="2"/>
  <c r="Q756" i="2" s="1"/>
  <c r="P757" i="2"/>
  <c r="Q757" i="2" s="1"/>
  <c r="P758" i="2"/>
  <c r="Q758" i="2" s="1"/>
  <c r="P759" i="2"/>
  <c r="Q759" i="2" s="1"/>
  <c r="P760" i="2"/>
  <c r="Q760" i="2" s="1"/>
  <c r="P761" i="2"/>
  <c r="Q761" i="2" s="1"/>
  <c r="P762" i="2"/>
  <c r="Q762" i="2" s="1"/>
  <c r="P763" i="2"/>
  <c r="Q763" i="2" s="1"/>
  <c r="P764" i="2"/>
  <c r="Q764" i="2" s="1"/>
  <c r="P765" i="2"/>
  <c r="Q765" i="2" s="1"/>
  <c r="P766" i="2"/>
  <c r="Q766" i="2" s="1"/>
  <c r="P767" i="2"/>
  <c r="Q767" i="2" s="1"/>
  <c r="P768" i="2"/>
  <c r="Q768" i="2" s="1"/>
  <c r="P769" i="2"/>
  <c r="Q769" i="2" s="1"/>
  <c r="P770" i="2"/>
  <c r="Q770" i="2" s="1"/>
  <c r="P771" i="2"/>
  <c r="Q771" i="2" s="1"/>
  <c r="P772" i="2"/>
  <c r="Q772" i="2" s="1"/>
  <c r="P773" i="2"/>
  <c r="Q773" i="2" s="1"/>
  <c r="P774" i="2"/>
  <c r="Q774" i="2" s="1"/>
  <c r="P775" i="2"/>
  <c r="Q775" i="2" s="1"/>
  <c r="P776" i="2"/>
  <c r="Q776" i="2" s="1"/>
  <c r="P777" i="2"/>
  <c r="Q777" i="2" s="1"/>
  <c r="P778" i="2"/>
  <c r="Q778" i="2" s="1"/>
  <c r="P779" i="2"/>
  <c r="Q779" i="2" s="1"/>
  <c r="P780" i="2"/>
  <c r="Q780" i="2" s="1"/>
  <c r="P781" i="2"/>
  <c r="Q781" i="2" s="1"/>
  <c r="P782" i="2"/>
  <c r="Q782" i="2" s="1"/>
  <c r="P783" i="2"/>
  <c r="Q783" i="2" s="1"/>
  <c r="P784" i="2"/>
  <c r="Q784" i="2" s="1"/>
  <c r="P785" i="2"/>
  <c r="Q785" i="2" s="1"/>
  <c r="P786" i="2"/>
  <c r="Q786" i="2" s="1"/>
  <c r="P787" i="2"/>
  <c r="Q787" i="2" s="1"/>
  <c r="P788" i="2"/>
  <c r="Q788" i="2" s="1"/>
  <c r="P789" i="2"/>
  <c r="Q789" i="2" s="1"/>
  <c r="P790" i="2"/>
  <c r="Q790" i="2" s="1"/>
  <c r="P791" i="2"/>
  <c r="Q791" i="2" s="1"/>
  <c r="P792" i="2"/>
  <c r="Q792" i="2" s="1"/>
  <c r="P793" i="2"/>
  <c r="Q793" i="2" s="1"/>
  <c r="P794" i="2"/>
  <c r="Q794" i="2" s="1"/>
  <c r="P795" i="2"/>
  <c r="Q795" i="2" s="1"/>
  <c r="P796" i="2"/>
  <c r="Q796" i="2" s="1"/>
  <c r="P797" i="2"/>
  <c r="Q797" i="2" s="1"/>
  <c r="P798" i="2"/>
  <c r="Q798" i="2" s="1"/>
  <c r="P799" i="2"/>
  <c r="Q799" i="2" s="1"/>
  <c r="P800" i="2"/>
  <c r="Q800" i="2" s="1"/>
  <c r="P801" i="2"/>
  <c r="Q801" i="2" s="1"/>
  <c r="P802" i="2"/>
  <c r="Q802" i="2" s="1"/>
  <c r="P803" i="2"/>
  <c r="Q803" i="2" s="1"/>
  <c r="P804" i="2"/>
  <c r="Q804" i="2" s="1"/>
  <c r="P805" i="2"/>
  <c r="Q805" i="2" s="1"/>
  <c r="P806" i="2"/>
  <c r="Q806" i="2" s="1"/>
  <c r="P807" i="2"/>
  <c r="Q807" i="2" s="1"/>
  <c r="P808" i="2"/>
  <c r="Q808" i="2" s="1"/>
  <c r="P809" i="2"/>
  <c r="Q809" i="2" s="1"/>
  <c r="P810" i="2"/>
  <c r="Q810" i="2" s="1"/>
  <c r="P811" i="2"/>
  <c r="Q811" i="2" s="1"/>
  <c r="P812" i="2"/>
  <c r="Q812" i="2" s="1"/>
  <c r="P813" i="2"/>
  <c r="Q813" i="2" s="1"/>
  <c r="P814" i="2"/>
  <c r="Q814" i="2" s="1"/>
  <c r="P815" i="2"/>
  <c r="Q815" i="2" s="1"/>
  <c r="P816" i="2"/>
  <c r="Q816" i="2" s="1"/>
  <c r="P817" i="2"/>
  <c r="Q817" i="2" s="1"/>
  <c r="P818" i="2"/>
  <c r="Q818" i="2" s="1"/>
  <c r="P819" i="2"/>
  <c r="Q819" i="2" s="1"/>
  <c r="P820" i="2"/>
  <c r="Q820" i="2" s="1"/>
  <c r="P821" i="2"/>
  <c r="Q821" i="2" s="1"/>
  <c r="P822" i="2"/>
  <c r="Q822" i="2" s="1"/>
  <c r="P823" i="2"/>
  <c r="Q823" i="2" s="1"/>
  <c r="P824" i="2"/>
  <c r="Q824" i="2" s="1"/>
  <c r="P825" i="2"/>
  <c r="Q825" i="2" s="1"/>
  <c r="P826" i="2"/>
  <c r="Q826" i="2" s="1"/>
  <c r="P827" i="2"/>
  <c r="Q827" i="2" s="1"/>
  <c r="P828" i="2"/>
  <c r="Q828" i="2" s="1"/>
  <c r="P829" i="2"/>
  <c r="Q829" i="2" s="1"/>
  <c r="P830" i="2"/>
  <c r="Q830" i="2" s="1"/>
  <c r="P831" i="2"/>
  <c r="Q831" i="2" s="1"/>
  <c r="P832" i="2"/>
  <c r="Q832" i="2" s="1"/>
  <c r="P833" i="2"/>
  <c r="Q833" i="2" s="1"/>
  <c r="P834" i="2"/>
  <c r="Q834" i="2" s="1"/>
  <c r="P835" i="2"/>
  <c r="Q835" i="2" s="1"/>
  <c r="P836" i="2"/>
  <c r="Q836" i="2" s="1"/>
  <c r="P837" i="2"/>
  <c r="Q837" i="2" s="1"/>
  <c r="P838" i="2"/>
  <c r="Q838" i="2" s="1"/>
  <c r="P839" i="2"/>
  <c r="Q839" i="2" s="1"/>
  <c r="P840" i="2"/>
  <c r="Q840" i="2" s="1"/>
  <c r="P841" i="2"/>
  <c r="Q841" i="2" s="1"/>
  <c r="P842" i="2"/>
  <c r="Q842" i="2" s="1"/>
  <c r="P843" i="2"/>
  <c r="Q843" i="2" s="1"/>
  <c r="P844" i="2"/>
  <c r="Q844" i="2" s="1"/>
  <c r="P845" i="2"/>
  <c r="Q845" i="2" s="1"/>
  <c r="P846" i="2"/>
  <c r="Q846" i="2" s="1"/>
  <c r="P847" i="2"/>
  <c r="Q847" i="2" s="1"/>
  <c r="P848" i="2"/>
  <c r="Q848" i="2" s="1"/>
  <c r="P849" i="2"/>
  <c r="Q849" i="2" s="1"/>
  <c r="P850" i="2"/>
  <c r="Q850" i="2" s="1"/>
  <c r="P851" i="2"/>
  <c r="Q851" i="2" s="1"/>
  <c r="P852" i="2"/>
  <c r="Q852" i="2" s="1"/>
  <c r="P853" i="2"/>
  <c r="Q853" i="2" s="1"/>
  <c r="P854" i="2"/>
  <c r="Q854" i="2" s="1"/>
  <c r="P855" i="2"/>
  <c r="Q855" i="2" s="1"/>
  <c r="P856" i="2"/>
  <c r="Q856" i="2" s="1"/>
  <c r="P857" i="2"/>
  <c r="Q857" i="2" s="1"/>
  <c r="P858" i="2"/>
  <c r="Q858" i="2" s="1"/>
  <c r="P859" i="2"/>
  <c r="Q859" i="2" s="1"/>
  <c r="P860" i="2"/>
  <c r="Q860" i="2" s="1"/>
  <c r="P861" i="2"/>
  <c r="Q861" i="2" s="1"/>
  <c r="P862" i="2"/>
  <c r="Q862" i="2" s="1"/>
  <c r="P863" i="2"/>
  <c r="Q863" i="2" s="1"/>
  <c r="P864" i="2"/>
  <c r="Q864" i="2" s="1"/>
  <c r="P865" i="2"/>
  <c r="Q865" i="2" s="1"/>
  <c r="P866" i="2"/>
  <c r="Q866" i="2" s="1"/>
  <c r="P867" i="2"/>
  <c r="Q867" i="2" s="1"/>
  <c r="P868" i="2"/>
  <c r="Q868" i="2" s="1"/>
  <c r="P869" i="2"/>
  <c r="Q869" i="2" s="1"/>
  <c r="P870" i="2"/>
  <c r="Q870" i="2" s="1"/>
  <c r="P871" i="2"/>
  <c r="Q871" i="2" s="1"/>
  <c r="P872" i="2"/>
  <c r="Q872" i="2" s="1"/>
  <c r="P873" i="2"/>
  <c r="Q873" i="2" s="1"/>
  <c r="P874" i="2"/>
  <c r="Q874" i="2" s="1"/>
  <c r="P875" i="2"/>
  <c r="Q875" i="2" s="1"/>
  <c r="P876" i="2"/>
  <c r="Q876" i="2" s="1"/>
  <c r="P877" i="2"/>
  <c r="Q877" i="2" s="1"/>
  <c r="P878" i="2"/>
  <c r="Q878" i="2" s="1"/>
  <c r="P879" i="2"/>
  <c r="Q879" i="2" s="1"/>
  <c r="P880" i="2"/>
  <c r="Q880" i="2" s="1"/>
  <c r="P881" i="2"/>
  <c r="Q881" i="2" s="1"/>
  <c r="P882" i="2"/>
  <c r="Q882" i="2" s="1"/>
  <c r="P883" i="2"/>
  <c r="Q883" i="2" s="1"/>
  <c r="P884" i="2"/>
  <c r="Q884" i="2" s="1"/>
  <c r="P885" i="2"/>
  <c r="Q885" i="2" s="1"/>
  <c r="P886" i="2"/>
  <c r="Q886" i="2" s="1"/>
  <c r="P887" i="2"/>
  <c r="Q887" i="2" s="1"/>
  <c r="P888" i="2"/>
  <c r="Q888" i="2" s="1"/>
  <c r="P889" i="2"/>
  <c r="Q889" i="2" s="1"/>
  <c r="P890" i="2"/>
  <c r="Q890" i="2" s="1"/>
  <c r="P891" i="2"/>
  <c r="Q891" i="2" s="1"/>
  <c r="P892" i="2"/>
  <c r="Q892" i="2" s="1"/>
  <c r="P893" i="2"/>
  <c r="Q893" i="2" s="1"/>
  <c r="P894" i="2"/>
  <c r="Q894" i="2" s="1"/>
  <c r="P895" i="2"/>
  <c r="Q895" i="2" s="1"/>
  <c r="P896" i="2"/>
  <c r="Q896" i="2" s="1"/>
  <c r="P897" i="2"/>
  <c r="Q897" i="2" s="1"/>
  <c r="P898" i="2"/>
  <c r="Q898" i="2" s="1"/>
  <c r="P899" i="2"/>
  <c r="Q899" i="2" s="1"/>
  <c r="P900" i="2"/>
  <c r="Q900" i="2" s="1"/>
  <c r="P901" i="2"/>
  <c r="Q901" i="2" s="1"/>
  <c r="P902" i="2"/>
  <c r="Q902" i="2" s="1"/>
  <c r="P903" i="2"/>
  <c r="Q903" i="2" s="1"/>
  <c r="P904" i="2"/>
  <c r="Q904" i="2" s="1"/>
  <c r="P905" i="2"/>
  <c r="Q905" i="2" s="1"/>
  <c r="P906" i="2"/>
  <c r="Q906" i="2" s="1"/>
  <c r="P907" i="2"/>
  <c r="Q907" i="2" s="1"/>
  <c r="P908" i="2"/>
  <c r="Q908" i="2" s="1"/>
  <c r="P909" i="2"/>
  <c r="Q909" i="2" s="1"/>
  <c r="P910" i="2"/>
  <c r="Q910" i="2" s="1"/>
  <c r="P911" i="2"/>
  <c r="Q911" i="2" s="1"/>
  <c r="P912" i="2"/>
  <c r="Q912" i="2" s="1"/>
  <c r="P913" i="2"/>
  <c r="Q913" i="2" s="1"/>
  <c r="P914" i="2"/>
  <c r="Q914" i="2" s="1"/>
  <c r="P915" i="2"/>
  <c r="Q915" i="2" s="1"/>
  <c r="P916" i="2"/>
  <c r="Q916" i="2" s="1"/>
  <c r="P917" i="2"/>
  <c r="Q917" i="2" s="1"/>
  <c r="P918" i="2"/>
  <c r="Q918" i="2" s="1"/>
  <c r="P919" i="2"/>
  <c r="Q919" i="2" s="1"/>
  <c r="P920" i="2"/>
  <c r="Q920" i="2" s="1"/>
  <c r="P921" i="2"/>
  <c r="Q921" i="2" s="1"/>
  <c r="P922" i="2"/>
  <c r="Q922" i="2" s="1"/>
  <c r="P923" i="2"/>
  <c r="Q923" i="2" s="1"/>
  <c r="P924" i="2"/>
  <c r="Q924" i="2" s="1"/>
  <c r="P925" i="2"/>
  <c r="Q925" i="2" s="1"/>
  <c r="P926" i="2"/>
  <c r="Q926" i="2" s="1"/>
  <c r="P927" i="2"/>
  <c r="Q927" i="2" s="1"/>
  <c r="P928" i="2"/>
  <c r="Q928" i="2" s="1"/>
  <c r="P929" i="2"/>
  <c r="Q929" i="2" s="1"/>
  <c r="P930" i="2"/>
  <c r="Q930" i="2" s="1"/>
  <c r="P931" i="2"/>
  <c r="Q931" i="2" s="1"/>
  <c r="P932" i="2"/>
  <c r="Q932" i="2" s="1"/>
  <c r="P933" i="2"/>
  <c r="Q933" i="2" s="1"/>
  <c r="P934" i="2"/>
  <c r="Q934" i="2" s="1"/>
  <c r="P935" i="2"/>
  <c r="Q935" i="2" s="1"/>
  <c r="P936" i="2"/>
  <c r="Q936" i="2" s="1"/>
  <c r="P937" i="2"/>
  <c r="Q937" i="2" s="1"/>
  <c r="P938" i="2"/>
  <c r="Q938" i="2" s="1"/>
  <c r="P939" i="2"/>
  <c r="Q939" i="2" s="1"/>
  <c r="P940" i="2"/>
  <c r="Q940" i="2" s="1"/>
  <c r="P941" i="2"/>
  <c r="Q941" i="2" s="1"/>
  <c r="P942" i="2"/>
  <c r="Q942" i="2" s="1"/>
  <c r="P943" i="2"/>
  <c r="Q943" i="2" s="1"/>
  <c r="P944" i="2"/>
  <c r="Q944" i="2" s="1"/>
  <c r="P945" i="2"/>
  <c r="Q945" i="2" s="1"/>
  <c r="P946" i="2"/>
  <c r="Q946" i="2" s="1"/>
  <c r="P947" i="2"/>
  <c r="Q947" i="2" s="1"/>
  <c r="P948" i="2"/>
  <c r="Q948" i="2" s="1"/>
  <c r="P949" i="2"/>
  <c r="Q949" i="2" s="1"/>
  <c r="P950" i="2"/>
  <c r="Q950" i="2" s="1"/>
  <c r="P951" i="2"/>
  <c r="Q951" i="2" s="1"/>
  <c r="P952" i="2"/>
  <c r="Q952" i="2" s="1"/>
  <c r="P953" i="2"/>
  <c r="Q953" i="2" s="1"/>
  <c r="P954" i="2"/>
  <c r="Q954" i="2" s="1"/>
  <c r="P955" i="2"/>
  <c r="Q955" i="2" s="1"/>
  <c r="P956" i="2"/>
  <c r="Q956" i="2" s="1"/>
  <c r="P957" i="2"/>
  <c r="Q957" i="2" s="1"/>
  <c r="P958" i="2"/>
  <c r="Q958" i="2" s="1"/>
  <c r="P959" i="2"/>
  <c r="Q959" i="2" s="1"/>
  <c r="P960" i="2"/>
  <c r="Q960" i="2" s="1"/>
  <c r="P961" i="2"/>
  <c r="Q961" i="2" s="1"/>
  <c r="P962" i="2"/>
  <c r="Q962" i="2" s="1"/>
  <c r="P963" i="2"/>
  <c r="Q963" i="2" s="1"/>
  <c r="P964" i="2"/>
  <c r="Q964" i="2" s="1"/>
  <c r="P965" i="2"/>
  <c r="Q965" i="2" s="1"/>
  <c r="P966" i="2"/>
  <c r="Q966" i="2" s="1"/>
  <c r="P967" i="2"/>
  <c r="Q967" i="2" s="1"/>
  <c r="P968" i="2"/>
  <c r="Q968" i="2" s="1"/>
  <c r="P969" i="2"/>
  <c r="Q969" i="2" s="1"/>
  <c r="P970" i="2"/>
  <c r="Q970" i="2" s="1"/>
  <c r="P971" i="2"/>
  <c r="Q971" i="2" s="1"/>
  <c r="P972" i="2"/>
  <c r="Q972" i="2" s="1"/>
  <c r="P973" i="2"/>
  <c r="Q973" i="2" s="1"/>
  <c r="P974" i="2"/>
  <c r="Q974" i="2" s="1"/>
  <c r="P975" i="2"/>
  <c r="Q975" i="2" s="1"/>
  <c r="P976" i="2"/>
  <c r="Q976" i="2" s="1"/>
  <c r="P977" i="2"/>
  <c r="Q977" i="2" s="1"/>
  <c r="P978" i="2"/>
  <c r="Q978" i="2" s="1"/>
  <c r="P979" i="2"/>
  <c r="Q979" i="2" s="1"/>
  <c r="P980" i="2"/>
  <c r="Q980" i="2" s="1"/>
  <c r="P981" i="2"/>
  <c r="Q981" i="2" s="1"/>
  <c r="P982" i="2"/>
  <c r="Q982" i="2" s="1"/>
  <c r="P983" i="2"/>
  <c r="Q983" i="2" s="1"/>
  <c r="P984" i="2"/>
  <c r="Q984" i="2" s="1"/>
  <c r="P985" i="2"/>
  <c r="Q985" i="2" s="1"/>
  <c r="P986" i="2"/>
  <c r="Q986" i="2" s="1"/>
  <c r="P987" i="2"/>
  <c r="Q987" i="2" s="1"/>
  <c r="P988" i="2"/>
  <c r="Q988" i="2" s="1"/>
  <c r="P989" i="2"/>
  <c r="Q989" i="2" s="1"/>
  <c r="P990" i="2"/>
  <c r="Q990" i="2" s="1"/>
  <c r="P991" i="2"/>
  <c r="Q991" i="2" s="1"/>
  <c r="P992" i="2"/>
  <c r="Q992" i="2" s="1"/>
  <c r="P993" i="2"/>
  <c r="Q993" i="2" s="1"/>
  <c r="P994" i="2"/>
  <c r="Q994" i="2" s="1"/>
  <c r="P995" i="2"/>
  <c r="Q995" i="2" s="1"/>
  <c r="P996" i="2"/>
  <c r="Q996" i="2" s="1"/>
  <c r="P997" i="2"/>
  <c r="Q997" i="2" s="1"/>
  <c r="P998" i="2"/>
  <c r="Q998" i="2" s="1"/>
  <c r="P999" i="2"/>
  <c r="Q999" i="2" s="1"/>
  <c r="P1000" i="2"/>
  <c r="Q1000" i="2" s="1"/>
  <c r="P1001" i="2"/>
  <c r="Q1001" i="2" s="1"/>
  <c r="C27" i="2"/>
  <c r="C28" i="2"/>
  <c r="C29" i="2"/>
  <c r="C30" i="2"/>
  <c r="C31" i="2"/>
  <c r="C32" i="2"/>
  <c r="C34" i="2"/>
  <c r="C35" i="2"/>
  <c r="C26" i="2"/>
  <c r="B27" i="2"/>
  <c r="B28" i="2"/>
  <c r="B29" i="2"/>
  <c r="B30" i="2"/>
  <c r="B31" i="2"/>
  <c r="B32" i="2"/>
  <c r="B33" i="2"/>
  <c r="C33" i="2" s="1"/>
  <c r="B34" i="2"/>
  <c r="B35" i="2"/>
  <c r="B26" i="2"/>
  <c r="B15" i="2"/>
  <c r="M3" i="1"/>
  <c r="M2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B75" i="2" l="1"/>
  <c r="B77" i="2"/>
  <c r="R10" i="2"/>
  <c r="S10" i="2" s="1"/>
  <c r="R134" i="2"/>
  <c r="S134" i="2" s="1"/>
  <c r="R198" i="2"/>
  <c r="S198" i="2" s="1"/>
  <c r="R262" i="2"/>
  <c r="S262" i="2" s="1"/>
  <c r="R326" i="2"/>
  <c r="S326" i="2" s="1"/>
  <c r="R390" i="2"/>
  <c r="S390" i="2" s="1"/>
  <c r="R454" i="2"/>
  <c r="S454" i="2" s="1"/>
  <c r="R518" i="2"/>
  <c r="S518" i="2" s="1"/>
  <c r="R582" i="2"/>
  <c r="S582" i="2" s="1"/>
  <c r="R631" i="2"/>
  <c r="S631" i="2" s="1"/>
  <c r="R659" i="2"/>
  <c r="S659" i="2" s="1"/>
  <c r="R687" i="2"/>
  <c r="S687" i="2" s="1"/>
  <c r="R716" i="2"/>
  <c r="S716" i="2" s="1"/>
  <c r="R744" i="2"/>
  <c r="S744" i="2" s="1"/>
  <c r="R772" i="2"/>
  <c r="S772" i="2" s="1"/>
  <c r="R799" i="2"/>
  <c r="S799" i="2" s="1"/>
  <c r="R814" i="2"/>
  <c r="S814" i="2" s="1"/>
  <c r="R828" i="2"/>
  <c r="S828" i="2" s="1"/>
  <c r="R842" i="2"/>
  <c r="S842" i="2" s="1"/>
  <c r="R856" i="2"/>
  <c r="S856" i="2" s="1"/>
  <c r="R866" i="2"/>
  <c r="S866" i="2" s="1"/>
  <c r="R876" i="2"/>
  <c r="S876" i="2" s="1"/>
  <c r="R884" i="2"/>
  <c r="S884" i="2" s="1"/>
  <c r="R894" i="2"/>
  <c r="S894" i="2" s="1"/>
  <c r="R904" i="2"/>
  <c r="S904" i="2" s="1"/>
  <c r="R914" i="2"/>
  <c r="S914" i="2" s="1"/>
  <c r="R922" i="2"/>
  <c r="S922" i="2" s="1"/>
  <c r="R932" i="2"/>
  <c r="S932" i="2" s="1"/>
  <c r="R942" i="2"/>
  <c r="S942" i="2" s="1"/>
  <c r="R951" i="2"/>
  <c r="S951" i="2" s="1"/>
  <c r="R962" i="2"/>
  <c r="S962" i="2" s="1"/>
  <c r="R970" i="2"/>
  <c r="S970" i="2" s="1"/>
  <c r="R979" i="2"/>
  <c r="S979" i="2" s="1"/>
  <c r="R990" i="2"/>
  <c r="S990" i="2" s="1"/>
  <c r="R999" i="2"/>
  <c r="S999" i="2" s="1"/>
  <c r="R6" i="2"/>
  <c r="S6" i="2" s="1"/>
  <c r="R4" i="2"/>
  <c r="S4" i="2" s="1"/>
  <c r="R9" i="2"/>
  <c r="S9" i="2" s="1"/>
  <c r="R13" i="2"/>
  <c r="S13" i="2" s="1"/>
  <c r="R17" i="2"/>
  <c r="S17" i="2" s="1"/>
  <c r="R21" i="2"/>
  <c r="S21" i="2" s="1"/>
  <c r="R25" i="2"/>
  <c r="S25" i="2" s="1"/>
  <c r="R29" i="2"/>
  <c r="S29" i="2" s="1"/>
  <c r="R33" i="2"/>
  <c r="S33" i="2" s="1"/>
  <c r="R37" i="2"/>
  <c r="S37" i="2" s="1"/>
  <c r="R41" i="2"/>
  <c r="S41" i="2" s="1"/>
  <c r="R45" i="2"/>
  <c r="S45" i="2" s="1"/>
  <c r="R49" i="2"/>
  <c r="S49" i="2" s="1"/>
  <c r="R53" i="2"/>
  <c r="S53" i="2" s="1"/>
  <c r="R57" i="2"/>
  <c r="S57" i="2" s="1"/>
  <c r="R61" i="2"/>
  <c r="S61" i="2" s="1"/>
  <c r="R65" i="2"/>
  <c r="S65" i="2" s="1"/>
  <c r="R69" i="2"/>
  <c r="S69" i="2" s="1"/>
  <c r="R73" i="2"/>
  <c r="S73" i="2" s="1"/>
  <c r="R77" i="2"/>
  <c r="S77" i="2" s="1"/>
  <c r="R81" i="2"/>
  <c r="S81" i="2" s="1"/>
  <c r="R85" i="2"/>
  <c r="S85" i="2" s="1"/>
  <c r="R89" i="2"/>
  <c r="S89" i="2" s="1"/>
  <c r="R93" i="2"/>
  <c r="S93" i="2" s="1"/>
  <c r="R97" i="2"/>
  <c r="S97" i="2" s="1"/>
  <c r="R101" i="2"/>
  <c r="S101" i="2" s="1"/>
  <c r="R105" i="2"/>
  <c r="S105" i="2" s="1"/>
  <c r="R109" i="2"/>
  <c r="S109" i="2" s="1"/>
  <c r="R113" i="2"/>
  <c r="S113" i="2" s="1"/>
  <c r="R117" i="2"/>
  <c r="S117" i="2" s="1"/>
  <c r="R121" i="2"/>
  <c r="S121" i="2" s="1"/>
  <c r="R125" i="2"/>
  <c r="S125" i="2" s="1"/>
  <c r="R129" i="2"/>
  <c r="S129" i="2" s="1"/>
  <c r="R7" i="2"/>
  <c r="S7" i="2" s="1"/>
  <c r="R11" i="2"/>
  <c r="S11" i="2" s="1"/>
  <c r="R15" i="2"/>
  <c r="S15" i="2" s="1"/>
  <c r="R19" i="2"/>
  <c r="S19" i="2" s="1"/>
  <c r="R23" i="2"/>
  <c r="S23" i="2" s="1"/>
  <c r="R27" i="2"/>
  <c r="S27" i="2" s="1"/>
  <c r="R31" i="2"/>
  <c r="S31" i="2" s="1"/>
  <c r="R35" i="2"/>
  <c r="S35" i="2" s="1"/>
  <c r="R39" i="2"/>
  <c r="S39" i="2" s="1"/>
  <c r="R43" i="2"/>
  <c r="S43" i="2" s="1"/>
  <c r="R47" i="2"/>
  <c r="S47" i="2" s="1"/>
  <c r="R51" i="2"/>
  <c r="S51" i="2" s="1"/>
  <c r="R55" i="2"/>
  <c r="S55" i="2" s="1"/>
  <c r="R59" i="2"/>
  <c r="S59" i="2" s="1"/>
  <c r="R63" i="2"/>
  <c r="S63" i="2" s="1"/>
  <c r="R67" i="2"/>
  <c r="S67" i="2" s="1"/>
  <c r="R71" i="2"/>
  <c r="S71" i="2" s="1"/>
  <c r="R75" i="2"/>
  <c r="S75" i="2" s="1"/>
  <c r="R79" i="2"/>
  <c r="S79" i="2" s="1"/>
  <c r="R83" i="2"/>
  <c r="S83" i="2" s="1"/>
  <c r="R87" i="2"/>
  <c r="S87" i="2" s="1"/>
  <c r="R91" i="2"/>
  <c r="S91" i="2" s="1"/>
  <c r="R95" i="2"/>
  <c r="S95" i="2" s="1"/>
  <c r="R99" i="2"/>
  <c r="S99" i="2" s="1"/>
  <c r="R103" i="2"/>
  <c r="S103" i="2" s="1"/>
  <c r="R107" i="2"/>
  <c r="S107" i="2" s="1"/>
  <c r="R111" i="2"/>
  <c r="S111" i="2" s="1"/>
  <c r="R115" i="2"/>
  <c r="S115" i="2" s="1"/>
  <c r="R119" i="2"/>
  <c r="S119" i="2" s="1"/>
  <c r="R123" i="2"/>
  <c r="S123" i="2" s="1"/>
  <c r="R127" i="2"/>
  <c r="S127" i="2" s="1"/>
  <c r="R8" i="2"/>
  <c r="S8" i="2" s="1"/>
  <c r="R16" i="2"/>
  <c r="S16" i="2" s="1"/>
  <c r="R24" i="2"/>
  <c r="S24" i="2" s="1"/>
  <c r="R32" i="2"/>
  <c r="S32" i="2" s="1"/>
  <c r="R40" i="2"/>
  <c r="S40" i="2" s="1"/>
  <c r="R48" i="2"/>
  <c r="S48" i="2" s="1"/>
  <c r="R56" i="2"/>
  <c r="S56" i="2" s="1"/>
  <c r="R64" i="2"/>
  <c r="S64" i="2" s="1"/>
  <c r="R72" i="2"/>
  <c r="S72" i="2" s="1"/>
  <c r="R80" i="2"/>
  <c r="S80" i="2" s="1"/>
  <c r="R88" i="2"/>
  <c r="S88" i="2" s="1"/>
  <c r="R96" i="2"/>
  <c r="S96" i="2" s="1"/>
  <c r="R104" i="2"/>
  <c r="S104" i="2" s="1"/>
  <c r="R112" i="2"/>
  <c r="S112" i="2" s="1"/>
  <c r="R120" i="2"/>
  <c r="S120" i="2" s="1"/>
  <c r="R128" i="2"/>
  <c r="S128" i="2" s="1"/>
  <c r="R133" i="2"/>
  <c r="S133" i="2" s="1"/>
  <c r="R137" i="2"/>
  <c r="S137" i="2" s="1"/>
  <c r="R141" i="2"/>
  <c r="S141" i="2" s="1"/>
  <c r="R145" i="2"/>
  <c r="S145" i="2" s="1"/>
  <c r="R149" i="2"/>
  <c r="S149" i="2" s="1"/>
  <c r="R153" i="2"/>
  <c r="S153" i="2" s="1"/>
  <c r="R157" i="2"/>
  <c r="S157" i="2" s="1"/>
  <c r="R161" i="2"/>
  <c r="S161" i="2" s="1"/>
  <c r="R165" i="2"/>
  <c r="S165" i="2" s="1"/>
  <c r="R169" i="2"/>
  <c r="S169" i="2" s="1"/>
  <c r="R173" i="2"/>
  <c r="S173" i="2" s="1"/>
  <c r="R177" i="2"/>
  <c r="S177" i="2" s="1"/>
  <c r="R181" i="2"/>
  <c r="S181" i="2" s="1"/>
  <c r="R185" i="2"/>
  <c r="S185" i="2" s="1"/>
  <c r="R189" i="2"/>
  <c r="S189" i="2" s="1"/>
  <c r="R193" i="2"/>
  <c r="S193" i="2" s="1"/>
  <c r="R197" i="2"/>
  <c r="S197" i="2" s="1"/>
  <c r="R201" i="2"/>
  <c r="S201" i="2" s="1"/>
  <c r="R205" i="2"/>
  <c r="S205" i="2" s="1"/>
  <c r="R209" i="2"/>
  <c r="S209" i="2" s="1"/>
  <c r="R213" i="2"/>
  <c r="S213" i="2" s="1"/>
  <c r="R217" i="2"/>
  <c r="S217" i="2" s="1"/>
  <c r="R221" i="2"/>
  <c r="S221" i="2" s="1"/>
  <c r="R225" i="2"/>
  <c r="S225" i="2" s="1"/>
  <c r="R229" i="2"/>
  <c r="S229" i="2" s="1"/>
  <c r="R233" i="2"/>
  <c r="S233" i="2" s="1"/>
  <c r="R237" i="2"/>
  <c r="S237" i="2" s="1"/>
  <c r="R241" i="2"/>
  <c r="S241" i="2" s="1"/>
  <c r="R245" i="2"/>
  <c r="S245" i="2" s="1"/>
  <c r="R249" i="2"/>
  <c r="S249" i="2" s="1"/>
  <c r="R253" i="2"/>
  <c r="S253" i="2" s="1"/>
  <c r="R257" i="2"/>
  <c r="S257" i="2" s="1"/>
  <c r="R261" i="2"/>
  <c r="S261" i="2" s="1"/>
  <c r="R265" i="2"/>
  <c r="S265" i="2" s="1"/>
  <c r="R269" i="2"/>
  <c r="S269" i="2" s="1"/>
  <c r="R273" i="2"/>
  <c r="S273" i="2" s="1"/>
  <c r="R277" i="2"/>
  <c r="S277" i="2" s="1"/>
  <c r="R281" i="2"/>
  <c r="S281" i="2" s="1"/>
  <c r="R285" i="2"/>
  <c r="S285" i="2" s="1"/>
  <c r="R289" i="2"/>
  <c r="S289" i="2" s="1"/>
  <c r="R293" i="2"/>
  <c r="S293" i="2" s="1"/>
  <c r="R297" i="2"/>
  <c r="S297" i="2" s="1"/>
  <c r="R301" i="2"/>
  <c r="S301" i="2" s="1"/>
  <c r="R305" i="2"/>
  <c r="S305" i="2" s="1"/>
  <c r="R309" i="2"/>
  <c r="S309" i="2" s="1"/>
  <c r="R313" i="2"/>
  <c r="S313" i="2" s="1"/>
  <c r="R317" i="2"/>
  <c r="S317" i="2" s="1"/>
  <c r="R321" i="2"/>
  <c r="S321" i="2" s="1"/>
  <c r="R325" i="2"/>
  <c r="S325" i="2" s="1"/>
  <c r="R329" i="2"/>
  <c r="S329" i="2" s="1"/>
  <c r="R333" i="2"/>
  <c r="S333" i="2" s="1"/>
  <c r="R337" i="2"/>
  <c r="S337" i="2" s="1"/>
  <c r="R341" i="2"/>
  <c r="S341" i="2" s="1"/>
  <c r="R345" i="2"/>
  <c r="S345" i="2" s="1"/>
  <c r="R349" i="2"/>
  <c r="S349" i="2" s="1"/>
  <c r="R353" i="2"/>
  <c r="S353" i="2" s="1"/>
  <c r="R357" i="2"/>
  <c r="S357" i="2" s="1"/>
  <c r="R361" i="2"/>
  <c r="S361" i="2" s="1"/>
  <c r="R365" i="2"/>
  <c r="S365" i="2" s="1"/>
  <c r="R369" i="2"/>
  <c r="S369" i="2" s="1"/>
  <c r="R373" i="2"/>
  <c r="S373" i="2" s="1"/>
  <c r="R377" i="2"/>
  <c r="S377" i="2" s="1"/>
  <c r="R381" i="2"/>
  <c r="S381" i="2" s="1"/>
  <c r="R385" i="2"/>
  <c r="S385" i="2" s="1"/>
  <c r="R389" i="2"/>
  <c r="S389" i="2" s="1"/>
  <c r="R393" i="2"/>
  <c r="S393" i="2" s="1"/>
  <c r="R397" i="2"/>
  <c r="S397" i="2" s="1"/>
  <c r="R401" i="2"/>
  <c r="S401" i="2" s="1"/>
  <c r="R405" i="2"/>
  <c r="S405" i="2" s="1"/>
  <c r="R409" i="2"/>
  <c r="S409" i="2" s="1"/>
  <c r="R413" i="2"/>
  <c r="S413" i="2" s="1"/>
  <c r="R417" i="2"/>
  <c r="S417" i="2" s="1"/>
  <c r="R421" i="2"/>
  <c r="S421" i="2" s="1"/>
  <c r="R425" i="2"/>
  <c r="S425" i="2" s="1"/>
  <c r="R429" i="2"/>
  <c r="S429" i="2" s="1"/>
  <c r="R433" i="2"/>
  <c r="S433" i="2" s="1"/>
  <c r="R437" i="2"/>
  <c r="S437" i="2" s="1"/>
  <c r="R441" i="2"/>
  <c r="S441" i="2" s="1"/>
  <c r="R445" i="2"/>
  <c r="S445" i="2" s="1"/>
  <c r="R449" i="2"/>
  <c r="S449" i="2" s="1"/>
  <c r="R453" i="2"/>
  <c r="S453" i="2" s="1"/>
  <c r="R457" i="2"/>
  <c r="S457" i="2" s="1"/>
  <c r="R461" i="2"/>
  <c r="S461" i="2" s="1"/>
  <c r="R465" i="2"/>
  <c r="S465" i="2" s="1"/>
  <c r="R469" i="2"/>
  <c r="S469" i="2" s="1"/>
  <c r="R473" i="2"/>
  <c r="S473" i="2" s="1"/>
  <c r="R477" i="2"/>
  <c r="S477" i="2" s="1"/>
  <c r="R481" i="2"/>
  <c r="S481" i="2" s="1"/>
  <c r="R485" i="2"/>
  <c r="S485" i="2" s="1"/>
  <c r="R489" i="2"/>
  <c r="S489" i="2" s="1"/>
  <c r="R493" i="2"/>
  <c r="S493" i="2" s="1"/>
  <c r="R497" i="2"/>
  <c r="S497" i="2" s="1"/>
  <c r="R501" i="2"/>
  <c r="S501" i="2" s="1"/>
  <c r="R505" i="2"/>
  <c r="S505" i="2" s="1"/>
  <c r="R509" i="2"/>
  <c r="S509" i="2" s="1"/>
  <c r="R513" i="2"/>
  <c r="S513" i="2" s="1"/>
  <c r="R517" i="2"/>
  <c r="S517" i="2" s="1"/>
  <c r="R521" i="2"/>
  <c r="S521" i="2" s="1"/>
  <c r="R525" i="2"/>
  <c r="S525" i="2" s="1"/>
  <c r="R529" i="2"/>
  <c r="S529" i="2" s="1"/>
  <c r="R533" i="2"/>
  <c r="S533" i="2" s="1"/>
  <c r="R537" i="2"/>
  <c r="S537" i="2" s="1"/>
  <c r="R541" i="2"/>
  <c r="S541" i="2" s="1"/>
  <c r="R545" i="2"/>
  <c r="S545" i="2" s="1"/>
  <c r="R549" i="2"/>
  <c r="S549" i="2" s="1"/>
  <c r="R553" i="2"/>
  <c r="S553" i="2" s="1"/>
  <c r="R557" i="2"/>
  <c r="S557" i="2" s="1"/>
  <c r="R561" i="2"/>
  <c r="S561" i="2" s="1"/>
  <c r="R565" i="2"/>
  <c r="S565" i="2" s="1"/>
  <c r="R569" i="2"/>
  <c r="S569" i="2" s="1"/>
  <c r="R573" i="2"/>
  <c r="S573" i="2" s="1"/>
  <c r="R577" i="2"/>
  <c r="S577" i="2" s="1"/>
  <c r="R581" i="2"/>
  <c r="S581" i="2" s="1"/>
  <c r="R585" i="2"/>
  <c r="S585" i="2" s="1"/>
  <c r="R589" i="2"/>
  <c r="S589" i="2" s="1"/>
  <c r="R593" i="2"/>
  <c r="S593" i="2" s="1"/>
  <c r="R597" i="2"/>
  <c r="S597" i="2" s="1"/>
  <c r="R601" i="2"/>
  <c r="S601" i="2" s="1"/>
  <c r="R605" i="2"/>
  <c r="S605" i="2" s="1"/>
  <c r="R609" i="2"/>
  <c r="S609" i="2" s="1"/>
  <c r="R613" i="2"/>
  <c r="S613" i="2" s="1"/>
  <c r="R617" i="2"/>
  <c r="S617" i="2" s="1"/>
  <c r="R621" i="2"/>
  <c r="S621" i="2" s="1"/>
  <c r="R625" i="2"/>
  <c r="S625" i="2" s="1"/>
  <c r="R629" i="2"/>
  <c r="S629" i="2" s="1"/>
  <c r="R633" i="2"/>
  <c r="S633" i="2" s="1"/>
  <c r="R637" i="2"/>
  <c r="S637" i="2" s="1"/>
  <c r="R641" i="2"/>
  <c r="S641" i="2" s="1"/>
  <c r="R645" i="2"/>
  <c r="S645" i="2" s="1"/>
  <c r="R649" i="2"/>
  <c r="S649" i="2" s="1"/>
  <c r="R653" i="2"/>
  <c r="S653" i="2" s="1"/>
  <c r="R657" i="2"/>
  <c r="S657" i="2" s="1"/>
  <c r="R661" i="2"/>
  <c r="S661" i="2" s="1"/>
  <c r="R665" i="2"/>
  <c r="S665" i="2" s="1"/>
  <c r="R669" i="2"/>
  <c r="S669" i="2" s="1"/>
  <c r="R673" i="2"/>
  <c r="S673" i="2" s="1"/>
  <c r="R677" i="2"/>
  <c r="S677" i="2" s="1"/>
  <c r="R681" i="2"/>
  <c r="S681" i="2" s="1"/>
  <c r="R685" i="2"/>
  <c r="S685" i="2" s="1"/>
  <c r="R689" i="2"/>
  <c r="S689" i="2" s="1"/>
  <c r="R693" i="2"/>
  <c r="S693" i="2" s="1"/>
  <c r="R697" i="2"/>
  <c r="S697" i="2" s="1"/>
  <c r="R701" i="2"/>
  <c r="S701" i="2" s="1"/>
  <c r="R705" i="2"/>
  <c r="S705" i="2" s="1"/>
  <c r="R709" i="2"/>
  <c r="S709" i="2" s="1"/>
  <c r="R713" i="2"/>
  <c r="S713" i="2" s="1"/>
  <c r="R717" i="2"/>
  <c r="S717" i="2" s="1"/>
  <c r="R721" i="2"/>
  <c r="S721" i="2" s="1"/>
  <c r="R725" i="2"/>
  <c r="S725" i="2" s="1"/>
  <c r="R729" i="2"/>
  <c r="S729" i="2" s="1"/>
  <c r="R733" i="2"/>
  <c r="S733" i="2" s="1"/>
  <c r="R737" i="2"/>
  <c r="S737" i="2" s="1"/>
  <c r="R741" i="2"/>
  <c r="S741" i="2" s="1"/>
  <c r="R745" i="2"/>
  <c r="S745" i="2" s="1"/>
  <c r="R749" i="2"/>
  <c r="S749" i="2" s="1"/>
  <c r="R753" i="2"/>
  <c r="S753" i="2" s="1"/>
  <c r="R757" i="2"/>
  <c r="S757" i="2" s="1"/>
  <c r="R761" i="2"/>
  <c r="S761" i="2" s="1"/>
  <c r="R765" i="2"/>
  <c r="S765" i="2" s="1"/>
  <c r="R769" i="2"/>
  <c r="S769" i="2" s="1"/>
  <c r="R773" i="2"/>
  <c r="S773" i="2" s="1"/>
  <c r="R777" i="2"/>
  <c r="S777" i="2" s="1"/>
  <c r="R781" i="2"/>
  <c r="S781" i="2" s="1"/>
  <c r="R785" i="2"/>
  <c r="S785" i="2" s="1"/>
  <c r="R789" i="2"/>
  <c r="S789" i="2" s="1"/>
  <c r="R793" i="2"/>
  <c r="S793" i="2" s="1"/>
  <c r="R797" i="2"/>
  <c r="S797" i="2" s="1"/>
  <c r="R801" i="2"/>
  <c r="S801" i="2" s="1"/>
  <c r="R805" i="2"/>
  <c r="S805" i="2" s="1"/>
  <c r="R809" i="2"/>
  <c r="S809" i="2" s="1"/>
  <c r="R813" i="2"/>
  <c r="S813" i="2" s="1"/>
  <c r="R817" i="2"/>
  <c r="S817" i="2" s="1"/>
  <c r="R821" i="2"/>
  <c r="S821" i="2" s="1"/>
  <c r="R825" i="2"/>
  <c r="S825" i="2" s="1"/>
  <c r="R829" i="2"/>
  <c r="S829" i="2" s="1"/>
  <c r="R833" i="2"/>
  <c r="S833" i="2" s="1"/>
  <c r="R837" i="2"/>
  <c r="S837" i="2" s="1"/>
  <c r="R841" i="2"/>
  <c r="S841" i="2" s="1"/>
  <c r="R845" i="2"/>
  <c r="S845" i="2" s="1"/>
  <c r="R849" i="2"/>
  <c r="S849" i="2" s="1"/>
  <c r="R853" i="2"/>
  <c r="S853" i="2" s="1"/>
  <c r="R857" i="2"/>
  <c r="S857" i="2" s="1"/>
  <c r="R861" i="2"/>
  <c r="S861" i="2" s="1"/>
  <c r="R865" i="2"/>
  <c r="S865" i="2" s="1"/>
  <c r="R869" i="2"/>
  <c r="S869" i="2" s="1"/>
  <c r="R873" i="2"/>
  <c r="S873" i="2" s="1"/>
  <c r="R877" i="2"/>
  <c r="S877" i="2" s="1"/>
  <c r="R881" i="2"/>
  <c r="S881" i="2" s="1"/>
  <c r="R885" i="2"/>
  <c r="S885" i="2" s="1"/>
  <c r="R889" i="2"/>
  <c r="S889" i="2" s="1"/>
  <c r="R893" i="2"/>
  <c r="S893" i="2" s="1"/>
  <c r="R897" i="2"/>
  <c r="S897" i="2" s="1"/>
  <c r="R901" i="2"/>
  <c r="S901" i="2" s="1"/>
  <c r="R905" i="2"/>
  <c r="S905" i="2" s="1"/>
  <c r="R909" i="2"/>
  <c r="S909" i="2" s="1"/>
  <c r="R913" i="2"/>
  <c r="S913" i="2" s="1"/>
  <c r="R917" i="2"/>
  <c r="S917" i="2" s="1"/>
  <c r="R921" i="2"/>
  <c r="S921" i="2" s="1"/>
  <c r="R925" i="2"/>
  <c r="S925" i="2" s="1"/>
  <c r="R929" i="2"/>
  <c r="S929" i="2" s="1"/>
  <c r="R933" i="2"/>
  <c r="S933" i="2" s="1"/>
  <c r="R937" i="2"/>
  <c r="S937" i="2" s="1"/>
  <c r="R941" i="2"/>
  <c r="S941" i="2" s="1"/>
  <c r="R945" i="2"/>
  <c r="S945" i="2" s="1"/>
  <c r="R949" i="2"/>
  <c r="S949" i="2" s="1"/>
  <c r="R953" i="2"/>
  <c r="S953" i="2" s="1"/>
  <c r="R957" i="2"/>
  <c r="S957" i="2" s="1"/>
  <c r="R961" i="2"/>
  <c r="S961" i="2" s="1"/>
  <c r="R965" i="2"/>
  <c r="S965" i="2" s="1"/>
  <c r="R969" i="2"/>
  <c r="S969" i="2" s="1"/>
  <c r="R973" i="2"/>
  <c r="S973" i="2" s="1"/>
  <c r="R977" i="2"/>
  <c r="S977" i="2" s="1"/>
  <c r="R981" i="2"/>
  <c r="S981" i="2" s="1"/>
  <c r="R985" i="2"/>
  <c r="S985" i="2" s="1"/>
  <c r="R989" i="2"/>
  <c r="S989" i="2" s="1"/>
  <c r="R993" i="2"/>
  <c r="S993" i="2" s="1"/>
  <c r="R997" i="2"/>
  <c r="S997" i="2" s="1"/>
  <c r="R1001" i="2"/>
  <c r="S1001" i="2" s="1"/>
  <c r="R3" i="2"/>
  <c r="S3" i="2" s="1"/>
  <c r="R12" i="2"/>
  <c r="S12" i="2" s="1"/>
  <c r="R20" i="2"/>
  <c r="S20" i="2" s="1"/>
  <c r="R28" i="2"/>
  <c r="S28" i="2" s="1"/>
  <c r="R36" i="2"/>
  <c r="S36" i="2" s="1"/>
  <c r="R44" i="2"/>
  <c r="S44" i="2" s="1"/>
  <c r="R52" i="2"/>
  <c r="S52" i="2" s="1"/>
  <c r="R60" i="2"/>
  <c r="S60" i="2" s="1"/>
  <c r="R68" i="2"/>
  <c r="S68" i="2" s="1"/>
  <c r="R76" i="2"/>
  <c r="S76" i="2" s="1"/>
  <c r="R84" i="2"/>
  <c r="S84" i="2" s="1"/>
  <c r="R92" i="2"/>
  <c r="S92" i="2" s="1"/>
  <c r="R100" i="2"/>
  <c r="S100" i="2" s="1"/>
  <c r="R108" i="2"/>
  <c r="S108" i="2" s="1"/>
  <c r="R116" i="2"/>
  <c r="S116" i="2" s="1"/>
  <c r="R124" i="2"/>
  <c r="S124" i="2" s="1"/>
  <c r="R131" i="2"/>
  <c r="S131" i="2" s="1"/>
  <c r="R135" i="2"/>
  <c r="S135" i="2" s="1"/>
  <c r="R139" i="2"/>
  <c r="S139" i="2" s="1"/>
  <c r="R143" i="2"/>
  <c r="S143" i="2" s="1"/>
  <c r="R147" i="2"/>
  <c r="S147" i="2" s="1"/>
  <c r="R151" i="2"/>
  <c r="S151" i="2" s="1"/>
  <c r="R155" i="2"/>
  <c r="S155" i="2" s="1"/>
  <c r="R159" i="2"/>
  <c r="S159" i="2" s="1"/>
  <c r="R163" i="2"/>
  <c r="S163" i="2" s="1"/>
  <c r="R167" i="2"/>
  <c r="S167" i="2" s="1"/>
  <c r="R171" i="2"/>
  <c r="S171" i="2" s="1"/>
  <c r="R175" i="2"/>
  <c r="S175" i="2" s="1"/>
  <c r="R179" i="2"/>
  <c r="S179" i="2" s="1"/>
  <c r="R183" i="2"/>
  <c r="S183" i="2" s="1"/>
  <c r="R187" i="2"/>
  <c r="S187" i="2" s="1"/>
  <c r="R191" i="2"/>
  <c r="S191" i="2" s="1"/>
  <c r="R195" i="2"/>
  <c r="S195" i="2" s="1"/>
  <c r="R199" i="2"/>
  <c r="S199" i="2" s="1"/>
  <c r="R203" i="2"/>
  <c r="S203" i="2" s="1"/>
  <c r="R207" i="2"/>
  <c r="S207" i="2" s="1"/>
  <c r="R211" i="2"/>
  <c r="S211" i="2" s="1"/>
  <c r="R215" i="2"/>
  <c r="S215" i="2" s="1"/>
  <c r="R219" i="2"/>
  <c r="S219" i="2" s="1"/>
  <c r="R223" i="2"/>
  <c r="S223" i="2" s="1"/>
  <c r="R227" i="2"/>
  <c r="S227" i="2" s="1"/>
  <c r="R231" i="2"/>
  <c r="S231" i="2" s="1"/>
  <c r="R235" i="2"/>
  <c r="S235" i="2" s="1"/>
  <c r="R239" i="2"/>
  <c r="S239" i="2" s="1"/>
  <c r="R243" i="2"/>
  <c r="S243" i="2" s="1"/>
  <c r="R247" i="2"/>
  <c r="S247" i="2" s="1"/>
  <c r="R251" i="2"/>
  <c r="S251" i="2" s="1"/>
  <c r="R255" i="2"/>
  <c r="S255" i="2" s="1"/>
  <c r="R259" i="2"/>
  <c r="S259" i="2" s="1"/>
  <c r="R263" i="2"/>
  <c r="S263" i="2" s="1"/>
  <c r="R267" i="2"/>
  <c r="S267" i="2" s="1"/>
  <c r="R271" i="2"/>
  <c r="S271" i="2" s="1"/>
  <c r="R275" i="2"/>
  <c r="S275" i="2" s="1"/>
  <c r="R279" i="2"/>
  <c r="S279" i="2" s="1"/>
  <c r="R283" i="2"/>
  <c r="S283" i="2" s="1"/>
  <c r="R287" i="2"/>
  <c r="S287" i="2" s="1"/>
  <c r="R291" i="2"/>
  <c r="S291" i="2" s="1"/>
  <c r="R295" i="2"/>
  <c r="S295" i="2" s="1"/>
  <c r="R299" i="2"/>
  <c r="S299" i="2" s="1"/>
  <c r="R303" i="2"/>
  <c r="S303" i="2" s="1"/>
  <c r="R307" i="2"/>
  <c r="S307" i="2" s="1"/>
  <c r="R311" i="2"/>
  <c r="S311" i="2" s="1"/>
  <c r="R315" i="2"/>
  <c r="S315" i="2" s="1"/>
  <c r="R319" i="2"/>
  <c r="S319" i="2" s="1"/>
  <c r="R323" i="2"/>
  <c r="S323" i="2" s="1"/>
  <c r="R327" i="2"/>
  <c r="S327" i="2" s="1"/>
  <c r="R331" i="2"/>
  <c r="S331" i="2" s="1"/>
  <c r="R335" i="2"/>
  <c r="S335" i="2" s="1"/>
  <c r="R339" i="2"/>
  <c r="S339" i="2" s="1"/>
  <c r="R343" i="2"/>
  <c r="S343" i="2" s="1"/>
  <c r="R347" i="2"/>
  <c r="S347" i="2" s="1"/>
  <c r="R351" i="2"/>
  <c r="S351" i="2" s="1"/>
  <c r="R355" i="2"/>
  <c r="S355" i="2" s="1"/>
  <c r="R359" i="2"/>
  <c r="S359" i="2" s="1"/>
  <c r="R363" i="2"/>
  <c r="S363" i="2" s="1"/>
  <c r="R367" i="2"/>
  <c r="S367" i="2" s="1"/>
  <c r="R371" i="2"/>
  <c r="S371" i="2" s="1"/>
  <c r="R375" i="2"/>
  <c r="S375" i="2" s="1"/>
  <c r="R379" i="2"/>
  <c r="S379" i="2" s="1"/>
  <c r="R383" i="2"/>
  <c r="S383" i="2" s="1"/>
  <c r="R387" i="2"/>
  <c r="S387" i="2" s="1"/>
  <c r="R391" i="2"/>
  <c r="S391" i="2" s="1"/>
  <c r="R395" i="2"/>
  <c r="S395" i="2" s="1"/>
  <c r="R399" i="2"/>
  <c r="S399" i="2" s="1"/>
  <c r="R403" i="2"/>
  <c r="S403" i="2" s="1"/>
  <c r="R407" i="2"/>
  <c r="S407" i="2" s="1"/>
  <c r="R411" i="2"/>
  <c r="S411" i="2" s="1"/>
  <c r="R415" i="2"/>
  <c r="S415" i="2" s="1"/>
  <c r="R419" i="2"/>
  <c r="S419" i="2" s="1"/>
  <c r="R423" i="2"/>
  <c r="S423" i="2" s="1"/>
  <c r="R427" i="2"/>
  <c r="S427" i="2" s="1"/>
  <c r="R431" i="2"/>
  <c r="S431" i="2" s="1"/>
  <c r="R435" i="2"/>
  <c r="S435" i="2" s="1"/>
  <c r="R439" i="2"/>
  <c r="S439" i="2" s="1"/>
  <c r="R443" i="2"/>
  <c r="S443" i="2" s="1"/>
  <c r="R447" i="2"/>
  <c r="S447" i="2" s="1"/>
  <c r="R451" i="2"/>
  <c r="S451" i="2" s="1"/>
  <c r="R455" i="2"/>
  <c r="S455" i="2" s="1"/>
  <c r="R459" i="2"/>
  <c r="S459" i="2" s="1"/>
  <c r="R463" i="2"/>
  <c r="S463" i="2" s="1"/>
  <c r="R467" i="2"/>
  <c r="S467" i="2" s="1"/>
  <c r="R471" i="2"/>
  <c r="S471" i="2" s="1"/>
  <c r="R475" i="2"/>
  <c r="S475" i="2" s="1"/>
  <c r="R479" i="2"/>
  <c r="S479" i="2" s="1"/>
  <c r="R483" i="2"/>
  <c r="S483" i="2" s="1"/>
  <c r="R487" i="2"/>
  <c r="S487" i="2" s="1"/>
  <c r="R491" i="2"/>
  <c r="S491" i="2" s="1"/>
  <c r="R495" i="2"/>
  <c r="S495" i="2" s="1"/>
  <c r="R499" i="2"/>
  <c r="S499" i="2" s="1"/>
  <c r="R503" i="2"/>
  <c r="S503" i="2" s="1"/>
  <c r="R507" i="2"/>
  <c r="S507" i="2" s="1"/>
  <c r="R511" i="2"/>
  <c r="S511" i="2" s="1"/>
  <c r="R515" i="2"/>
  <c r="S515" i="2" s="1"/>
  <c r="R519" i="2"/>
  <c r="S519" i="2" s="1"/>
  <c r="R523" i="2"/>
  <c r="S523" i="2" s="1"/>
  <c r="R527" i="2"/>
  <c r="S527" i="2" s="1"/>
  <c r="R531" i="2"/>
  <c r="S531" i="2" s="1"/>
  <c r="R535" i="2"/>
  <c r="S535" i="2" s="1"/>
  <c r="R539" i="2"/>
  <c r="S539" i="2" s="1"/>
  <c r="R543" i="2"/>
  <c r="S543" i="2" s="1"/>
  <c r="R547" i="2"/>
  <c r="S547" i="2" s="1"/>
  <c r="R551" i="2"/>
  <c r="S551" i="2" s="1"/>
  <c r="R555" i="2"/>
  <c r="S555" i="2" s="1"/>
  <c r="R559" i="2"/>
  <c r="S559" i="2" s="1"/>
  <c r="R563" i="2"/>
  <c r="S563" i="2" s="1"/>
  <c r="R567" i="2"/>
  <c r="S567" i="2" s="1"/>
  <c r="R571" i="2"/>
  <c r="S571" i="2" s="1"/>
  <c r="R575" i="2"/>
  <c r="S575" i="2" s="1"/>
  <c r="R579" i="2"/>
  <c r="S579" i="2" s="1"/>
  <c r="R583" i="2"/>
  <c r="S583" i="2" s="1"/>
  <c r="R587" i="2"/>
  <c r="S587" i="2" s="1"/>
  <c r="R591" i="2"/>
  <c r="S591" i="2" s="1"/>
  <c r="R595" i="2"/>
  <c r="S595" i="2" s="1"/>
  <c r="R599" i="2"/>
  <c r="S599" i="2" s="1"/>
  <c r="R603" i="2"/>
  <c r="S603" i="2" s="1"/>
  <c r="R607" i="2"/>
  <c r="S607" i="2" s="1"/>
  <c r="R611" i="2"/>
  <c r="S611" i="2" s="1"/>
  <c r="R615" i="2"/>
  <c r="S615" i="2" s="1"/>
  <c r="R619" i="2"/>
  <c r="S619" i="2" s="1"/>
  <c r="R623" i="2"/>
  <c r="S623" i="2" s="1"/>
  <c r="R5" i="2"/>
  <c r="S5" i="2" s="1"/>
  <c r="R22" i="2"/>
  <c r="S22" i="2" s="1"/>
  <c r="R38" i="2"/>
  <c r="S38" i="2" s="1"/>
  <c r="R54" i="2"/>
  <c r="S54" i="2" s="1"/>
  <c r="R70" i="2"/>
  <c r="S70" i="2" s="1"/>
  <c r="R86" i="2"/>
  <c r="S86" i="2" s="1"/>
  <c r="R102" i="2"/>
  <c r="S102" i="2" s="1"/>
  <c r="R118" i="2"/>
  <c r="S118" i="2" s="1"/>
  <c r="R132" i="2"/>
  <c r="S132" i="2" s="1"/>
  <c r="R140" i="2"/>
  <c r="S140" i="2" s="1"/>
  <c r="R148" i="2"/>
  <c r="S148" i="2" s="1"/>
  <c r="R156" i="2"/>
  <c r="S156" i="2" s="1"/>
  <c r="R164" i="2"/>
  <c r="S164" i="2" s="1"/>
  <c r="R172" i="2"/>
  <c r="S172" i="2" s="1"/>
  <c r="R180" i="2"/>
  <c r="S180" i="2" s="1"/>
  <c r="R188" i="2"/>
  <c r="S188" i="2" s="1"/>
  <c r="R196" i="2"/>
  <c r="S196" i="2" s="1"/>
  <c r="R204" i="2"/>
  <c r="S204" i="2" s="1"/>
  <c r="R212" i="2"/>
  <c r="S212" i="2" s="1"/>
  <c r="R220" i="2"/>
  <c r="S220" i="2" s="1"/>
  <c r="R228" i="2"/>
  <c r="S228" i="2" s="1"/>
  <c r="R236" i="2"/>
  <c r="S236" i="2" s="1"/>
  <c r="R244" i="2"/>
  <c r="S244" i="2" s="1"/>
  <c r="R252" i="2"/>
  <c r="S252" i="2" s="1"/>
  <c r="R260" i="2"/>
  <c r="S260" i="2" s="1"/>
  <c r="R268" i="2"/>
  <c r="S268" i="2" s="1"/>
  <c r="R276" i="2"/>
  <c r="S276" i="2" s="1"/>
  <c r="R284" i="2"/>
  <c r="S284" i="2" s="1"/>
  <c r="R292" i="2"/>
  <c r="S292" i="2" s="1"/>
  <c r="R300" i="2"/>
  <c r="S300" i="2" s="1"/>
  <c r="R308" i="2"/>
  <c r="S308" i="2" s="1"/>
  <c r="R316" i="2"/>
  <c r="S316" i="2" s="1"/>
  <c r="R324" i="2"/>
  <c r="S324" i="2" s="1"/>
  <c r="R332" i="2"/>
  <c r="S332" i="2" s="1"/>
  <c r="R340" i="2"/>
  <c r="S340" i="2" s="1"/>
  <c r="R348" i="2"/>
  <c r="S348" i="2" s="1"/>
  <c r="R356" i="2"/>
  <c r="S356" i="2" s="1"/>
  <c r="R364" i="2"/>
  <c r="S364" i="2" s="1"/>
  <c r="R372" i="2"/>
  <c r="S372" i="2" s="1"/>
  <c r="R380" i="2"/>
  <c r="S380" i="2" s="1"/>
  <c r="R388" i="2"/>
  <c r="S388" i="2" s="1"/>
  <c r="R396" i="2"/>
  <c r="S396" i="2" s="1"/>
  <c r="R404" i="2"/>
  <c r="S404" i="2" s="1"/>
  <c r="R412" i="2"/>
  <c r="S412" i="2" s="1"/>
  <c r="R420" i="2"/>
  <c r="S420" i="2" s="1"/>
  <c r="R428" i="2"/>
  <c r="S428" i="2" s="1"/>
  <c r="R436" i="2"/>
  <c r="S436" i="2" s="1"/>
  <c r="R444" i="2"/>
  <c r="S444" i="2" s="1"/>
  <c r="R452" i="2"/>
  <c r="S452" i="2" s="1"/>
  <c r="R460" i="2"/>
  <c r="S460" i="2" s="1"/>
  <c r="R468" i="2"/>
  <c r="S468" i="2" s="1"/>
  <c r="R476" i="2"/>
  <c r="S476" i="2" s="1"/>
  <c r="R484" i="2"/>
  <c r="S484" i="2" s="1"/>
  <c r="R492" i="2"/>
  <c r="S492" i="2" s="1"/>
  <c r="R500" i="2"/>
  <c r="S500" i="2" s="1"/>
  <c r="R508" i="2"/>
  <c r="S508" i="2" s="1"/>
  <c r="R516" i="2"/>
  <c r="S516" i="2" s="1"/>
  <c r="R524" i="2"/>
  <c r="S524" i="2" s="1"/>
  <c r="R532" i="2"/>
  <c r="S532" i="2" s="1"/>
  <c r="R540" i="2"/>
  <c r="S540" i="2" s="1"/>
  <c r="R548" i="2"/>
  <c r="S548" i="2" s="1"/>
  <c r="R556" i="2"/>
  <c r="S556" i="2" s="1"/>
  <c r="R564" i="2"/>
  <c r="S564" i="2" s="1"/>
  <c r="R572" i="2"/>
  <c r="S572" i="2" s="1"/>
  <c r="R580" i="2"/>
  <c r="S580" i="2" s="1"/>
  <c r="R588" i="2"/>
  <c r="S588" i="2" s="1"/>
  <c r="R596" i="2"/>
  <c r="S596" i="2" s="1"/>
  <c r="R604" i="2"/>
  <c r="S604" i="2" s="1"/>
  <c r="R14" i="2"/>
  <c r="S14" i="2" s="1"/>
  <c r="R30" i="2"/>
  <c r="S30" i="2" s="1"/>
  <c r="R46" i="2"/>
  <c r="S46" i="2" s="1"/>
  <c r="R62" i="2"/>
  <c r="S62" i="2" s="1"/>
  <c r="R78" i="2"/>
  <c r="S78" i="2" s="1"/>
  <c r="R94" i="2"/>
  <c r="S94" i="2" s="1"/>
  <c r="R110" i="2"/>
  <c r="S110" i="2" s="1"/>
  <c r="R126" i="2"/>
  <c r="S126" i="2" s="1"/>
  <c r="R136" i="2"/>
  <c r="S136" i="2" s="1"/>
  <c r="R144" i="2"/>
  <c r="S144" i="2" s="1"/>
  <c r="R152" i="2"/>
  <c r="S152" i="2" s="1"/>
  <c r="R160" i="2"/>
  <c r="S160" i="2" s="1"/>
  <c r="R168" i="2"/>
  <c r="S168" i="2" s="1"/>
  <c r="R176" i="2"/>
  <c r="S176" i="2" s="1"/>
  <c r="R184" i="2"/>
  <c r="S184" i="2" s="1"/>
  <c r="R192" i="2"/>
  <c r="S192" i="2" s="1"/>
  <c r="R200" i="2"/>
  <c r="S200" i="2" s="1"/>
  <c r="R208" i="2"/>
  <c r="S208" i="2" s="1"/>
  <c r="R216" i="2"/>
  <c r="S216" i="2" s="1"/>
  <c r="R224" i="2"/>
  <c r="S224" i="2" s="1"/>
  <c r="R232" i="2"/>
  <c r="S232" i="2" s="1"/>
  <c r="R240" i="2"/>
  <c r="S240" i="2" s="1"/>
  <c r="R248" i="2"/>
  <c r="S248" i="2" s="1"/>
  <c r="R256" i="2"/>
  <c r="S256" i="2" s="1"/>
  <c r="R264" i="2"/>
  <c r="S264" i="2" s="1"/>
  <c r="R272" i="2"/>
  <c r="S272" i="2" s="1"/>
  <c r="R280" i="2"/>
  <c r="S280" i="2" s="1"/>
  <c r="R288" i="2"/>
  <c r="S288" i="2" s="1"/>
  <c r="R296" i="2"/>
  <c r="S296" i="2" s="1"/>
  <c r="R304" i="2"/>
  <c r="S304" i="2" s="1"/>
  <c r="R312" i="2"/>
  <c r="S312" i="2" s="1"/>
  <c r="R320" i="2"/>
  <c r="S320" i="2" s="1"/>
  <c r="R328" i="2"/>
  <c r="S328" i="2" s="1"/>
  <c r="R336" i="2"/>
  <c r="S336" i="2" s="1"/>
  <c r="R344" i="2"/>
  <c r="S344" i="2" s="1"/>
  <c r="R352" i="2"/>
  <c r="S352" i="2" s="1"/>
  <c r="R360" i="2"/>
  <c r="S360" i="2" s="1"/>
  <c r="R368" i="2"/>
  <c r="S368" i="2" s="1"/>
  <c r="R376" i="2"/>
  <c r="S376" i="2" s="1"/>
  <c r="R384" i="2"/>
  <c r="S384" i="2" s="1"/>
  <c r="R392" i="2"/>
  <c r="S392" i="2" s="1"/>
  <c r="R400" i="2"/>
  <c r="S400" i="2" s="1"/>
  <c r="R408" i="2"/>
  <c r="S408" i="2" s="1"/>
  <c r="R416" i="2"/>
  <c r="S416" i="2" s="1"/>
  <c r="R424" i="2"/>
  <c r="S424" i="2" s="1"/>
  <c r="R432" i="2"/>
  <c r="S432" i="2" s="1"/>
  <c r="R440" i="2"/>
  <c r="S440" i="2" s="1"/>
  <c r="R448" i="2"/>
  <c r="S448" i="2" s="1"/>
  <c r="R456" i="2"/>
  <c r="S456" i="2" s="1"/>
  <c r="R464" i="2"/>
  <c r="S464" i="2" s="1"/>
  <c r="R472" i="2"/>
  <c r="S472" i="2" s="1"/>
  <c r="R480" i="2"/>
  <c r="S480" i="2" s="1"/>
  <c r="R488" i="2"/>
  <c r="S488" i="2" s="1"/>
  <c r="R496" i="2"/>
  <c r="S496" i="2" s="1"/>
  <c r="R504" i="2"/>
  <c r="S504" i="2" s="1"/>
  <c r="R512" i="2"/>
  <c r="S512" i="2" s="1"/>
  <c r="R520" i="2"/>
  <c r="S520" i="2" s="1"/>
  <c r="R528" i="2"/>
  <c r="S528" i="2" s="1"/>
  <c r="R536" i="2"/>
  <c r="S536" i="2" s="1"/>
  <c r="R544" i="2"/>
  <c r="S544" i="2" s="1"/>
  <c r="R552" i="2"/>
  <c r="S552" i="2" s="1"/>
  <c r="R560" i="2"/>
  <c r="S560" i="2" s="1"/>
  <c r="R568" i="2"/>
  <c r="S568" i="2" s="1"/>
  <c r="R576" i="2"/>
  <c r="S576" i="2" s="1"/>
  <c r="R584" i="2"/>
  <c r="S584" i="2" s="1"/>
  <c r="R592" i="2"/>
  <c r="S592" i="2" s="1"/>
  <c r="R600" i="2"/>
  <c r="S600" i="2" s="1"/>
  <c r="R608" i="2"/>
  <c r="S608" i="2" s="1"/>
  <c r="R616" i="2"/>
  <c r="S616" i="2" s="1"/>
  <c r="R624" i="2"/>
  <c r="S624" i="2" s="1"/>
  <c r="R630" i="2"/>
  <c r="S630" i="2" s="1"/>
  <c r="R635" i="2"/>
  <c r="S635" i="2" s="1"/>
  <c r="R640" i="2"/>
  <c r="S640" i="2" s="1"/>
  <c r="R646" i="2"/>
  <c r="S646" i="2" s="1"/>
  <c r="R651" i="2"/>
  <c r="S651" i="2" s="1"/>
  <c r="R656" i="2"/>
  <c r="S656" i="2" s="1"/>
  <c r="R662" i="2"/>
  <c r="S662" i="2" s="1"/>
  <c r="R667" i="2"/>
  <c r="S667" i="2" s="1"/>
  <c r="R672" i="2"/>
  <c r="S672" i="2" s="1"/>
  <c r="R678" i="2"/>
  <c r="S678" i="2" s="1"/>
  <c r="R683" i="2"/>
  <c r="S683" i="2" s="1"/>
  <c r="R688" i="2"/>
  <c r="S688" i="2" s="1"/>
  <c r="R694" i="2"/>
  <c r="S694" i="2" s="1"/>
  <c r="R699" i="2"/>
  <c r="S699" i="2" s="1"/>
  <c r="R704" i="2"/>
  <c r="S704" i="2" s="1"/>
  <c r="R710" i="2"/>
  <c r="S710" i="2" s="1"/>
  <c r="R715" i="2"/>
  <c r="S715" i="2" s="1"/>
  <c r="R720" i="2"/>
  <c r="S720" i="2" s="1"/>
  <c r="R726" i="2"/>
  <c r="S726" i="2" s="1"/>
  <c r="R731" i="2"/>
  <c r="S731" i="2" s="1"/>
  <c r="R736" i="2"/>
  <c r="S736" i="2" s="1"/>
  <c r="R742" i="2"/>
  <c r="S742" i="2" s="1"/>
  <c r="R747" i="2"/>
  <c r="S747" i="2" s="1"/>
  <c r="R752" i="2"/>
  <c r="S752" i="2" s="1"/>
  <c r="R758" i="2"/>
  <c r="S758" i="2" s="1"/>
  <c r="R763" i="2"/>
  <c r="S763" i="2" s="1"/>
  <c r="R768" i="2"/>
  <c r="S768" i="2" s="1"/>
  <c r="R774" i="2"/>
  <c r="S774" i="2" s="1"/>
  <c r="R779" i="2"/>
  <c r="S779" i="2" s="1"/>
  <c r="R784" i="2"/>
  <c r="S784" i="2" s="1"/>
  <c r="R790" i="2"/>
  <c r="S790" i="2" s="1"/>
  <c r="R795" i="2"/>
  <c r="S795" i="2" s="1"/>
  <c r="R800" i="2"/>
  <c r="S800" i="2" s="1"/>
  <c r="R806" i="2"/>
  <c r="S806" i="2" s="1"/>
  <c r="R811" i="2"/>
  <c r="S811" i="2" s="1"/>
  <c r="R816" i="2"/>
  <c r="S816" i="2" s="1"/>
  <c r="R822" i="2"/>
  <c r="S822" i="2" s="1"/>
  <c r="R827" i="2"/>
  <c r="S827" i="2" s="1"/>
  <c r="R832" i="2"/>
  <c r="S832" i="2" s="1"/>
  <c r="R838" i="2"/>
  <c r="S838" i="2" s="1"/>
  <c r="R843" i="2"/>
  <c r="S843" i="2" s="1"/>
  <c r="R848" i="2"/>
  <c r="S848" i="2" s="1"/>
  <c r="R854" i="2"/>
  <c r="S854" i="2" s="1"/>
  <c r="R859" i="2"/>
  <c r="S859" i="2" s="1"/>
  <c r="R864" i="2"/>
  <c r="S864" i="2" s="1"/>
  <c r="R870" i="2"/>
  <c r="S870" i="2" s="1"/>
  <c r="R875" i="2"/>
  <c r="S875" i="2" s="1"/>
  <c r="R880" i="2"/>
  <c r="S880" i="2" s="1"/>
  <c r="R886" i="2"/>
  <c r="S886" i="2" s="1"/>
  <c r="R891" i="2"/>
  <c r="S891" i="2" s="1"/>
  <c r="R896" i="2"/>
  <c r="S896" i="2" s="1"/>
  <c r="R902" i="2"/>
  <c r="S902" i="2" s="1"/>
  <c r="R907" i="2"/>
  <c r="S907" i="2" s="1"/>
  <c r="R912" i="2"/>
  <c r="S912" i="2" s="1"/>
  <c r="R918" i="2"/>
  <c r="S918" i="2" s="1"/>
  <c r="R923" i="2"/>
  <c r="S923" i="2" s="1"/>
  <c r="R928" i="2"/>
  <c r="S928" i="2" s="1"/>
  <c r="R934" i="2"/>
  <c r="S934" i="2" s="1"/>
  <c r="R939" i="2"/>
  <c r="S939" i="2" s="1"/>
  <c r="R944" i="2"/>
  <c r="S944" i="2" s="1"/>
  <c r="R950" i="2"/>
  <c r="S950" i="2" s="1"/>
  <c r="R955" i="2"/>
  <c r="S955" i="2" s="1"/>
  <c r="R960" i="2"/>
  <c r="S960" i="2" s="1"/>
  <c r="R966" i="2"/>
  <c r="S966" i="2" s="1"/>
  <c r="R971" i="2"/>
  <c r="S971" i="2" s="1"/>
  <c r="R976" i="2"/>
  <c r="S976" i="2" s="1"/>
  <c r="R982" i="2"/>
  <c r="S982" i="2" s="1"/>
  <c r="R987" i="2"/>
  <c r="S987" i="2" s="1"/>
  <c r="R992" i="2"/>
  <c r="S992" i="2" s="1"/>
  <c r="R998" i="2"/>
  <c r="S998" i="2" s="1"/>
  <c r="R18" i="2"/>
  <c r="S18" i="2" s="1"/>
  <c r="R50" i="2"/>
  <c r="S50" i="2" s="1"/>
  <c r="R82" i="2"/>
  <c r="S82" i="2" s="1"/>
  <c r="R114" i="2"/>
  <c r="S114" i="2" s="1"/>
  <c r="R138" i="2"/>
  <c r="S138" i="2" s="1"/>
  <c r="R154" i="2"/>
  <c r="S154" i="2" s="1"/>
  <c r="R170" i="2"/>
  <c r="S170" i="2" s="1"/>
  <c r="R186" i="2"/>
  <c r="S186" i="2" s="1"/>
  <c r="R202" i="2"/>
  <c r="S202" i="2" s="1"/>
  <c r="R218" i="2"/>
  <c r="S218" i="2" s="1"/>
  <c r="R234" i="2"/>
  <c r="S234" i="2" s="1"/>
  <c r="R250" i="2"/>
  <c r="S250" i="2" s="1"/>
  <c r="R266" i="2"/>
  <c r="S266" i="2" s="1"/>
  <c r="R282" i="2"/>
  <c r="S282" i="2" s="1"/>
  <c r="R298" i="2"/>
  <c r="S298" i="2" s="1"/>
  <c r="R314" i="2"/>
  <c r="S314" i="2" s="1"/>
  <c r="R330" i="2"/>
  <c r="S330" i="2" s="1"/>
  <c r="R346" i="2"/>
  <c r="S346" i="2" s="1"/>
  <c r="R362" i="2"/>
  <c r="S362" i="2" s="1"/>
  <c r="R378" i="2"/>
  <c r="S378" i="2" s="1"/>
  <c r="R394" i="2"/>
  <c r="S394" i="2" s="1"/>
  <c r="R410" i="2"/>
  <c r="S410" i="2" s="1"/>
  <c r="R426" i="2"/>
  <c r="S426" i="2" s="1"/>
  <c r="R442" i="2"/>
  <c r="S442" i="2" s="1"/>
  <c r="R458" i="2"/>
  <c r="S458" i="2" s="1"/>
  <c r="R474" i="2"/>
  <c r="S474" i="2" s="1"/>
  <c r="R490" i="2"/>
  <c r="S490" i="2" s="1"/>
  <c r="R506" i="2"/>
  <c r="S506" i="2" s="1"/>
  <c r="R522" i="2"/>
  <c r="S522" i="2" s="1"/>
  <c r="R538" i="2"/>
  <c r="S538" i="2" s="1"/>
  <c r="R554" i="2"/>
  <c r="S554" i="2" s="1"/>
  <c r="R570" i="2"/>
  <c r="S570" i="2" s="1"/>
  <c r="R586" i="2"/>
  <c r="S586" i="2" s="1"/>
  <c r="R602" i="2"/>
  <c r="S602" i="2" s="1"/>
  <c r="R614" i="2"/>
  <c r="S614" i="2" s="1"/>
  <c r="R626" i="2"/>
  <c r="S626" i="2" s="1"/>
  <c r="R632" i="2"/>
  <c r="S632" i="2" s="1"/>
  <c r="R639" i="2"/>
  <c r="S639" i="2" s="1"/>
  <c r="R647" i="2"/>
  <c r="S647" i="2" s="1"/>
  <c r="R654" i="2"/>
  <c r="S654" i="2" s="1"/>
  <c r="R660" i="2"/>
  <c r="S660" i="2" s="1"/>
  <c r="R668" i="2"/>
  <c r="S668" i="2" s="1"/>
  <c r="R675" i="2"/>
  <c r="S675" i="2" s="1"/>
  <c r="R682" i="2"/>
  <c r="S682" i="2" s="1"/>
  <c r="R690" i="2"/>
  <c r="S690" i="2" s="1"/>
  <c r="R696" i="2"/>
  <c r="S696" i="2" s="1"/>
  <c r="R703" i="2"/>
  <c r="S703" i="2" s="1"/>
  <c r="R711" i="2"/>
  <c r="S711" i="2" s="1"/>
  <c r="R718" i="2"/>
  <c r="S718" i="2" s="1"/>
  <c r="R724" i="2"/>
  <c r="S724" i="2" s="1"/>
  <c r="R732" i="2"/>
  <c r="S732" i="2" s="1"/>
  <c r="R739" i="2"/>
  <c r="S739" i="2" s="1"/>
  <c r="R746" i="2"/>
  <c r="S746" i="2" s="1"/>
  <c r="R754" i="2"/>
  <c r="S754" i="2" s="1"/>
  <c r="R760" i="2"/>
  <c r="S760" i="2" s="1"/>
  <c r="R767" i="2"/>
  <c r="S767" i="2" s="1"/>
  <c r="R775" i="2"/>
  <c r="S775" i="2" s="1"/>
  <c r="R782" i="2"/>
  <c r="S782" i="2" s="1"/>
  <c r="R788" i="2"/>
  <c r="S788" i="2" s="1"/>
  <c r="R796" i="2"/>
  <c r="S796" i="2" s="1"/>
  <c r="R803" i="2"/>
  <c r="S803" i="2" s="1"/>
  <c r="R810" i="2"/>
  <c r="S810" i="2" s="1"/>
  <c r="R818" i="2"/>
  <c r="S818" i="2" s="1"/>
  <c r="R824" i="2"/>
  <c r="S824" i="2" s="1"/>
  <c r="R831" i="2"/>
  <c r="S831" i="2" s="1"/>
  <c r="R839" i="2"/>
  <c r="S839" i="2" s="1"/>
  <c r="R846" i="2"/>
  <c r="S846" i="2" s="1"/>
  <c r="R852" i="2"/>
  <c r="S852" i="2" s="1"/>
  <c r="R860" i="2"/>
  <c r="S860" i="2" s="1"/>
  <c r="R867" i="2"/>
  <c r="S867" i="2" s="1"/>
  <c r="R874" i="2"/>
  <c r="S874" i="2" s="1"/>
  <c r="R882" i="2"/>
  <c r="S882" i="2" s="1"/>
  <c r="R888" i="2"/>
  <c r="S888" i="2" s="1"/>
  <c r="R895" i="2"/>
  <c r="S895" i="2" s="1"/>
  <c r="R903" i="2"/>
  <c r="S903" i="2" s="1"/>
  <c r="R910" i="2"/>
  <c r="S910" i="2" s="1"/>
  <c r="R916" i="2"/>
  <c r="S916" i="2" s="1"/>
  <c r="R924" i="2"/>
  <c r="S924" i="2" s="1"/>
  <c r="R931" i="2"/>
  <c r="S931" i="2" s="1"/>
  <c r="R938" i="2"/>
  <c r="S938" i="2" s="1"/>
  <c r="R946" i="2"/>
  <c r="S946" i="2" s="1"/>
  <c r="R952" i="2"/>
  <c r="S952" i="2" s="1"/>
  <c r="R959" i="2"/>
  <c r="S959" i="2" s="1"/>
  <c r="R967" i="2"/>
  <c r="S967" i="2" s="1"/>
  <c r="R974" i="2"/>
  <c r="S974" i="2" s="1"/>
  <c r="R980" i="2"/>
  <c r="S980" i="2" s="1"/>
  <c r="R988" i="2"/>
  <c r="S988" i="2" s="1"/>
  <c r="R995" i="2"/>
  <c r="S995" i="2" s="1"/>
  <c r="R2" i="2"/>
  <c r="S2" i="2" s="1"/>
  <c r="R26" i="2"/>
  <c r="S26" i="2" s="1"/>
  <c r="R58" i="2"/>
  <c r="S58" i="2" s="1"/>
  <c r="R90" i="2"/>
  <c r="S90" i="2" s="1"/>
  <c r="R122" i="2"/>
  <c r="S122" i="2" s="1"/>
  <c r="R142" i="2"/>
  <c r="S142" i="2" s="1"/>
  <c r="R158" i="2"/>
  <c r="S158" i="2" s="1"/>
  <c r="R174" i="2"/>
  <c r="S174" i="2" s="1"/>
  <c r="R190" i="2"/>
  <c r="S190" i="2" s="1"/>
  <c r="R206" i="2"/>
  <c r="S206" i="2" s="1"/>
  <c r="R222" i="2"/>
  <c r="S222" i="2" s="1"/>
  <c r="R238" i="2"/>
  <c r="S238" i="2" s="1"/>
  <c r="R254" i="2"/>
  <c r="S254" i="2" s="1"/>
  <c r="R270" i="2"/>
  <c r="S270" i="2" s="1"/>
  <c r="R286" i="2"/>
  <c r="S286" i="2" s="1"/>
  <c r="R302" i="2"/>
  <c r="S302" i="2" s="1"/>
  <c r="R318" i="2"/>
  <c r="S318" i="2" s="1"/>
  <c r="R334" i="2"/>
  <c r="S334" i="2" s="1"/>
  <c r="R350" i="2"/>
  <c r="S350" i="2" s="1"/>
  <c r="R366" i="2"/>
  <c r="S366" i="2" s="1"/>
  <c r="R382" i="2"/>
  <c r="S382" i="2" s="1"/>
  <c r="R398" i="2"/>
  <c r="S398" i="2" s="1"/>
  <c r="R414" i="2"/>
  <c r="S414" i="2" s="1"/>
  <c r="R430" i="2"/>
  <c r="S430" i="2" s="1"/>
  <c r="R446" i="2"/>
  <c r="S446" i="2" s="1"/>
  <c r="R462" i="2"/>
  <c r="S462" i="2" s="1"/>
  <c r="R478" i="2"/>
  <c r="S478" i="2" s="1"/>
  <c r="R494" i="2"/>
  <c r="S494" i="2" s="1"/>
  <c r="R510" i="2"/>
  <c r="S510" i="2" s="1"/>
  <c r="R526" i="2"/>
  <c r="S526" i="2" s="1"/>
  <c r="R542" i="2"/>
  <c r="S542" i="2" s="1"/>
  <c r="R558" i="2"/>
  <c r="S558" i="2" s="1"/>
  <c r="R574" i="2"/>
  <c r="S574" i="2" s="1"/>
  <c r="R590" i="2"/>
  <c r="S590" i="2" s="1"/>
  <c r="R606" i="2"/>
  <c r="S606" i="2" s="1"/>
  <c r="R618" i="2"/>
  <c r="S618" i="2" s="1"/>
  <c r="R627" i="2"/>
  <c r="S627" i="2" s="1"/>
  <c r="R634" i="2"/>
  <c r="S634" i="2" s="1"/>
  <c r="R642" i="2"/>
  <c r="S642" i="2" s="1"/>
  <c r="R648" i="2"/>
  <c r="S648" i="2" s="1"/>
  <c r="R655" i="2"/>
  <c r="S655" i="2" s="1"/>
  <c r="R663" i="2"/>
  <c r="S663" i="2" s="1"/>
  <c r="R670" i="2"/>
  <c r="S670" i="2" s="1"/>
  <c r="R676" i="2"/>
  <c r="S676" i="2" s="1"/>
  <c r="R684" i="2"/>
  <c r="S684" i="2" s="1"/>
  <c r="R691" i="2"/>
  <c r="S691" i="2" s="1"/>
  <c r="R698" i="2"/>
  <c r="S698" i="2" s="1"/>
  <c r="R706" i="2"/>
  <c r="S706" i="2" s="1"/>
  <c r="R712" i="2"/>
  <c r="S712" i="2" s="1"/>
  <c r="R719" i="2"/>
  <c r="S719" i="2" s="1"/>
  <c r="R727" i="2"/>
  <c r="S727" i="2" s="1"/>
  <c r="R734" i="2"/>
  <c r="S734" i="2" s="1"/>
  <c r="R740" i="2"/>
  <c r="S740" i="2" s="1"/>
  <c r="R748" i="2"/>
  <c r="S748" i="2" s="1"/>
  <c r="R755" i="2"/>
  <c r="S755" i="2" s="1"/>
  <c r="R762" i="2"/>
  <c r="S762" i="2" s="1"/>
  <c r="R770" i="2"/>
  <c r="S770" i="2" s="1"/>
  <c r="R776" i="2"/>
  <c r="S776" i="2" s="1"/>
  <c r="R783" i="2"/>
  <c r="S783" i="2" s="1"/>
  <c r="R791" i="2"/>
  <c r="S791" i="2" s="1"/>
  <c r="R798" i="2"/>
  <c r="S798" i="2" s="1"/>
  <c r="R804" i="2"/>
  <c r="S804" i="2" s="1"/>
  <c r="R812" i="2"/>
  <c r="S812" i="2" s="1"/>
  <c r="R819" i="2"/>
  <c r="S819" i="2" s="1"/>
  <c r="R826" i="2"/>
  <c r="S826" i="2" s="1"/>
  <c r="R834" i="2"/>
  <c r="S834" i="2" s="1"/>
  <c r="R840" i="2"/>
  <c r="S840" i="2" s="1"/>
  <c r="R847" i="2"/>
  <c r="S847" i="2" s="1"/>
  <c r="R855" i="2"/>
  <c r="S855" i="2" s="1"/>
  <c r="R34" i="2"/>
  <c r="S34" i="2" s="1"/>
  <c r="R66" i="2"/>
  <c r="S66" i="2" s="1"/>
  <c r="R98" i="2"/>
  <c r="S98" i="2" s="1"/>
  <c r="R130" i="2"/>
  <c r="S130" i="2" s="1"/>
  <c r="R146" i="2"/>
  <c r="S146" i="2" s="1"/>
  <c r="R162" i="2"/>
  <c r="S162" i="2" s="1"/>
  <c r="R178" i="2"/>
  <c r="S178" i="2" s="1"/>
  <c r="R194" i="2"/>
  <c r="S194" i="2" s="1"/>
  <c r="R210" i="2"/>
  <c r="S210" i="2" s="1"/>
  <c r="R226" i="2"/>
  <c r="S226" i="2" s="1"/>
  <c r="R242" i="2"/>
  <c r="S242" i="2" s="1"/>
  <c r="R258" i="2"/>
  <c r="S258" i="2" s="1"/>
  <c r="R274" i="2"/>
  <c r="S274" i="2" s="1"/>
  <c r="R290" i="2"/>
  <c r="S290" i="2" s="1"/>
  <c r="R306" i="2"/>
  <c r="S306" i="2" s="1"/>
  <c r="R322" i="2"/>
  <c r="S322" i="2" s="1"/>
  <c r="R338" i="2"/>
  <c r="S338" i="2" s="1"/>
  <c r="R354" i="2"/>
  <c r="S354" i="2" s="1"/>
  <c r="R370" i="2"/>
  <c r="S370" i="2" s="1"/>
  <c r="R386" i="2"/>
  <c r="S386" i="2" s="1"/>
  <c r="R402" i="2"/>
  <c r="S402" i="2" s="1"/>
  <c r="R418" i="2"/>
  <c r="S418" i="2" s="1"/>
  <c r="R434" i="2"/>
  <c r="S434" i="2" s="1"/>
  <c r="R450" i="2"/>
  <c r="S450" i="2" s="1"/>
  <c r="R466" i="2"/>
  <c r="S466" i="2" s="1"/>
  <c r="R482" i="2"/>
  <c r="S482" i="2" s="1"/>
  <c r="R498" i="2"/>
  <c r="S498" i="2" s="1"/>
  <c r="R514" i="2"/>
  <c r="S514" i="2" s="1"/>
  <c r="R530" i="2"/>
  <c r="S530" i="2" s="1"/>
  <c r="R546" i="2"/>
  <c r="S546" i="2" s="1"/>
  <c r="R562" i="2"/>
  <c r="S562" i="2" s="1"/>
  <c r="R578" i="2"/>
  <c r="S578" i="2" s="1"/>
  <c r="R594" i="2"/>
  <c r="S594" i="2" s="1"/>
  <c r="R610" i="2"/>
  <c r="S610" i="2" s="1"/>
  <c r="R620" i="2"/>
  <c r="S620" i="2" s="1"/>
  <c r="R628" i="2"/>
  <c r="S628" i="2" s="1"/>
  <c r="R636" i="2"/>
  <c r="S636" i="2" s="1"/>
  <c r="R643" i="2"/>
  <c r="S643" i="2" s="1"/>
  <c r="R650" i="2"/>
  <c r="S650" i="2" s="1"/>
  <c r="R658" i="2"/>
  <c r="S658" i="2" s="1"/>
  <c r="R664" i="2"/>
  <c r="S664" i="2" s="1"/>
  <c r="R671" i="2"/>
  <c r="S671" i="2" s="1"/>
  <c r="R679" i="2"/>
  <c r="S679" i="2" s="1"/>
  <c r="R686" i="2"/>
  <c r="S686" i="2" s="1"/>
  <c r="R692" i="2"/>
  <c r="S692" i="2" s="1"/>
  <c r="R700" i="2"/>
  <c r="S700" i="2" s="1"/>
  <c r="R707" i="2"/>
  <c r="S707" i="2" s="1"/>
  <c r="R714" i="2"/>
  <c r="S714" i="2" s="1"/>
  <c r="R722" i="2"/>
  <c r="S722" i="2" s="1"/>
  <c r="R728" i="2"/>
  <c r="S728" i="2" s="1"/>
  <c r="R735" i="2"/>
  <c r="S735" i="2" s="1"/>
  <c r="R743" i="2"/>
  <c r="S743" i="2" s="1"/>
  <c r="R750" i="2"/>
  <c r="S750" i="2" s="1"/>
  <c r="R756" i="2"/>
  <c r="S756" i="2" s="1"/>
  <c r="R764" i="2"/>
  <c r="S764" i="2" s="1"/>
  <c r="R771" i="2"/>
  <c r="S771" i="2" s="1"/>
  <c r="R778" i="2"/>
  <c r="S778" i="2" s="1"/>
  <c r="R786" i="2"/>
  <c r="S786" i="2" s="1"/>
  <c r="R792" i="2"/>
  <c r="S792" i="2" s="1"/>
  <c r="R996" i="2"/>
  <c r="S996" i="2" s="1"/>
  <c r="R986" i="2"/>
  <c r="S986" i="2" s="1"/>
  <c r="R978" i="2"/>
  <c r="S978" i="2" s="1"/>
  <c r="R968" i="2"/>
  <c r="S968" i="2" s="1"/>
  <c r="R958" i="2"/>
  <c r="S958" i="2" s="1"/>
  <c r="R948" i="2"/>
  <c r="S948" i="2" s="1"/>
  <c r="R940" i="2"/>
  <c r="S940" i="2" s="1"/>
  <c r="R930" i="2"/>
  <c r="S930" i="2" s="1"/>
  <c r="R920" i="2"/>
  <c r="S920" i="2" s="1"/>
  <c r="R911" i="2"/>
  <c r="S911" i="2" s="1"/>
  <c r="R900" i="2"/>
  <c r="S900" i="2" s="1"/>
  <c r="R892" i="2"/>
  <c r="S892" i="2" s="1"/>
  <c r="R883" i="2"/>
  <c r="S883" i="2" s="1"/>
  <c r="R872" i="2"/>
  <c r="S872" i="2" s="1"/>
  <c r="R863" i="2"/>
  <c r="S863" i="2" s="1"/>
  <c r="R851" i="2"/>
  <c r="S851" i="2" s="1"/>
  <c r="R836" i="2"/>
  <c r="S836" i="2" s="1"/>
  <c r="R823" i="2"/>
  <c r="S823" i="2" s="1"/>
  <c r="R808" i="2"/>
  <c r="S808" i="2" s="1"/>
  <c r="R794" i="2"/>
  <c r="S794" i="2" s="1"/>
  <c r="R766" i="2"/>
  <c r="S766" i="2" s="1"/>
  <c r="R738" i="2"/>
  <c r="S738" i="2" s="1"/>
  <c r="R708" i="2"/>
  <c r="S708" i="2" s="1"/>
  <c r="R680" i="2"/>
  <c r="S680" i="2" s="1"/>
  <c r="R652" i="2"/>
  <c r="S652" i="2" s="1"/>
  <c r="R622" i="2"/>
  <c r="S622" i="2" s="1"/>
  <c r="R566" i="2"/>
  <c r="S566" i="2" s="1"/>
  <c r="R502" i="2"/>
  <c r="S502" i="2" s="1"/>
  <c r="R438" i="2"/>
  <c r="S438" i="2" s="1"/>
  <c r="R374" i="2"/>
  <c r="S374" i="2" s="1"/>
  <c r="R310" i="2"/>
  <c r="S310" i="2" s="1"/>
  <c r="R246" i="2"/>
  <c r="S246" i="2" s="1"/>
  <c r="R182" i="2"/>
  <c r="S182" i="2" s="1"/>
  <c r="R106" i="2"/>
  <c r="S106" i="2" s="1"/>
  <c r="R994" i="2"/>
  <c r="S994" i="2" s="1"/>
  <c r="R984" i="2"/>
  <c r="S984" i="2" s="1"/>
  <c r="R975" i="2"/>
  <c r="S975" i="2" s="1"/>
  <c r="R964" i="2"/>
  <c r="S964" i="2" s="1"/>
  <c r="R956" i="2"/>
  <c r="S956" i="2" s="1"/>
  <c r="R947" i="2"/>
  <c r="S947" i="2" s="1"/>
  <c r="R936" i="2"/>
  <c r="S936" i="2" s="1"/>
  <c r="R927" i="2"/>
  <c r="S927" i="2" s="1"/>
  <c r="R919" i="2"/>
  <c r="S919" i="2" s="1"/>
  <c r="R908" i="2"/>
  <c r="S908" i="2" s="1"/>
  <c r="R899" i="2"/>
  <c r="S899" i="2" s="1"/>
  <c r="R890" i="2"/>
  <c r="S890" i="2" s="1"/>
  <c r="R879" i="2"/>
  <c r="S879" i="2" s="1"/>
  <c r="R871" i="2"/>
  <c r="S871" i="2" s="1"/>
  <c r="R862" i="2"/>
  <c r="S862" i="2" s="1"/>
  <c r="R850" i="2"/>
  <c r="S850" i="2" s="1"/>
  <c r="R835" i="2"/>
  <c r="S835" i="2" s="1"/>
  <c r="R820" i="2"/>
  <c r="S820" i="2" s="1"/>
  <c r="R807" i="2"/>
  <c r="S807" i="2" s="1"/>
  <c r="R787" i="2"/>
  <c r="S787" i="2" s="1"/>
  <c r="R759" i="2"/>
  <c r="S759" i="2" s="1"/>
  <c r="R730" i="2"/>
  <c r="S730" i="2" s="1"/>
  <c r="R702" i="2"/>
  <c r="S702" i="2" s="1"/>
  <c r="R674" i="2"/>
  <c r="S674" i="2" s="1"/>
  <c r="R644" i="2"/>
  <c r="S644" i="2" s="1"/>
  <c r="R612" i="2"/>
  <c r="S612" i="2" s="1"/>
  <c r="R550" i="2"/>
  <c r="S550" i="2" s="1"/>
  <c r="R486" i="2"/>
  <c r="S486" i="2" s="1"/>
  <c r="R422" i="2"/>
  <c r="S422" i="2" s="1"/>
  <c r="R358" i="2"/>
  <c r="S358" i="2" s="1"/>
  <c r="R294" i="2"/>
  <c r="S294" i="2" s="1"/>
  <c r="R230" i="2"/>
  <c r="S230" i="2" s="1"/>
  <c r="R166" i="2"/>
  <c r="S166" i="2" s="1"/>
  <c r="R74" i="2"/>
  <c r="S74" i="2" s="1"/>
  <c r="R1000" i="2"/>
  <c r="S1000" i="2" s="1"/>
  <c r="R991" i="2"/>
  <c r="S991" i="2" s="1"/>
  <c r="R983" i="2"/>
  <c r="S983" i="2" s="1"/>
  <c r="R972" i="2"/>
  <c r="S972" i="2" s="1"/>
  <c r="R963" i="2"/>
  <c r="S963" i="2" s="1"/>
  <c r="R954" i="2"/>
  <c r="S954" i="2" s="1"/>
  <c r="R943" i="2"/>
  <c r="S943" i="2" s="1"/>
  <c r="R935" i="2"/>
  <c r="S935" i="2" s="1"/>
  <c r="R926" i="2"/>
  <c r="S926" i="2" s="1"/>
  <c r="R915" i="2"/>
  <c r="S915" i="2" s="1"/>
  <c r="R906" i="2"/>
  <c r="S906" i="2" s="1"/>
  <c r="R898" i="2"/>
  <c r="S898" i="2" s="1"/>
  <c r="R887" i="2"/>
  <c r="S887" i="2" s="1"/>
  <c r="R878" i="2"/>
  <c r="S878" i="2" s="1"/>
  <c r="R868" i="2"/>
  <c r="S868" i="2" s="1"/>
  <c r="R858" i="2"/>
  <c r="S858" i="2" s="1"/>
  <c r="R844" i="2"/>
  <c r="S844" i="2" s="1"/>
  <c r="R830" i="2"/>
  <c r="S830" i="2" s="1"/>
  <c r="R815" i="2"/>
  <c r="S815" i="2" s="1"/>
  <c r="R802" i="2"/>
  <c r="S802" i="2" s="1"/>
  <c r="R780" i="2"/>
  <c r="S780" i="2" s="1"/>
  <c r="R751" i="2"/>
  <c r="S751" i="2" s="1"/>
  <c r="R723" i="2"/>
  <c r="S723" i="2" s="1"/>
  <c r="R695" i="2"/>
  <c r="S695" i="2" s="1"/>
  <c r="R666" i="2"/>
  <c r="S666" i="2" s="1"/>
  <c r="R638" i="2"/>
  <c r="S638" i="2" s="1"/>
  <c r="R598" i="2"/>
  <c r="S598" i="2" s="1"/>
  <c r="R534" i="2"/>
  <c r="S534" i="2" s="1"/>
  <c r="R470" i="2"/>
  <c r="S470" i="2" s="1"/>
  <c r="R406" i="2"/>
  <c r="S406" i="2" s="1"/>
  <c r="R342" i="2"/>
  <c r="S342" i="2" s="1"/>
  <c r="R278" i="2"/>
  <c r="S278" i="2" s="1"/>
  <c r="R214" i="2"/>
  <c r="S214" i="2" s="1"/>
  <c r="R150" i="2"/>
  <c r="S150" i="2" s="1"/>
  <c r="R42" i="2"/>
  <c r="S42" i="2" s="1"/>
  <c r="B76" i="2"/>
  <c r="L60" i="2"/>
  <c r="M60" i="2" s="1"/>
  <c r="A61" i="2" s="1"/>
  <c r="L72" i="2"/>
  <c r="M72" i="2" s="1"/>
  <c r="L70" i="2"/>
  <c r="M70" i="2" s="1"/>
  <c r="L55" i="2"/>
  <c r="M55" i="2" s="1"/>
  <c r="A56" i="2" s="1"/>
  <c r="L54" i="2"/>
  <c r="M54" i="2" s="1"/>
  <c r="A55" i="2" s="1"/>
  <c r="L59" i="2"/>
  <c r="M59" i="2" s="1"/>
  <c r="A60" i="2" s="1"/>
  <c r="L61" i="2"/>
  <c r="M61" i="2" s="1"/>
  <c r="A62" i="2" s="1"/>
  <c r="L66" i="2"/>
  <c r="M66" i="2" s="1"/>
  <c r="L69" i="2"/>
  <c r="M69" i="2" s="1"/>
  <c r="L71" i="2"/>
  <c r="M71" i="2" s="1"/>
  <c r="L62" i="2"/>
  <c r="M62" i="2" s="1"/>
  <c r="A63" i="2" s="1"/>
  <c r="L65" i="2"/>
  <c r="M65" i="2" s="1"/>
  <c r="L63" i="2"/>
  <c r="M63" i="2" s="1"/>
  <c r="L67" i="2"/>
  <c r="M67" i="2" s="1"/>
  <c r="L58" i="2"/>
  <c r="M58" i="2" s="1"/>
  <c r="A59" i="2" s="1"/>
  <c r="L56" i="2"/>
  <c r="M56" i="2" s="1"/>
  <c r="A57" i="2" s="1"/>
  <c r="L68" i="2"/>
  <c r="M68" i="2" s="1"/>
  <c r="L64" i="2"/>
  <c r="M64" i="2" s="1"/>
  <c r="L57" i="2"/>
  <c r="M57" i="2" s="1"/>
  <c r="A58" i="2" s="1"/>
  <c r="L53" i="2"/>
  <c r="M53" i="2" s="1"/>
  <c r="A54" i="2" s="1"/>
  <c r="C6" i="2"/>
  <c r="C8" i="2"/>
  <c r="B8" i="2"/>
  <c r="C9" i="2"/>
  <c r="B11" i="2"/>
  <c r="B7" i="2"/>
  <c r="B6" i="2"/>
  <c r="B10" i="2"/>
  <c r="C11" i="2"/>
  <c r="C7" i="2"/>
  <c r="B9" i="2"/>
  <c r="C10" i="2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B17" i="2" l="1"/>
  <c r="C46" i="2"/>
  <c r="C25" i="3" s="1"/>
  <c r="B46" i="2"/>
  <c r="B25" i="3" s="1"/>
  <c r="D46" i="2"/>
  <c r="D25" i="3" s="1"/>
  <c r="A46" i="2"/>
  <c r="A25" i="3" s="1"/>
  <c r="E46" i="2"/>
  <c r="E25" i="3" s="1"/>
  <c r="B44" i="2"/>
  <c r="B23" i="3" s="1"/>
  <c r="A44" i="2"/>
  <c r="A23" i="3" s="1"/>
  <c r="E44" i="2"/>
  <c r="E23" i="3" s="1"/>
  <c r="C44" i="2"/>
  <c r="C23" i="3" s="1"/>
  <c r="D44" i="2"/>
  <c r="D23" i="3" s="1"/>
  <c r="A40" i="2"/>
  <c r="A19" i="3" s="1"/>
  <c r="B40" i="2"/>
  <c r="B19" i="3" s="1"/>
  <c r="C40" i="2"/>
  <c r="C19" i="3" s="1"/>
  <c r="E40" i="2"/>
  <c r="E19" i="3" s="1"/>
  <c r="D40" i="2"/>
  <c r="D19" i="3" s="1"/>
  <c r="D43" i="2"/>
  <c r="D22" i="3" s="1"/>
  <c r="B43" i="2"/>
  <c r="B22" i="3" s="1"/>
  <c r="C43" i="2"/>
  <c r="C22" i="3" s="1"/>
  <c r="A43" i="2"/>
  <c r="A22" i="3" s="1"/>
  <c r="E43" i="2"/>
  <c r="E22" i="3" s="1"/>
  <c r="E41" i="2"/>
  <c r="E20" i="3" s="1"/>
  <c r="C41" i="2"/>
  <c r="C20" i="3" s="1"/>
  <c r="A41" i="2"/>
  <c r="A20" i="3" s="1"/>
  <c r="D41" i="2"/>
  <c r="D20" i="3" s="1"/>
  <c r="B41" i="2"/>
  <c r="B20" i="3" s="1"/>
  <c r="E49" i="2"/>
  <c r="E28" i="3" s="1"/>
  <c r="C49" i="2"/>
  <c r="C28" i="3" s="1"/>
  <c r="A49" i="2"/>
  <c r="A28" i="3" s="1"/>
  <c r="B49" i="2"/>
  <c r="B28" i="3" s="1"/>
  <c r="D49" i="2"/>
  <c r="D28" i="3" s="1"/>
  <c r="D47" i="2"/>
  <c r="D26" i="3" s="1"/>
  <c r="B47" i="2"/>
  <c r="B26" i="3" s="1"/>
  <c r="E47" i="2"/>
  <c r="E26" i="3" s="1"/>
  <c r="A47" i="2"/>
  <c r="A26" i="3" s="1"/>
  <c r="C47" i="2"/>
  <c r="C26" i="3" s="1"/>
  <c r="E45" i="2"/>
  <c r="E24" i="3" s="1"/>
  <c r="C45" i="2"/>
  <c r="C24" i="3" s="1"/>
  <c r="A45" i="2"/>
  <c r="A24" i="3" s="1"/>
  <c r="D45" i="2"/>
  <c r="D24" i="3" s="1"/>
  <c r="B45" i="2"/>
  <c r="B24" i="3" s="1"/>
  <c r="E42" i="2"/>
  <c r="E21" i="3" s="1"/>
  <c r="D42" i="2"/>
  <c r="D21" i="3" s="1"/>
  <c r="B42" i="2"/>
  <c r="B21" i="3" s="1"/>
  <c r="C42" i="2"/>
  <c r="C21" i="3" s="1"/>
  <c r="A42" i="2"/>
  <c r="A21" i="3" s="1"/>
  <c r="D48" i="2"/>
  <c r="D27" i="3" s="1"/>
  <c r="C48" i="2"/>
  <c r="C27" i="3" s="1"/>
  <c r="E48" i="2"/>
  <c r="E27" i="3" s="1"/>
  <c r="B48" i="2"/>
  <c r="B27" i="3" s="1"/>
  <c r="A48" i="2"/>
  <c r="A27" i="3" s="1"/>
  <c r="B58" i="2"/>
  <c r="B59" i="2"/>
  <c r="B63" i="2"/>
  <c r="B62" i="2"/>
  <c r="B54" i="2"/>
  <c r="B60" i="2"/>
  <c r="B57" i="2"/>
  <c r="B56" i="2"/>
  <c r="B55" i="2"/>
  <c r="B61" i="2"/>
  <c r="B20" i="2"/>
  <c r="B19" i="2"/>
  <c r="B18" i="2"/>
  <c r="B16" i="2"/>
  <c r="H2" i="1"/>
  <c r="H24" i="3" l="1"/>
  <c r="G24" i="3"/>
  <c r="G26" i="3"/>
  <c r="H26" i="3"/>
  <c r="H20" i="3"/>
  <c r="G20" i="3"/>
  <c r="H21" i="3"/>
  <c r="G21" i="3"/>
  <c r="G27" i="3"/>
  <c r="H27" i="3"/>
  <c r="H25" i="3"/>
  <c r="G25" i="3"/>
  <c r="H19" i="3"/>
  <c r="G19" i="3"/>
  <c r="G23" i="3"/>
  <c r="H23" i="3"/>
  <c r="G22" i="3"/>
  <c r="H22" i="3"/>
  <c r="H28" i="3"/>
  <c r="G28" i="3"/>
  <c r="B21" i="2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C3764" i="1"/>
</calcChain>
</file>

<file path=xl/sharedStrings.xml><?xml version="1.0" encoding="utf-8"?>
<sst xmlns="http://schemas.openxmlformats.org/spreadsheetml/2006/main" count="5929" uniqueCount="1069">
  <si>
    <t>Sales stage</t>
  </si>
  <si>
    <t>Deal size</t>
  </si>
  <si>
    <t>Probability</t>
  </si>
  <si>
    <t>Weighted Forecast</t>
  </si>
  <si>
    <t>Next Steps</t>
  </si>
  <si>
    <t>Country</t>
  </si>
  <si>
    <t>Deal Owner</t>
  </si>
  <si>
    <t>Reporting Date</t>
  </si>
  <si>
    <t>Joe</t>
  </si>
  <si>
    <t>Martha</t>
  </si>
  <si>
    <t>Piere</t>
  </si>
  <si>
    <t>John</t>
  </si>
  <si>
    <t>Greg</t>
  </si>
  <si>
    <t>Rachael</t>
  </si>
  <si>
    <t>Mike</t>
  </si>
  <si>
    <t>Rose</t>
  </si>
  <si>
    <t>Lynda</t>
  </si>
  <si>
    <t>Paul</t>
  </si>
  <si>
    <t>Arnold</t>
  </si>
  <si>
    <t>Adrian</t>
  </si>
  <si>
    <t>Bob</t>
  </si>
  <si>
    <t>Angela</t>
  </si>
  <si>
    <t>Tim</t>
  </si>
  <si>
    <t>Cameron</t>
  </si>
  <si>
    <t>Chang</t>
  </si>
  <si>
    <t>Charlie</t>
  </si>
  <si>
    <t>Denny</t>
  </si>
  <si>
    <t>Edwin</t>
  </si>
  <si>
    <t>Customer</t>
  </si>
  <si>
    <t>Customer 1</t>
  </si>
  <si>
    <t>Customer 3</t>
  </si>
  <si>
    <t>Customer 2</t>
  </si>
  <si>
    <t>Customer 4</t>
  </si>
  <si>
    <t>Customer 5</t>
  </si>
  <si>
    <t>Customer 6</t>
  </si>
  <si>
    <t>Customer 7</t>
  </si>
  <si>
    <t>Customer 8</t>
  </si>
  <si>
    <t>Customer 9</t>
  </si>
  <si>
    <t>Customer 10</t>
  </si>
  <si>
    <t>Customer 11</t>
  </si>
  <si>
    <t>Customer 12</t>
  </si>
  <si>
    <t>Customer 13</t>
  </si>
  <si>
    <t>Customer 14</t>
  </si>
  <si>
    <t>Customer 15</t>
  </si>
  <si>
    <t>Customer 16</t>
  </si>
  <si>
    <t>Customer 17</t>
  </si>
  <si>
    <t>Customer 18</t>
  </si>
  <si>
    <t>Customer 19</t>
  </si>
  <si>
    <t>Customer 20</t>
  </si>
  <si>
    <t>Customer 21</t>
  </si>
  <si>
    <t>Customer 22</t>
  </si>
  <si>
    <t>Customer 23</t>
  </si>
  <si>
    <t>Customer 24</t>
  </si>
  <si>
    <t>Customer 25</t>
  </si>
  <si>
    <t>Customer 26</t>
  </si>
  <si>
    <t>Customer 27</t>
  </si>
  <si>
    <t>Customer 28</t>
  </si>
  <si>
    <t>Customer 29</t>
  </si>
  <si>
    <t>Customer 30</t>
  </si>
  <si>
    <t>Customer 31</t>
  </si>
  <si>
    <t>Customer 32</t>
  </si>
  <si>
    <t>Customer 33</t>
  </si>
  <si>
    <t>Customer 34</t>
  </si>
  <si>
    <t>Customer 35</t>
  </si>
  <si>
    <t>Customer 36</t>
  </si>
  <si>
    <t>Customer 37</t>
  </si>
  <si>
    <t>Customer 38</t>
  </si>
  <si>
    <t>Customer 39</t>
  </si>
  <si>
    <t>Customer 40</t>
  </si>
  <si>
    <t>Customer 41</t>
  </si>
  <si>
    <t>Customer 42</t>
  </si>
  <si>
    <t>Customer 43</t>
  </si>
  <si>
    <t>Customer 44</t>
  </si>
  <si>
    <t>Customer 45</t>
  </si>
  <si>
    <t>Customer 46</t>
  </si>
  <si>
    <t>Customer 47</t>
  </si>
  <si>
    <t>Customer 48</t>
  </si>
  <si>
    <t>Customer 49</t>
  </si>
  <si>
    <t>Customer 50</t>
  </si>
  <si>
    <t>Customer 51</t>
  </si>
  <si>
    <t>Customer 52</t>
  </si>
  <si>
    <t>Customer 53</t>
  </si>
  <si>
    <t>Customer 54</t>
  </si>
  <si>
    <t>Customer 55</t>
  </si>
  <si>
    <t>Customer 56</t>
  </si>
  <si>
    <t>Customer 57</t>
  </si>
  <si>
    <t>Customer 58</t>
  </si>
  <si>
    <t>Customer 59</t>
  </si>
  <si>
    <t>Customer 60</t>
  </si>
  <si>
    <t>Customer 61</t>
  </si>
  <si>
    <t>Customer 62</t>
  </si>
  <si>
    <t>Customer 63</t>
  </si>
  <si>
    <t>Customer 64</t>
  </si>
  <si>
    <t>Customer 65</t>
  </si>
  <si>
    <t>Customer 66</t>
  </si>
  <si>
    <t>Customer 67</t>
  </si>
  <si>
    <t>Customer 68</t>
  </si>
  <si>
    <t>Customer 69</t>
  </si>
  <si>
    <t>Customer 70</t>
  </si>
  <si>
    <t>Customer 71</t>
  </si>
  <si>
    <t>Customer 72</t>
  </si>
  <si>
    <t>Customer 73</t>
  </si>
  <si>
    <t>Customer 74</t>
  </si>
  <si>
    <t>Customer 75</t>
  </si>
  <si>
    <t>Customer 76</t>
  </si>
  <si>
    <t>Customer 77</t>
  </si>
  <si>
    <t>Customer 78</t>
  </si>
  <si>
    <t>Customer 79</t>
  </si>
  <si>
    <t>Customer 80</t>
  </si>
  <si>
    <t>Customer 81</t>
  </si>
  <si>
    <t>Customer 82</t>
  </si>
  <si>
    <t>Customer 83</t>
  </si>
  <si>
    <t>Customer 84</t>
  </si>
  <si>
    <t>Customer 85</t>
  </si>
  <si>
    <t>Customer 86</t>
  </si>
  <si>
    <t>Customer 87</t>
  </si>
  <si>
    <t>Customer 88</t>
  </si>
  <si>
    <t>Customer 89</t>
  </si>
  <si>
    <t>Customer 90</t>
  </si>
  <si>
    <t>Customer 91</t>
  </si>
  <si>
    <t>Customer 92</t>
  </si>
  <si>
    <t>Customer 93</t>
  </si>
  <si>
    <t>Customer 94</t>
  </si>
  <si>
    <t>Customer 95</t>
  </si>
  <si>
    <t>Customer 96</t>
  </si>
  <si>
    <t>Customer 97</t>
  </si>
  <si>
    <t>Customer 98</t>
  </si>
  <si>
    <t>Customer 99</t>
  </si>
  <si>
    <t>Customer 100</t>
  </si>
  <si>
    <t>Customer 101</t>
  </si>
  <si>
    <t>Customer 102</t>
  </si>
  <si>
    <t>Customer 103</t>
  </si>
  <si>
    <t>Customer 104</t>
  </si>
  <si>
    <t>Customer 105</t>
  </si>
  <si>
    <t>Customer 106</t>
  </si>
  <si>
    <t>Customer 107</t>
  </si>
  <si>
    <t>Customer 108</t>
  </si>
  <si>
    <t>Customer 109</t>
  </si>
  <si>
    <t>Customer 110</t>
  </si>
  <si>
    <t>Customer 111</t>
  </si>
  <si>
    <t>Customer 112</t>
  </si>
  <si>
    <t>Customer 113</t>
  </si>
  <si>
    <t>Customer 114</t>
  </si>
  <si>
    <t>Customer 115</t>
  </si>
  <si>
    <t>Customer 116</t>
  </si>
  <si>
    <t>Customer 117</t>
  </si>
  <si>
    <t>Customer 118</t>
  </si>
  <si>
    <t>Customer 119</t>
  </si>
  <si>
    <t>Customer 120</t>
  </si>
  <si>
    <t>Customer 121</t>
  </si>
  <si>
    <t>Customer 122</t>
  </si>
  <si>
    <t>Customer 123</t>
  </si>
  <si>
    <t>Customer 124</t>
  </si>
  <si>
    <t>Customer 125</t>
  </si>
  <si>
    <t>Customer 126</t>
  </si>
  <si>
    <t>Customer 127</t>
  </si>
  <si>
    <t>Customer 128</t>
  </si>
  <si>
    <t>Customer 129</t>
  </si>
  <si>
    <t>Customer 130</t>
  </si>
  <si>
    <t>Customer 131</t>
  </si>
  <si>
    <t>Customer 132</t>
  </si>
  <si>
    <t>Customer 133</t>
  </si>
  <si>
    <t>Customer 134</t>
  </si>
  <si>
    <t>Customer 135</t>
  </si>
  <si>
    <t>Customer 136</t>
  </si>
  <si>
    <t>Customer 137</t>
  </si>
  <si>
    <t>Customer 138</t>
  </si>
  <si>
    <t>Customer 139</t>
  </si>
  <si>
    <t>Customer 140</t>
  </si>
  <si>
    <t>Customer 141</t>
  </si>
  <si>
    <t>Customer 142</t>
  </si>
  <si>
    <t>Customer 143</t>
  </si>
  <si>
    <t>Customer 144</t>
  </si>
  <si>
    <t>Customer 145</t>
  </si>
  <si>
    <t>Customer 146</t>
  </si>
  <si>
    <t>Customer 147</t>
  </si>
  <si>
    <t>Customer 148</t>
  </si>
  <si>
    <t>Customer 149</t>
  </si>
  <si>
    <t>Customer 150</t>
  </si>
  <si>
    <t>Customer 151</t>
  </si>
  <si>
    <t>Customer 152</t>
  </si>
  <si>
    <t>Customer 153</t>
  </si>
  <si>
    <t>Customer 154</t>
  </si>
  <si>
    <t>Customer 155</t>
  </si>
  <si>
    <t>Customer 156</t>
  </si>
  <si>
    <t>Customer 157</t>
  </si>
  <si>
    <t>Customer 158</t>
  </si>
  <si>
    <t>Customer 159</t>
  </si>
  <si>
    <t>Customer 160</t>
  </si>
  <si>
    <t>Customer 161</t>
  </si>
  <si>
    <t>Customer 162</t>
  </si>
  <si>
    <t>Customer 163</t>
  </si>
  <si>
    <t>Customer 164</t>
  </si>
  <si>
    <t>Customer 165</t>
  </si>
  <si>
    <t>Customer 166</t>
  </si>
  <si>
    <t>Customer 167</t>
  </si>
  <si>
    <t>Customer 168</t>
  </si>
  <si>
    <t>Customer 169</t>
  </si>
  <si>
    <t>Customer 170</t>
  </si>
  <si>
    <t>Customer 171</t>
  </si>
  <si>
    <t>Customer 172</t>
  </si>
  <si>
    <t>Customer 173</t>
  </si>
  <si>
    <t>Customer 174</t>
  </si>
  <si>
    <t>Customer 175</t>
  </si>
  <si>
    <t>Customer 176</t>
  </si>
  <si>
    <t>Customer 177</t>
  </si>
  <si>
    <t>Customer 178</t>
  </si>
  <si>
    <t>Customer 179</t>
  </si>
  <si>
    <t>Customer 180</t>
  </si>
  <si>
    <t>Customer 181</t>
  </si>
  <si>
    <t>Customer 182</t>
  </si>
  <si>
    <t>Customer 183</t>
  </si>
  <si>
    <t>Customer 184</t>
  </si>
  <si>
    <t>Customer 185</t>
  </si>
  <si>
    <t>Customer 186</t>
  </si>
  <si>
    <t>Customer 187</t>
  </si>
  <si>
    <t>Customer 188</t>
  </si>
  <si>
    <t>Customer 189</t>
  </si>
  <si>
    <t>Customer 190</t>
  </si>
  <si>
    <t>Customer 191</t>
  </si>
  <si>
    <t>Customer 192</t>
  </si>
  <si>
    <t>Customer 193</t>
  </si>
  <si>
    <t>Customer 194</t>
  </si>
  <si>
    <t>Customer 195</t>
  </si>
  <si>
    <t>Customer 196</t>
  </si>
  <si>
    <t>Customer 197</t>
  </si>
  <si>
    <t>Customer 198</t>
  </si>
  <si>
    <t>Customer 199</t>
  </si>
  <si>
    <t>Customer 200</t>
  </si>
  <si>
    <t>Customer 201</t>
  </si>
  <si>
    <t>Customer 202</t>
  </si>
  <si>
    <t>Customer 203</t>
  </si>
  <si>
    <t>Customer 204</t>
  </si>
  <si>
    <t>Customer 205</t>
  </si>
  <si>
    <t>Customer 206</t>
  </si>
  <si>
    <t>Customer 207</t>
  </si>
  <si>
    <t>Customer 208</t>
  </si>
  <si>
    <t>Customer 209</t>
  </si>
  <si>
    <t>Customer 210</t>
  </si>
  <si>
    <t>Customer 211</t>
  </si>
  <si>
    <t>Customer 212</t>
  </si>
  <si>
    <t>Customer 213</t>
  </si>
  <si>
    <t>Customer 214</t>
  </si>
  <si>
    <t>Customer 215</t>
  </si>
  <si>
    <t>Customer 216</t>
  </si>
  <si>
    <t>Customer 217</t>
  </si>
  <si>
    <t>Customer 218</t>
  </si>
  <si>
    <t>Customer 219</t>
  </si>
  <si>
    <t>Customer 220</t>
  </si>
  <si>
    <t>Customer 221</t>
  </si>
  <si>
    <t>Customer 222</t>
  </si>
  <si>
    <t>Customer 223</t>
  </si>
  <si>
    <t>Customer 224</t>
  </si>
  <si>
    <t>Customer 225</t>
  </si>
  <si>
    <t>Customer 226</t>
  </si>
  <si>
    <t>Customer 227</t>
  </si>
  <si>
    <t>Customer 228</t>
  </si>
  <si>
    <t>Customer 229</t>
  </si>
  <si>
    <t>Customer 230</t>
  </si>
  <si>
    <t>Customer 231</t>
  </si>
  <si>
    <t>Customer 232</t>
  </si>
  <si>
    <t>Customer 233</t>
  </si>
  <si>
    <t>Customer 234</t>
  </si>
  <si>
    <t>Customer 235</t>
  </si>
  <si>
    <t>Customer 236</t>
  </si>
  <si>
    <t>Customer 237</t>
  </si>
  <si>
    <t>Customer 238</t>
  </si>
  <si>
    <t>Customer 239</t>
  </si>
  <si>
    <t>Customer 240</t>
  </si>
  <si>
    <t>Customer 241</t>
  </si>
  <si>
    <t>Customer 242</t>
  </si>
  <si>
    <t>Customer 243</t>
  </si>
  <si>
    <t>Customer 244</t>
  </si>
  <si>
    <t>Customer 245</t>
  </si>
  <si>
    <t>Customer 246</t>
  </si>
  <si>
    <t>Customer 247</t>
  </si>
  <si>
    <t>Customer 248</t>
  </si>
  <si>
    <t>Customer 249</t>
  </si>
  <si>
    <t>Customer 250</t>
  </si>
  <si>
    <t>Customer 251</t>
  </si>
  <si>
    <t>Customer 252</t>
  </si>
  <si>
    <t>Customer 253</t>
  </si>
  <si>
    <t>Customer 254</t>
  </si>
  <si>
    <t>Customer 255</t>
  </si>
  <si>
    <t>Customer 256</t>
  </si>
  <si>
    <t>Customer 257</t>
  </si>
  <si>
    <t>Customer 258</t>
  </si>
  <si>
    <t>Customer 259</t>
  </si>
  <si>
    <t>Customer 260</t>
  </si>
  <si>
    <t>Customer 261</t>
  </si>
  <si>
    <t>Customer 262</t>
  </si>
  <si>
    <t>Customer 263</t>
  </si>
  <si>
    <t>Customer 264</t>
  </si>
  <si>
    <t>Customer 265</t>
  </si>
  <si>
    <t>Customer 266</t>
  </si>
  <si>
    <t>Customer 267</t>
  </si>
  <si>
    <t>Customer 268</t>
  </si>
  <si>
    <t>Customer 269</t>
  </si>
  <si>
    <t>Customer 270</t>
  </si>
  <si>
    <t>Customer 271</t>
  </si>
  <si>
    <t>Customer 272</t>
  </si>
  <si>
    <t>Customer 273</t>
  </si>
  <si>
    <t>Customer 274</t>
  </si>
  <si>
    <t>Customer 275</t>
  </si>
  <si>
    <t>Customer 276</t>
  </si>
  <si>
    <t>Customer 277</t>
  </si>
  <si>
    <t>Customer 278</t>
  </si>
  <si>
    <t>Customer 279</t>
  </si>
  <si>
    <t>Customer 280</t>
  </si>
  <si>
    <t>Customer 281</t>
  </si>
  <si>
    <t>Customer 282</t>
  </si>
  <si>
    <t>Customer 283</t>
  </si>
  <si>
    <t>Customer 284</t>
  </si>
  <si>
    <t>Customer 285</t>
  </si>
  <si>
    <t>Customer 286</t>
  </si>
  <si>
    <t>Customer 287</t>
  </si>
  <si>
    <t>Customer 288</t>
  </si>
  <si>
    <t>Customer 289</t>
  </si>
  <si>
    <t>Customer 290</t>
  </si>
  <si>
    <t>Customer 291</t>
  </si>
  <si>
    <t>Customer 292</t>
  </si>
  <si>
    <t>Customer 293</t>
  </si>
  <si>
    <t>Customer 294</t>
  </si>
  <si>
    <t>Customer 295</t>
  </si>
  <si>
    <t>Customer 296</t>
  </si>
  <si>
    <t>Customer 297</t>
  </si>
  <si>
    <t>Customer 298</t>
  </si>
  <si>
    <t>Customer 299</t>
  </si>
  <si>
    <t>Customer 300</t>
  </si>
  <si>
    <t>Customer 301</t>
  </si>
  <si>
    <t>Customer 302</t>
  </si>
  <si>
    <t>Customer 303</t>
  </si>
  <si>
    <t>Customer 304</t>
  </si>
  <si>
    <t>Customer 305</t>
  </si>
  <si>
    <t>Customer 306</t>
  </si>
  <si>
    <t>Customer 307</t>
  </si>
  <si>
    <t>Customer 308</t>
  </si>
  <si>
    <t>Customer 309</t>
  </si>
  <si>
    <t>Customer 310</t>
  </si>
  <si>
    <t>Customer 311</t>
  </si>
  <si>
    <t>Customer 312</t>
  </si>
  <si>
    <t>Customer 313</t>
  </si>
  <si>
    <t>Customer 314</t>
  </si>
  <si>
    <t>Customer 315</t>
  </si>
  <si>
    <t>Customer 316</t>
  </si>
  <si>
    <t>Customer 317</t>
  </si>
  <si>
    <t>Customer 318</t>
  </si>
  <si>
    <t>Customer 319</t>
  </si>
  <si>
    <t>Customer 320</t>
  </si>
  <si>
    <t>Customer 321</t>
  </si>
  <si>
    <t>Customer 322</t>
  </si>
  <si>
    <t>Customer 323</t>
  </si>
  <si>
    <t>Customer 324</t>
  </si>
  <si>
    <t>Customer 325</t>
  </si>
  <si>
    <t>Customer 326</t>
  </si>
  <si>
    <t>Customer 327</t>
  </si>
  <si>
    <t>Customer 328</t>
  </si>
  <si>
    <t>Customer 329</t>
  </si>
  <si>
    <t>Customer 330</t>
  </si>
  <si>
    <t>Customer 331</t>
  </si>
  <si>
    <t>Customer 332</t>
  </si>
  <si>
    <t>Customer 333</t>
  </si>
  <si>
    <t>Customer 334</t>
  </si>
  <si>
    <t>Customer 335</t>
  </si>
  <si>
    <t>Customer 336</t>
  </si>
  <si>
    <t>Customer 337</t>
  </si>
  <si>
    <t>Customer 338</t>
  </si>
  <si>
    <t>Customer 339</t>
  </si>
  <si>
    <t>Customer 340</t>
  </si>
  <si>
    <t>Customer 341</t>
  </si>
  <si>
    <t>Customer 342</t>
  </si>
  <si>
    <t>Customer 343</t>
  </si>
  <si>
    <t>Customer 344</t>
  </si>
  <si>
    <t>Customer 345</t>
  </si>
  <si>
    <t>Customer 346</t>
  </si>
  <si>
    <t>Customer 347</t>
  </si>
  <si>
    <t>Customer 348</t>
  </si>
  <si>
    <t>Customer 349</t>
  </si>
  <si>
    <t>Customer 350</t>
  </si>
  <si>
    <t>Customer 351</t>
  </si>
  <si>
    <t>Customer 352</t>
  </si>
  <si>
    <t>Customer 353</t>
  </si>
  <si>
    <t>Customer 354</t>
  </si>
  <si>
    <t>Customer 355</t>
  </si>
  <si>
    <t>Customer 356</t>
  </si>
  <si>
    <t>Customer 357</t>
  </si>
  <si>
    <t>Customer 358</t>
  </si>
  <si>
    <t>Customer 359</t>
  </si>
  <si>
    <t>Customer 360</t>
  </si>
  <si>
    <t>Customer 361</t>
  </si>
  <si>
    <t>Customer 362</t>
  </si>
  <si>
    <t>Customer 363</t>
  </si>
  <si>
    <t>Customer 364</t>
  </si>
  <si>
    <t>Customer 365</t>
  </si>
  <si>
    <t>Customer 366</t>
  </si>
  <si>
    <t>Customer 367</t>
  </si>
  <si>
    <t>Customer 368</t>
  </si>
  <si>
    <t>Customer 369</t>
  </si>
  <si>
    <t>Customer 370</t>
  </si>
  <si>
    <t>Customer 371</t>
  </si>
  <si>
    <t>Customer 372</t>
  </si>
  <si>
    <t>Customer 373</t>
  </si>
  <si>
    <t>Customer 374</t>
  </si>
  <si>
    <t>Customer 375</t>
  </si>
  <si>
    <t>Customer 376</t>
  </si>
  <si>
    <t>Customer 377</t>
  </si>
  <si>
    <t>Customer 378</t>
  </si>
  <si>
    <t>Customer 379</t>
  </si>
  <si>
    <t>Customer 380</t>
  </si>
  <si>
    <t>Customer 381</t>
  </si>
  <si>
    <t>Customer 382</t>
  </si>
  <si>
    <t>Customer 383</t>
  </si>
  <si>
    <t>Customer 384</t>
  </si>
  <si>
    <t>Customer 385</t>
  </si>
  <si>
    <t>Customer 386</t>
  </si>
  <si>
    <t>Customer 387</t>
  </si>
  <si>
    <t>Customer 388</t>
  </si>
  <si>
    <t>Customer 389</t>
  </si>
  <si>
    <t>Customer 390</t>
  </si>
  <si>
    <t>Customer 391</t>
  </si>
  <si>
    <t>Customer 392</t>
  </si>
  <si>
    <t>Customer 393</t>
  </si>
  <si>
    <t>Customer 394</t>
  </si>
  <si>
    <t>Customer 395</t>
  </si>
  <si>
    <t>Customer 396</t>
  </si>
  <si>
    <t>Customer 397</t>
  </si>
  <si>
    <t>Customer 398</t>
  </si>
  <si>
    <t>Customer 399</t>
  </si>
  <si>
    <t>Customer 400</t>
  </si>
  <si>
    <t>Customer 401</t>
  </si>
  <si>
    <t>Customer 402</t>
  </si>
  <si>
    <t>Customer 403</t>
  </si>
  <si>
    <t>Customer 404</t>
  </si>
  <si>
    <t>Customer 405</t>
  </si>
  <si>
    <t>Customer 406</t>
  </si>
  <si>
    <t>Customer 407</t>
  </si>
  <si>
    <t>Customer 408</t>
  </si>
  <si>
    <t>Customer 409</t>
  </si>
  <si>
    <t>Customer 410</t>
  </si>
  <si>
    <t>Customer 411</t>
  </si>
  <si>
    <t>Customer 412</t>
  </si>
  <si>
    <t>Customer 413</t>
  </si>
  <si>
    <t>Customer 414</t>
  </si>
  <si>
    <t>Customer 415</t>
  </si>
  <si>
    <t>Customer 416</t>
  </si>
  <si>
    <t>Customer 417</t>
  </si>
  <si>
    <t>Customer 418</t>
  </si>
  <si>
    <t>Customer 419</t>
  </si>
  <si>
    <t>Customer 420</t>
  </si>
  <si>
    <t>Customer 421</t>
  </si>
  <si>
    <t>Customer 422</t>
  </si>
  <si>
    <t>Customer 423</t>
  </si>
  <si>
    <t>Customer 424</t>
  </si>
  <si>
    <t>Customer 425</t>
  </si>
  <si>
    <t>Customer 426</t>
  </si>
  <si>
    <t>Customer 427</t>
  </si>
  <si>
    <t>Customer 428</t>
  </si>
  <si>
    <t>Customer 429</t>
  </si>
  <si>
    <t>Customer 430</t>
  </si>
  <si>
    <t>Customer 431</t>
  </si>
  <si>
    <t>Customer 432</t>
  </si>
  <si>
    <t>Customer 433</t>
  </si>
  <si>
    <t>Customer 434</t>
  </si>
  <si>
    <t>Customer 435</t>
  </si>
  <si>
    <t>Customer 436</t>
  </si>
  <si>
    <t>Customer 437</t>
  </si>
  <si>
    <t>Customer 438</t>
  </si>
  <si>
    <t>Customer 439</t>
  </si>
  <si>
    <t>Customer 440</t>
  </si>
  <si>
    <t>Customer 441</t>
  </si>
  <si>
    <t>Customer 442</t>
  </si>
  <si>
    <t>Customer 443</t>
  </si>
  <si>
    <t>Customer 444</t>
  </si>
  <si>
    <t>Customer 445</t>
  </si>
  <si>
    <t>Customer 446</t>
  </si>
  <si>
    <t>Customer 447</t>
  </si>
  <si>
    <t>Customer 448</t>
  </si>
  <si>
    <t>Customer 449</t>
  </si>
  <si>
    <t>Customer 450</t>
  </si>
  <si>
    <t>Customer 451</t>
  </si>
  <si>
    <t>Customer 452</t>
  </si>
  <si>
    <t>Customer 453</t>
  </si>
  <si>
    <t>Customer 454</t>
  </si>
  <si>
    <t>Customer 455</t>
  </si>
  <si>
    <t>Customer 456</t>
  </si>
  <si>
    <t>Customer 457</t>
  </si>
  <si>
    <t>Customer 458</t>
  </si>
  <si>
    <t>Customer 459</t>
  </si>
  <si>
    <t>Customer 460</t>
  </si>
  <si>
    <t>Customer 461</t>
  </si>
  <si>
    <t>Customer 462</t>
  </si>
  <si>
    <t>Customer 463</t>
  </si>
  <si>
    <t>Customer 464</t>
  </si>
  <si>
    <t>Customer 465</t>
  </si>
  <si>
    <t>Customer 466</t>
  </si>
  <si>
    <t>Customer 467</t>
  </si>
  <si>
    <t>Customer 468</t>
  </si>
  <si>
    <t>Customer 469</t>
  </si>
  <si>
    <t>Customer 470</t>
  </si>
  <si>
    <t>Customer 471</t>
  </si>
  <si>
    <t>Customer 472</t>
  </si>
  <si>
    <t>Customer 473</t>
  </si>
  <si>
    <t>Customer 474</t>
  </si>
  <si>
    <t>Customer 475</t>
  </si>
  <si>
    <t>Customer 476</t>
  </si>
  <si>
    <t>Customer 477</t>
  </si>
  <si>
    <t>Customer 478</t>
  </si>
  <si>
    <t>Customer 479</t>
  </si>
  <si>
    <t>Customer 480</t>
  </si>
  <si>
    <t>Customer 481</t>
  </si>
  <si>
    <t>Customer 482</t>
  </si>
  <si>
    <t>Customer 483</t>
  </si>
  <si>
    <t>Customer 484</t>
  </si>
  <si>
    <t>Customer 485</t>
  </si>
  <si>
    <t>Customer 486</t>
  </si>
  <si>
    <t>Customer 487</t>
  </si>
  <si>
    <t>Customer 488</t>
  </si>
  <si>
    <t>Customer 489</t>
  </si>
  <si>
    <t>Customer 490</t>
  </si>
  <si>
    <t>Customer 491</t>
  </si>
  <si>
    <t>Customer 492</t>
  </si>
  <si>
    <t>Customer 493</t>
  </si>
  <si>
    <t>Customer 494</t>
  </si>
  <si>
    <t>Customer 495</t>
  </si>
  <si>
    <t>Customer 496</t>
  </si>
  <si>
    <t>Customer 497</t>
  </si>
  <si>
    <t>Customer 498</t>
  </si>
  <si>
    <t>Customer 499</t>
  </si>
  <si>
    <t>Customer 500</t>
  </si>
  <si>
    <t>Customer 501</t>
  </si>
  <si>
    <t>Customer 502</t>
  </si>
  <si>
    <t>Customer 503</t>
  </si>
  <si>
    <t>Customer 504</t>
  </si>
  <si>
    <t>Customer 505</t>
  </si>
  <si>
    <t>Customer 506</t>
  </si>
  <si>
    <t>Customer 507</t>
  </si>
  <si>
    <t>Customer 508</t>
  </si>
  <si>
    <t>Customer 509</t>
  </si>
  <si>
    <t>Customer 510</t>
  </si>
  <si>
    <t>Customer 511</t>
  </si>
  <si>
    <t>Customer 512</t>
  </si>
  <si>
    <t>Customer 513</t>
  </si>
  <si>
    <t>Customer 514</t>
  </si>
  <si>
    <t>Customer 515</t>
  </si>
  <si>
    <t>Customer 516</t>
  </si>
  <si>
    <t>Customer 517</t>
  </si>
  <si>
    <t>Customer 518</t>
  </si>
  <si>
    <t>Customer 519</t>
  </si>
  <si>
    <t>Customer 520</t>
  </si>
  <si>
    <t>Customer 521</t>
  </si>
  <si>
    <t>Customer 522</t>
  </si>
  <si>
    <t>Customer 523</t>
  </si>
  <si>
    <t>Customer 524</t>
  </si>
  <si>
    <t>Customer 525</t>
  </si>
  <si>
    <t>Customer 526</t>
  </si>
  <si>
    <t>Customer 527</t>
  </si>
  <si>
    <t>Customer 528</t>
  </si>
  <si>
    <t>Customer 529</t>
  </si>
  <si>
    <t>Customer 530</t>
  </si>
  <si>
    <t>Customer 531</t>
  </si>
  <si>
    <t>Customer 532</t>
  </si>
  <si>
    <t>Customer 533</t>
  </si>
  <si>
    <t>Customer 534</t>
  </si>
  <si>
    <t>Customer 535</t>
  </si>
  <si>
    <t>Customer 536</t>
  </si>
  <si>
    <t>Customer 537</t>
  </si>
  <si>
    <t>Customer 538</t>
  </si>
  <si>
    <t>Customer 539</t>
  </si>
  <si>
    <t>Customer 540</t>
  </si>
  <si>
    <t>Customer 541</t>
  </si>
  <si>
    <t>Customer 542</t>
  </si>
  <si>
    <t>Customer 543</t>
  </si>
  <si>
    <t>Customer 544</t>
  </si>
  <si>
    <t>Customer 545</t>
  </si>
  <si>
    <t>Customer 546</t>
  </si>
  <si>
    <t>Customer 547</t>
  </si>
  <si>
    <t>Customer 548</t>
  </si>
  <si>
    <t>Customer 549</t>
  </si>
  <si>
    <t>Customer 550</t>
  </si>
  <si>
    <t>Customer 551</t>
  </si>
  <si>
    <t>Customer 552</t>
  </si>
  <si>
    <t>Customer 553</t>
  </si>
  <si>
    <t>Customer 554</t>
  </si>
  <si>
    <t>Customer 555</t>
  </si>
  <si>
    <t>Customer 556</t>
  </si>
  <si>
    <t>Customer 557</t>
  </si>
  <si>
    <t>Customer 558</t>
  </si>
  <si>
    <t>Customer 559</t>
  </si>
  <si>
    <t>Customer 560</t>
  </si>
  <si>
    <t>Customer 561</t>
  </si>
  <si>
    <t>Customer 562</t>
  </si>
  <si>
    <t>Customer 563</t>
  </si>
  <si>
    <t>Customer 564</t>
  </si>
  <si>
    <t>Customer 565</t>
  </si>
  <si>
    <t>Customer 566</t>
  </si>
  <si>
    <t>Customer 567</t>
  </si>
  <si>
    <t>Customer 568</t>
  </si>
  <si>
    <t>Customer 569</t>
  </si>
  <si>
    <t>Customer 570</t>
  </si>
  <si>
    <t>Customer 571</t>
  </si>
  <si>
    <t>Customer 572</t>
  </si>
  <si>
    <t>Customer 573</t>
  </si>
  <si>
    <t>Customer 574</t>
  </si>
  <si>
    <t>Customer 575</t>
  </si>
  <si>
    <t>Customer 576</t>
  </si>
  <si>
    <t>Customer 577</t>
  </si>
  <si>
    <t>Customer 578</t>
  </si>
  <si>
    <t>Customer 579</t>
  </si>
  <si>
    <t>Customer 580</t>
  </si>
  <si>
    <t>Customer 581</t>
  </si>
  <si>
    <t>Customer 582</t>
  </si>
  <si>
    <t>Customer 583</t>
  </si>
  <si>
    <t>Customer 584</t>
  </si>
  <si>
    <t>Customer 585</t>
  </si>
  <si>
    <t>Customer 586</t>
  </si>
  <si>
    <t>Customer 587</t>
  </si>
  <si>
    <t>Customer 588</t>
  </si>
  <si>
    <t>Customer 589</t>
  </si>
  <si>
    <t>Customer 590</t>
  </si>
  <si>
    <t>Customer 591</t>
  </si>
  <si>
    <t>Customer 592</t>
  </si>
  <si>
    <t>Customer 593</t>
  </si>
  <si>
    <t>Customer 594</t>
  </si>
  <si>
    <t>Customer 595</t>
  </si>
  <si>
    <t>Customer 596</t>
  </si>
  <si>
    <t>Customer 597</t>
  </si>
  <si>
    <t>Customer 598</t>
  </si>
  <si>
    <t>Customer 599</t>
  </si>
  <si>
    <t>Customer 600</t>
  </si>
  <si>
    <t>Customer 601</t>
  </si>
  <si>
    <t>Customer 602</t>
  </si>
  <si>
    <t>Customer 603</t>
  </si>
  <si>
    <t>Customer 604</t>
  </si>
  <si>
    <t>Customer 605</t>
  </si>
  <si>
    <t>Customer 606</t>
  </si>
  <si>
    <t>Customer 607</t>
  </si>
  <si>
    <t>Customer 608</t>
  </si>
  <si>
    <t>Customer 609</t>
  </si>
  <si>
    <t>Customer 610</t>
  </si>
  <si>
    <t>Customer 611</t>
  </si>
  <si>
    <t>Customer 612</t>
  </si>
  <si>
    <t>Customer 613</t>
  </si>
  <si>
    <t>Customer 614</t>
  </si>
  <si>
    <t>Customer 615</t>
  </si>
  <si>
    <t>Customer 616</t>
  </si>
  <si>
    <t>Customer 617</t>
  </si>
  <si>
    <t>Customer 618</t>
  </si>
  <si>
    <t>Customer 619</t>
  </si>
  <si>
    <t>Customer 620</t>
  </si>
  <si>
    <t>Customer 621</t>
  </si>
  <si>
    <t>Customer 622</t>
  </si>
  <si>
    <t>Customer 623</t>
  </si>
  <si>
    <t>Customer 624</t>
  </si>
  <si>
    <t>Customer 625</t>
  </si>
  <si>
    <t>Customer 626</t>
  </si>
  <si>
    <t>Customer 627</t>
  </si>
  <si>
    <t>Customer 628</t>
  </si>
  <si>
    <t>Customer 629</t>
  </si>
  <si>
    <t>Customer 630</t>
  </si>
  <si>
    <t>Customer 631</t>
  </si>
  <si>
    <t>Customer 632</t>
  </si>
  <si>
    <t>Customer 633</t>
  </si>
  <si>
    <t>Customer 634</t>
  </si>
  <si>
    <t>Customer 635</t>
  </si>
  <si>
    <t>Customer 636</t>
  </si>
  <si>
    <t>Customer 637</t>
  </si>
  <si>
    <t>Customer 638</t>
  </si>
  <si>
    <t>Customer 639</t>
  </si>
  <si>
    <t>Customer 640</t>
  </si>
  <si>
    <t>Customer 641</t>
  </si>
  <si>
    <t>Customer 642</t>
  </si>
  <si>
    <t>Customer 643</t>
  </si>
  <si>
    <t>Customer 644</t>
  </si>
  <si>
    <t>Customer 645</t>
  </si>
  <si>
    <t>Customer 646</t>
  </si>
  <si>
    <t>Customer 647</t>
  </si>
  <si>
    <t>Customer 648</t>
  </si>
  <si>
    <t>Customer 649</t>
  </si>
  <si>
    <t>Customer 650</t>
  </si>
  <si>
    <t>Customer 651</t>
  </si>
  <si>
    <t>Customer 652</t>
  </si>
  <si>
    <t>Customer 653</t>
  </si>
  <si>
    <t>Customer 654</t>
  </si>
  <si>
    <t>Customer 655</t>
  </si>
  <si>
    <t>Customer 656</t>
  </si>
  <si>
    <t>Customer 657</t>
  </si>
  <si>
    <t>Customer 658</t>
  </si>
  <si>
    <t>Customer 659</t>
  </si>
  <si>
    <t>Customer 660</t>
  </si>
  <si>
    <t>Customer 661</t>
  </si>
  <si>
    <t>Customer 662</t>
  </si>
  <si>
    <t>Customer 663</t>
  </si>
  <si>
    <t>Customer 664</t>
  </si>
  <si>
    <t>Customer 665</t>
  </si>
  <si>
    <t>Customer 666</t>
  </si>
  <si>
    <t>Customer 667</t>
  </si>
  <si>
    <t>Customer 668</t>
  </si>
  <si>
    <t>Customer 669</t>
  </si>
  <si>
    <t>Customer 670</t>
  </si>
  <si>
    <t>Customer 671</t>
  </si>
  <si>
    <t>Customer 672</t>
  </si>
  <si>
    <t>Customer 673</t>
  </si>
  <si>
    <t>Customer 674</t>
  </si>
  <si>
    <t>Customer 675</t>
  </si>
  <si>
    <t>Customer 676</t>
  </si>
  <si>
    <t>Customer 677</t>
  </si>
  <si>
    <t>Customer 678</t>
  </si>
  <si>
    <t>Customer 679</t>
  </si>
  <si>
    <t>Customer 680</t>
  </si>
  <si>
    <t>Customer 681</t>
  </si>
  <si>
    <t>Customer 682</t>
  </si>
  <si>
    <t>Customer 683</t>
  </si>
  <si>
    <t>Customer 684</t>
  </si>
  <si>
    <t>Customer 685</t>
  </si>
  <si>
    <t>Customer 686</t>
  </si>
  <si>
    <t>Customer 687</t>
  </si>
  <si>
    <t>Customer 688</t>
  </si>
  <si>
    <t>Customer 689</t>
  </si>
  <si>
    <t>Customer 690</t>
  </si>
  <si>
    <t>Customer 691</t>
  </si>
  <si>
    <t>Customer 692</t>
  </si>
  <si>
    <t>Customer 693</t>
  </si>
  <si>
    <t>Customer 694</t>
  </si>
  <si>
    <t>Customer 695</t>
  </si>
  <si>
    <t>Customer 696</t>
  </si>
  <si>
    <t>Customer 697</t>
  </si>
  <si>
    <t>Customer 698</t>
  </si>
  <si>
    <t>Customer 699</t>
  </si>
  <si>
    <t>Customer 700</t>
  </si>
  <si>
    <t>Customer 701</t>
  </si>
  <si>
    <t>Customer 702</t>
  </si>
  <si>
    <t>Customer 703</t>
  </si>
  <si>
    <t>Customer 704</t>
  </si>
  <si>
    <t>Customer 705</t>
  </si>
  <si>
    <t>Customer 706</t>
  </si>
  <si>
    <t>Customer 707</t>
  </si>
  <si>
    <t>Customer 708</t>
  </si>
  <si>
    <t>Customer 709</t>
  </si>
  <si>
    <t>Customer 710</t>
  </si>
  <si>
    <t>Customer 711</t>
  </si>
  <si>
    <t>Customer 712</t>
  </si>
  <si>
    <t>Customer 713</t>
  </si>
  <si>
    <t>Customer 714</t>
  </si>
  <si>
    <t>Customer 715</t>
  </si>
  <si>
    <t>Customer 716</t>
  </si>
  <si>
    <t>Customer 717</t>
  </si>
  <si>
    <t>Customer 718</t>
  </si>
  <si>
    <t>Customer 719</t>
  </si>
  <si>
    <t>Customer 720</t>
  </si>
  <si>
    <t>Customer 721</t>
  </si>
  <si>
    <t>Customer 722</t>
  </si>
  <si>
    <t>Customer 723</t>
  </si>
  <si>
    <t>Customer 724</t>
  </si>
  <si>
    <t>Customer 725</t>
  </si>
  <si>
    <t>Customer 726</t>
  </si>
  <si>
    <t>Customer 727</t>
  </si>
  <si>
    <t>Customer 728</t>
  </si>
  <si>
    <t>Customer 729</t>
  </si>
  <si>
    <t>Customer 730</t>
  </si>
  <si>
    <t>Customer 731</t>
  </si>
  <si>
    <t>Customer 732</t>
  </si>
  <si>
    <t>Customer 733</t>
  </si>
  <si>
    <t>Customer 734</t>
  </si>
  <si>
    <t>Customer 735</t>
  </si>
  <si>
    <t>Customer 736</t>
  </si>
  <si>
    <t>Customer 737</t>
  </si>
  <si>
    <t>Customer 738</t>
  </si>
  <si>
    <t>Customer 739</t>
  </si>
  <si>
    <t>Customer 740</t>
  </si>
  <si>
    <t>Customer 741</t>
  </si>
  <si>
    <t>Customer 742</t>
  </si>
  <si>
    <t>Customer 743</t>
  </si>
  <si>
    <t>Customer 744</t>
  </si>
  <si>
    <t>Customer 745</t>
  </si>
  <si>
    <t>Customer 746</t>
  </si>
  <si>
    <t>Customer 747</t>
  </si>
  <si>
    <t>Customer 748</t>
  </si>
  <si>
    <t>Customer 749</t>
  </si>
  <si>
    <t>Customer 750</t>
  </si>
  <si>
    <t>Customer 751</t>
  </si>
  <si>
    <t>Customer 752</t>
  </si>
  <si>
    <t>Customer 753</t>
  </si>
  <si>
    <t>Customer 754</t>
  </si>
  <si>
    <t>Customer 755</t>
  </si>
  <si>
    <t>Customer 756</t>
  </si>
  <si>
    <t>Customer 757</t>
  </si>
  <si>
    <t>Customer 758</t>
  </si>
  <si>
    <t>Customer 759</t>
  </si>
  <si>
    <t>Customer 760</t>
  </si>
  <si>
    <t>Customer 761</t>
  </si>
  <si>
    <t>Customer 762</t>
  </si>
  <si>
    <t>Customer 763</t>
  </si>
  <si>
    <t>Customer 764</t>
  </si>
  <si>
    <t>Customer 765</t>
  </si>
  <si>
    <t>Customer 766</t>
  </si>
  <si>
    <t>Customer 767</t>
  </si>
  <si>
    <t>Customer 768</t>
  </si>
  <si>
    <t>Customer 769</t>
  </si>
  <si>
    <t>Customer 770</t>
  </si>
  <si>
    <t>Customer 771</t>
  </si>
  <si>
    <t>Customer 772</t>
  </si>
  <si>
    <t>Customer 773</t>
  </si>
  <si>
    <t>Customer 774</t>
  </si>
  <si>
    <t>Customer 775</t>
  </si>
  <si>
    <t>Customer 776</t>
  </si>
  <si>
    <t>Customer 777</t>
  </si>
  <si>
    <t>Customer 778</t>
  </si>
  <si>
    <t>Customer 779</t>
  </si>
  <si>
    <t>Customer 780</t>
  </si>
  <si>
    <t>Customer 781</t>
  </si>
  <si>
    <t>Customer 782</t>
  </si>
  <si>
    <t>Customer 783</t>
  </si>
  <si>
    <t>Customer 784</t>
  </si>
  <si>
    <t>Customer 785</t>
  </si>
  <si>
    <t>Customer 786</t>
  </si>
  <si>
    <t>Customer 787</t>
  </si>
  <si>
    <t>Customer 788</t>
  </si>
  <si>
    <t>Customer 789</t>
  </si>
  <si>
    <t>Customer 790</t>
  </si>
  <si>
    <t>Customer 791</t>
  </si>
  <si>
    <t>Customer 792</t>
  </si>
  <si>
    <t>Customer 793</t>
  </si>
  <si>
    <t>Customer 794</t>
  </si>
  <si>
    <t>Customer 795</t>
  </si>
  <si>
    <t>Customer 796</t>
  </si>
  <si>
    <t>Customer 797</t>
  </si>
  <si>
    <t>Customer 798</t>
  </si>
  <si>
    <t>Customer 799</t>
  </si>
  <si>
    <t>Customer 800</t>
  </si>
  <si>
    <t>Customer 801</t>
  </si>
  <si>
    <t>Customer 802</t>
  </si>
  <si>
    <t>Customer 803</t>
  </si>
  <si>
    <t>Customer 804</t>
  </si>
  <si>
    <t>Customer 805</t>
  </si>
  <si>
    <t>Customer 806</t>
  </si>
  <si>
    <t>Customer 807</t>
  </si>
  <si>
    <t>Customer 808</t>
  </si>
  <si>
    <t>Customer 809</t>
  </si>
  <si>
    <t>Customer 810</t>
  </si>
  <si>
    <t>Customer 811</t>
  </si>
  <si>
    <t>Customer 812</t>
  </si>
  <si>
    <t>Customer 813</t>
  </si>
  <si>
    <t>Customer 814</t>
  </si>
  <si>
    <t>Customer 815</t>
  </si>
  <si>
    <t>Customer 816</t>
  </si>
  <si>
    <t>Customer 817</t>
  </si>
  <si>
    <t>Customer 818</t>
  </si>
  <si>
    <t>Customer 819</t>
  </si>
  <si>
    <t>Customer 820</t>
  </si>
  <si>
    <t>Customer 821</t>
  </si>
  <si>
    <t>Customer 822</t>
  </si>
  <si>
    <t>Customer 823</t>
  </si>
  <si>
    <t>Customer 824</t>
  </si>
  <si>
    <t>Customer 825</t>
  </si>
  <si>
    <t>Customer 826</t>
  </si>
  <si>
    <t>Customer 827</t>
  </si>
  <si>
    <t>Customer 828</t>
  </si>
  <si>
    <t>Customer 829</t>
  </si>
  <si>
    <t>Customer 830</t>
  </si>
  <si>
    <t>Customer 831</t>
  </si>
  <si>
    <t>Customer 832</t>
  </si>
  <si>
    <t>Customer 833</t>
  </si>
  <si>
    <t>Customer 834</t>
  </si>
  <si>
    <t>Customer 835</t>
  </si>
  <si>
    <t>Customer 836</t>
  </si>
  <si>
    <t>Customer 837</t>
  </si>
  <si>
    <t>Customer 838</t>
  </si>
  <si>
    <t>Customer 839</t>
  </si>
  <si>
    <t>Customer 840</t>
  </si>
  <si>
    <t>Customer 841</t>
  </si>
  <si>
    <t>Customer 842</t>
  </si>
  <si>
    <t>Customer 843</t>
  </si>
  <si>
    <t>Customer 844</t>
  </si>
  <si>
    <t>Customer 845</t>
  </si>
  <si>
    <t>Customer 846</t>
  </si>
  <si>
    <t>Customer 847</t>
  </si>
  <si>
    <t>Customer 848</t>
  </si>
  <si>
    <t>Customer 849</t>
  </si>
  <si>
    <t>Customer 850</t>
  </si>
  <si>
    <t>Customer 851</t>
  </si>
  <si>
    <t>Customer 852</t>
  </si>
  <si>
    <t>Customer 853</t>
  </si>
  <si>
    <t>Customer 854</t>
  </si>
  <si>
    <t>Customer 855</t>
  </si>
  <si>
    <t>Customer 856</t>
  </si>
  <si>
    <t>Customer 857</t>
  </si>
  <si>
    <t>Customer 858</t>
  </si>
  <si>
    <t>Customer 859</t>
  </si>
  <si>
    <t>Customer 860</t>
  </si>
  <si>
    <t>Customer 861</t>
  </si>
  <si>
    <t>Customer 862</t>
  </si>
  <si>
    <t>Customer 863</t>
  </si>
  <si>
    <t>Customer 864</t>
  </si>
  <si>
    <t>Customer 865</t>
  </si>
  <si>
    <t>Customer 866</t>
  </si>
  <si>
    <t>Customer 867</t>
  </si>
  <si>
    <t>Customer 868</t>
  </si>
  <si>
    <t>Customer 869</t>
  </si>
  <si>
    <t>Customer 870</t>
  </si>
  <si>
    <t>Customer 871</t>
  </si>
  <si>
    <t>Customer 872</t>
  </si>
  <si>
    <t>Customer 873</t>
  </si>
  <si>
    <t>Customer 874</t>
  </si>
  <si>
    <t>Customer 875</t>
  </si>
  <si>
    <t>Customer 876</t>
  </si>
  <si>
    <t>Customer 877</t>
  </si>
  <si>
    <t>Customer 878</t>
  </si>
  <si>
    <t>Customer 879</t>
  </si>
  <si>
    <t>Customer 880</t>
  </si>
  <si>
    <t>Customer 881</t>
  </si>
  <si>
    <t>Customer 882</t>
  </si>
  <si>
    <t>Customer 883</t>
  </si>
  <si>
    <t>Customer 884</t>
  </si>
  <si>
    <t>Customer 885</t>
  </si>
  <si>
    <t>Customer 886</t>
  </si>
  <si>
    <t>Customer 887</t>
  </si>
  <si>
    <t>Customer 888</t>
  </si>
  <si>
    <t>Customer 889</t>
  </si>
  <si>
    <t>Customer 890</t>
  </si>
  <si>
    <t>Customer 891</t>
  </si>
  <si>
    <t>Customer 892</t>
  </si>
  <si>
    <t>Customer 893</t>
  </si>
  <si>
    <t>Customer 894</t>
  </si>
  <si>
    <t>Customer 895</t>
  </si>
  <si>
    <t>Customer 896</t>
  </si>
  <si>
    <t>Customer 897</t>
  </si>
  <si>
    <t>Customer 898</t>
  </si>
  <si>
    <t>Customer 899</t>
  </si>
  <si>
    <t>Customer 900</t>
  </si>
  <si>
    <t>Customer 901</t>
  </si>
  <si>
    <t>Customer 902</t>
  </si>
  <si>
    <t>Customer 903</t>
  </si>
  <si>
    <t>Customer 904</t>
  </si>
  <si>
    <t>Customer 905</t>
  </si>
  <si>
    <t>Customer 906</t>
  </si>
  <si>
    <t>Customer 907</t>
  </si>
  <si>
    <t>Customer 908</t>
  </si>
  <si>
    <t>Customer 909</t>
  </si>
  <si>
    <t>Customer 910</t>
  </si>
  <si>
    <t>Customer 911</t>
  </si>
  <si>
    <t>Customer 912</t>
  </si>
  <si>
    <t>Customer 913</t>
  </si>
  <si>
    <t>Customer 914</t>
  </si>
  <si>
    <t>Customer 915</t>
  </si>
  <si>
    <t>Customer 916</t>
  </si>
  <si>
    <t>Customer 917</t>
  </si>
  <si>
    <t>Customer 918</t>
  </si>
  <si>
    <t>Customer 919</t>
  </si>
  <si>
    <t>Customer 920</t>
  </si>
  <si>
    <t>Customer 921</t>
  </si>
  <si>
    <t>Customer 922</t>
  </si>
  <si>
    <t>Customer 923</t>
  </si>
  <si>
    <t>Customer 924</t>
  </si>
  <si>
    <t>Customer 925</t>
  </si>
  <si>
    <t>Customer 926</t>
  </si>
  <si>
    <t>Customer 927</t>
  </si>
  <si>
    <t>Customer 928</t>
  </si>
  <si>
    <t>Customer 929</t>
  </si>
  <si>
    <t>Customer 930</t>
  </si>
  <si>
    <t>Customer 931</t>
  </si>
  <si>
    <t>Customer 932</t>
  </si>
  <si>
    <t>Customer 933</t>
  </si>
  <si>
    <t>Customer 934</t>
  </si>
  <si>
    <t>Customer 935</t>
  </si>
  <si>
    <t>Customer 936</t>
  </si>
  <si>
    <t>Customer 937</t>
  </si>
  <si>
    <t>Customer 938</t>
  </si>
  <si>
    <t>Customer 939</t>
  </si>
  <si>
    <t>Customer 940</t>
  </si>
  <si>
    <t>Customer 941</t>
  </si>
  <si>
    <t>Customer 942</t>
  </si>
  <si>
    <t>Customer 943</t>
  </si>
  <si>
    <t>Customer 944</t>
  </si>
  <si>
    <t>Customer 945</t>
  </si>
  <si>
    <t>Customer 946</t>
  </si>
  <si>
    <t>Customer 947</t>
  </si>
  <si>
    <t>Customer 948</t>
  </si>
  <si>
    <t>Customer 949</t>
  </si>
  <si>
    <t>Customer 950</t>
  </si>
  <si>
    <t>Customer 951</t>
  </si>
  <si>
    <t>Customer 952</t>
  </si>
  <si>
    <t>Customer 953</t>
  </si>
  <si>
    <t>Customer 954</t>
  </si>
  <si>
    <t>Customer 955</t>
  </si>
  <si>
    <t>Customer 956</t>
  </si>
  <si>
    <t>Customer 957</t>
  </si>
  <si>
    <t>Customer 958</t>
  </si>
  <si>
    <t>Customer 959</t>
  </si>
  <si>
    <t>Customer 960</t>
  </si>
  <si>
    <t>Customer 961</t>
  </si>
  <si>
    <t>Customer 962</t>
  </si>
  <si>
    <t>Customer 963</t>
  </si>
  <si>
    <t>Customer 964</t>
  </si>
  <si>
    <t>Customer 965</t>
  </si>
  <si>
    <t>Customer 966</t>
  </si>
  <si>
    <t>Customer 967</t>
  </si>
  <si>
    <t>Customer 968</t>
  </si>
  <si>
    <t>Customer 969</t>
  </si>
  <si>
    <t>Customer 970</t>
  </si>
  <si>
    <t>Customer 971</t>
  </si>
  <si>
    <t>Customer 972</t>
  </si>
  <si>
    <t>Customer 973</t>
  </si>
  <si>
    <t>Customer 974</t>
  </si>
  <si>
    <t>Customer 975</t>
  </si>
  <si>
    <t>Customer 976</t>
  </si>
  <si>
    <t>Customer 977</t>
  </si>
  <si>
    <t>Customer 978</t>
  </si>
  <si>
    <t>Customer 979</t>
  </si>
  <si>
    <t>Customer 980</t>
  </si>
  <si>
    <t>Customer 981</t>
  </si>
  <si>
    <t>Customer 982</t>
  </si>
  <si>
    <t>Customer 983</t>
  </si>
  <si>
    <t>Customer 984</t>
  </si>
  <si>
    <t>Customer 985</t>
  </si>
  <si>
    <t>Customer 986</t>
  </si>
  <si>
    <t>Customer 987</t>
  </si>
  <si>
    <t>Customer 988</t>
  </si>
  <si>
    <t>Customer 989</t>
  </si>
  <si>
    <t>Customer 990</t>
  </si>
  <si>
    <t>Customer 991</t>
  </si>
  <si>
    <t>Customer 992</t>
  </si>
  <si>
    <t>Customer 993</t>
  </si>
  <si>
    <t>Customer 994</t>
  </si>
  <si>
    <t>Customer 995</t>
  </si>
  <si>
    <t>Customer 996</t>
  </si>
  <si>
    <t>Customer 997</t>
  </si>
  <si>
    <t>Customer 998</t>
  </si>
  <si>
    <t>Customer 999</t>
  </si>
  <si>
    <t>Customer 1000</t>
  </si>
  <si>
    <t>India</t>
  </si>
  <si>
    <t>US</t>
  </si>
  <si>
    <t>Canada</t>
  </si>
  <si>
    <t>Australia</t>
  </si>
  <si>
    <t>France</t>
  </si>
  <si>
    <t>Germany</t>
  </si>
  <si>
    <t>China</t>
  </si>
  <si>
    <t>Indonesia</t>
  </si>
  <si>
    <t>UK</t>
  </si>
  <si>
    <t>Malaysia</t>
  </si>
  <si>
    <t>Qualified</t>
  </si>
  <si>
    <t>Validated</t>
  </si>
  <si>
    <t>Lost</t>
  </si>
  <si>
    <t>Proposal</t>
  </si>
  <si>
    <t>Follow up on call</t>
  </si>
  <si>
    <t>Schedule a Meeting</t>
  </si>
  <si>
    <t>Send Email</t>
  </si>
  <si>
    <t>No Response</t>
  </si>
  <si>
    <t>Won</t>
  </si>
  <si>
    <t>Identified</t>
  </si>
  <si>
    <t>Sales Channel</t>
  </si>
  <si>
    <t>Telesales</t>
  </si>
  <si>
    <t>F2F</t>
  </si>
  <si>
    <t>Website</t>
  </si>
  <si>
    <t>Partners</t>
  </si>
  <si>
    <t>Close Date/Expected Close Date</t>
  </si>
  <si>
    <t>Column1</t>
  </si>
  <si>
    <t>All Countries</t>
  </si>
  <si>
    <t>Chart Radio Button</t>
  </si>
  <si>
    <t>Country Check</t>
  </si>
  <si>
    <t>Stage</t>
  </si>
  <si>
    <t>Deal Size</t>
  </si>
  <si>
    <t>Deal Count</t>
  </si>
  <si>
    <t>Next 10 Oppurtuinity</t>
  </si>
  <si>
    <t>Top Sale Rep</t>
  </si>
  <si>
    <t>&lt;250K</t>
  </si>
  <si>
    <t>250K-500K</t>
  </si>
  <si>
    <t>500K-1M</t>
  </si>
  <si>
    <t>1M-3M</t>
  </si>
  <si>
    <t>3M-5M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</si>
</sst>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.0%"/>
    <numFmt numFmtId="165" formatCode="dd\-mmm\-yyyy"/>
    <numFmt numFmtId="166" formatCode="[$-F800]dddd\,\ mmmm\ dd\,\ yyyy"/>
    <numFmt numFmtId="167" formatCode="dd/mmm/yyyy"/>
    <numFmt numFmtId="168" formatCode="0.000000"/>
  </numFmts>
  <fonts count="2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Helvetica Neue"/>
    </font>
    <font>
      <sz val="18"/>
      <color theme="3"/>
      <name val="Cambria"/>
      <family val="2"/>
      <scheme val="major"/>
    </font>
    <font>
      <sz val="10"/>
      <color theme="1"/>
      <name val="Tahoma"/>
      <family val="2"/>
    </font>
    <font>
      <sz val="8"/>
      <color theme="1"/>
      <name val="Andale WT"/>
      <family val="2"/>
    </font>
    <font>
      <sz val="10"/>
      <name val="Arial"/>
      <family val="2"/>
    </font>
    <font>
      <b/>
      <i/>
      <sz val="11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  <font>
      <sz val="8"/>
      <color rgb="FF000000"/>
      <name val="Segoe UI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medium">
        <color indexed="64"/>
      </top>
      <bottom/>
      <diagonal/>
    </border>
  </borders>
  <cellStyleXfs count="46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NumberFormat="0" applyFill="0" applyBorder="0" applyProtection="0">
      <alignment vertical="top"/>
    </xf>
    <xf numFmtId="0" fontId="18" fillId="0" borderId="0" applyNumberFormat="0" applyFill="0" applyBorder="0" applyAlignment="0" applyProtection="0"/>
    <xf numFmtId="0" fontId="19" fillId="0" borderId="0"/>
    <xf numFmtId="0" fontId="21" fillId="0" borderId="0"/>
    <xf numFmtId="9" fontId="19" fillId="0" borderId="0" applyFont="0" applyFill="0" applyBorder="0" applyAlignment="0" applyProtection="0"/>
  </cellStyleXfs>
  <cellXfs count="40">
    <xf numFmtId="0" fontId="0" fillId="0" borderId="0" xfId="0"/>
    <xf numFmtId="165" fontId="20" fillId="0" borderId="11" xfId="43" applyNumberFormat="1" applyFont="1" applyBorder="1" applyAlignment="1">
      <alignment horizontal="center" vertical="center"/>
    </xf>
    <xf numFmtId="0" fontId="0" fillId="0" borderId="0" xfId="0"/>
    <xf numFmtId="22" fontId="0" fillId="0" borderId="0" xfId="0" applyNumberFormat="1"/>
    <xf numFmtId="0" fontId="0" fillId="0" borderId="10" xfId="0" applyBorder="1"/>
    <xf numFmtId="165" fontId="20" fillId="0" borderId="12" xfId="43" applyNumberFormat="1" applyFont="1" applyBorder="1" applyAlignment="1">
      <alignment horizontal="center" vertical="center"/>
    </xf>
    <xf numFmtId="165" fontId="1" fillId="0" borderId="10" xfId="43" applyNumberFormat="1" applyFont="1" applyBorder="1" applyAlignment="1">
      <alignment horizontal="center" vertical="center"/>
    </xf>
    <xf numFmtId="1" fontId="0" fillId="0" borderId="10" xfId="0" applyNumberFormat="1" applyBorder="1"/>
    <xf numFmtId="164" fontId="0" fillId="0" borderId="10" xfId="0" applyNumberFormat="1" applyBorder="1"/>
    <xf numFmtId="165" fontId="1" fillId="0" borderId="13" xfId="43" applyNumberFormat="1" applyFont="1" applyBorder="1" applyAlignment="1">
      <alignment horizontal="center" vertical="center"/>
    </xf>
    <xf numFmtId="165" fontId="0" fillId="0" borderId="14" xfId="0" applyNumberFormat="1" applyBorder="1"/>
    <xf numFmtId="0" fontId="22" fillId="33" borderId="15" xfId="0" applyFont="1" applyFill="1" applyBorder="1"/>
    <xf numFmtId="0" fontId="22" fillId="33" borderId="16" xfId="0" applyFont="1" applyFill="1" applyBorder="1"/>
    <xf numFmtId="0" fontId="22" fillId="33" borderId="17" xfId="0" applyFont="1" applyFill="1" applyBorder="1"/>
    <xf numFmtId="1" fontId="0" fillId="0" borderId="0" xfId="0" applyNumberFormat="1"/>
    <xf numFmtId="0" fontId="0" fillId="0" borderId="0" xfId="0" applyNumberFormat="1"/>
    <xf numFmtId="1" fontId="0" fillId="34" borderId="10" xfId="0" applyNumberFormat="1" applyFont="1" applyFill="1" applyBorder="1"/>
    <xf numFmtId="0" fontId="0" fillId="34" borderId="10" xfId="0" applyFont="1" applyFill="1" applyBorder="1"/>
    <xf numFmtId="1" fontId="0" fillId="0" borderId="10" xfId="0" applyNumberFormat="1" applyFont="1" applyBorder="1"/>
    <xf numFmtId="0" fontId="0" fillId="0" borderId="10" xfId="0" applyFont="1" applyBorder="1"/>
    <xf numFmtId="0" fontId="0" fillId="35" borderId="10" xfId="0" applyFill="1" applyBorder="1"/>
    <xf numFmtId="0" fontId="0" fillId="36" borderId="10" xfId="0" applyFill="1" applyBorder="1"/>
    <xf numFmtId="0" fontId="15" fillId="0" borderId="0" xfId="0" applyFont="1"/>
    <xf numFmtId="166" fontId="0" fillId="0" borderId="0" xfId="0" applyNumberFormat="1"/>
    <xf numFmtId="167" fontId="0" fillId="0" borderId="16" xfId="0" applyNumberFormat="1" applyBorder="1"/>
    <xf numFmtId="167" fontId="0" fillId="0" borderId="19" xfId="0" applyNumberFormat="1" applyBorder="1"/>
    <xf numFmtId="167" fontId="0" fillId="0" borderId="0" xfId="0" applyNumberFormat="1" applyBorder="1"/>
    <xf numFmtId="167" fontId="0" fillId="0" borderId="18" xfId="0" applyNumberFormat="1" applyBorder="1"/>
    <xf numFmtId="167" fontId="0" fillId="0" borderId="15" xfId="0" applyNumberFormat="1" applyBorder="1"/>
    <xf numFmtId="167" fontId="0" fillId="0" borderId="20" xfId="0" applyNumberFormat="1" applyBorder="1"/>
    <xf numFmtId="167" fontId="0" fillId="0" borderId="21" xfId="0" applyNumberFormat="1" applyBorder="1"/>
    <xf numFmtId="168" fontId="0" fillId="0" borderId="0" xfId="0" applyNumberFormat="1"/>
    <xf numFmtId="0" fontId="0" fillId="0" borderId="0" xfId="0" applyAlignment="1">
      <alignment horizontal="center"/>
    </xf>
    <xf numFmtId="167" fontId="0" fillId="0" borderId="23" xfId="0" applyNumberFormat="1" applyBorder="1"/>
    <xf numFmtId="1" fontId="0" fillId="0" borderId="23" xfId="0" applyNumberFormat="1" applyBorder="1"/>
    <xf numFmtId="1" fontId="0" fillId="0" borderId="0" xfId="0" applyNumberFormat="1" applyBorder="1"/>
    <xf numFmtId="0" fontId="23" fillId="0" borderId="22" xfId="0" applyFont="1" applyBorder="1" applyAlignment="1">
      <alignment horizontal="center"/>
    </xf>
    <xf numFmtId="0" fontId="0" fillId="0" borderId="22" xfId="0" applyBorder="1" applyAlignment="1">
      <alignment horizontal="center"/>
    </xf>
    <xf numFmtId="0" fontId="23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</cellXfs>
  <cellStyles count="46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rmal 2" xfId="41"/>
    <cellStyle name="Normal 2 2" xfId="44"/>
    <cellStyle name="Normal 3" xfId="43"/>
    <cellStyle name="Note" xfId="14" builtinId="10" customBuiltin="1"/>
    <cellStyle name="Output" xfId="9" builtinId="21" customBuiltin="1"/>
    <cellStyle name="Percent 2" xfId="45"/>
    <cellStyle name="Title 2" xfId="42"/>
    <cellStyle name="Total" xfId="16" builtinId="25" customBuiltin="1"/>
    <cellStyle name="Warning Text" xfId="13" builtinId="11" customBuiltin="1"/>
  </cellStyles>
  <dxfs count="17">
    <dxf>
      <numFmt numFmtId="0" formatCode="General"/>
    </dxf>
    <dxf>
      <numFmt numFmtId="0" formatCode="General"/>
    </dxf>
    <dxf>
      <numFmt numFmtId="165" formatCode="dd\-mmm\-yyyy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dd\-mmm\-yyyy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0.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dd\-mmm\-yyyy"/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tx>
            <c:strRef>
              <c:f>Calculations!$B$15</c:f>
              <c:strCache>
                <c:ptCount val="1"/>
                <c:pt idx="0">
                  <c:v>Deal Size ($M)</c:v>
                </c:pt>
              </c:strCache>
            </c:strRef>
          </c:tx>
          <c:spPr>
            <a:effectLst>
              <a:outerShdw blurRad="63500" sx="102000" sy="102000" algn="ctr" rotWithShape="0">
                <a:prstClr val="black">
                  <a:alpha val="40000"/>
                </a:prstClr>
              </a:outerShdw>
            </a:effectLst>
          </c:spPr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7714-4238-B7F6-FC058D226E4C}"/>
              </c:ext>
            </c:extLst>
          </c:dPt>
          <c:dPt>
            <c:idx val="1"/>
            <c:bubble3D val="0"/>
            <c:spPr>
              <a:solidFill>
                <a:schemeClr val="tx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EA3B-4AD7-B796-81760B63E118}"/>
              </c:ext>
            </c:extLst>
          </c:dPt>
          <c:dPt>
            <c:idx val="2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EA3B-4AD7-B796-81760B63E118}"/>
              </c:ext>
            </c:extLst>
          </c:dPt>
          <c:dPt>
            <c:idx val="3"/>
            <c:bubble3D val="0"/>
            <c:spPr>
              <a:solidFill>
                <a:schemeClr val="tx2">
                  <a:lumMod val="20000"/>
                  <a:lumOff val="80000"/>
                </a:schemeClr>
              </a:solidFill>
              <a:ln w="19050">
                <a:solidFill>
                  <a:schemeClr val="lt1"/>
                </a:solidFill>
              </a:ln>
              <a:effectLst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EA3B-4AD7-B796-81760B63E118}"/>
              </c:ext>
            </c:extLst>
          </c:dPt>
          <c:dPt>
            <c:idx val="4"/>
            <c:bubble3D val="0"/>
            <c:spPr>
              <a:solidFill>
                <a:srgbClr val="00B050"/>
              </a:solidFill>
              <a:ln w="19050">
                <a:solidFill>
                  <a:schemeClr val="lt1"/>
                </a:solidFill>
              </a:ln>
              <a:effectLst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EA3B-4AD7-B796-81760B63E118}"/>
              </c:ext>
            </c:extLst>
          </c:dPt>
          <c:cat>
            <c:strRef>
              <c:f>Calculations!$A$16:$A$20</c:f>
              <c:strCache>
                <c:ptCount val="5"/>
                <c:pt idx="0">
                  <c:v>Identified</c:v>
                </c:pt>
                <c:pt idx="1">
                  <c:v>Validated</c:v>
                </c:pt>
                <c:pt idx="2">
                  <c:v>Proposal</c:v>
                </c:pt>
                <c:pt idx="3">
                  <c:v>Qualified</c:v>
                </c:pt>
                <c:pt idx="4">
                  <c:v>Won</c:v>
                </c:pt>
              </c:strCache>
            </c:strRef>
          </c:cat>
          <c:val>
            <c:numRef>
              <c:f>Calculations!$B$16:$B$20</c:f>
              <c:numCache>
                <c:formatCode>General</c:formatCode>
                <c:ptCount val="5"/>
                <c:pt idx="0">
                  <c:v>865640</c:v>
                </c:pt>
                <c:pt idx="1">
                  <c:v>597210</c:v>
                </c:pt>
                <c:pt idx="2">
                  <c:v>376570</c:v>
                </c:pt>
                <c:pt idx="3">
                  <c:v>492970</c:v>
                </c:pt>
                <c:pt idx="4">
                  <c:v>136970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3B-4AD7-B796-81760B63E1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4"/>
      </c:doughnut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3">
                <a:lumMod val="60000"/>
                <a:lumOff val="40000"/>
              </a:schemeClr>
            </a:solidFill>
            <a:ln>
              <a:solidFill>
                <a:schemeClr val="bg1">
                  <a:lumMod val="50000"/>
                </a:schemeClr>
              </a:solidFill>
            </a:ln>
            <a:effectLst/>
          </c:spPr>
          <c:invertIfNegative val="0"/>
          <c:cat>
            <c:strRef>
              <c:f>Calculations!$A$26:$A$35</c:f>
              <c:strCache>
                <c:ptCount val="10"/>
                <c:pt idx="0">
                  <c:v>Australia</c:v>
                </c:pt>
                <c:pt idx="1">
                  <c:v>Canada</c:v>
                </c:pt>
                <c:pt idx="2">
                  <c:v>China</c:v>
                </c:pt>
                <c:pt idx="3">
                  <c:v>France</c:v>
                </c:pt>
                <c:pt idx="4">
                  <c:v>Germany</c:v>
                </c:pt>
                <c:pt idx="5">
                  <c:v>India</c:v>
                </c:pt>
                <c:pt idx="6">
                  <c:v>Indonesia</c:v>
                </c:pt>
                <c:pt idx="7">
                  <c:v>Malaysia</c:v>
                </c:pt>
                <c:pt idx="8">
                  <c:v>UK</c:v>
                </c:pt>
                <c:pt idx="9">
                  <c:v>US</c:v>
                </c:pt>
              </c:strCache>
            </c:strRef>
          </c:cat>
          <c:val>
            <c:numRef>
              <c:f>Calculations!$B$26:$B$35</c:f>
              <c:numCache>
                <c:formatCode>General</c:formatCode>
                <c:ptCount val="10"/>
                <c:pt idx="0">
                  <c:v>28590</c:v>
                </c:pt>
                <c:pt idx="1">
                  <c:v>17790</c:v>
                </c:pt>
                <c:pt idx="2">
                  <c:v>5100</c:v>
                </c:pt>
                <c:pt idx="3">
                  <c:v>21070</c:v>
                </c:pt>
                <c:pt idx="4">
                  <c:v>9910</c:v>
                </c:pt>
                <c:pt idx="5">
                  <c:v>12540</c:v>
                </c:pt>
                <c:pt idx="6">
                  <c:v>12670</c:v>
                </c:pt>
                <c:pt idx="7">
                  <c:v>18190</c:v>
                </c:pt>
                <c:pt idx="8">
                  <c:v>7150</c:v>
                </c:pt>
                <c:pt idx="9">
                  <c:v>3960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4F-4D1B-945F-D7347DFB726D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4E4F-4D1B-945F-D7347DFB726D}"/>
              </c:ext>
            </c:extLst>
          </c:dPt>
          <c:cat>
            <c:strRef>
              <c:f>Calculations!$A$26:$A$35</c:f>
              <c:strCache>
                <c:ptCount val="10"/>
                <c:pt idx="0">
                  <c:v>Australia</c:v>
                </c:pt>
                <c:pt idx="1">
                  <c:v>Canada</c:v>
                </c:pt>
                <c:pt idx="2">
                  <c:v>China</c:v>
                </c:pt>
                <c:pt idx="3">
                  <c:v>France</c:v>
                </c:pt>
                <c:pt idx="4">
                  <c:v>Germany</c:v>
                </c:pt>
                <c:pt idx="5">
                  <c:v>India</c:v>
                </c:pt>
                <c:pt idx="6">
                  <c:v>Indonesia</c:v>
                </c:pt>
                <c:pt idx="7">
                  <c:v>Malaysia</c:v>
                </c:pt>
                <c:pt idx="8">
                  <c:v>UK</c:v>
                </c:pt>
                <c:pt idx="9">
                  <c:v>US</c:v>
                </c:pt>
              </c:strCache>
            </c:strRef>
          </c:cat>
          <c:val>
            <c:numRef>
              <c:f>Calculations!$C$26:$C$35</c:f>
              <c:numCache>
                <c:formatCode>General</c:formatCode>
                <c:ptCount val="1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E4F-4D1B-945F-D7347DFB72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813404383"/>
        <c:axId val="813393151"/>
      </c:barChart>
      <c:catAx>
        <c:axId val="8134043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3393151"/>
        <c:crosses val="autoZero"/>
        <c:auto val="1"/>
        <c:lblAlgn val="ctr"/>
        <c:lblOffset val="100"/>
        <c:noMultiLvlLbl val="0"/>
      </c:catAx>
      <c:valAx>
        <c:axId val="813393151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34043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Calculations!$A$74:$A$77</c:f>
              <c:strCache>
                <c:ptCount val="4"/>
                <c:pt idx="0">
                  <c:v>Telesales</c:v>
                </c:pt>
                <c:pt idx="1">
                  <c:v>Partners</c:v>
                </c:pt>
                <c:pt idx="2">
                  <c:v>F2F</c:v>
                </c:pt>
                <c:pt idx="3">
                  <c:v>Website</c:v>
                </c:pt>
              </c:strCache>
            </c:strRef>
          </c:cat>
          <c:val>
            <c:numRef>
              <c:f>Calculations!$B$74:$B$77</c:f>
              <c:numCache>
                <c:formatCode>General</c:formatCode>
                <c:ptCount val="4"/>
                <c:pt idx="0">
                  <c:v>8</c:v>
                </c:pt>
                <c:pt idx="1">
                  <c:v>19</c:v>
                </c:pt>
                <c:pt idx="2">
                  <c:v>22</c:v>
                </c:pt>
                <c:pt idx="3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ED-4A53-902E-18343BF9AB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60802399"/>
        <c:axId val="860790751"/>
      </c:barChart>
      <c:catAx>
        <c:axId val="8608023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0790751"/>
        <c:crosses val="autoZero"/>
        <c:auto val="1"/>
        <c:lblAlgn val="ctr"/>
        <c:lblOffset val="100"/>
        <c:noMultiLvlLbl val="0"/>
      </c:catAx>
      <c:valAx>
        <c:axId val="86079075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08023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4585498687664042"/>
          <c:y val="2.3473315835520564E-2"/>
          <c:w val="0.51384558180227469"/>
          <c:h val="0.85640930300379114"/>
        </c:manualLayout>
      </c:layout>
      <c:doughnutChart>
        <c:varyColors val="1"/>
        <c:ser>
          <c:idx val="0"/>
          <c:order val="0"/>
          <c:tx>
            <c:strRef>
              <c:f>Calculations!$B$15</c:f>
              <c:strCache>
                <c:ptCount val="1"/>
                <c:pt idx="0">
                  <c:v>Deal Size ($M)</c:v>
                </c:pt>
              </c:strCache>
            </c:strRef>
          </c:tx>
          <c:spPr>
            <a:effectLst>
              <a:outerShdw blurRad="63500" sx="102000" sy="102000" algn="ctr" rotWithShape="0">
                <a:prstClr val="black">
                  <a:alpha val="40000"/>
                </a:prstClr>
              </a:outerShdw>
            </a:effectLst>
          </c:spPr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2C34-4D1D-A3E3-43FA4365229E}"/>
              </c:ext>
            </c:extLst>
          </c:dPt>
          <c:dPt>
            <c:idx val="1"/>
            <c:bubble3D val="0"/>
            <c:spPr>
              <a:solidFill>
                <a:schemeClr val="tx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2C34-4D1D-A3E3-43FA4365229E}"/>
              </c:ext>
            </c:extLst>
          </c:dPt>
          <c:dPt>
            <c:idx val="2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2C34-4D1D-A3E3-43FA4365229E}"/>
              </c:ext>
            </c:extLst>
          </c:dPt>
          <c:dPt>
            <c:idx val="3"/>
            <c:bubble3D val="0"/>
            <c:spPr>
              <a:solidFill>
                <a:schemeClr val="tx2">
                  <a:lumMod val="20000"/>
                  <a:lumOff val="80000"/>
                </a:schemeClr>
              </a:solidFill>
              <a:ln w="19050">
                <a:solidFill>
                  <a:schemeClr val="lt1"/>
                </a:solidFill>
              </a:ln>
              <a:effectLst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2C34-4D1D-A3E3-43FA4365229E}"/>
              </c:ext>
            </c:extLst>
          </c:dPt>
          <c:dPt>
            <c:idx val="4"/>
            <c:bubble3D val="0"/>
            <c:spPr>
              <a:solidFill>
                <a:srgbClr val="00B050"/>
              </a:solidFill>
              <a:ln w="19050">
                <a:solidFill>
                  <a:schemeClr val="lt1"/>
                </a:solidFill>
              </a:ln>
              <a:effectLst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2C34-4D1D-A3E3-43FA4365229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Calculations!$A$16:$A$20</c:f>
              <c:strCache>
                <c:ptCount val="5"/>
                <c:pt idx="0">
                  <c:v>Identified</c:v>
                </c:pt>
                <c:pt idx="1">
                  <c:v>Validated</c:v>
                </c:pt>
                <c:pt idx="2">
                  <c:v>Proposal</c:v>
                </c:pt>
                <c:pt idx="3">
                  <c:v>Qualified</c:v>
                </c:pt>
                <c:pt idx="4">
                  <c:v>Won</c:v>
                </c:pt>
              </c:strCache>
            </c:strRef>
          </c:cat>
          <c:val>
            <c:numRef>
              <c:f>Calculations!$B$16:$B$20</c:f>
              <c:numCache>
                <c:formatCode>General</c:formatCode>
                <c:ptCount val="5"/>
                <c:pt idx="0">
                  <c:v>865640</c:v>
                </c:pt>
                <c:pt idx="1">
                  <c:v>597210</c:v>
                </c:pt>
                <c:pt idx="2">
                  <c:v>376570</c:v>
                </c:pt>
                <c:pt idx="3">
                  <c:v>492970</c:v>
                </c:pt>
                <c:pt idx="4">
                  <c:v>136970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2C34-4D1D-A3E3-43FA436522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4"/>
      </c:doughnut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3">
                <a:lumMod val="60000"/>
                <a:lumOff val="40000"/>
              </a:schemeClr>
            </a:solidFill>
            <a:ln>
              <a:solidFill>
                <a:schemeClr val="bg1">
                  <a:lumMod val="50000"/>
                </a:schemeClr>
              </a:solidFill>
            </a:ln>
            <a:effectLst/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Calculations!$A$26:$A$35</c:f>
              <c:strCache>
                <c:ptCount val="10"/>
                <c:pt idx="0">
                  <c:v>Australia</c:v>
                </c:pt>
                <c:pt idx="1">
                  <c:v>Canada</c:v>
                </c:pt>
                <c:pt idx="2">
                  <c:v>China</c:v>
                </c:pt>
                <c:pt idx="3">
                  <c:v>France</c:v>
                </c:pt>
                <c:pt idx="4">
                  <c:v>Germany</c:v>
                </c:pt>
                <c:pt idx="5">
                  <c:v>India</c:v>
                </c:pt>
                <c:pt idx="6">
                  <c:v>Indonesia</c:v>
                </c:pt>
                <c:pt idx="7">
                  <c:v>Malaysia</c:v>
                </c:pt>
                <c:pt idx="8">
                  <c:v>UK</c:v>
                </c:pt>
                <c:pt idx="9">
                  <c:v>US</c:v>
                </c:pt>
              </c:strCache>
            </c:strRef>
          </c:cat>
          <c:val>
            <c:numRef>
              <c:f>Calculations!$B$26:$B$35</c:f>
              <c:numCache>
                <c:formatCode>General</c:formatCode>
                <c:ptCount val="10"/>
                <c:pt idx="0">
                  <c:v>28590</c:v>
                </c:pt>
                <c:pt idx="1">
                  <c:v>17790</c:v>
                </c:pt>
                <c:pt idx="2">
                  <c:v>5100</c:v>
                </c:pt>
                <c:pt idx="3">
                  <c:v>21070</c:v>
                </c:pt>
                <c:pt idx="4">
                  <c:v>9910</c:v>
                </c:pt>
                <c:pt idx="5">
                  <c:v>12540</c:v>
                </c:pt>
                <c:pt idx="6">
                  <c:v>12670</c:v>
                </c:pt>
                <c:pt idx="7">
                  <c:v>18190</c:v>
                </c:pt>
                <c:pt idx="8">
                  <c:v>7150</c:v>
                </c:pt>
                <c:pt idx="9">
                  <c:v>3960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76-4710-B378-42965755B814}"/>
            </c:ext>
          </c:extLst>
        </c:ser>
        <c:ser>
          <c:idx val="1"/>
          <c:order val="1"/>
          <c:spPr>
            <a:solidFill>
              <a:srgbClr val="00B050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F576-4710-B378-42965755B814}"/>
              </c:ext>
            </c:extLst>
          </c:dPt>
          <c:cat>
            <c:strRef>
              <c:f>Calculations!$A$26:$A$35</c:f>
              <c:strCache>
                <c:ptCount val="10"/>
                <c:pt idx="0">
                  <c:v>Australia</c:v>
                </c:pt>
                <c:pt idx="1">
                  <c:v>Canada</c:v>
                </c:pt>
                <c:pt idx="2">
                  <c:v>China</c:v>
                </c:pt>
                <c:pt idx="3">
                  <c:v>France</c:v>
                </c:pt>
                <c:pt idx="4">
                  <c:v>Germany</c:v>
                </c:pt>
                <c:pt idx="5">
                  <c:v>India</c:v>
                </c:pt>
                <c:pt idx="6">
                  <c:v>Indonesia</c:v>
                </c:pt>
                <c:pt idx="7">
                  <c:v>Malaysia</c:v>
                </c:pt>
                <c:pt idx="8">
                  <c:v>UK</c:v>
                </c:pt>
                <c:pt idx="9">
                  <c:v>US</c:v>
                </c:pt>
              </c:strCache>
            </c:strRef>
          </c:cat>
          <c:val>
            <c:numRef>
              <c:f>Calculations!$C$26:$C$35</c:f>
              <c:numCache>
                <c:formatCode>General</c:formatCode>
                <c:ptCount val="1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576-4710-B378-42965755B8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3"/>
        <c:overlap val="100"/>
        <c:axId val="813404383"/>
        <c:axId val="813393151"/>
      </c:barChart>
      <c:catAx>
        <c:axId val="8134043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3393151"/>
        <c:crosses val="autoZero"/>
        <c:auto val="1"/>
        <c:lblAlgn val="ctr"/>
        <c:lblOffset val="100"/>
        <c:noMultiLvlLbl val="0"/>
      </c:catAx>
      <c:valAx>
        <c:axId val="813393151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34043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8247594050743659E-2"/>
          <c:y val="0.10208635786652581"/>
          <c:w val="0.90286351706036749"/>
          <c:h val="0.74599233169647305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Calculations!$A$66:$A$70</c:f>
              <c:strCache>
                <c:ptCount val="5"/>
                <c:pt idx="0">
                  <c:v>&lt;250K</c:v>
                </c:pt>
                <c:pt idx="1">
                  <c:v>250K-500K</c:v>
                </c:pt>
                <c:pt idx="2">
                  <c:v>500K-1M</c:v>
                </c:pt>
                <c:pt idx="3">
                  <c:v>1M-3M</c:v>
                </c:pt>
                <c:pt idx="4">
                  <c:v>3M-5M</c:v>
                </c:pt>
              </c:strCache>
            </c:strRef>
          </c:cat>
          <c:val>
            <c:numRef>
              <c:f>Calculations!$B$66:$B$70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6</c:v>
                </c:pt>
                <c:pt idx="3">
                  <c:v>22</c:v>
                </c:pt>
                <c:pt idx="4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9B-4B2C-A864-5DDC07F261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13416447"/>
        <c:axId val="813403967"/>
      </c:barChart>
      <c:catAx>
        <c:axId val="8134164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3403967"/>
        <c:crosses val="autoZero"/>
        <c:auto val="1"/>
        <c:lblAlgn val="ctr"/>
        <c:lblOffset val="100"/>
        <c:noMultiLvlLbl val="0"/>
      </c:catAx>
      <c:valAx>
        <c:axId val="81340396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3416447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Calculations!$A$74:$A$77</c:f>
              <c:strCache>
                <c:ptCount val="4"/>
                <c:pt idx="0">
                  <c:v>Telesales</c:v>
                </c:pt>
                <c:pt idx="1">
                  <c:v>Partners</c:v>
                </c:pt>
                <c:pt idx="2">
                  <c:v>F2F</c:v>
                </c:pt>
                <c:pt idx="3">
                  <c:v>Website</c:v>
                </c:pt>
              </c:strCache>
            </c:strRef>
          </c:cat>
          <c:val>
            <c:numRef>
              <c:f>Calculations!$B$74:$B$77</c:f>
              <c:numCache>
                <c:formatCode>General</c:formatCode>
                <c:ptCount val="4"/>
                <c:pt idx="0">
                  <c:v>8</c:v>
                </c:pt>
                <c:pt idx="1">
                  <c:v>19</c:v>
                </c:pt>
                <c:pt idx="2">
                  <c:v>22</c:v>
                </c:pt>
                <c:pt idx="3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6D-4D31-B27A-391E566F25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60802399"/>
        <c:axId val="860790751"/>
      </c:barChart>
      <c:catAx>
        <c:axId val="8608023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0790751"/>
        <c:crosses val="autoZero"/>
        <c:auto val="1"/>
        <c:lblAlgn val="ctr"/>
        <c:lblOffset val="100"/>
        <c:noMultiLvlLbl val="0"/>
      </c:catAx>
      <c:valAx>
        <c:axId val="86079075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08023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Drop" dropLines="11" dropStyle="combo" dx="16" fmlaLink="Calculations!$B$2" fmlaRange="Calculations!$E$3:$E$13" noThreeD="1" sel="1" val="0"/>
</file>

<file path=xl/ctrlProps/ctrlProp2.xml><?xml version="1.0" encoding="utf-8"?>
<formControlPr xmlns="http://schemas.microsoft.com/office/spreadsheetml/2009/9/main" objectType="Radio" checked="Checked" firstButton="1" fmlaLink="Calculations!$A$2" lockText="1" noThreeD="1"/>
</file>

<file path=xl/ctrlProps/ctrlProp3.xml><?xml version="1.0" encoding="utf-8"?>
<formControlPr xmlns="http://schemas.microsoft.com/office/spreadsheetml/2009/9/main" objectType="Radio" lockText="1" noThreeD="1"/>
</file>

<file path=xl/ctrlProps/ctrlProp4.xml><?xml version="1.0" encoding="utf-8"?>
<formControlPr xmlns="http://schemas.microsoft.com/office/spreadsheetml/2009/9/main" objectType="CheckBox" checked="Checked" fmlaLink="Calculations!$B$80" lockText="1" noThreeD="1"/>
</file>

<file path=xl/ctrlProps/ctrlProp5.xml><?xml version="1.0" encoding="utf-8"?>
<formControlPr xmlns="http://schemas.microsoft.com/office/spreadsheetml/2009/9/main" objectType="CheckBox" checked="Checked" fmlaLink="Calculations!$B$83" lockText="1" noThreeD="1"/>
</file>

<file path=xl/ctrlProps/ctrlProp6.xml><?xml version="1.0" encoding="utf-8"?>
<formControlPr xmlns="http://schemas.microsoft.com/office/spreadsheetml/2009/9/main" objectType="CheckBox" checked="Checked" fmlaLink="Calculations!$B$81" lockText="1" noThreeD="1"/>
</file>

<file path=xl/ctrlProps/ctrlProp7.xml><?xml version="1.0" encoding="utf-8"?>
<formControlPr xmlns="http://schemas.microsoft.com/office/spreadsheetml/2009/9/main" objectType="CheckBox" checked="Checked" fmlaLink="Calculations!$B$82" lockText="1" noThreeD="1"/>
</file>

<file path=xl/ctrlProps/ctrlProp8.xml><?xml version="1.0" encoding="utf-8"?>
<formControlPr xmlns="http://schemas.microsoft.com/office/spreadsheetml/2009/9/main" objectType="CheckBox" checked="Checked" fmlaLink="Calculations!$B$84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4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85725</xdr:colOff>
      <xdr:row>5</xdr:row>
      <xdr:rowOff>147637</xdr:rowOff>
    </xdr:from>
    <xdr:to>
      <xdr:col>12</xdr:col>
      <xdr:colOff>390525</xdr:colOff>
      <xdr:row>20</xdr:row>
      <xdr:rowOff>33337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166687</xdr:colOff>
      <xdr:row>21</xdr:row>
      <xdr:rowOff>147637</xdr:rowOff>
    </xdr:from>
    <xdr:to>
      <xdr:col>10</xdr:col>
      <xdr:colOff>252412</xdr:colOff>
      <xdr:row>36</xdr:row>
      <xdr:rowOff>33337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685800</xdr:colOff>
      <xdr:row>74</xdr:row>
      <xdr:rowOff>95250</xdr:rowOff>
    </xdr:from>
    <xdr:to>
      <xdr:col>11</xdr:col>
      <xdr:colOff>542925</xdr:colOff>
      <xdr:row>80</xdr:row>
      <xdr:rowOff>28576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28576</xdr:colOff>
      <xdr:row>0</xdr:row>
      <xdr:rowOff>9525</xdr:rowOff>
    </xdr:from>
    <xdr:to>
      <xdr:col>15</xdr:col>
      <xdr:colOff>114300</xdr:colOff>
      <xdr:row>2</xdr:row>
      <xdr:rowOff>0</xdr:rowOff>
    </xdr:to>
    <xdr:sp macro="" textlink="">
      <xdr:nvSpPr>
        <xdr:cNvPr id="2" name="Rounded Rectangle 1"/>
        <xdr:cNvSpPr/>
      </xdr:nvSpPr>
      <xdr:spPr>
        <a:xfrm>
          <a:off x="28576" y="9525"/>
          <a:ext cx="9229724" cy="371475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absolute">
        <xdr:from>
          <xdr:col>0</xdr:col>
          <xdr:colOff>180975</xdr:colOff>
          <xdr:row>0</xdr:row>
          <xdr:rowOff>28575</xdr:rowOff>
        </xdr:from>
        <xdr:to>
          <xdr:col>3</xdr:col>
          <xdr:colOff>133350</xdr:colOff>
          <xdr:row>1</xdr:row>
          <xdr:rowOff>114300</xdr:rowOff>
        </xdr:to>
        <xdr:sp macro="" textlink="">
          <xdr:nvSpPr>
            <xdr:cNvPr id="3076" name="Drop Down 4" hidden="1">
              <a:extLst>
                <a:ext uri="{63B3BB69-23CF-44E3-9099-C40C66FF867C}">
                  <a14:compatExt spid="_x0000_s3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4</xdr:col>
          <xdr:colOff>152400</xdr:colOff>
          <xdr:row>0</xdr:row>
          <xdr:rowOff>76200</xdr:rowOff>
        </xdr:from>
        <xdr:to>
          <xdr:col>6</xdr:col>
          <xdr:colOff>38100</xdr:colOff>
          <xdr:row>1</xdr:row>
          <xdr:rowOff>123825</xdr:rowOff>
        </xdr:to>
        <xdr:sp macro="" textlink="">
          <xdr:nvSpPr>
            <xdr:cNvPr id="3078" name="Option Button 6" hidden="1">
              <a:extLst>
                <a:ext uri="{63B3BB69-23CF-44E3-9099-C40C66FF867C}">
                  <a14:compatExt spid="_x0000_s3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Deal value $M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6</xdr:col>
          <xdr:colOff>333375</xdr:colOff>
          <xdr:row>0</xdr:row>
          <xdr:rowOff>66675</xdr:rowOff>
        </xdr:from>
        <xdr:to>
          <xdr:col>8</xdr:col>
          <xdr:colOff>400050</xdr:colOff>
          <xdr:row>1</xdr:row>
          <xdr:rowOff>142875</xdr:rowOff>
        </xdr:to>
        <xdr:sp macro="" textlink="">
          <xdr:nvSpPr>
            <xdr:cNvPr id="3079" name="Option Button 7" hidden="1">
              <a:extLst>
                <a:ext uri="{63B3BB69-23CF-44E3-9099-C40C66FF867C}">
                  <a14:compatExt spid="_x0000_s3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Deal Count7</a:t>
              </a:r>
            </a:p>
          </xdr:txBody>
        </xdr:sp>
        <xdr:clientData/>
      </xdr:twoCellAnchor>
    </mc:Choice>
    <mc:Fallback/>
  </mc:AlternateContent>
  <xdr:twoCellAnchor editAs="absolute">
    <xdr:from>
      <xdr:col>0</xdr:col>
      <xdr:colOff>57150</xdr:colOff>
      <xdr:row>2</xdr:row>
      <xdr:rowOff>19050</xdr:rowOff>
    </xdr:from>
    <xdr:to>
      <xdr:col>6</xdr:col>
      <xdr:colOff>333375</xdr:colOff>
      <xdr:row>16</xdr:row>
      <xdr:rowOff>95250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2</xdr:col>
      <xdr:colOff>295274</xdr:colOff>
      <xdr:row>7</xdr:row>
      <xdr:rowOff>180974</xdr:rowOff>
    </xdr:from>
    <xdr:to>
      <xdr:col>3</xdr:col>
      <xdr:colOff>457199</xdr:colOff>
      <xdr:row>9</xdr:row>
      <xdr:rowOff>64534</xdr:rowOff>
    </xdr:to>
    <xdr:sp macro="" textlink="Calculations!B21">
      <xdr:nvSpPr>
        <xdr:cNvPr id="3" name="TextBox 2"/>
        <xdr:cNvSpPr txBox="1"/>
      </xdr:nvSpPr>
      <xdr:spPr>
        <a:xfrm>
          <a:off x="1981199" y="1514474"/>
          <a:ext cx="8096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fld id="{7E8C225C-7865-4948-B8C9-5AEB4D89396A}" type="TxLink">
            <a:rPr lang="en-US" sz="1100" b="1" i="0" u="none" strike="noStrike">
              <a:solidFill>
                <a:schemeClr val="tx2">
                  <a:lumMod val="75000"/>
                </a:schemeClr>
              </a:solidFill>
              <a:latin typeface="Calibri"/>
              <a:cs typeface="Calibri"/>
            </a:rPr>
            <a:pPr algn="ctr"/>
            <a:t>2469360</a:t>
          </a:fld>
          <a:endParaRPr lang="en-IN" sz="1100" b="1">
            <a:solidFill>
              <a:schemeClr val="tx2">
                <a:lumMod val="75000"/>
              </a:schemeClr>
            </a:solidFill>
          </a:endParaRPr>
        </a:p>
      </xdr:txBody>
    </xdr:sp>
    <xdr:clientData/>
  </xdr:twoCellAnchor>
  <xdr:twoCellAnchor editAs="absolute">
    <xdr:from>
      <xdr:col>5</xdr:col>
      <xdr:colOff>333374</xdr:colOff>
      <xdr:row>2</xdr:row>
      <xdr:rowOff>19050</xdr:rowOff>
    </xdr:from>
    <xdr:to>
      <xdr:col>14</xdr:col>
      <xdr:colOff>247650</xdr:colOff>
      <xdr:row>16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266700</xdr:colOff>
      <xdr:row>18</xdr:row>
      <xdr:rowOff>0</xdr:rowOff>
    </xdr:from>
    <xdr:to>
      <xdr:col>14</xdr:col>
      <xdr:colOff>114299</xdr:colOff>
      <xdr:row>23</xdr:row>
      <xdr:rowOff>66675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485775</xdr:colOff>
          <xdr:row>23</xdr:row>
          <xdr:rowOff>38100</xdr:rowOff>
        </xdr:from>
        <xdr:to>
          <xdr:col>9</xdr:col>
          <xdr:colOff>28575</xdr:colOff>
          <xdr:row>24</xdr:row>
          <xdr:rowOff>28575</xdr:rowOff>
        </xdr:to>
        <xdr:sp macro="" textlink="">
          <xdr:nvSpPr>
            <xdr:cNvPr id="3080" name="Check Box 8" hidden="1">
              <a:extLst>
                <a:ext uri="{63B3BB69-23CF-44E3-9099-C40C66FF867C}">
                  <a14:compatExt spid="_x0000_s3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28575</xdr:colOff>
          <xdr:row>23</xdr:row>
          <xdr:rowOff>28575</xdr:rowOff>
        </xdr:from>
        <xdr:to>
          <xdr:col>12</xdr:col>
          <xdr:colOff>342900</xdr:colOff>
          <xdr:row>24</xdr:row>
          <xdr:rowOff>47625</xdr:rowOff>
        </xdr:to>
        <xdr:sp macro="" textlink="">
          <xdr:nvSpPr>
            <xdr:cNvPr id="3081" name="Check Box 9" hidden="1">
              <a:extLst>
                <a:ext uri="{63B3BB69-23CF-44E3-9099-C40C66FF867C}">
                  <a14:compatExt spid="_x0000_s3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561975</xdr:colOff>
          <xdr:row>23</xdr:row>
          <xdr:rowOff>19050</xdr:rowOff>
        </xdr:from>
        <xdr:to>
          <xdr:col>10</xdr:col>
          <xdr:colOff>285750</xdr:colOff>
          <xdr:row>24</xdr:row>
          <xdr:rowOff>38100</xdr:rowOff>
        </xdr:to>
        <xdr:sp macro="" textlink="">
          <xdr:nvSpPr>
            <xdr:cNvPr id="3082" name="Check Box 10" hidden="1">
              <a:extLst>
                <a:ext uri="{63B3BB69-23CF-44E3-9099-C40C66FF867C}">
                  <a14:compatExt spid="_x0000_s3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9525</xdr:colOff>
          <xdr:row>23</xdr:row>
          <xdr:rowOff>47625</xdr:rowOff>
        </xdr:from>
        <xdr:to>
          <xdr:col>11</xdr:col>
          <xdr:colOff>333375</xdr:colOff>
          <xdr:row>24</xdr:row>
          <xdr:rowOff>28575</xdr:rowOff>
        </xdr:to>
        <xdr:sp macro="" textlink="">
          <xdr:nvSpPr>
            <xdr:cNvPr id="3083" name="Check Box 11" hidden="1">
              <a:extLst>
                <a:ext uri="{63B3BB69-23CF-44E3-9099-C40C66FF867C}">
                  <a14:compatExt spid="_x0000_s3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85725</xdr:colOff>
          <xdr:row>23</xdr:row>
          <xdr:rowOff>28575</xdr:rowOff>
        </xdr:from>
        <xdr:to>
          <xdr:col>13</xdr:col>
          <xdr:colOff>409575</xdr:colOff>
          <xdr:row>24</xdr:row>
          <xdr:rowOff>66675</xdr:rowOff>
        </xdr:to>
        <xdr:sp macro="" textlink="">
          <xdr:nvSpPr>
            <xdr:cNvPr id="3084" name="Check Box 12" hidden="1">
              <a:extLst>
                <a:ext uri="{63B3BB69-23CF-44E3-9099-C40C66FF867C}">
                  <a14:compatExt spid="_x0000_s3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8</xdr:col>
      <xdr:colOff>276224</xdr:colOff>
      <xdr:row>24</xdr:row>
      <xdr:rowOff>38101</xdr:rowOff>
    </xdr:from>
    <xdr:to>
      <xdr:col>14</xdr:col>
      <xdr:colOff>152399</xdr:colOff>
      <xdr:row>28</xdr:row>
      <xdr:rowOff>0</xdr:rowOff>
    </xdr:to>
    <xdr:graphicFrame macro="">
      <xdr:nvGraphicFramePr>
        <xdr:cNvPr id="20" name="Chart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SalesData" displayName="SalesData" ref="A1:M1001" totalsRowShown="0" headerRowDxfId="16" headerRowBorderDxfId="15" tableBorderDxfId="14" totalsRowBorderDxfId="13">
  <autoFilter ref="A1:M1001"/>
  <tableColumns count="13">
    <tableColumn id="1" name="Reporting Date" dataDxfId="12"/>
    <tableColumn id="3" name="Deal Owner" dataDxfId="11"/>
    <tableColumn id="4" name="Customer" dataDxfId="10"/>
    <tableColumn id="5" name="Country" dataDxfId="9"/>
    <tableColumn id="6" name="Sales stage" dataDxfId="8"/>
    <tableColumn id="7" name="Deal size" dataDxfId="7"/>
    <tableColumn id="8" name="Probability" dataDxfId="6"/>
    <tableColumn id="9" name="Weighted Forecast" dataDxfId="5">
      <calculatedColumnFormula>F2*G2</calculatedColumnFormula>
    </tableColumn>
    <tableColumn id="12" name="Sales Channel" dataDxfId="4"/>
    <tableColumn id="10" name="Close Date/Expected Close Date" dataDxfId="3"/>
    <tableColumn id="11" name="Next Steps" dataDxfId="2"/>
    <tableColumn id="2" name="Column1" dataDxfId="1">
      <calculatedColumnFormula>IF(SalesData[[#This Row],[Sales stage]]&lt;&gt;"Won",SalesData[[#This Row],[Close Date/Expected Close Date]]-SalesData[[#This Row],[Reporting Date]],"")</calculatedColumnFormula>
    </tableColumn>
    <tableColumn id="16" name="Country Check" dataDxfId="0">
      <calculatedColumnFormula>OR(Calculations!$B$2=1,INDEX(Calculations!$E$3:$E$13,Calculations!$B$2)=SalesData[[#This Row],[Country]])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842"/>
  <sheetViews>
    <sheetView topLeftCell="A977" workbookViewId="0">
      <selection activeCell="I2" sqref="I2:I1001"/>
    </sheetView>
  </sheetViews>
  <sheetFormatPr defaultRowHeight="15"/>
  <cols>
    <col min="1" max="1" width="16.7109375" customWidth="1"/>
    <col min="2" max="2" width="15.7109375" bestFit="1" customWidth="1"/>
    <col min="3" max="7" width="15" customWidth="1"/>
    <col min="8" max="8" width="20" customWidth="1"/>
    <col min="9" max="9" width="20" style="2" customWidth="1"/>
    <col min="10" max="10" width="21" customWidth="1"/>
    <col min="11" max="11" width="17.5703125" customWidth="1"/>
    <col min="12" max="12" width="9.7109375" bestFit="1" customWidth="1"/>
    <col min="13" max="13" width="16.5703125" bestFit="1" customWidth="1"/>
    <col min="15" max="15" width="12.42578125" bestFit="1" customWidth="1"/>
  </cols>
  <sheetData>
    <row r="1" spans="1:15">
      <c r="A1" s="11" t="s">
        <v>7</v>
      </c>
      <c r="B1" s="12" t="s">
        <v>6</v>
      </c>
      <c r="C1" s="12" t="s">
        <v>28</v>
      </c>
      <c r="D1" s="12" t="s">
        <v>5</v>
      </c>
      <c r="E1" s="12" t="s">
        <v>0</v>
      </c>
      <c r="F1" s="12" t="s">
        <v>1</v>
      </c>
      <c r="G1" s="12" t="s">
        <v>2</v>
      </c>
      <c r="H1" s="12" t="s">
        <v>3</v>
      </c>
      <c r="I1" s="12" t="s">
        <v>1049</v>
      </c>
      <c r="J1" s="12" t="s">
        <v>1054</v>
      </c>
      <c r="K1" s="13" t="s">
        <v>4</v>
      </c>
      <c r="L1" s="12" t="s">
        <v>1055</v>
      </c>
      <c r="M1" s="12" t="s">
        <v>1058</v>
      </c>
      <c r="O1" t="s">
        <v>1056</v>
      </c>
    </row>
    <row r="2" spans="1:15">
      <c r="A2" s="9">
        <v>42005</v>
      </c>
      <c r="B2" s="7" t="s">
        <v>21</v>
      </c>
      <c r="C2" s="4" t="s">
        <v>29</v>
      </c>
      <c r="D2" s="4" t="s">
        <v>1035</v>
      </c>
      <c r="E2" s="4" t="s">
        <v>1048</v>
      </c>
      <c r="F2" s="4">
        <v>2910</v>
      </c>
      <c r="G2" s="8">
        <v>0.65</v>
      </c>
      <c r="H2" s="4">
        <f>F2*G2</f>
        <v>1891.5</v>
      </c>
      <c r="I2" s="4" t="s">
        <v>1050</v>
      </c>
      <c r="J2" s="6">
        <v>42101</v>
      </c>
      <c r="K2" s="10" t="s">
        <v>1046</v>
      </c>
      <c r="L2">
        <f>IF(SalesData[[#This Row],[Sales stage]]&lt;&gt;"Won",SalesData[[#This Row],[Close Date/Expected Close Date]]-SalesData[[#This Row],[Reporting Date]],"")</f>
        <v>96</v>
      </c>
      <c r="M2" t="b">
        <f>OR(Calculations!$B$2=1,INDEX(Calculations!$E$3:$E$13,Calculations!$B$2)=SalesData[[#This Row],[Country]])</f>
        <v>1</v>
      </c>
      <c r="O2" s="17" t="s">
        <v>1035</v>
      </c>
    </row>
    <row r="3" spans="1:15">
      <c r="A3" s="9">
        <v>42005</v>
      </c>
      <c r="B3" s="7" t="s">
        <v>26</v>
      </c>
      <c r="C3" s="4" t="s">
        <v>31</v>
      </c>
      <c r="D3" s="4" t="s">
        <v>1032</v>
      </c>
      <c r="E3" s="4" t="s">
        <v>1040</v>
      </c>
      <c r="F3" s="4">
        <v>1680</v>
      </c>
      <c r="G3" s="8">
        <v>0.5</v>
      </c>
      <c r="H3" s="4">
        <f t="shared" ref="H3:H66" si="0">F3*G3</f>
        <v>840</v>
      </c>
      <c r="I3" s="4" t="s">
        <v>1050</v>
      </c>
      <c r="J3" s="6">
        <v>42096</v>
      </c>
      <c r="K3" s="10" t="s">
        <v>1043</v>
      </c>
      <c r="L3" s="15">
        <f>IF(SalesData[[#This Row],[Sales stage]]&lt;&gt;"Won",SalesData[[#This Row],[Close Date/Expected Close Date]]-SalesData[[#This Row],[Reporting Date]],"")</f>
        <v>91</v>
      </c>
      <c r="M3" t="b">
        <f>OR(Calculations!$B$2=1,INDEX(Calculations!$E$3:$E$13,Calculations!$B$2)=SalesData[[#This Row],[Country]])</f>
        <v>1</v>
      </c>
      <c r="O3" s="19" t="s">
        <v>1032</v>
      </c>
    </row>
    <row r="4" spans="1:15">
      <c r="A4" s="9">
        <v>42005</v>
      </c>
      <c r="B4" s="7" t="s">
        <v>21</v>
      </c>
      <c r="C4" s="4" t="s">
        <v>30</v>
      </c>
      <c r="D4" s="4" t="s">
        <v>1033</v>
      </c>
      <c r="E4" s="4" t="s">
        <v>1040</v>
      </c>
      <c r="F4" s="4">
        <v>1840</v>
      </c>
      <c r="G4" s="8">
        <v>0.6</v>
      </c>
      <c r="H4" s="4">
        <f t="shared" si="0"/>
        <v>1104</v>
      </c>
      <c r="I4" s="4" t="s">
        <v>1053</v>
      </c>
      <c r="J4" s="6">
        <v>42161</v>
      </c>
      <c r="K4" s="10" t="s">
        <v>1043</v>
      </c>
      <c r="L4" s="14">
        <f>IF(SalesData[[#This Row],[Sales stage]]&lt;&gt;"Won",SalesData[[#This Row],[Close Date/Expected Close Date]]-SalesData[[#This Row],[Reporting Date]],"")</f>
        <v>156</v>
      </c>
      <c r="M4" t="b">
        <f>OR(Calculations!$B$2=1,INDEX(Calculations!$E$3:$E$13,Calculations!$B$2)=SalesData[[#This Row],[Country]])</f>
        <v>1</v>
      </c>
      <c r="O4" s="17" t="s">
        <v>1033</v>
      </c>
    </row>
    <row r="5" spans="1:15">
      <c r="A5" s="9">
        <v>42005</v>
      </c>
      <c r="B5" s="7" t="s">
        <v>25</v>
      </c>
      <c r="C5" s="4" t="s">
        <v>32</v>
      </c>
      <c r="D5" s="4" t="s">
        <v>1030</v>
      </c>
      <c r="E5" s="4" t="s">
        <v>1042</v>
      </c>
      <c r="F5" s="4">
        <v>1380</v>
      </c>
      <c r="G5" s="8">
        <v>0.75</v>
      </c>
      <c r="H5" s="4">
        <f t="shared" si="0"/>
        <v>1035</v>
      </c>
      <c r="I5" s="4" t="s">
        <v>1050</v>
      </c>
      <c r="J5" s="6">
        <v>42128</v>
      </c>
      <c r="K5" s="10" t="s">
        <v>1043</v>
      </c>
      <c r="L5">
        <f>IF(SalesData[[#This Row],[Sales stage]]&lt;&gt;"Won",SalesData[[#This Row],[Close Date/Expected Close Date]]-SalesData[[#This Row],[Reporting Date]],"")</f>
        <v>123</v>
      </c>
      <c r="M5" t="b">
        <f>OR(Calculations!$B$2=1,INDEX(Calculations!$E$3:$E$13,Calculations!$B$2)=SalesData[[#This Row],[Country]])</f>
        <v>1</v>
      </c>
      <c r="O5" s="19" t="s">
        <v>1030</v>
      </c>
    </row>
    <row r="6" spans="1:15">
      <c r="A6" s="9">
        <v>42005</v>
      </c>
      <c r="B6" s="7" t="s">
        <v>12</v>
      </c>
      <c r="C6" s="4" t="s">
        <v>33</v>
      </c>
      <c r="D6" s="4" t="s">
        <v>1030</v>
      </c>
      <c r="E6" s="4" t="s">
        <v>1042</v>
      </c>
      <c r="F6" s="4">
        <v>4350</v>
      </c>
      <c r="G6" s="8">
        <v>0.6</v>
      </c>
      <c r="H6" s="4">
        <f t="shared" si="0"/>
        <v>2610</v>
      </c>
      <c r="I6" s="4" t="s">
        <v>1050</v>
      </c>
      <c r="J6" s="6">
        <v>42111</v>
      </c>
      <c r="K6" s="10" t="s">
        <v>1045</v>
      </c>
      <c r="L6">
        <f>IF(SalesData[[#This Row],[Sales stage]]&lt;&gt;"Won",SalesData[[#This Row],[Close Date/Expected Close Date]]-SalesData[[#This Row],[Reporting Date]],"")</f>
        <v>106</v>
      </c>
      <c r="M6" t="b">
        <f>OR(Calculations!$B$2=1,INDEX(Calculations!$E$3:$E$13,Calculations!$B$2)=SalesData[[#This Row],[Country]])</f>
        <v>1</v>
      </c>
      <c r="O6" s="19" t="s">
        <v>1029</v>
      </c>
    </row>
    <row r="7" spans="1:15">
      <c r="A7" s="9">
        <v>42005</v>
      </c>
      <c r="B7" s="7" t="s">
        <v>20</v>
      </c>
      <c r="C7" s="4" t="s">
        <v>34</v>
      </c>
      <c r="D7" s="4" t="s">
        <v>1029</v>
      </c>
      <c r="E7" s="4" t="s">
        <v>1039</v>
      </c>
      <c r="F7" s="4">
        <v>2740</v>
      </c>
      <c r="G7" s="8">
        <v>0.65</v>
      </c>
      <c r="H7" s="4">
        <f t="shared" si="0"/>
        <v>1781</v>
      </c>
      <c r="I7" s="4" t="s">
        <v>1050</v>
      </c>
      <c r="J7" s="6">
        <v>42100</v>
      </c>
      <c r="K7" s="10" t="s">
        <v>1043</v>
      </c>
      <c r="L7">
        <f>IF(SalesData[[#This Row],[Sales stage]]&lt;&gt;"Won",SalesData[[#This Row],[Close Date/Expected Close Date]]-SalesData[[#This Row],[Reporting Date]],"")</f>
        <v>95</v>
      </c>
      <c r="M7" t="b">
        <f>OR(Calculations!$B$2=1,INDEX(Calculations!$E$3:$E$13,Calculations!$B$2)=SalesData[[#This Row],[Country]])</f>
        <v>1</v>
      </c>
      <c r="O7" s="19" t="s">
        <v>1038</v>
      </c>
    </row>
    <row r="8" spans="1:15">
      <c r="A8" s="9">
        <v>42005</v>
      </c>
      <c r="B8" s="7" t="s">
        <v>21</v>
      </c>
      <c r="C8" s="4" t="s">
        <v>35</v>
      </c>
      <c r="D8" s="4" t="s">
        <v>1030</v>
      </c>
      <c r="E8" s="4" t="s">
        <v>1040</v>
      </c>
      <c r="F8" s="4">
        <v>3040</v>
      </c>
      <c r="G8" s="8">
        <v>0.6</v>
      </c>
      <c r="H8" s="4">
        <f t="shared" si="0"/>
        <v>1824</v>
      </c>
      <c r="I8" s="4" t="s">
        <v>1050</v>
      </c>
      <c r="J8" s="6">
        <v>42172</v>
      </c>
      <c r="K8" s="10" t="s">
        <v>1044</v>
      </c>
      <c r="L8">
        <f>IF(SalesData[[#This Row],[Sales stage]]&lt;&gt;"Won",SalesData[[#This Row],[Close Date/Expected Close Date]]-SalesData[[#This Row],[Reporting Date]],"")</f>
        <v>167</v>
      </c>
      <c r="M8" t="b">
        <f>OR(Calculations!$B$2=1,INDEX(Calculations!$E$3:$E$13,Calculations!$B$2)=SalesData[[#This Row],[Country]])</f>
        <v>1</v>
      </c>
      <c r="O8" s="17" t="s">
        <v>1031</v>
      </c>
    </row>
    <row r="9" spans="1:15">
      <c r="A9" s="9">
        <v>42005</v>
      </c>
      <c r="B9" s="7" t="s">
        <v>22</v>
      </c>
      <c r="C9" s="4" t="s">
        <v>36</v>
      </c>
      <c r="D9" s="4" t="s">
        <v>1038</v>
      </c>
      <c r="E9" s="4" t="s">
        <v>1048</v>
      </c>
      <c r="F9" s="4">
        <v>1510</v>
      </c>
      <c r="G9" s="8">
        <v>0.7</v>
      </c>
      <c r="H9" s="4">
        <f t="shared" si="0"/>
        <v>1057</v>
      </c>
      <c r="I9" s="4" t="s">
        <v>1050</v>
      </c>
      <c r="J9" s="6">
        <v>42181</v>
      </c>
      <c r="K9" s="10" t="s">
        <v>1044</v>
      </c>
      <c r="L9">
        <f>IF(SalesData[[#This Row],[Sales stage]]&lt;&gt;"Won",SalesData[[#This Row],[Close Date/Expected Close Date]]-SalesData[[#This Row],[Reporting Date]],"")</f>
        <v>176</v>
      </c>
      <c r="M9" t="b">
        <f>OR(Calculations!$B$2=1,INDEX(Calculations!$E$3:$E$13,Calculations!$B$2)=SalesData[[#This Row],[Country]])</f>
        <v>1</v>
      </c>
      <c r="O9" s="17" t="s">
        <v>1037</v>
      </c>
    </row>
    <row r="10" spans="1:15">
      <c r="A10" s="9">
        <v>42005</v>
      </c>
      <c r="B10" s="7" t="s">
        <v>27</v>
      </c>
      <c r="C10" s="4" t="s">
        <v>37</v>
      </c>
      <c r="D10" s="4" t="s">
        <v>1031</v>
      </c>
      <c r="E10" s="4" t="s">
        <v>1048</v>
      </c>
      <c r="F10" s="4">
        <v>1960</v>
      </c>
      <c r="G10" s="8">
        <v>0.6</v>
      </c>
      <c r="H10" s="4">
        <f t="shared" si="0"/>
        <v>1176</v>
      </c>
      <c r="I10" s="4" t="s">
        <v>1053</v>
      </c>
      <c r="J10" s="6">
        <v>42115</v>
      </c>
      <c r="K10" s="10" t="s">
        <v>1043</v>
      </c>
      <c r="L10">
        <f>IF(SalesData[[#This Row],[Sales stage]]&lt;&gt;"Won",SalesData[[#This Row],[Close Date/Expected Close Date]]-SalesData[[#This Row],[Reporting Date]],"")</f>
        <v>110</v>
      </c>
      <c r="M10" t="b">
        <f>OR(Calculations!$B$2=1,INDEX(Calculations!$E$3:$E$13,Calculations!$B$2)=SalesData[[#This Row],[Country]])</f>
        <v>1</v>
      </c>
      <c r="O10" s="19" t="s">
        <v>1034</v>
      </c>
    </row>
    <row r="11" spans="1:15">
      <c r="A11" s="9">
        <v>42005</v>
      </c>
      <c r="B11" s="7" t="s">
        <v>16</v>
      </c>
      <c r="C11" s="4" t="s">
        <v>38</v>
      </c>
      <c r="D11" s="4" t="s">
        <v>1033</v>
      </c>
      <c r="E11" s="4" t="s">
        <v>1047</v>
      </c>
      <c r="F11" s="4">
        <v>3990</v>
      </c>
      <c r="G11" s="8">
        <v>0.75</v>
      </c>
      <c r="H11" s="4">
        <f t="shared" si="0"/>
        <v>2992.5</v>
      </c>
      <c r="I11" s="4" t="s">
        <v>1051</v>
      </c>
      <c r="J11" s="6">
        <v>42090</v>
      </c>
      <c r="K11" s="10"/>
      <c r="L11" t="str">
        <f>IF(SalesData[[#This Row],[Sales stage]]&lt;&gt;"Won",SalesData[[#This Row],[Close Date/Expected Close Date]]-SalesData[[#This Row],[Reporting Date]],"")</f>
        <v/>
      </c>
      <c r="M11" t="b">
        <f>OR(Calculations!$B$2=1,INDEX(Calculations!$E$3:$E$13,Calculations!$B$2)=SalesData[[#This Row],[Country]])</f>
        <v>1</v>
      </c>
      <c r="O11" s="19" t="s">
        <v>1036</v>
      </c>
    </row>
    <row r="12" spans="1:15">
      <c r="A12" s="9">
        <v>42005</v>
      </c>
      <c r="B12" s="7" t="s">
        <v>17</v>
      </c>
      <c r="C12" s="4" t="s">
        <v>39</v>
      </c>
      <c r="D12" s="4" t="s">
        <v>1033</v>
      </c>
      <c r="E12" s="4" t="s">
        <v>1048</v>
      </c>
      <c r="F12" s="4">
        <v>300</v>
      </c>
      <c r="G12" s="8">
        <v>0.7</v>
      </c>
      <c r="H12" s="4">
        <f t="shared" si="0"/>
        <v>210</v>
      </c>
      <c r="I12" s="4" t="s">
        <v>1053</v>
      </c>
      <c r="J12" s="6">
        <v>42176</v>
      </c>
      <c r="K12" s="10" t="s">
        <v>1043</v>
      </c>
      <c r="L12">
        <f>IF(SalesData[[#This Row],[Sales stage]]&lt;&gt;"Won",SalesData[[#This Row],[Close Date/Expected Close Date]]-SalesData[[#This Row],[Reporting Date]],"")</f>
        <v>171</v>
      </c>
      <c r="M12" t="b">
        <f>OR(Calculations!$B$2=1,INDEX(Calculations!$E$3:$E$13,Calculations!$B$2)=SalesData[[#This Row],[Country]])</f>
        <v>1</v>
      </c>
    </row>
    <row r="13" spans="1:15">
      <c r="A13" s="9">
        <v>42006</v>
      </c>
      <c r="B13" s="7" t="s">
        <v>21</v>
      </c>
      <c r="C13" s="4" t="s">
        <v>40</v>
      </c>
      <c r="D13" s="4" t="s">
        <v>1038</v>
      </c>
      <c r="E13" s="4" t="s">
        <v>1042</v>
      </c>
      <c r="F13" s="4">
        <v>3030</v>
      </c>
      <c r="G13" s="8">
        <v>0.85</v>
      </c>
      <c r="H13" s="4">
        <f t="shared" si="0"/>
        <v>2575.5</v>
      </c>
      <c r="I13" s="4" t="s">
        <v>1050</v>
      </c>
      <c r="J13" s="6">
        <v>42177</v>
      </c>
      <c r="K13" s="10" t="s">
        <v>1045</v>
      </c>
      <c r="L13">
        <f>IF(SalesData[[#This Row],[Sales stage]]&lt;&gt;"Won",SalesData[[#This Row],[Close Date/Expected Close Date]]-SalesData[[#This Row],[Reporting Date]],"")</f>
        <v>171</v>
      </c>
      <c r="M13" t="b">
        <f>OR(Calculations!$B$2=1,INDEX(Calculations!$E$3:$E$13,Calculations!$B$2)=SalesData[[#This Row],[Country]])</f>
        <v>1</v>
      </c>
    </row>
    <row r="14" spans="1:15">
      <c r="A14" s="9">
        <v>42006</v>
      </c>
      <c r="B14" s="7" t="s">
        <v>27</v>
      </c>
      <c r="C14" s="4" t="s">
        <v>41</v>
      </c>
      <c r="D14" s="4" t="s">
        <v>1037</v>
      </c>
      <c r="E14" s="4" t="s">
        <v>1042</v>
      </c>
      <c r="F14" s="4">
        <v>380</v>
      </c>
      <c r="G14" s="8">
        <v>0.8</v>
      </c>
      <c r="H14" s="4">
        <f t="shared" si="0"/>
        <v>304</v>
      </c>
      <c r="I14" s="2" t="s">
        <v>1052</v>
      </c>
      <c r="J14" s="6">
        <v>42103</v>
      </c>
      <c r="K14" s="10" t="s">
        <v>1043</v>
      </c>
      <c r="L14">
        <f>IF(SalesData[[#This Row],[Sales stage]]&lt;&gt;"Won",SalesData[[#This Row],[Close Date/Expected Close Date]]-SalesData[[#This Row],[Reporting Date]],"")</f>
        <v>97</v>
      </c>
      <c r="M14" t="b">
        <f>OR(Calculations!$B$2=1,INDEX(Calculations!$E$3:$E$13,Calculations!$B$2)=SalesData[[#This Row],[Country]])</f>
        <v>1</v>
      </c>
    </row>
    <row r="15" spans="1:15">
      <c r="A15" s="9">
        <v>42006</v>
      </c>
      <c r="B15" s="7" t="s">
        <v>13</v>
      </c>
      <c r="C15" s="4" t="s">
        <v>42</v>
      </c>
      <c r="D15" s="4" t="s">
        <v>1034</v>
      </c>
      <c r="E15" s="4" t="s">
        <v>1040</v>
      </c>
      <c r="F15" s="4">
        <v>4430</v>
      </c>
      <c r="G15" s="8">
        <v>0.6</v>
      </c>
      <c r="H15" s="4">
        <f t="shared" si="0"/>
        <v>2658</v>
      </c>
      <c r="I15" s="4" t="s">
        <v>1050</v>
      </c>
      <c r="J15" s="6">
        <v>42134</v>
      </c>
      <c r="K15" s="10" t="s">
        <v>1046</v>
      </c>
      <c r="L15">
        <f>IF(SalesData[[#This Row],[Sales stage]]&lt;&gt;"Won",SalesData[[#This Row],[Close Date/Expected Close Date]]-SalesData[[#This Row],[Reporting Date]],"")</f>
        <v>128</v>
      </c>
      <c r="M15" t="b">
        <f>OR(Calculations!$B$2=1,INDEX(Calculations!$E$3:$E$13,Calculations!$B$2)=SalesData[[#This Row],[Country]])</f>
        <v>1</v>
      </c>
    </row>
    <row r="16" spans="1:15">
      <c r="A16" s="9">
        <v>42006</v>
      </c>
      <c r="B16" s="7" t="s">
        <v>17</v>
      </c>
      <c r="C16" s="4" t="s">
        <v>43</v>
      </c>
      <c r="D16" s="4" t="s">
        <v>1035</v>
      </c>
      <c r="E16" s="4" t="s">
        <v>1040</v>
      </c>
      <c r="F16" s="4">
        <v>3390</v>
      </c>
      <c r="G16" s="8">
        <v>0.75</v>
      </c>
      <c r="H16" s="4">
        <f t="shared" si="0"/>
        <v>2542.5</v>
      </c>
      <c r="I16" s="4" t="s">
        <v>1051</v>
      </c>
      <c r="J16" s="6">
        <v>42115</v>
      </c>
      <c r="K16" s="10" t="s">
        <v>1044</v>
      </c>
      <c r="L16">
        <f>IF(SalesData[[#This Row],[Sales stage]]&lt;&gt;"Won",SalesData[[#This Row],[Close Date/Expected Close Date]]-SalesData[[#This Row],[Reporting Date]],"")</f>
        <v>109</v>
      </c>
      <c r="M16" t="b">
        <f>OR(Calculations!$B$2=1,INDEX(Calculations!$E$3:$E$13,Calculations!$B$2)=SalesData[[#This Row],[Country]])</f>
        <v>1</v>
      </c>
    </row>
    <row r="17" spans="1:13">
      <c r="A17" s="9">
        <v>42006</v>
      </c>
      <c r="B17" s="7" t="s">
        <v>9</v>
      </c>
      <c r="C17" s="4" t="s">
        <v>44</v>
      </c>
      <c r="D17" s="4" t="s">
        <v>1036</v>
      </c>
      <c r="E17" s="4" t="s">
        <v>1040</v>
      </c>
      <c r="F17" s="4">
        <v>4680</v>
      </c>
      <c r="G17" s="8">
        <v>0.8</v>
      </c>
      <c r="H17" s="4">
        <f t="shared" si="0"/>
        <v>3744</v>
      </c>
      <c r="I17" s="4" t="s">
        <v>1051</v>
      </c>
      <c r="J17" s="6">
        <v>42181</v>
      </c>
      <c r="K17" s="10" t="s">
        <v>1043</v>
      </c>
      <c r="L17">
        <f>IF(SalesData[[#This Row],[Sales stage]]&lt;&gt;"Won",SalesData[[#This Row],[Close Date/Expected Close Date]]-SalesData[[#This Row],[Reporting Date]],"")</f>
        <v>175</v>
      </c>
      <c r="M17" t="b">
        <f>OR(Calculations!$B$2=1,INDEX(Calculations!$E$3:$E$13,Calculations!$B$2)=SalesData[[#This Row],[Country]])</f>
        <v>1</v>
      </c>
    </row>
    <row r="18" spans="1:13">
      <c r="A18" s="9">
        <v>42006</v>
      </c>
      <c r="B18" s="7" t="s">
        <v>8</v>
      </c>
      <c r="C18" s="4" t="s">
        <v>45</v>
      </c>
      <c r="D18" s="4" t="s">
        <v>1031</v>
      </c>
      <c r="E18" s="4" t="s">
        <v>1048</v>
      </c>
      <c r="F18" s="4">
        <v>2510</v>
      </c>
      <c r="G18" s="8">
        <v>0.8</v>
      </c>
      <c r="H18" s="4">
        <f t="shared" si="0"/>
        <v>2008</v>
      </c>
      <c r="I18" s="4" t="s">
        <v>1051</v>
      </c>
      <c r="J18" s="6">
        <v>42134</v>
      </c>
      <c r="K18" s="10" t="s">
        <v>1044</v>
      </c>
      <c r="L18">
        <f>IF(SalesData[[#This Row],[Sales stage]]&lt;&gt;"Won",SalesData[[#This Row],[Close Date/Expected Close Date]]-SalesData[[#This Row],[Reporting Date]],"")</f>
        <v>128</v>
      </c>
      <c r="M18" t="b">
        <f>OR(Calculations!$B$2=1,INDEX(Calculations!$E$3:$E$13,Calculations!$B$2)=SalesData[[#This Row],[Country]])</f>
        <v>1</v>
      </c>
    </row>
    <row r="19" spans="1:13">
      <c r="A19" s="9">
        <v>42006</v>
      </c>
      <c r="B19" s="7" t="s">
        <v>17</v>
      </c>
      <c r="C19" s="4" t="s">
        <v>46</v>
      </c>
      <c r="D19" s="4" t="s">
        <v>1034</v>
      </c>
      <c r="E19" s="4" t="s">
        <v>1048</v>
      </c>
      <c r="F19" s="4">
        <v>4900</v>
      </c>
      <c r="G19" s="8">
        <v>0.85</v>
      </c>
      <c r="H19" s="4">
        <f t="shared" si="0"/>
        <v>4165</v>
      </c>
      <c r="I19" s="4" t="s">
        <v>1051</v>
      </c>
      <c r="J19" s="6">
        <v>42145</v>
      </c>
      <c r="K19" s="10" t="s">
        <v>1044</v>
      </c>
      <c r="L19">
        <f>IF(SalesData[[#This Row],[Sales stage]]&lt;&gt;"Won",SalesData[[#This Row],[Close Date/Expected Close Date]]-SalesData[[#This Row],[Reporting Date]],"")</f>
        <v>139</v>
      </c>
      <c r="M19" t="b">
        <f>OR(Calculations!$B$2=1,INDEX(Calculations!$E$3:$E$13,Calculations!$B$2)=SalesData[[#This Row],[Country]])</f>
        <v>1</v>
      </c>
    </row>
    <row r="20" spans="1:13">
      <c r="A20" s="9">
        <v>42006</v>
      </c>
      <c r="B20" s="7" t="s">
        <v>11</v>
      </c>
      <c r="C20" s="4" t="s">
        <v>47</v>
      </c>
      <c r="D20" s="4" t="s">
        <v>1032</v>
      </c>
      <c r="E20" s="4" t="s">
        <v>1048</v>
      </c>
      <c r="F20" s="4">
        <v>4270</v>
      </c>
      <c r="G20" s="8">
        <v>0.85</v>
      </c>
      <c r="H20" s="4">
        <f t="shared" si="0"/>
        <v>3629.5</v>
      </c>
      <c r="I20" s="4" t="s">
        <v>1051</v>
      </c>
      <c r="J20" s="6">
        <v>42139</v>
      </c>
      <c r="K20" s="10" t="s">
        <v>1043</v>
      </c>
      <c r="L20">
        <f>IF(SalesData[[#This Row],[Sales stage]]&lt;&gt;"Won",SalesData[[#This Row],[Close Date/Expected Close Date]]-SalesData[[#This Row],[Reporting Date]],"")</f>
        <v>133</v>
      </c>
      <c r="M20" t="b">
        <f>OR(Calculations!$B$2=1,INDEX(Calculations!$E$3:$E$13,Calculations!$B$2)=SalesData[[#This Row],[Country]])</f>
        <v>1</v>
      </c>
    </row>
    <row r="21" spans="1:13">
      <c r="A21" s="9">
        <v>42006</v>
      </c>
      <c r="B21" s="7" t="s">
        <v>17</v>
      </c>
      <c r="C21" s="4" t="s">
        <v>48</v>
      </c>
      <c r="D21" s="4" t="s">
        <v>1032</v>
      </c>
      <c r="E21" s="4" t="s">
        <v>1048</v>
      </c>
      <c r="F21" s="4">
        <v>2920</v>
      </c>
      <c r="G21" s="8">
        <v>0.7</v>
      </c>
      <c r="H21" s="4">
        <f t="shared" si="0"/>
        <v>2043.9999999999998</v>
      </c>
      <c r="I21" s="4" t="s">
        <v>1051</v>
      </c>
      <c r="J21" s="6">
        <v>42119</v>
      </c>
      <c r="K21" s="10" t="s">
        <v>1045</v>
      </c>
      <c r="L21">
        <f>IF(SalesData[[#This Row],[Sales stage]]&lt;&gt;"Won",SalesData[[#This Row],[Close Date/Expected Close Date]]-SalesData[[#This Row],[Reporting Date]],"")</f>
        <v>113</v>
      </c>
      <c r="M21" t="b">
        <f>OR(Calculations!$B$2=1,INDEX(Calculations!$E$3:$E$13,Calculations!$B$2)=SalesData[[#This Row],[Country]])</f>
        <v>1</v>
      </c>
    </row>
    <row r="22" spans="1:13">
      <c r="A22" s="9">
        <v>42006</v>
      </c>
      <c r="B22" s="7" t="s">
        <v>18</v>
      </c>
      <c r="C22" s="4" t="s">
        <v>49</v>
      </c>
      <c r="D22" s="4" t="s">
        <v>1032</v>
      </c>
      <c r="E22" s="4" t="s">
        <v>1040</v>
      </c>
      <c r="F22" s="4">
        <v>1570</v>
      </c>
      <c r="G22" s="8">
        <v>0.8</v>
      </c>
      <c r="H22" s="4">
        <f t="shared" si="0"/>
        <v>1256</v>
      </c>
      <c r="I22" s="4" t="s">
        <v>1051</v>
      </c>
      <c r="J22" s="6">
        <v>42136</v>
      </c>
      <c r="K22" s="10" t="s">
        <v>1044</v>
      </c>
      <c r="L22">
        <f>IF(SalesData[[#This Row],[Sales stage]]&lt;&gt;"Won",SalesData[[#This Row],[Close Date/Expected Close Date]]-SalesData[[#This Row],[Reporting Date]],"")</f>
        <v>130</v>
      </c>
      <c r="M22" t="b">
        <f>OR(Calculations!$B$2=1,INDEX(Calculations!$E$3:$E$13,Calculations!$B$2)=SalesData[[#This Row],[Country]])</f>
        <v>1</v>
      </c>
    </row>
    <row r="23" spans="1:13">
      <c r="A23" s="9">
        <v>42006</v>
      </c>
      <c r="B23" s="7" t="s">
        <v>10</v>
      </c>
      <c r="C23" s="4" t="s">
        <v>50</v>
      </c>
      <c r="D23" s="4" t="s">
        <v>1029</v>
      </c>
      <c r="E23" s="4" t="s">
        <v>1048</v>
      </c>
      <c r="F23" s="4">
        <v>980</v>
      </c>
      <c r="G23" s="8">
        <v>0.65</v>
      </c>
      <c r="H23" s="4">
        <f t="shared" si="0"/>
        <v>637</v>
      </c>
      <c r="I23" s="4" t="s">
        <v>1051</v>
      </c>
      <c r="J23" s="6">
        <v>42137</v>
      </c>
      <c r="K23" s="10" t="s">
        <v>1046</v>
      </c>
      <c r="L23">
        <f>IF(SalesData[[#This Row],[Sales stage]]&lt;&gt;"Won",SalesData[[#This Row],[Close Date/Expected Close Date]]-SalesData[[#This Row],[Reporting Date]],"")</f>
        <v>131</v>
      </c>
      <c r="M23" t="b">
        <f>OR(Calculations!$B$2=1,INDEX(Calculations!$E$3:$E$13,Calculations!$B$2)=SalesData[[#This Row],[Country]])</f>
        <v>1</v>
      </c>
    </row>
    <row r="24" spans="1:13">
      <c r="A24" s="9">
        <v>42006</v>
      </c>
      <c r="B24" s="7" t="s">
        <v>25</v>
      </c>
      <c r="C24" s="4" t="s">
        <v>51</v>
      </c>
      <c r="D24" s="4" t="s">
        <v>1035</v>
      </c>
      <c r="E24" s="4" t="s">
        <v>1041</v>
      </c>
      <c r="F24" s="4">
        <v>2230</v>
      </c>
      <c r="G24" s="8">
        <v>0.7</v>
      </c>
      <c r="H24" s="4">
        <f t="shared" si="0"/>
        <v>1561</v>
      </c>
      <c r="I24" s="4" t="s">
        <v>1051</v>
      </c>
      <c r="J24" s="6">
        <v>42138</v>
      </c>
      <c r="K24" s="10"/>
      <c r="L24">
        <f>IF(SalesData[[#This Row],[Sales stage]]&lt;&gt;"Won",SalesData[[#This Row],[Close Date/Expected Close Date]]-SalesData[[#This Row],[Reporting Date]],"")</f>
        <v>132</v>
      </c>
      <c r="M24" t="b">
        <f>OR(Calculations!$B$2=1,INDEX(Calculations!$E$3:$E$13,Calculations!$B$2)=SalesData[[#This Row],[Country]])</f>
        <v>1</v>
      </c>
    </row>
    <row r="25" spans="1:13">
      <c r="A25" s="9">
        <v>42007</v>
      </c>
      <c r="B25" s="7" t="s">
        <v>14</v>
      </c>
      <c r="C25" s="4" t="s">
        <v>52</v>
      </c>
      <c r="D25" s="4" t="s">
        <v>1038</v>
      </c>
      <c r="E25" s="4" t="s">
        <v>1040</v>
      </c>
      <c r="F25" s="4">
        <v>1390</v>
      </c>
      <c r="G25" s="8">
        <v>0.7</v>
      </c>
      <c r="H25" s="4">
        <f t="shared" si="0"/>
        <v>972.99999999999989</v>
      </c>
      <c r="I25" s="4" t="s">
        <v>1053</v>
      </c>
      <c r="J25" s="6">
        <v>42096</v>
      </c>
      <c r="K25" s="10" t="s">
        <v>1044</v>
      </c>
      <c r="L25">
        <f>IF(SalesData[[#This Row],[Sales stage]]&lt;&gt;"Won",SalesData[[#This Row],[Close Date/Expected Close Date]]-SalesData[[#This Row],[Reporting Date]],"")</f>
        <v>89</v>
      </c>
      <c r="M25" t="b">
        <f>OR(Calculations!$B$2=1,INDEX(Calculations!$E$3:$E$13,Calculations!$B$2)=SalesData[[#This Row],[Country]])</f>
        <v>1</v>
      </c>
    </row>
    <row r="26" spans="1:13">
      <c r="A26" s="9">
        <v>42007</v>
      </c>
      <c r="B26" s="7" t="s">
        <v>21</v>
      </c>
      <c r="C26" s="4" t="s">
        <v>53</v>
      </c>
      <c r="D26" s="4" t="s">
        <v>1037</v>
      </c>
      <c r="E26" s="4" t="s">
        <v>1047</v>
      </c>
      <c r="F26" s="4">
        <v>3960</v>
      </c>
      <c r="G26" s="8">
        <v>0.5</v>
      </c>
      <c r="H26" s="4">
        <f t="shared" si="0"/>
        <v>1980</v>
      </c>
      <c r="I26" s="4" t="s">
        <v>1050</v>
      </c>
      <c r="J26" s="6">
        <v>42039</v>
      </c>
      <c r="K26" s="10"/>
      <c r="L26" t="str">
        <f>IF(SalesData[[#This Row],[Sales stage]]&lt;&gt;"Won",SalesData[[#This Row],[Close Date/Expected Close Date]]-SalesData[[#This Row],[Reporting Date]],"")</f>
        <v/>
      </c>
      <c r="M26" t="b">
        <f>OR(Calculations!$B$2=1,INDEX(Calculations!$E$3:$E$13,Calculations!$B$2)=SalesData[[#This Row],[Country]])</f>
        <v>1</v>
      </c>
    </row>
    <row r="27" spans="1:13">
      <c r="A27" s="9">
        <v>42007</v>
      </c>
      <c r="B27" s="7" t="s">
        <v>26</v>
      </c>
      <c r="C27" s="4" t="s">
        <v>54</v>
      </c>
      <c r="D27" s="4" t="s">
        <v>1038</v>
      </c>
      <c r="E27" s="4" t="s">
        <v>1048</v>
      </c>
      <c r="F27" s="4">
        <v>4800</v>
      </c>
      <c r="G27" s="8">
        <v>0.75</v>
      </c>
      <c r="H27" s="4">
        <f t="shared" si="0"/>
        <v>3600</v>
      </c>
      <c r="I27" s="4" t="s">
        <v>1051</v>
      </c>
      <c r="J27" s="6">
        <v>42115</v>
      </c>
      <c r="K27" s="10" t="s">
        <v>1046</v>
      </c>
      <c r="L27">
        <f>IF(SalesData[[#This Row],[Sales stage]]&lt;&gt;"Won",SalesData[[#This Row],[Close Date/Expected Close Date]]-SalesData[[#This Row],[Reporting Date]],"")</f>
        <v>108</v>
      </c>
      <c r="M27" t="b">
        <f>OR(Calculations!$B$2=1,INDEX(Calculations!$E$3:$E$13,Calculations!$B$2)=SalesData[[#This Row],[Country]])</f>
        <v>1</v>
      </c>
    </row>
    <row r="28" spans="1:13">
      <c r="A28" s="9">
        <v>42007</v>
      </c>
      <c r="B28" s="7" t="s">
        <v>25</v>
      </c>
      <c r="C28" s="4" t="s">
        <v>55</v>
      </c>
      <c r="D28" s="4" t="s">
        <v>1037</v>
      </c>
      <c r="E28" s="4" t="s">
        <v>1047</v>
      </c>
      <c r="F28" s="4">
        <v>1990</v>
      </c>
      <c r="G28" s="8">
        <v>0.7</v>
      </c>
      <c r="H28" s="4">
        <f t="shared" si="0"/>
        <v>1393</v>
      </c>
      <c r="I28" s="4" t="s">
        <v>1051</v>
      </c>
      <c r="J28" s="6">
        <v>42039</v>
      </c>
      <c r="K28" s="10"/>
      <c r="L28" t="str">
        <f>IF(SalesData[[#This Row],[Sales stage]]&lt;&gt;"Won",SalesData[[#This Row],[Close Date/Expected Close Date]]-SalesData[[#This Row],[Reporting Date]],"")</f>
        <v/>
      </c>
      <c r="M28" t="b">
        <f>OR(Calculations!$B$2=1,INDEX(Calculations!$E$3:$E$13,Calculations!$B$2)=SalesData[[#This Row],[Country]])</f>
        <v>1</v>
      </c>
    </row>
    <row r="29" spans="1:13">
      <c r="A29" s="9">
        <v>42007</v>
      </c>
      <c r="B29" s="7" t="s">
        <v>16</v>
      </c>
      <c r="C29" s="4" t="s">
        <v>56</v>
      </c>
      <c r="D29" s="4" t="s">
        <v>1035</v>
      </c>
      <c r="E29" s="4" t="s">
        <v>1040</v>
      </c>
      <c r="F29" s="4">
        <v>210</v>
      </c>
      <c r="G29" s="8">
        <v>0.55000000000000004</v>
      </c>
      <c r="H29" s="4">
        <f t="shared" si="0"/>
        <v>115.50000000000001</v>
      </c>
      <c r="I29" s="2" t="s">
        <v>1052</v>
      </c>
      <c r="J29" s="6">
        <v>42098</v>
      </c>
      <c r="K29" s="10" t="s">
        <v>1046</v>
      </c>
      <c r="L29">
        <f>IF(SalesData[[#This Row],[Sales stage]]&lt;&gt;"Won",SalesData[[#This Row],[Close Date/Expected Close Date]]-SalesData[[#This Row],[Reporting Date]],"")</f>
        <v>91</v>
      </c>
      <c r="M29" t="b">
        <f>OR(Calculations!$B$2=1,INDEX(Calculations!$E$3:$E$13,Calculations!$B$2)=SalesData[[#This Row],[Country]])</f>
        <v>1</v>
      </c>
    </row>
    <row r="30" spans="1:13">
      <c r="A30" s="9">
        <v>42007</v>
      </c>
      <c r="B30" s="7" t="s">
        <v>20</v>
      </c>
      <c r="C30" s="4" t="s">
        <v>57</v>
      </c>
      <c r="D30" s="4" t="s">
        <v>1029</v>
      </c>
      <c r="E30" s="4" t="s">
        <v>1048</v>
      </c>
      <c r="F30" s="4">
        <v>1200</v>
      </c>
      <c r="G30" s="8">
        <v>0.65</v>
      </c>
      <c r="H30" s="4">
        <f t="shared" si="0"/>
        <v>780</v>
      </c>
      <c r="I30" s="4" t="s">
        <v>1053</v>
      </c>
      <c r="J30" s="6">
        <v>42115</v>
      </c>
      <c r="K30" s="10" t="s">
        <v>1046</v>
      </c>
      <c r="L30">
        <f>IF(SalesData[[#This Row],[Sales stage]]&lt;&gt;"Won",SalesData[[#This Row],[Close Date/Expected Close Date]]-SalesData[[#This Row],[Reporting Date]],"")</f>
        <v>108</v>
      </c>
      <c r="M30" t="b">
        <f>OR(Calculations!$B$2=1,INDEX(Calculations!$E$3:$E$13,Calculations!$B$2)=SalesData[[#This Row],[Country]])</f>
        <v>1</v>
      </c>
    </row>
    <row r="31" spans="1:13">
      <c r="A31" s="9">
        <v>42007</v>
      </c>
      <c r="B31" s="7" t="s">
        <v>12</v>
      </c>
      <c r="C31" s="4" t="s">
        <v>58</v>
      </c>
      <c r="D31" s="4" t="s">
        <v>1036</v>
      </c>
      <c r="E31" s="4" t="s">
        <v>1042</v>
      </c>
      <c r="F31" s="4">
        <v>2760</v>
      </c>
      <c r="G31" s="8">
        <v>0.85</v>
      </c>
      <c r="H31" s="4">
        <f t="shared" si="0"/>
        <v>2346</v>
      </c>
      <c r="I31" s="4" t="s">
        <v>1051</v>
      </c>
      <c r="J31" s="6">
        <v>42096</v>
      </c>
      <c r="K31" s="10"/>
      <c r="L31">
        <f>IF(SalesData[[#This Row],[Sales stage]]&lt;&gt;"Won",SalesData[[#This Row],[Close Date/Expected Close Date]]-SalesData[[#This Row],[Reporting Date]],"")</f>
        <v>89</v>
      </c>
      <c r="M31" t="b">
        <f>OR(Calculations!$B$2=1,INDEX(Calculations!$E$3:$E$13,Calculations!$B$2)=SalesData[[#This Row],[Country]])</f>
        <v>1</v>
      </c>
    </row>
    <row r="32" spans="1:13">
      <c r="A32" s="9">
        <v>42007</v>
      </c>
      <c r="B32" s="7" t="s">
        <v>22</v>
      </c>
      <c r="C32" s="4" t="s">
        <v>59</v>
      </c>
      <c r="D32" s="4" t="s">
        <v>1029</v>
      </c>
      <c r="E32" s="4" t="s">
        <v>1048</v>
      </c>
      <c r="F32" s="4">
        <v>4210</v>
      </c>
      <c r="G32" s="8">
        <v>0.55000000000000004</v>
      </c>
      <c r="H32" s="4">
        <f t="shared" si="0"/>
        <v>2315.5</v>
      </c>
      <c r="I32" s="4" t="s">
        <v>1051</v>
      </c>
      <c r="J32" s="6">
        <v>42159</v>
      </c>
      <c r="K32" s="10" t="s">
        <v>1045</v>
      </c>
      <c r="L32">
        <f>IF(SalesData[[#This Row],[Sales stage]]&lt;&gt;"Won",SalesData[[#This Row],[Close Date/Expected Close Date]]-SalesData[[#This Row],[Reporting Date]],"")</f>
        <v>152</v>
      </c>
      <c r="M32" t="b">
        <f>OR(Calculations!$B$2=1,INDEX(Calculations!$E$3:$E$13,Calculations!$B$2)=SalesData[[#This Row],[Country]])</f>
        <v>1</v>
      </c>
    </row>
    <row r="33" spans="1:13">
      <c r="A33" s="9">
        <v>42007</v>
      </c>
      <c r="B33" s="7" t="s">
        <v>23</v>
      </c>
      <c r="C33" s="4" t="s">
        <v>60</v>
      </c>
      <c r="D33" s="4" t="s">
        <v>1030</v>
      </c>
      <c r="E33" s="4" t="s">
        <v>1048</v>
      </c>
      <c r="F33" s="4">
        <v>2690</v>
      </c>
      <c r="G33" s="8">
        <v>0.85</v>
      </c>
      <c r="H33" s="4">
        <f t="shared" si="0"/>
        <v>2286.5</v>
      </c>
      <c r="I33" s="4" t="s">
        <v>1051</v>
      </c>
      <c r="J33" s="6">
        <v>42184</v>
      </c>
      <c r="K33" s="10" t="s">
        <v>1045</v>
      </c>
      <c r="L33">
        <f>IF(SalesData[[#This Row],[Sales stage]]&lt;&gt;"Won",SalesData[[#This Row],[Close Date/Expected Close Date]]-SalesData[[#This Row],[Reporting Date]],"")</f>
        <v>177</v>
      </c>
      <c r="M33" t="b">
        <f>OR(Calculations!$B$2=1,INDEX(Calculations!$E$3:$E$13,Calculations!$B$2)=SalesData[[#This Row],[Country]])</f>
        <v>1</v>
      </c>
    </row>
    <row r="34" spans="1:13">
      <c r="A34" s="9">
        <v>42007</v>
      </c>
      <c r="B34" s="7" t="s">
        <v>11</v>
      </c>
      <c r="C34" s="4" t="s">
        <v>61</v>
      </c>
      <c r="D34" s="4" t="s">
        <v>1037</v>
      </c>
      <c r="E34" s="4" t="s">
        <v>1039</v>
      </c>
      <c r="F34" s="4">
        <v>290</v>
      </c>
      <c r="G34" s="8">
        <v>0.7</v>
      </c>
      <c r="H34" s="4">
        <f t="shared" si="0"/>
        <v>203</v>
      </c>
      <c r="I34" s="2" t="s">
        <v>1052</v>
      </c>
      <c r="J34" s="6">
        <v>42155</v>
      </c>
      <c r="K34" s="10" t="s">
        <v>1045</v>
      </c>
      <c r="L34">
        <f>IF(SalesData[[#This Row],[Sales stage]]&lt;&gt;"Won",SalesData[[#This Row],[Close Date/Expected Close Date]]-SalesData[[#This Row],[Reporting Date]],"")</f>
        <v>148</v>
      </c>
      <c r="M34" t="b">
        <f>OR(Calculations!$B$2=1,INDEX(Calculations!$E$3:$E$13,Calculations!$B$2)=SalesData[[#This Row],[Country]])</f>
        <v>1</v>
      </c>
    </row>
    <row r="35" spans="1:13">
      <c r="A35" s="9">
        <v>42007</v>
      </c>
      <c r="B35" s="7" t="s">
        <v>20</v>
      </c>
      <c r="C35" s="4" t="s">
        <v>62</v>
      </c>
      <c r="D35" s="4" t="s">
        <v>1033</v>
      </c>
      <c r="E35" s="4" t="s">
        <v>1040</v>
      </c>
      <c r="F35" s="4">
        <v>4690</v>
      </c>
      <c r="G35" s="8">
        <v>0.65</v>
      </c>
      <c r="H35" s="4">
        <f t="shared" si="0"/>
        <v>3048.5</v>
      </c>
      <c r="I35" s="4" t="s">
        <v>1051</v>
      </c>
      <c r="J35" s="6">
        <v>42129</v>
      </c>
      <c r="K35" s="10" t="s">
        <v>1043</v>
      </c>
      <c r="L35">
        <f>IF(SalesData[[#This Row],[Sales stage]]&lt;&gt;"Won",SalesData[[#This Row],[Close Date/Expected Close Date]]-SalesData[[#This Row],[Reporting Date]],"")</f>
        <v>122</v>
      </c>
      <c r="M35" t="b">
        <f>OR(Calculations!$B$2=1,INDEX(Calculations!$E$3:$E$13,Calculations!$B$2)=SalesData[[#This Row],[Country]])</f>
        <v>1</v>
      </c>
    </row>
    <row r="36" spans="1:13">
      <c r="A36" s="9">
        <v>42007</v>
      </c>
      <c r="B36" s="7" t="s">
        <v>19</v>
      </c>
      <c r="C36" s="4" t="s">
        <v>63</v>
      </c>
      <c r="D36" s="4" t="s">
        <v>1031</v>
      </c>
      <c r="E36" s="4" t="s">
        <v>1048</v>
      </c>
      <c r="F36" s="4">
        <v>980</v>
      </c>
      <c r="G36" s="8">
        <v>0.55000000000000004</v>
      </c>
      <c r="H36" s="4">
        <f t="shared" si="0"/>
        <v>539</v>
      </c>
      <c r="I36" s="4" t="s">
        <v>1050</v>
      </c>
      <c r="J36" s="6">
        <v>42143</v>
      </c>
      <c r="K36" s="10" t="s">
        <v>1043</v>
      </c>
      <c r="L36">
        <f>IF(SalesData[[#This Row],[Sales stage]]&lt;&gt;"Won",SalesData[[#This Row],[Close Date/Expected Close Date]]-SalesData[[#This Row],[Reporting Date]],"")</f>
        <v>136</v>
      </c>
      <c r="M36" t="b">
        <f>OR(Calculations!$B$2=1,INDEX(Calculations!$E$3:$E$13,Calculations!$B$2)=SalesData[[#This Row],[Country]])</f>
        <v>1</v>
      </c>
    </row>
    <row r="37" spans="1:13">
      <c r="A37" s="9">
        <v>42008</v>
      </c>
      <c r="B37" s="7" t="s">
        <v>27</v>
      </c>
      <c r="C37" s="4" t="s">
        <v>64</v>
      </c>
      <c r="D37" s="4" t="s">
        <v>1031</v>
      </c>
      <c r="E37" s="4" t="s">
        <v>1048</v>
      </c>
      <c r="F37" s="4">
        <v>1670</v>
      </c>
      <c r="G37" s="8">
        <v>0.65</v>
      </c>
      <c r="H37" s="4">
        <f t="shared" si="0"/>
        <v>1085.5</v>
      </c>
      <c r="I37" s="4" t="s">
        <v>1051</v>
      </c>
      <c r="J37" s="6">
        <v>42162</v>
      </c>
      <c r="K37" s="10"/>
      <c r="L37">
        <f>IF(SalesData[[#This Row],[Sales stage]]&lt;&gt;"Won",SalesData[[#This Row],[Close Date/Expected Close Date]]-SalesData[[#This Row],[Reporting Date]],"")</f>
        <v>154</v>
      </c>
      <c r="M37" t="b">
        <f>OR(Calculations!$B$2=1,INDEX(Calculations!$E$3:$E$13,Calculations!$B$2)=SalesData[[#This Row],[Country]])</f>
        <v>1</v>
      </c>
    </row>
    <row r="38" spans="1:13">
      <c r="A38" s="9">
        <v>42008</v>
      </c>
      <c r="B38" s="7" t="s">
        <v>21</v>
      </c>
      <c r="C38" s="4" t="s">
        <v>65</v>
      </c>
      <c r="D38" s="4" t="s">
        <v>1038</v>
      </c>
      <c r="E38" s="4" t="s">
        <v>1048</v>
      </c>
      <c r="F38" s="4">
        <v>1030</v>
      </c>
      <c r="G38" s="8">
        <v>0.65</v>
      </c>
      <c r="H38" s="4">
        <f t="shared" si="0"/>
        <v>669.5</v>
      </c>
      <c r="I38" s="4" t="s">
        <v>1051</v>
      </c>
      <c r="J38" s="6">
        <v>42163</v>
      </c>
      <c r="K38" s="10" t="s">
        <v>1043</v>
      </c>
      <c r="L38">
        <f>IF(SalesData[[#This Row],[Sales stage]]&lt;&gt;"Won",SalesData[[#This Row],[Close Date/Expected Close Date]]-SalesData[[#This Row],[Reporting Date]],"")</f>
        <v>155</v>
      </c>
      <c r="M38" t="b">
        <f>OR(Calculations!$B$2=1,INDEX(Calculations!$E$3:$E$13,Calculations!$B$2)=SalesData[[#This Row],[Country]])</f>
        <v>1</v>
      </c>
    </row>
    <row r="39" spans="1:13">
      <c r="A39" s="9">
        <v>42008</v>
      </c>
      <c r="B39" s="7" t="s">
        <v>15</v>
      </c>
      <c r="C39" s="4" t="s">
        <v>66</v>
      </c>
      <c r="D39" s="4" t="s">
        <v>1036</v>
      </c>
      <c r="E39" s="4" t="s">
        <v>1040</v>
      </c>
      <c r="F39" s="4">
        <v>3180</v>
      </c>
      <c r="G39" s="8">
        <v>0.6</v>
      </c>
      <c r="H39" s="4">
        <f t="shared" si="0"/>
        <v>1908</v>
      </c>
      <c r="I39" s="4" t="s">
        <v>1053</v>
      </c>
      <c r="J39" s="6">
        <v>42157</v>
      </c>
      <c r="K39" s="10" t="s">
        <v>1044</v>
      </c>
      <c r="L39">
        <f>IF(SalesData[[#This Row],[Sales stage]]&lt;&gt;"Won",SalesData[[#This Row],[Close Date/Expected Close Date]]-SalesData[[#This Row],[Reporting Date]],"")</f>
        <v>149</v>
      </c>
      <c r="M39" t="b">
        <f>OR(Calculations!$B$2=1,INDEX(Calculations!$E$3:$E$13,Calculations!$B$2)=SalesData[[#This Row],[Country]])</f>
        <v>1</v>
      </c>
    </row>
    <row r="40" spans="1:13">
      <c r="A40" s="9">
        <v>42008</v>
      </c>
      <c r="B40" s="7" t="s">
        <v>24</v>
      </c>
      <c r="C40" s="4" t="s">
        <v>67</v>
      </c>
      <c r="D40" s="4" t="s">
        <v>1032</v>
      </c>
      <c r="E40" s="4" t="s">
        <v>1042</v>
      </c>
      <c r="F40" s="4">
        <v>2360</v>
      </c>
      <c r="G40" s="8">
        <v>0.5</v>
      </c>
      <c r="H40" s="4">
        <f t="shared" si="0"/>
        <v>1180</v>
      </c>
      <c r="I40" s="4" t="s">
        <v>1053</v>
      </c>
      <c r="J40" s="6">
        <v>42183</v>
      </c>
      <c r="K40" s="10" t="s">
        <v>1043</v>
      </c>
      <c r="L40">
        <f>IF(SalesData[[#This Row],[Sales stage]]&lt;&gt;"Won",SalesData[[#This Row],[Close Date/Expected Close Date]]-SalesData[[#This Row],[Reporting Date]],"")</f>
        <v>175</v>
      </c>
      <c r="M40" t="b">
        <f>OR(Calculations!$B$2=1,INDEX(Calculations!$E$3:$E$13,Calculations!$B$2)=SalesData[[#This Row],[Country]])</f>
        <v>1</v>
      </c>
    </row>
    <row r="41" spans="1:13">
      <c r="A41" s="9">
        <v>42008</v>
      </c>
      <c r="B41" s="7" t="s">
        <v>9</v>
      </c>
      <c r="C41" s="4" t="s">
        <v>68</v>
      </c>
      <c r="D41" s="4" t="s">
        <v>1034</v>
      </c>
      <c r="E41" s="4" t="s">
        <v>1042</v>
      </c>
      <c r="F41" s="4">
        <v>550</v>
      </c>
      <c r="G41" s="8">
        <v>0.85</v>
      </c>
      <c r="H41" s="4">
        <f t="shared" si="0"/>
        <v>467.5</v>
      </c>
      <c r="I41" s="4" t="s">
        <v>1050</v>
      </c>
      <c r="J41" s="6">
        <v>42099</v>
      </c>
      <c r="K41" s="10" t="s">
        <v>1043</v>
      </c>
      <c r="L41">
        <f>IF(SalesData[[#This Row],[Sales stage]]&lt;&gt;"Won",SalesData[[#This Row],[Close Date/Expected Close Date]]-SalesData[[#This Row],[Reporting Date]],"")</f>
        <v>91</v>
      </c>
      <c r="M41" t="b">
        <f>OR(Calculations!$B$2=1,INDEX(Calculations!$E$3:$E$13,Calculations!$B$2)=SalesData[[#This Row],[Country]])</f>
        <v>1</v>
      </c>
    </row>
    <row r="42" spans="1:13">
      <c r="A42" s="9">
        <v>42008</v>
      </c>
      <c r="B42" s="7" t="s">
        <v>12</v>
      </c>
      <c r="C42" s="4" t="s">
        <v>69</v>
      </c>
      <c r="D42" s="4" t="s">
        <v>1029</v>
      </c>
      <c r="E42" s="4" t="s">
        <v>1040</v>
      </c>
      <c r="F42" s="4">
        <v>2900</v>
      </c>
      <c r="G42" s="8">
        <v>0.6</v>
      </c>
      <c r="H42" s="4">
        <f t="shared" si="0"/>
        <v>1740</v>
      </c>
      <c r="I42" s="4" t="s">
        <v>1051</v>
      </c>
      <c r="J42" s="6">
        <v>42105</v>
      </c>
      <c r="K42" s="10" t="s">
        <v>1045</v>
      </c>
      <c r="L42">
        <f>IF(SalesData[[#This Row],[Sales stage]]&lt;&gt;"Won",SalesData[[#This Row],[Close Date/Expected Close Date]]-SalesData[[#This Row],[Reporting Date]],"")</f>
        <v>97</v>
      </c>
      <c r="M42" t="b">
        <f>OR(Calculations!$B$2=1,INDEX(Calculations!$E$3:$E$13,Calculations!$B$2)=SalesData[[#This Row],[Country]])</f>
        <v>1</v>
      </c>
    </row>
    <row r="43" spans="1:13">
      <c r="A43" s="9">
        <v>42008</v>
      </c>
      <c r="B43" s="7" t="s">
        <v>16</v>
      </c>
      <c r="C43" s="4" t="s">
        <v>70</v>
      </c>
      <c r="D43" s="4" t="s">
        <v>1036</v>
      </c>
      <c r="E43" s="4" t="s">
        <v>1039</v>
      </c>
      <c r="F43" s="4">
        <v>3700</v>
      </c>
      <c r="G43" s="8">
        <v>0.55000000000000004</v>
      </c>
      <c r="H43" s="4">
        <f t="shared" si="0"/>
        <v>2035.0000000000002</v>
      </c>
      <c r="I43" s="4" t="s">
        <v>1051</v>
      </c>
      <c r="J43" s="6">
        <v>42116</v>
      </c>
      <c r="K43" s="10" t="s">
        <v>1044</v>
      </c>
      <c r="L43">
        <f>IF(SalesData[[#This Row],[Sales stage]]&lt;&gt;"Won",SalesData[[#This Row],[Close Date/Expected Close Date]]-SalesData[[#This Row],[Reporting Date]],"")</f>
        <v>108</v>
      </c>
      <c r="M43" t="b">
        <f>OR(Calculations!$B$2=1,INDEX(Calculations!$E$3:$E$13,Calculations!$B$2)=SalesData[[#This Row],[Country]])</f>
        <v>1</v>
      </c>
    </row>
    <row r="44" spans="1:13">
      <c r="A44" s="9">
        <v>42008</v>
      </c>
      <c r="B44" s="7" t="s">
        <v>10</v>
      </c>
      <c r="C44" s="4" t="s">
        <v>71</v>
      </c>
      <c r="D44" s="4" t="s">
        <v>1030</v>
      </c>
      <c r="E44" s="4" t="s">
        <v>1040</v>
      </c>
      <c r="F44" s="4">
        <v>1890</v>
      </c>
      <c r="G44" s="8">
        <v>0.6</v>
      </c>
      <c r="H44" s="4">
        <f t="shared" si="0"/>
        <v>1134</v>
      </c>
      <c r="I44" s="4" t="s">
        <v>1051</v>
      </c>
      <c r="J44" s="6">
        <v>42097</v>
      </c>
      <c r="K44" s="10" t="s">
        <v>1043</v>
      </c>
      <c r="L44">
        <f>IF(SalesData[[#This Row],[Sales stage]]&lt;&gt;"Won",SalesData[[#This Row],[Close Date/Expected Close Date]]-SalesData[[#This Row],[Reporting Date]],"")</f>
        <v>89</v>
      </c>
      <c r="M44" t="b">
        <f>OR(Calculations!$B$2=1,INDEX(Calculations!$E$3:$E$13,Calculations!$B$2)=SalesData[[#This Row],[Country]])</f>
        <v>1</v>
      </c>
    </row>
    <row r="45" spans="1:13">
      <c r="A45" s="9">
        <v>42008</v>
      </c>
      <c r="B45" s="7" t="s">
        <v>15</v>
      </c>
      <c r="C45" s="4" t="s">
        <v>72</v>
      </c>
      <c r="D45" s="4" t="s">
        <v>1032</v>
      </c>
      <c r="E45" s="4" t="s">
        <v>1048</v>
      </c>
      <c r="F45" s="4">
        <v>880</v>
      </c>
      <c r="G45" s="8">
        <v>0.7</v>
      </c>
      <c r="H45" s="4">
        <f t="shared" si="0"/>
        <v>616</v>
      </c>
      <c r="I45" s="4" t="s">
        <v>1050</v>
      </c>
      <c r="J45" s="6">
        <v>42179</v>
      </c>
      <c r="K45" s="10" t="s">
        <v>1043</v>
      </c>
      <c r="L45">
        <f>IF(SalesData[[#This Row],[Sales stage]]&lt;&gt;"Won",SalesData[[#This Row],[Close Date/Expected Close Date]]-SalesData[[#This Row],[Reporting Date]],"")</f>
        <v>171</v>
      </c>
      <c r="M45" t="b">
        <f>OR(Calculations!$B$2=1,INDEX(Calculations!$E$3:$E$13,Calculations!$B$2)=SalesData[[#This Row],[Country]])</f>
        <v>1</v>
      </c>
    </row>
    <row r="46" spans="1:13">
      <c r="A46" s="9">
        <v>42008</v>
      </c>
      <c r="B46" s="7" t="s">
        <v>18</v>
      </c>
      <c r="C46" s="4" t="s">
        <v>73</v>
      </c>
      <c r="D46" s="4" t="s">
        <v>1035</v>
      </c>
      <c r="E46" s="4" t="s">
        <v>1048</v>
      </c>
      <c r="F46" s="4">
        <v>3820</v>
      </c>
      <c r="G46" s="8">
        <v>0.6</v>
      </c>
      <c r="H46" s="4">
        <f t="shared" si="0"/>
        <v>2292</v>
      </c>
      <c r="I46" s="4" t="s">
        <v>1051</v>
      </c>
      <c r="J46" s="6">
        <v>42100</v>
      </c>
      <c r="K46" s="10" t="s">
        <v>1043</v>
      </c>
      <c r="L46">
        <f>IF(SalesData[[#This Row],[Sales stage]]&lt;&gt;"Won",SalesData[[#This Row],[Close Date/Expected Close Date]]-SalesData[[#This Row],[Reporting Date]],"")</f>
        <v>92</v>
      </c>
      <c r="M46" t="b">
        <f>OR(Calculations!$B$2=1,INDEX(Calculations!$E$3:$E$13,Calculations!$B$2)=SalesData[[#This Row],[Country]])</f>
        <v>1</v>
      </c>
    </row>
    <row r="47" spans="1:13">
      <c r="A47" s="9">
        <v>42008</v>
      </c>
      <c r="B47" s="7" t="s">
        <v>24</v>
      </c>
      <c r="C47" s="4" t="s">
        <v>74</v>
      </c>
      <c r="D47" s="4" t="s">
        <v>1029</v>
      </c>
      <c r="E47" s="4" t="s">
        <v>1048</v>
      </c>
      <c r="F47" s="4">
        <v>780</v>
      </c>
      <c r="G47" s="8">
        <v>0.65</v>
      </c>
      <c r="H47" s="4">
        <f t="shared" si="0"/>
        <v>507</v>
      </c>
      <c r="I47" s="4" t="s">
        <v>1050</v>
      </c>
      <c r="J47" s="6">
        <v>42102</v>
      </c>
      <c r="K47" s="10" t="s">
        <v>1046</v>
      </c>
      <c r="L47">
        <f>IF(SalesData[[#This Row],[Sales stage]]&lt;&gt;"Won",SalesData[[#This Row],[Close Date/Expected Close Date]]-SalesData[[#This Row],[Reporting Date]],"")</f>
        <v>94</v>
      </c>
      <c r="M47" t="b">
        <f>OR(Calculations!$B$2=1,INDEX(Calculations!$E$3:$E$13,Calculations!$B$2)=SalesData[[#This Row],[Country]])</f>
        <v>1</v>
      </c>
    </row>
    <row r="48" spans="1:13">
      <c r="A48" s="9">
        <v>42008</v>
      </c>
      <c r="B48" s="7" t="s">
        <v>12</v>
      </c>
      <c r="C48" s="4" t="s">
        <v>75</v>
      </c>
      <c r="D48" s="4" t="s">
        <v>1030</v>
      </c>
      <c r="E48" s="4" t="s">
        <v>1048</v>
      </c>
      <c r="F48" s="4">
        <v>4400</v>
      </c>
      <c r="G48" s="8">
        <v>0.75</v>
      </c>
      <c r="H48" s="4">
        <f t="shared" si="0"/>
        <v>3300</v>
      </c>
      <c r="I48" s="4" t="s">
        <v>1051</v>
      </c>
      <c r="J48" s="6">
        <v>42141</v>
      </c>
      <c r="K48" s="10" t="s">
        <v>1043</v>
      </c>
      <c r="L48">
        <f>IF(SalesData[[#This Row],[Sales stage]]&lt;&gt;"Won",SalesData[[#This Row],[Close Date/Expected Close Date]]-SalesData[[#This Row],[Reporting Date]],"")</f>
        <v>133</v>
      </c>
      <c r="M48" t="b">
        <f>OR(Calculations!$B$2=1,INDEX(Calculations!$E$3:$E$13,Calculations!$B$2)=SalesData[[#This Row],[Country]])</f>
        <v>1</v>
      </c>
    </row>
    <row r="49" spans="1:13">
      <c r="A49" s="9">
        <v>42008</v>
      </c>
      <c r="B49" s="7" t="s">
        <v>17</v>
      </c>
      <c r="C49" s="4" t="s">
        <v>76</v>
      </c>
      <c r="D49" s="4" t="s">
        <v>1037</v>
      </c>
      <c r="E49" s="4" t="s">
        <v>1040</v>
      </c>
      <c r="F49" s="4">
        <v>2040</v>
      </c>
      <c r="G49" s="8">
        <v>0.85</v>
      </c>
      <c r="H49" s="4">
        <f t="shared" si="0"/>
        <v>1734</v>
      </c>
      <c r="I49" s="4" t="s">
        <v>1051</v>
      </c>
      <c r="J49" s="6">
        <v>42183</v>
      </c>
      <c r="K49" s="10" t="s">
        <v>1044</v>
      </c>
      <c r="L49">
        <f>IF(SalesData[[#This Row],[Sales stage]]&lt;&gt;"Won",SalesData[[#This Row],[Close Date/Expected Close Date]]-SalesData[[#This Row],[Reporting Date]],"")</f>
        <v>175</v>
      </c>
      <c r="M49" t="b">
        <f>OR(Calculations!$B$2=1,INDEX(Calculations!$E$3:$E$13,Calculations!$B$2)=SalesData[[#This Row],[Country]])</f>
        <v>1</v>
      </c>
    </row>
    <row r="50" spans="1:13">
      <c r="A50" s="9">
        <v>42009</v>
      </c>
      <c r="B50" s="7" t="s">
        <v>24</v>
      </c>
      <c r="C50" s="4" t="s">
        <v>77</v>
      </c>
      <c r="D50" s="4" t="s">
        <v>1032</v>
      </c>
      <c r="E50" s="4" t="s">
        <v>1042</v>
      </c>
      <c r="F50" s="4">
        <v>2130</v>
      </c>
      <c r="G50" s="8">
        <v>0.6</v>
      </c>
      <c r="H50" s="4">
        <f t="shared" si="0"/>
        <v>1278</v>
      </c>
      <c r="I50" s="4" t="s">
        <v>1051</v>
      </c>
      <c r="J50" s="6">
        <v>42105</v>
      </c>
      <c r="K50" s="10" t="s">
        <v>1043</v>
      </c>
      <c r="L50">
        <f>IF(SalesData[[#This Row],[Sales stage]]&lt;&gt;"Won",SalesData[[#This Row],[Close Date/Expected Close Date]]-SalesData[[#This Row],[Reporting Date]],"")</f>
        <v>96</v>
      </c>
      <c r="M50" t="b">
        <f>OR(Calculations!$B$2=1,INDEX(Calculations!$E$3:$E$13,Calculations!$B$2)=SalesData[[#This Row],[Country]])</f>
        <v>1</v>
      </c>
    </row>
    <row r="51" spans="1:13">
      <c r="A51" s="9">
        <v>42009</v>
      </c>
      <c r="B51" s="7" t="s">
        <v>13</v>
      </c>
      <c r="C51" s="4" t="s">
        <v>78</v>
      </c>
      <c r="D51" s="4" t="s">
        <v>1038</v>
      </c>
      <c r="E51" s="4" t="s">
        <v>1048</v>
      </c>
      <c r="F51" s="4">
        <v>4910</v>
      </c>
      <c r="G51" s="8">
        <v>0.85</v>
      </c>
      <c r="H51" s="4">
        <f t="shared" si="0"/>
        <v>4173.5</v>
      </c>
      <c r="I51" s="4" t="s">
        <v>1051</v>
      </c>
      <c r="J51" s="6">
        <v>42142</v>
      </c>
      <c r="K51" s="10"/>
      <c r="L51">
        <f>IF(SalesData[[#This Row],[Sales stage]]&lt;&gt;"Won",SalesData[[#This Row],[Close Date/Expected Close Date]]-SalesData[[#This Row],[Reporting Date]],"")</f>
        <v>133</v>
      </c>
      <c r="M51" t="b">
        <f>OR(Calculations!$B$2=1,INDEX(Calculations!$E$3:$E$13,Calculations!$B$2)=SalesData[[#This Row],[Country]])</f>
        <v>1</v>
      </c>
    </row>
    <row r="52" spans="1:13">
      <c r="A52" s="9">
        <v>42009</v>
      </c>
      <c r="B52" s="7" t="s">
        <v>19</v>
      </c>
      <c r="C52" s="4" t="s">
        <v>79</v>
      </c>
      <c r="D52" s="4" t="s">
        <v>1034</v>
      </c>
      <c r="E52" s="4" t="s">
        <v>1039</v>
      </c>
      <c r="F52" s="4">
        <v>3720</v>
      </c>
      <c r="G52" s="8">
        <v>0.6</v>
      </c>
      <c r="H52" s="4">
        <f t="shared" si="0"/>
        <v>2232</v>
      </c>
      <c r="I52" s="4" t="s">
        <v>1051</v>
      </c>
      <c r="J52" s="6">
        <v>42144</v>
      </c>
      <c r="K52" s="10"/>
      <c r="L52">
        <f>IF(SalesData[[#This Row],[Sales stage]]&lt;&gt;"Won",SalesData[[#This Row],[Close Date/Expected Close Date]]-SalesData[[#This Row],[Reporting Date]],"")</f>
        <v>135</v>
      </c>
      <c r="M52" t="b">
        <f>OR(Calculations!$B$2=1,INDEX(Calculations!$E$3:$E$13,Calculations!$B$2)=SalesData[[#This Row],[Country]])</f>
        <v>1</v>
      </c>
    </row>
    <row r="53" spans="1:13">
      <c r="A53" s="9">
        <v>42009</v>
      </c>
      <c r="B53" s="7" t="s">
        <v>17</v>
      </c>
      <c r="C53" s="4" t="s">
        <v>80</v>
      </c>
      <c r="D53" s="4" t="s">
        <v>1034</v>
      </c>
      <c r="E53" s="4" t="s">
        <v>1040</v>
      </c>
      <c r="F53" s="4">
        <v>2140</v>
      </c>
      <c r="G53" s="8">
        <v>0.6</v>
      </c>
      <c r="H53" s="4">
        <f t="shared" si="0"/>
        <v>1284</v>
      </c>
      <c r="I53" s="4" t="s">
        <v>1051</v>
      </c>
      <c r="J53" s="6">
        <v>42170</v>
      </c>
      <c r="K53" s="10" t="s">
        <v>1044</v>
      </c>
      <c r="L53">
        <f>IF(SalesData[[#This Row],[Sales stage]]&lt;&gt;"Won",SalesData[[#This Row],[Close Date/Expected Close Date]]-SalesData[[#This Row],[Reporting Date]],"")</f>
        <v>161</v>
      </c>
      <c r="M53" t="b">
        <f>OR(Calculations!$B$2=1,INDEX(Calculations!$E$3:$E$13,Calculations!$B$2)=SalesData[[#This Row],[Country]])</f>
        <v>1</v>
      </c>
    </row>
    <row r="54" spans="1:13">
      <c r="A54" s="9">
        <v>42009</v>
      </c>
      <c r="B54" s="7" t="s">
        <v>26</v>
      </c>
      <c r="C54" s="4" t="s">
        <v>81</v>
      </c>
      <c r="D54" s="4" t="s">
        <v>1031</v>
      </c>
      <c r="E54" s="4" t="s">
        <v>1048</v>
      </c>
      <c r="F54" s="4">
        <v>3420</v>
      </c>
      <c r="G54" s="8">
        <v>0.7</v>
      </c>
      <c r="H54" s="4">
        <f t="shared" si="0"/>
        <v>2394</v>
      </c>
      <c r="I54" s="4" t="s">
        <v>1051</v>
      </c>
      <c r="J54" s="6">
        <v>42151</v>
      </c>
      <c r="K54" s="10" t="s">
        <v>1044</v>
      </c>
      <c r="L54">
        <f>IF(SalesData[[#This Row],[Sales stage]]&lt;&gt;"Won",SalesData[[#This Row],[Close Date/Expected Close Date]]-SalesData[[#This Row],[Reporting Date]],"")</f>
        <v>142</v>
      </c>
      <c r="M54" t="b">
        <f>OR(Calculations!$B$2=1,INDEX(Calculations!$E$3:$E$13,Calculations!$B$2)=SalesData[[#This Row],[Country]])</f>
        <v>1</v>
      </c>
    </row>
    <row r="55" spans="1:13">
      <c r="A55" s="9">
        <v>42009</v>
      </c>
      <c r="B55" s="7" t="s">
        <v>18</v>
      </c>
      <c r="C55" s="4" t="s">
        <v>82</v>
      </c>
      <c r="D55" s="4" t="s">
        <v>1034</v>
      </c>
      <c r="E55" s="4" t="s">
        <v>1048</v>
      </c>
      <c r="F55" s="4">
        <v>620</v>
      </c>
      <c r="G55" s="8">
        <v>0.5</v>
      </c>
      <c r="H55" s="4">
        <f t="shared" si="0"/>
        <v>310</v>
      </c>
      <c r="I55" s="4" t="s">
        <v>1050</v>
      </c>
      <c r="J55" s="6">
        <v>42132</v>
      </c>
      <c r="K55" s="10" t="s">
        <v>1043</v>
      </c>
      <c r="L55">
        <f>IF(SalesData[[#This Row],[Sales stage]]&lt;&gt;"Won",SalesData[[#This Row],[Close Date/Expected Close Date]]-SalesData[[#This Row],[Reporting Date]],"")</f>
        <v>123</v>
      </c>
      <c r="M55" t="b">
        <f>OR(Calculations!$B$2=1,INDEX(Calculations!$E$3:$E$13,Calculations!$B$2)=SalesData[[#This Row],[Country]])</f>
        <v>1</v>
      </c>
    </row>
    <row r="56" spans="1:13">
      <c r="A56" s="9">
        <v>42009</v>
      </c>
      <c r="B56" s="7" t="s">
        <v>12</v>
      </c>
      <c r="C56" s="4" t="s">
        <v>83</v>
      </c>
      <c r="D56" s="4" t="s">
        <v>1033</v>
      </c>
      <c r="E56" s="4" t="s">
        <v>1039</v>
      </c>
      <c r="F56" s="4">
        <v>3980</v>
      </c>
      <c r="G56" s="8">
        <v>0.55000000000000004</v>
      </c>
      <c r="H56" s="4">
        <f t="shared" si="0"/>
        <v>2189</v>
      </c>
      <c r="I56" s="4" t="s">
        <v>1053</v>
      </c>
      <c r="J56" s="6">
        <v>42139</v>
      </c>
      <c r="K56" s="10" t="s">
        <v>1046</v>
      </c>
      <c r="L56">
        <f>IF(SalesData[[#This Row],[Sales stage]]&lt;&gt;"Won",SalesData[[#This Row],[Close Date/Expected Close Date]]-SalesData[[#This Row],[Reporting Date]],"")</f>
        <v>130</v>
      </c>
      <c r="M56" t="b">
        <f>OR(Calculations!$B$2=1,INDEX(Calculations!$E$3:$E$13,Calculations!$B$2)=SalesData[[#This Row],[Country]])</f>
        <v>1</v>
      </c>
    </row>
    <row r="57" spans="1:13">
      <c r="A57" s="9">
        <v>42009</v>
      </c>
      <c r="B57" s="7" t="s">
        <v>20</v>
      </c>
      <c r="C57" s="4" t="s">
        <v>84</v>
      </c>
      <c r="D57" s="4" t="s">
        <v>1031</v>
      </c>
      <c r="E57" s="4" t="s">
        <v>1042</v>
      </c>
      <c r="F57" s="4">
        <v>1940</v>
      </c>
      <c r="G57" s="8">
        <v>0.7</v>
      </c>
      <c r="H57" s="4">
        <f t="shared" si="0"/>
        <v>1358</v>
      </c>
      <c r="I57" s="4" t="s">
        <v>1051</v>
      </c>
      <c r="J57" s="6">
        <v>42172</v>
      </c>
      <c r="K57" s="10" t="s">
        <v>1043</v>
      </c>
      <c r="L57">
        <f>IF(SalesData[[#This Row],[Sales stage]]&lt;&gt;"Won",SalesData[[#This Row],[Close Date/Expected Close Date]]-SalesData[[#This Row],[Reporting Date]],"")</f>
        <v>163</v>
      </c>
      <c r="M57" t="b">
        <f>OR(Calculations!$B$2=1,INDEX(Calculations!$E$3:$E$13,Calculations!$B$2)=SalesData[[#This Row],[Country]])</f>
        <v>1</v>
      </c>
    </row>
    <row r="58" spans="1:13">
      <c r="A58" s="9">
        <v>42010</v>
      </c>
      <c r="B58" s="7" t="s">
        <v>25</v>
      </c>
      <c r="C58" s="4" t="s">
        <v>85</v>
      </c>
      <c r="D58" s="4" t="s">
        <v>1036</v>
      </c>
      <c r="E58" s="4" t="s">
        <v>1039</v>
      </c>
      <c r="F58" s="4">
        <v>3590</v>
      </c>
      <c r="G58" s="8">
        <v>0.55000000000000004</v>
      </c>
      <c r="H58" s="4">
        <f t="shared" si="0"/>
        <v>1974.5000000000002</v>
      </c>
      <c r="I58" s="4" t="s">
        <v>1050</v>
      </c>
      <c r="J58" s="6">
        <v>42172</v>
      </c>
      <c r="K58" s="10" t="s">
        <v>1046</v>
      </c>
      <c r="L58">
        <f>IF(SalesData[[#This Row],[Sales stage]]&lt;&gt;"Won",SalesData[[#This Row],[Close Date/Expected Close Date]]-SalesData[[#This Row],[Reporting Date]],"")</f>
        <v>162</v>
      </c>
      <c r="M58" t="b">
        <f>OR(Calculations!$B$2=1,INDEX(Calculations!$E$3:$E$13,Calculations!$B$2)=SalesData[[#This Row],[Country]])</f>
        <v>1</v>
      </c>
    </row>
    <row r="59" spans="1:13">
      <c r="A59" s="9">
        <v>42010</v>
      </c>
      <c r="B59" s="7" t="s">
        <v>25</v>
      </c>
      <c r="C59" s="4" t="s">
        <v>86</v>
      </c>
      <c r="D59" s="4" t="s">
        <v>1035</v>
      </c>
      <c r="E59" s="4" t="s">
        <v>1042</v>
      </c>
      <c r="F59" s="4">
        <v>4630</v>
      </c>
      <c r="G59" s="8">
        <v>0.65</v>
      </c>
      <c r="H59" s="4">
        <f t="shared" si="0"/>
        <v>3009.5</v>
      </c>
      <c r="I59" s="4" t="s">
        <v>1051</v>
      </c>
      <c r="J59" s="6">
        <v>42166</v>
      </c>
      <c r="K59" s="10" t="s">
        <v>1045</v>
      </c>
      <c r="L59">
        <f>IF(SalesData[[#This Row],[Sales stage]]&lt;&gt;"Won",SalesData[[#This Row],[Close Date/Expected Close Date]]-SalesData[[#This Row],[Reporting Date]],"")</f>
        <v>156</v>
      </c>
      <c r="M59" t="b">
        <f>OR(Calculations!$B$2=1,INDEX(Calculations!$E$3:$E$13,Calculations!$B$2)=SalesData[[#This Row],[Country]])</f>
        <v>1</v>
      </c>
    </row>
    <row r="60" spans="1:13">
      <c r="A60" s="9">
        <v>42010</v>
      </c>
      <c r="B60" s="7" t="s">
        <v>27</v>
      </c>
      <c r="C60" s="4" t="s">
        <v>87</v>
      </c>
      <c r="D60" s="4" t="s">
        <v>1033</v>
      </c>
      <c r="E60" s="4" t="s">
        <v>1048</v>
      </c>
      <c r="F60" s="4">
        <v>450</v>
      </c>
      <c r="G60" s="8">
        <v>0.75</v>
      </c>
      <c r="H60" s="4">
        <f t="shared" si="0"/>
        <v>337.5</v>
      </c>
      <c r="I60" s="4" t="s">
        <v>1053</v>
      </c>
      <c r="J60" s="6">
        <v>42106</v>
      </c>
      <c r="K60" s="10" t="s">
        <v>1046</v>
      </c>
      <c r="L60">
        <f>IF(SalesData[[#This Row],[Sales stage]]&lt;&gt;"Won",SalesData[[#This Row],[Close Date/Expected Close Date]]-SalesData[[#This Row],[Reporting Date]],"")</f>
        <v>96</v>
      </c>
      <c r="M60" t="b">
        <f>OR(Calculations!$B$2=1,INDEX(Calculations!$E$3:$E$13,Calculations!$B$2)=SalesData[[#This Row],[Country]])</f>
        <v>1</v>
      </c>
    </row>
    <row r="61" spans="1:13">
      <c r="A61" s="9">
        <v>42010</v>
      </c>
      <c r="B61" s="7" t="s">
        <v>22</v>
      </c>
      <c r="C61" s="4" t="s">
        <v>88</v>
      </c>
      <c r="D61" s="4" t="s">
        <v>1031</v>
      </c>
      <c r="E61" s="4" t="s">
        <v>1048</v>
      </c>
      <c r="F61" s="4">
        <v>4470</v>
      </c>
      <c r="G61" s="8">
        <v>0.75</v>
      </c>
      <c r="H61" s="4">
        <f t="shared" si="0"/>
        <v>3352.5</v>
      </c>
      <c r="I61" s="4" t="s">
        <v>1051</v>
      </c>
      <c r="J61" s="6">
        <v>42102</v>
      </c>
      <c r="K61" s="10" t="s">
        <v>1045</v>
      </c>
      <c r="L61">
        <f>IF(SalesData[[#This Row],[Sales stage]]&lt;&gt;"Won",SalesData[[#This Row],[Close Date/Expected Close Date]]-SalesData[[#This Row],[Reporting Date]],"")</f>
        <v>92</v>
      </c>
      <c r="M61" t="b">
        <f>OR(Calculations!$B$2=1,INDEX(Calculations!$E$3:$E$13,Calculations!$B$2)=SalesData[[#This Row],[Country]])</f>
        <v>1</v>
      </c>
    </row>
    <row r="62" spans="1:13">
      <c r="A62" s="9">
        <v>42010</v>
      </c>
      <c r="B62" s="7" t="s">
        <v>22</v>
      </c>
      <c r="C62" s="4" t="s">
        <v>89</v>
      </c>
      <c r="D62" s="4" t="s">
        <v>1034</v>
      </c>
      <c r="E62" s="4" t="s">
        <v>1048</v>
      </c>
      <c r="F62" s="4">
        <v>3620</v>
      </c>
      <c r="G62" s="8">
        <v>0.8</v>
      </c>
      <c r="H62" s="4">
        <f t="shared" si="0"/>
        <v>2896</v>
      </c>
      <c r="I62" s="4" t="s">
        <v>1051</v>
      </c>
      <c r="J62" s="6">
        <v>42107</v>
      </c>
      <c r="K62" s="10" t="s">
        <v>1043</v>
      </c>
      <c r="L62">
        <f>IF(SalesData[[#This Row],[Sales stage]]&lt;&gt;"Won",SalesData[[#This Row],[Close Date/Expected Close Date]]-SalesData[[#This Row],[Reporting Date]],"")</f>
        <v>97</v>
      </c>
      <c r="M62" t="b">
        <f>OR(Calculations!$B$2=1,INDEX(Calculations!$E$3:$E$13,Calculations!$B$2)=SalesData[[#This Row],[Country]])</f>
        <v>1</v>
      </c>
    </row>
    <row r="63" spans="1:13">
      <c r="A63" s="9">
        <v>42010</v>
      </c>
      <c r="B63" s="7" t="s">
        <v>9</v>
      </c>
      <c r="C63" s="4" t="s">
        <v>90</v>
      </c>
      <c r="D63" s="4" t="s">
        <v>1031</v>
      </c>
      <c r="E63" s="4" t="s">
        <v>1042</v>
      </c>
      <c r="F63" s="4">
        <v>750</v>
      </c>
      <c r="G63" s="8">
        <v>0.75</v>
      </c>
      <c r="H63" s="4">
        <f t="shared" si="0"/>
        <v>562.5</v>
      </c>
      <c r="I63" s="4" t="s">
        <v>1053</v>
      </c>
      <c r="J63" s="6">
        <v>42160</v>
      </c>
      <c r="K63" s="10" t="s">
        <v>1043</v>
      </c>
      <c r="L63">
        <f>IF(SalesData[[#This Row],[Sales stage]]&lt;&gt;"Won",SalesData[[#This Row],[Close Date/Expected Close Date]]-SalesData[[#This Row],[Reporting Date]],"")</f>
        <v>150</v>
      </c>
      <c r="M63" t="b">
        <f>OR(Calculations!$B$2=1,INDEX(Calculations!$E$3:$E$13,Calculations!$B$2)=SalesData[[#This Row],[Country]])</f>
        <v>1</v>
      </c>
    </row>
    <row r="64" spans="1:13">
      <c r="A64" s="9">
        <v>42010</v>
      </c>
      <c r="B64" s="7" t="s">
        <v>12</v>
      </c>
      <c r="C64" s="4" t="s">
        <v>91</v>
      </c>
      <c r="D64" s="4" t="s">
        <v>1033</v>
      </c>
      <c r="E64" s="4" t="s">
        <v>1040</v>
      </c>
      <c r="F64" s="4">
        <v>3530</v>
      </c>
      <c r="G64" s="8">
        <v>0.85</v>
      </c>
      <c r="H64" s="4">
        <f t="shared" si="0"/>
        <v>3000.5</v>
      </c>
      <c r="I64" s="4" t="s">
        <v>1053</v>
      </c>
      <c r="J64" s="6">
        <v>42119</v>
      </c>
      <c r="K64" s="10"/>
      <c r="L64">
        <f>IF(SalesData[[#This Row],[Sales stage]]&lt;&gt;"Won",SalesData[[#This Row],[Close Date/Expected Close Date]]-SalesData[[#This Row],[Reporting Date]],"")</f>
        <v>109</v>
      </c>
      <c r="M64" t="b">
        <f>OR(Calculations!$B$2=1,INDEX(Calculations!$E$3:$E$13,Calculations!$B$2)=SalesData[[#This Row],[Country]])</f>
        <v>1</v>
      </c>
    </row>
    <row r="65" spans="1:13">
      <c r="A65" s="9">
        <v>42010</v>
      </c>
      <c r="B65" s="7" t="s">
        <v>27</v>
      </c>
      <c r="C65" s="4" t="s">
        <v>92</v>
      </c>
      <c r="D65" s="4" t="s">
        <v>1032</v>
      </c>
      <c r="E65" s="4" t="s">
        <v>1047</v>
      </c>
      <c r="F65" s="4">
        <v>4380</v>
      </c>
      <c r="G65" s="8">
        <v>0.65</v>
      </c>
      <c r="H65" s="4">
        <f t="shared" si="0"/>
        <v>2847</v>
      </c>
      <c r="I65" s="4" t="s">
        <v>1051</v>
      </c>
      <c r="J65" s="6">
        <v>42066</v>
      </c>
      <c r="K65" s="10"/>
      <c r="L65" t="str">
        <f>IF(SalesData[[#This Row],[Sales stage]]&lt;&gt;"Won",SalesData[[#This Row],[Close Date/Expected Close Date]]-SalesData[[#This Row],[Reporting Date]],"")</f>
        <v/>
      </c>
      <c r="M65" t="b">
        <f>OR(Calculations!$B$2=1,INDEX(Calculations!$E$3:$E$13,Calculations!$B$2)=SalesData[[#This Row],[Country]])</f>
        <v>1</v>
      </c>
    </row>
    <row r="66" spans="1:13">
      <c r="A66" s="9">
        <v>42010</v>
      </c>
      <c r="B66" s="7" t="s">
        <v>22</v>
      </c>
      <c r="C66" s="4" t="s">
        <v>93</v>
      </c>
      <c r="D66" s="4" t="s">
        <v>1036</v>
      </c>
      <c r="E66" s="4" t="s">
        <v>1048</v>
      </c>
      <c r="F66" s="4">
        <v>3500</v>
      </c>
      <c r="G66" s="8">
        <v>0.55000000000000004</v>
      </c>
      <c r="H66" s="4">
        <f t="shared" si="0"/>
        <v>1925.0000000000002</v>
      </c>
      <c r="I66" s="4" t="s">
        <v>1050</v>
      </c>
      <c r="J66" s="6">
        <v>42110</v>
      </c>
      <c r="K66" s="10" t="s">
        <v>1043</v>
      </c>
      <c r="L66">
        <f>IF(SalesData[[#This Row],[Sales stage]]&lt;&gt;"Won",SalesData[[#This Row],[Close Date/Expected Close Date]]-SalesData[[#This Row],[Reporting Date]],"")</f>
        <v>100</v>
      </c>
      <c r="M66" t="b">
        <f>OR(Calculations!$B$2=1,INDEX(Calculations!$E$3:$E$13,Calculations!$B$2)=SalesData[[#This Row],[Country]])</f>
        <v>1</v>
      </c>
    </row>
    <row r="67" spans="1:13">
      <c r="A67" s="9">
        <v>42011</v>
      </c>
      <c r="B67" s="7" t="s">
        <v>18</v>
      </c>
      <c r="C67" s="4" t="s">
        <v>94</v>
      </c>
      <c r="D67" s="4" t="s">
        <v>1038</v>
      </c>
      <c r="E67" s="4" t="s">
        <v>1041</v>
      </c>
      <c r="F67" s="4">
        <v>2620</v>
      </c>
      <c r="G67" s="8">
        <v>0.7</v>
      </c>
      <c r="H67" s="4">
        <f t="shared" ref="H67:H130" si="1">F67*G67</f>
        <v>1833.9999999999998</v>
      </c>
      <c r="I67" s="4" t="s">
        <v>1050</v>
      </c>
      <c r="J67" s="6">
        <v>42139</v>
      </c>
      <c r="K67" s="10"/>
      <c r="L67">
        <f>IF(SalesData[[#This Row],[Sales stage]]&lt;&gt;"Won",SalesData[[#This Row],[Close Date/Expected Close Date]]-SalesData[[#This Row],[Reporting Date]],"")</f>
        <v>128</v>
      </c>
      <c r="M67" t="b">
        <f>OR(Calculations!$B$2=1,INDEX(Calculations!$E$3:$E$13,Calculations!$B$2)=SalesData[[#This Row],[Country]])</f>
        <v>1</v>
      </c>
    </row>
    <row r="68" spans="1:13">
      <c r="A68" s="9">
        <v>42011</v>
      </c>
      <c r="B68" s="7" t="s">
        <v>9</v>
      </c>
      <c r="C68" s="4" t="s">
        <v>95</v>
      </c>
      <c r="D68" s="4" t="s">
        <v>1033</v>
      </c>
      <c r="E68" s="4" t="s">
        <v>1040</v>
      </c>
      <c r="F68" s="4">
        <v>3140</v>
      </c>
      <c r="G68" s="8">
        <v>0.65</v>
      </c>
      <c r="H68" s="4">
        <f t="shared" si="1"/>
        <v>2041</v>
      </c>
      <c r="I68" s="4" t="s">
        <v>1051</v>
      </c>
      <c r="J68" s="6">
        <v>42153</v>
      </c>
      <c r="K68" s="10" t="s">
        <v>1043</v>
      </c>
      <c r="L68">
        <f>IF(SalesData[[#This Row],[Sales stage]]&lt;&gt;"Won",SalesData[[#This Row],[Close Date/Expected Close Date]]-SalesData[[#This Row],[Reporting Date]],"")</f>
        <v>142</v>
      </c>
      <c r="M68" t="b">
        <f>OR(Calculations!$B$2=1,INDEX(Calculations!$E$3:$E$13,Calculations!$B$2)=SalesData[[#This Row],[Country]])</f>
        <v>1</v>
      </c>
    </row>
    <row r="69" spans="1:13">
      <c r="A69" s="9">
        <v>42011</v>
      </c>
      <c r="B69" s="7" t="s">
        <v>15</v>
      </c>
      <c r="C69" s="4" t="s">
        <v>96</v>
      </c>
      <c r="D69" s="4" t="s">
        <v>1037</v>
      </c>
      <c r="E69" s="4" t="s">
        <v>1040</v>
      </c>
      <c r="F69" s="4">
        <v>130</v>
      </c>
      <c r="G69" s="8">
        <v>0.75</v>
      </c>
      <c r="H69" s="4">
        <f t="shared" si="1"/>
        <v>97.5</v>
      </c>
      <c r="I69" s="2" t="s">
        <v>1052</v>
      </c>
      <c r="J69" s="6">
        <v>42164</v>
      </c>
      <c r="K69" s="10" t="s">
        <v>1045</v>
      </c>
      <c r="L69">
        <f>IF(SalesData[[#This Row],[Sales stage]]&lt;&gt;"Won",SalesData[[#This Row],[Close Date/Expected Close Date]]-SalesData[[#This Row],[Reporting Date]],"")</f>
        <v>153</v>
      </c>
      <c r="M69" t="b">
        <f>OR(Calculations!$B$2=1,INDEX(Calculations!$E$3:$E$13,Calculations!$B$2)=SalesData[[#This Row],[Country]])</f>
        <v>1</v>
      </c>
    </row>
    <row r="70" spans="1:13">
      <c r="A70" s="9">
        <v>42011</v>
      </c>
      <c r="B70" s="7" t="s">
        <v>22</v>
      </c>
      <c r="C70" s="4" t="s">
        <v>97</v>
      </c>
      <c r="D70" s="4" t="s">
        <v>1034</v>
      </c>
      <c r="E70" s="4" t="s">
        <v>1042</v>
      </c>
      <c r="F70" s="4">
        <v>4680</v>
      </c>
      <c r="G70" s="8">
        <v>0.65</v>
      </c>
      <c r="H70" s="4">
        <f t="shared" si="1"/>
        <v>3042</v>
      </c>
      <c r="I70" s="4" t="s">
        <v>1053</v>
      </c>
      <c r="J70" s="6">
        <v>42097</v>
      </c>
      <c r="K70" s="10"/>
      <c r="L70">
        <f>IF(SalesData[[#This Row],[Sales stage]]&lt;&gt;"Won",SalesData[[#This Row],[Close Date/Expected Close Date]]-SalesData[[#This Row],[Reporting Date]],"")</f>
        <v>86</v>
      </c>
      <c r="M70" t="b">
        <f>OR(Calculations!$B$2=1,INDEX(Calculations!$E$3:$E$13,Calculations!$B$2)=SalesData[[#This Row],[Country]])</f>
        <v>1</v>
      </c>
    </row>
    <row r="71" spans="1:13">
      <c r="A71" s="9">
        <v>42011</v>
      </c>
      <c r="B71" s="7" t="s">
        <v>9</v>
      </c>
      <c r="C71" s="4" t="s">
        <v>98</v>
      </c>
      <c r="D71" s="4" t="s">
        <v>1030</v>
      </c>
      <c r="E71" s="4" t="s">
        <v>1042</v>
      </c>
      <c r="F71" s="4">
        <v>4660</v>
      </c>
      <c r="G71" s="8">
        <v>0.65</v>
      </c>
      <c r="H71" s="4">
        <f t="shared" si="1"/>
        <v>3029</v>
      </c>
      <c r="I71" s="4" t="s">
        <v>1053</v>
      </c>
      <c r="J71" s="6">
        <v>42157</v>
      </c>
      <c r="K71" s="10" t="s">
        <v>1043</v>
      </c>
      <c r="L71">
        <f>IF(SalesData[[#This Row],[Sales stage]]&lt;&gt;"Won",SalesData[[#This Row],[Close Date/Expected Close Date]]-SalesData[[#This Row],[Reporting Date]],"")</f>
        <v>146</v>
      </c>
      <c r="M71" t="b">
        <f>OR(Calculations!$B$2=1,INDEX(Calculations!$E$3:$E$13,Calculations!$B$2)=SalesData[[#This Row],[Country]])</f>
        <v>1</v>
      </c>
    </row>
    <row r="72" spans="1:13">
      <c r="A72" s="9">
        <v>42011</v>
      </c>
      <c r="B72" s="7" t="s">
        <v>9</v>
      </c>
      <c r="C72" s="4" t="s">
        <v>99</v>
      </c>
      <c r="D72" s="4" t="s">
        <v>1034</v>
      </c>
      <c r="E72" s="4" t="s">
        <v>1040</v>
      </c>
      <c r="F72" s="4">
        <v>4220</v>
      </c>
      <c r="G72" s="8">
        <v>0.7</v>
      </c>
      <c r="H72" s="4">
        <f t="shared" si="1"/>
        <v>2954</v>
      </c>
      <c r="I72" s="4" t="s">
        <v>1053</v>
      </c>
      <c r="J72" s="6">
        <v>42101</v>
      </c>
      <c r="K72" s="10" t="s">
        <v>1044</v>
      </c>
      <c r="L72">
        <f>IF(SalesData[[#This Row],[Sales stage]]&lt;&gt;"Won",SalesData[[#This Row],[Close Date/Expected Close Date]]-SalesData[[#This Row],[Reporting Date]],"")</f>
        <v>90</v>
      </c>
      <c r="M72" t="b">
        <f>OR(Calculations!$B$2=1,INDEX(Calculations!$E$3:$E$13,Calculations!$B$2)=SalesData[[#This Row],[Country]])</f>
        <v>1</v>
      </c>
    </row>
    <row r="73" spans="1:13">
      <c r="A73" s="9">
        <v>42011</v>
      </c>
      <c r="B73" s="7" t="s">
        <v>9</v>
      </c>
      <c r="C73" s="4" t="s">
        <v>100</v>
      </c>
      <c r="D73" s="4" t="s">
        <v>1038</v>
      </c>
      <c r="E73" s="4" t="s">
        <v>1048</v>
      </c>
      <c r="F73" s="4">
        <v>4300</v>
      </c>
      <c r="G73" s="8">
        <v>0.8</v>
      </c>
      <c r="H73" s="4">
        <f t="shared" si="1"/>
        <v>3440</v>
      </c>
      <c r="I73" s="4" t="s">
        <v>1050</v>
      </c>
      <c r="J73" s="6">
        <v>42135</v>
      </c>
      <c r="K73" s="10" t="s">
        <v>1046</v>
      </c>
      <c r="L73">
        <f>IF(SalesData[[#This Row],[Sales stage]]&lt;&gt;"Won",SalesData[[#This Row],[Close Date/Expected Close Date]]-SalesData[[#This Row],[Reporting Date]],"")</f>
        <v>124</v>
      </c>
      <c r="M73" t="b">
        <f>OR(Calculations!$B$2=1,INDEX(Calculations!$E$3:$E$13,Calculations!$B$2)=SalesData[[#This Row],[Country]])</f>
        <v>1</v>
      </c>
    </row>
    <row r="74" spans="1:13">
      <c r="A74" s="9">
        <v>42012</v>
      </c>
      <c r="B74" s="7" t="s">
        <v>18</v>
      </c>
      <c r="C74" s="4" t="s">
        <v>101</v>
      </c>
      <c r="D74" s="4" t="s">
        <v>1037</v>
      </c>
      <c r="E74" s="4" t="s">
        <v>1048</v>
      </c>
      <c r="F74" s="4">
        <v>2950</v>
      </c>
      <c r="G74" s="8">
        <v>0.7</v>
      </c>
      <c r="H74" s="4">
        <f t="shared" si="1"/>
        <v>2065</v>
      </c>
      <c r="I74" s="4" t="s">
        <v>1051</v>
      </c>
      <c r="J74" s="6">
        <v>42175</v>
      </c>
      <c r="K74" s="10" t="s">
        <v>1043</v>
      </c>
      <c r="L74">
        <f>IF(SalesData[[#This Row],[Sales stage]]&lt;&gt;"Won",SalesData[[#This Row],[Close Date/Expected Close Date]]-SalesData[[#This Row],[Reporting Date]],"")</f>
        <v>163</v>
      </c>
      <c r="M74" t="b">
        <f>OR(Calculations!$B$2=1,INDEX(Calculations!$E$3:$E$13,Calculations!$B$2)=SalesData[[#This Row],[Country]])</f>
        <v>1</v>
      </c>
    </row>
    <row r="75" spans="1:13">
      <c r="A75" s="9">
        <v>42012</v>
      </c>
      <c r="B75" s="7" t="s">
        <v>24</v>
      </c>
      <c r="C75" s="4" t="s">
        <v>102</v>
      </c>
      <c r="D75" s="4" t="s">
        <v>1038</v>
      </c>
      <c r="E75" s="4" t="s">
        <v>1047</v>
      </c>
      <c r="F75" s="4">
        <v>3880</v>
      </c>
      <c r="G75" s="8">
        <v>0.85</v>
      </c>
      <c r="H75" s="4">
        <f t="shared" si="1"/>
        <v>3298</v>
      </c>
      <c r="I75" s="4" t="s">
        <v>1053</v>
      </c>
      <c r="J75" s="6">
        <v>42115</v>
      </c>
      <c r="K75" s="10"/>
      <c r="L75" t="str">
        <f>IF(SalesData[[#This Row],[Sales stage]]&lt;&gt;"Won",SalesData[[#This Row],[Close Date/Expected Close Date]]-SalesData[[#This Row],[Reporting Date]],"")</f>
        <v/>
      </c>
      <c r="M75" t="b">
        <f>OR(Calculations!$B$2=1,INDEX(Calculations!$E$3:$E$13,Calculations!$B$2)=SalesData[[#This Row],[Country]])</f>
        <v>1</v>
      </c>
    </row>
    <row r="76" spans="1:13">
      <c r="A76" s="9">
        <v>42012</v>
      </c>
      <c r="B76" s="7" t="s">
        <v>26</v>
      </c>
      <c r="C76" s="4" t="s">
        <v>103</v>
      </c>
      <c r="D76" s="4" t="s">
        <v>1034</v>
      </c>
      <c r="E76" s="4" t="s">
        <v>1048</v>
      </c>
      <c r="F76" s="4">
        <v>1350</v>
      </c>
      <c r="G76" s="8">
        <v>0.55000000000000004</v>
      </c>
      <c r="H76" s="4">
        <f t="shared" si="1"/>
        <v>742.50000000000011</v>
      </c>
      <c r="I76" s="4" t="s">
        <v>1051</v>
      </c>
      <c r="J76" s="6">
        <v>42155</v>
      </c>
      <c r="K76" s="10" t="s">
        <v>1044</v>
      </c>
      <c r="L76">
        <f>IF(SalesData[[#This Row],[Sales stage]]&lt;&gt;"Won",SalesData[[#This Row],[Close Date/Expected Close Date]]-SalesData[[#This Row],[Reporting Date]],"")</f>
        <v>143</v>
      </c>
      <c r="M76" t="b">
        <f>OR(Calculations!$B$2=1,INDEX(Calculations!$E$3:$E$13,Calculations!$B$2)=SalesData[[#This Row],[Country]])</f>
        <v>1</v>
      </c>
    </row>
    <row r="77" spans="1:13">
      <c r="A77" s="9">
        <v>42012</v>
      </c>
      <c r="B77" s="7" t="s">
        <v>23</v>
      </c>
      <c r="C77" s="4" t="s">
        <v>104</v>
      </c>
      <c r="D77" s="4" t="s">
        <v>1034</v>
      </c>
      <c r="E77" s="4" t="s">
        <v>1041</v>
      </c>
      <c r="F77" s="4">
        <v>2260</v>
      </c>
      <c r="G77" s="8">
        <v>0.85</v>
      </c>
      <c r="H77" s="4">
        <f t="shared" si="1"/>
        <v>1921</v>
      </c>
      <c r="I77" s="4" t="s">
        <v>1051</v>
      </c>
      <c r="J77" s="6">
        <v>42160</v>
      </c>
      <c r="K77" s="10"/>
      <c r="L77">
        <f>IF(SalesData[[#This Row],[Sales stage]]&lt;&gt;"Won",SalesData[[#This Row],[Close Date/Expected Close Date]]-SalesData[[#This Row],[Reporting Date]],"")</f>
        <v>148</v>
      </c>
      <c r="M77" t="b">
        <f>OR(Calculations!$B$2=1,INDEX(Calculations!$E$3:$E$13,Calculations!$B$2)=SalesData[[#This Row],[Country]])</f>
        <v>1</v>
      </c>
    </row>
    <row r="78" spans="1:13">
      <c r="A78" s="9">
        <v>42012</v>
      </c>
      <c r="B78" s="7" t="s">
        <v>26</v>
      </c>
      <c r="C78" s="4" t="s">
        <v>105</v>
      </c>
      <c r="D78" s="4" t="s">
        <v>1029</v>
      </c>
      <c r="E78" s="4" t="s">
        <v>1039</v>
      </c>
      <c r="F78" s="4">
        <v>3560</v>
      </c>
      <c r="G78" s="8">
        <v>0.55000000000000004</v>
      </c>
      <c r="H78" s="4">
        <f t="shared" si="1"/>
        <v>1958.0000000000002</v>
      </c>
      <c r="I78" s="4" t="s">
        <v>1053</v>
      </c>
      <c r="J78" s="6">
        <v>42105</v>
      </c>
      <c r="K78" s="10" t="s">
        <v>1044</v>
      </c>
      <c r="L78">
        <f>IF(SalesData[[#This Row],[Sales stage]]&lt;&gt;"Won",SalesData[[#This Row],[Close Date/Expected Close Date]]-SalesData[[#This Row],[Reporting Date]],"")</f>
        <v>93</v>
      </c>
      <c r="M78" t="b">
        <f>OR(Calculations!$B$2=1,INDEX(Calculations!$E$3:$E$13,Calculations!$B$2)=SalesData[[#This Row],[Country]])</f>
        <v>1</v>
      </c>
    </row>
    <row r="79" spans="1:13">
      <c r="A79" s="9">
        <v>42012</v>
      </c>
      <c r="B79" s="7" t="s">
        <v>14</v>
      </c>
      <c r="C79" s="4" t="s">
        <v>106</v>
      </c>
      <c r="D79" s="4" t="s">
        <v>1030</v>
      </c>
      <c r="E79" s="4" t="s">
        <v>1039</v>
      </c>
      <c r="F79" s="4">
        <v>1150</v>
      </c>
      <c r="G79" s="8">
        <v>0.85</v>
      </c>
      <c r="H79" s="4">
        <f t="shared" si="1"/>
        <v>977.5</v>
      </c>
      <c r="I79" s="4" t="s">
        <v>1051</v>
      </c>
      <c r="J79" s="6">
        <v>42113</v>
      </c>
      <c r="K79" s="10" t="s">
        <v>1044</v>
      </c>
      <c r="L79">
        <f>IF(SalesData[[#This Row],[Sales stage]]&lt;&gt;"Won",SalesData[[#This Row],[Close Date/Expected Close Date]]-SalesData[[#This Row],[Reporting Date]],"")</f>
        <v>101</v>
      </c>
      <c r="M79" t="b">
        <f>OR(Calculations!$B$2=1,INDEX(Calculations!$E$3:$E$13,Calculations!$B$2)=SalesData[[#This Row],[Country]])</f>
        <v>1</v>
      </c>
    </row>
    <row r="80" spans="1:13">
      <c r="A80" s="9">
        <v>42012</v>
      </c>
      <c r="B80" s="7" t="s">
        <v>22</v>
      </c>
      <c r="C80" s="4" t="s">
        <v>107</v>
      </c>
      <c r="D80" s="4" t="s">
        <v>1033</v>
      </c>
      <c r="E80" s="4" t="s">
        <v>1039</v>
      </c>
      <c r="F80" s="4">
        <v>3630</v>
      </c>
      <c r="G80" s="8">
        <v>0.6</v>
      </c>
      <c r="H80" s="4">
        <f t="shared" si="1"/>
        <v>2178</v>
      </c>
      <c r="I80" s="4" t="s">
        <v>1051</v>
      </c>
      <c r="J80" s="6">
        <v>42111</v>
      </c>
      <c r="K80" s="10"/>
      <c r="L80">
        <f>IF(SalesData[[#This Row],[Sales stage]]&lt;&gt;"Won",SalesData[[#This Row],[Close Date/Expected Close Date]]-SalesData[[#This Row],[Reporting Date]],"")</f>
        <v>99</v>
      </c>
      <c r="M80" t="b">
        <f>OR(Calculations!$B$2=1,INDEX(Calculations!$E$3:$E$13,Calculations!$B$2)=SalesData[[#This Row],[Country]])</f>
        <v>1</v>
      </c>
    </row>
    <row r="81" spans="1:13">
      <c r="A81" s="9">
        <v>42012</v>
      </c>
      <c r="B81" s="7" t="s">
        <v>10</v>
      </c>
      <c r="C81" s="4" t="s">
        <v>108</v>
      </c>
      <c r="D81" s="4" t="s">
        <v>1030</v>
      </c>
      <c r="E81" s="4" t="s">
        <v>1040</v>
      </c>
      <c r="F81" s="4">
        <v>2490</v>
      </c>
      <c r="G81" s="8">
        <v>0.8</v>
      </c>
      <c r="H81" s="4">
        <f t="shared" si="1"/>
        <v>1992</v>
      </c>
      <c r="I81" s="4" t="s">
        <v>1053</v>
      </c>
      <c r="J81" s="6">
        <v>42178</v>
      </c>
      <c r="K81" s="10" t="s">
        <v>1046</v>
      </c>
      <c r="L81">
        <f>IF(SalesData[[#This Row],[Sales stage]]&lt;&gt;"Won",SalesData[[#This Row],[Close Date/Expected Close Date]]-SalesData[[#This Row],[Reporting Date]],"")</f>
        <v>166</v>
      </c>
      <c r="M81" t="b">
        <f>OR(Calculations!$B$2=1,INDEX(Calculations!$E$3:$E$13,Calculations!$B$2)=SalesData[[#This Row],[Country]])</f>
        <v>1</v>
      </c>
    </row>
    <row r="82" spans="1:13">
      <c r="A82" s="9">
        <v>42012</v>
      </c>
      <c r="B82" s="7" t="s">
        <v>24</v>
      </c>
      <c r="C82" s="4" t="s">
        <v>109</v>
      </c>
      <c r="D82" s="4" t="s">
        <v>1034</v>
      </c>
      <c r="E82" s="4" t="s">
        <v>1048</v>
      </c>
      <c r="F82" s="4">
        <v>2850</v>
      </c>
      <c r="G82" s="8">
        <v>0.55000000000000004</v>
      </c>
      <c r="H82" s="4">
        <f t="shared" si="1"/>
        <v>1567.5000000000002</v>
      </c>
      <c r="I82" s="4" t="s">
        <v>1053</v>
      </c>
      <c r="J82" s="6">
        <v>42129</v>
      </c>
      <c r="K82" s="10"/>
      <c r="L82">
        <f>IF(SalesData[[#This Row],[Sales stage]]&lt;&gt;"Won",SalesData[[#This Row],[Close Date/Expected Close Date]]-SalesData[[#This Row],[Reporting Date]],"")</f>
        <v>117</v>
      </c>
      <c r="M82" t="b">
        <f>OR(Calculations!$B$2=1,INDEX(Calculations!$E$3:$E$13,Calculations!$B$2)=SalesData[[#This Row],[Country]])</f>
        <v>1</v>
      </c>
    </row>
    <row r="83" spans="1:13">
      <c r="A83" s="9">
        <v>42012</v>
      </c>
      <c r="B83" s="7" t="s">
        <v>13</v>
      </c>
      <c r="C83" s="4" t="s">
        <v>110</v>
      </c>
      <c r="D83" s="4" t="s">
        <v>1035</v>
      </c>
      <c r="E83" s="4" t="s">
        <v>1040</v>
      </c>
      <c r="F83" s="4">
        <v>4780</v>
      </c>
      <c r="G83" s="8">
        <v>0.85</v>
      </c>
      <c r="H83" s="4">
        <f t="shared" si="1"/>
        <v>4063</v>
      </c>
      <c r="I83" s="4" t="s">
        <v>1053</v>
      </c>
      <c r="J83" s="6">
        <v>42145</v>
      </c>
      <c r="K83" s="10" t="s">
        <v>1043</v>
      </c>
      <c r="L83">
        <f>IF(SalesData[[#This Row],[Sales stage]]&lt;&gt;"Won",SalesData[[#This Row],[Close Date/Expected Close Date]]-SalesData[[#This Row],[Reporting Date]],"")</f>
        <v>133</v>
      </c>
      <c r="M83" t="b">
        <f>OR(Calculations!$B$2=1,INDEX(Calculations!$E$3:$E$13,Calculations!$B$2)=SalesData[[#This Row],[Country]])</f>
        <v>1</v>
      </c>
    </row>
    <row r="84" spans="1:13">
      <c r="A84" s="9">
        <v>42013</v>
      </c>
      <c r="B84" s="7" t="s">
        <v>9</v>
      </c>
      <c r="C84" s="4" t="s">
        <v>111</v>
      </c>
      <c r="D84" s="4" t="s">
        <v>1035</v>
      </c>
      <c r="E84" s="4" t="s">
        <v>1039</v>
      </c>
      <c r="F84" s="4">
        <v>4320</v>
      </c>
      <c r="G84" s="8">
        <v>0.6</v>
      </c>
      <c r="H84" s="4">
        <f t="shared" si="1"/>
        <v>2592</v>
      </c>
      <c r="I84" s="4" t="s">
        <v>1053</v>
      </c>
      <c r="J84" s="6">
        <v>42132</v>
      </c>
      <c r="K84" s="10" t="s">
        <v>1046</v>
      </c>
      <c r="L84">
        <f>IF(SalesData[[#This Row],[Sales stage]]&lt;&gt;"Won",SalesData[[#This Row],[Close Date/Expected Close Date]]-SalesData[[#This Row],[Reporting Date]],"")</f>
        <v>119</v>
      </c>
      <c r="M84" t="b">
        <f>OR(Calculations!$B$2=1,INDEX(Calculations!$E$3:$E$13,Calculations!$B$2)=SalesData[[#This Row],[Country]])</f>
        <v>1</v>
      </c>
    </row>
    <row r="85" spans="1:13">
      <c r="A85" s="9">
        <v>42013</v>
      </c>
      <c r="B85" s="7" t="s">
        <v>27</v>
      </c>
      <c r="C85" s="4" t="s">
        <v>112</v>
      </c>
      <c r="D85" s="4" t="s">
        <v>1030</v>
      </c>
      <c r="E85" s="4" t="s">
        <v>1039</v>
      </c>
      <c r="F85" s="4">
        <v>390</v>
      </c>
      <c r="G85" s="8">
        <v>0.55000000000000004</v>
      </c>
      <c r="H85" s="4">
        <f t="shared" si="1"/>
        <v>214.50000000000003</v>
      </c>
      <c r="I85" s="2" t="s">
        <v>1052</v>
      </c>
      <c r="J85" s="6">
        <v>42141</v>
      </c>
      <c r="K85" s="10"/>
      <c r="L85">
        <f>IF(SalesData[[#This Row],[Sales stage]]&lt;&gt;"Won",SalesData[[#This Row],[Close Date/Expected Close Date]]-SalesData[[#This Row],[Reporting Date]],"")</f>
        <v>128</v>
      </c>
      <c r="M85" t="b">
        <f>OR(Calculations!$B$2=1,INDEX(Calculations!$E$3:$E$13,Calculations!$B$2)=SalesData[[#This Row],[Country]])</f>
        <v>1</v>
      </c>
    </row>
    <row r="86" spans="1:13">
      <c r="A86" s="9">
        <v>42013</v>
      </c>
      <c r="B86" s="7" t="s">
        <v>8</v>
      </c>
      <c r="C86" s="4" t="s">
        <v>113</v>
      </c>
      <c r="D86" s="4" t="s">
        <v>1038</v>
      </c>
      <c r="E86" s="4" t="s">
        <v>1041</v>
      </c>
      <c r="F86" s="4">
        <v>4770</v>
      </c>
      <c r="G86" s="8">
        <v>0.55000000000000004</v>
      </c>
      <c r="H86" s="4">
        <f t="shared" si="1"/>
        <v>2623.5</v>
      </c>
      <c r="I86" s="4" t="s">
        <v>1051</v>
      </c>
      <c r="J86" s="6">
        <v>42128</v>
      </c>
      <c r="K86" s="10"/>
      <c r="L86">
        <f>IF(SalesData[[#This Row],[Sales stage]]&lt;&gt;"Won",SalesData[[#This Row],[Close Date/Expected Close Date]]-SalesData[[#This Row],[Reporting Date]],"")</f>
        <v>115</v>
      </c>
      <c r="M86" t="b">
        <f>OR(Calculations!$B$2=1,INDEX(Calculations!$E$3:$E$13,Calculations!$B$2)=SalesData[[#This Row],[Country]])</f>
        <v>1</v>
      </c>
    </row>
    <row r="87" spans="1:13">
      <c r="A87" s="9">
        <v>42013</v>
      </c>
      <c r="B87" s="7" t="s">
        <v>15</v>
      </c>
      <c r="C87" s="4" t="s">
        <v>114</v>
      </c>
      <c r="D87" s="4" t="s">
        <v>1036</v>
      </c>
      <c r="E87" s="4" t="s">
        <v>1048</v>
      </c>
      <c r="F87" s="4">
        <v>4470</v>
      </c>
      <c r="G87" s="8">
        <v>0.7</v>
      </c>
      <c r="H87" s="4">
        <f t="shared" si="1"/>
        <v>3129</v>
      </c>
      <c r="I87" s="4" t="s">
        <v>1051</v>
      </c>
      <c r="J87" s="6">
        <v>42170</v>
      </c>
      <c r="K87" s="10" t="s">
        <v>1044</v>
      </c>
      <c r="L87">
        <f>IF(SalesData[[#This Row],[Sales stage]]&lt;&gt;"Won",SalesData[[#This Row],[Close Date/Expected Close Date]]-SalesData[[#This Row],[Reporting Date]],"")</f>
        <v>157</v>
      </c>
      <c r="M87" t="b">
        <f>OR(Calculations!$B$2=1,INDEX(Calculations!$E$3:$E$13,Calculations!$B$2)=SalesData[[#This Row],[Country]])</f>
        <v>1</v>
      </c>
    </row>
    <row r="88" spans="1:13">
      <c r="A88" s="9">
        <v>42013</v>
      </c>
      <c r="B88" s="7" t="s">
        <v>22</v>
      </c>
      <c r="C88" s="4" t="s">
        <v>115</v>
      </c>
      <c r="D88" s="4" t="s">
        <v>1029</v>
      </c>
      <c r="E88" s="4" t="s">
        <v>1048</v>
      </c>
      <c r="F88" s="4">
        <v>620</v>
      </c>
      <c r="G88" s="8">
        <v>0.55000000000000004</v>
      </c>
      <c r="H88" s="4">
        <f t="shared" si="1"/>
        <v>341</v>
      </c>
      <c r="I88" s="4" t="s">
        <v>1051</v>
      </c>
      <c r="J88" s="6">
        <v>42165</v>
      </c>
      <c r="K88" s="10" t="s">
        <v>1044</v>
      </c>
      <c r="L88">
        <f>IF(SalesData[[#This Row],[Sales stage]]&lt;&gt;"Won",SalesData[[#This Row],[Close Date/Expected Close Date]]-SalesData[[#This Row],[Reporting Date]],"")</f>
        <v>152</v>
      </c>
      <c r="M88" t="b">
        <f>OR(Calculations!$B$2=1,INDEX(Calculations!$E$3:$E$13,Calculations!$B$2)=SalesData[[#This Row],[Country]])</f>
        <v>1</v>
      </c>
    </row>
    <row r="89" spans="1:13">
      <c r="A89" s="9">
        <v>42013</v>
      </c>
      <c r="B89" s="7" t="s">
        <v>24</v>
      </c>
      <c r="C89" s="4" t="s">
        <v>116</v>
      </c>
      <c r="D89" s="4" t="s">
        <v>1035</v>
      </c>
      <c r="E89" s="4" t="s">
        <v>1040</v>
      </c>
      <c r="F89" s="4">
        <v>2320</v>
      </c>
      <c r="G89" s="8">
        <v>0.8</v>
      </c>
      <c r="H89" s="4">
        <f t="shared" si="1"/>
        <v>1856</v>
      </c>
      <c r="I89" s="4" t="s">
        <v>1050</v>
      </c>
      <c r="J89" s="6">
        <v>42146</v>
      </c>
      <c r="K89" s="10" t="s">
        <v>1045</v>
      </c>
      <c r="L89">
        <f>IF(SalesData[[#This Row],[Sales stage]]&lt;&gt;"Won",SalesData[[#This Row],[Close Date/Expected Close Date]]-SalesData[[#This Row],[Reporting Date]],"")</f>
        <v>133</v>
      </c>
      <c r="M89" t="b">
        <f>OR(Calculations!$B$2=1,INDEX(Calculations!$E$3:$E$13,Calculations!$B$2)=SalesData[[#This Row],[Country]])</f>
        <v>1</v>
      </c>
    </row>
    <row r="90" spans="1:13">
      <c r="A90" s="9">
        <v>42013</v>
      </c>
      <c r="B90" s="7" t="s">
        <v>26</v>
      </c>
      <c r="C90" s="4" t="s">
        <v>117</v>
      </c>
      <c r="D90" s="4" t="s">
        <v>1038</v>
      </c>
      <c r="E90" s="4" t="s">
        <v>1040</v>
      </c>
      <c r="F90" s="4">
        <v>3180</v>
      </c>
      <c r="G90" s="8">
        <v>0.55000000000000004</v>
      </c>
      <c r="H90" s="4">
        <f t="shared" si="1"/>
        <v>1749.0000000000002</v>
      </c>
      <c r="I90" s="4" t="s">
        <v>1051</v>
      </c>
      <c r="J90" s="6">
        <v>42171</v>
      </c>
      <c r="K90" s="10" t="s">
        <v>1044</v>
      </c>
      <c r="L90">
        <f>IF(SalesData[[#This Row],[Sales stage]]&lt;&gt;"Won",SalesData[[#This Row],[Close Date/Expected Close Date]]-SalesData[[#This Row],[Reporting Date]],"")</f>
        <v>158</v>
      </c>
      <c r="M90" t="b">
        <f>OR(Calculations!$B$2=1,INDEX(Calculations!$E$3:$E$13,Calculations!$B$2)=SalesData[[#This Row],[Country]])</f>
        <v>1</v>
      </c>
    </row>
    <row r="91" spans="1:13">
      <c r="A91" s="9">
        <v>42013</v>
      </c>
      <c r="B91" s="7" t="s">
        <v>18</v>
      </c>
      <c r="C91" s="4" t="s">
        <v>118</v>
      </c>
      <c r="D91" s="4" t="s">
        <v>1037</v>
      </c>
      <c r="E91" s="4" t="s">
        <v>1048</v>
      </c>
      <c r="F91" s="4">
        <v>2190</v>
      </c>
      <c r="G91" s="8">
        <v>0.65</v>
      </c>
      <c r="H91" s="4">
        <f t="shared" si="1"/>
        <v>1423.5</v>
      </c>
      <c r="I91" s="4" t="s">
        <v>1053</v>
      </c>
      <c r="J91" s="6">
        <v>42119</v>
      </c>
      <c r="K91" s="10" t="s">
        <v>1045</v>
      </c>
      <c r="L91">
        <f>IF(SalesData[[#This Row],[Sales stage]]&lt;&gt;"Won",SalesData[[#This Row],[Close Date/Expected Close Date]]-SalesData[[#This Row],[Reporting Date]],"")</f>
        <v>106</v>
      </c>
      <c r="M91" t="b">
        <f>OR(Calculations!$B$2=1,INDEX(Calculations!$E$3:$E$13,Calculations!$B$2)=SalesData[[#This Row],[Country]])</f>
        <v>1</v>
      </c>
    </row>
    <row r="92" spans="1:13">
      <c r="A92" s="9">
        <v>42013</v>
      </c>
      <c r="B92" s="7" t="s">
        <v>19</v>
      </c>
      <c r="C92" s="4" t="s">
        <v>119</v>
      </c>
      <c r="D92" s="4" t="s">
        <v>1036</v>
      </c>
      <c r="E92" s="4" t="s">
        <v>1042</v>
      </c>
      <c r="F92" s="4">
        <v>4010</v>
      </c>
      <c r="G92" s="8">
        <v>0.65</v>
      </c>
      <c r="H92" s="4">
        <f t="shared" si="1"/>
        <v>2606.5</v>
      </c>
      <c r="I92" s="4" t="s">
        <v>1053</v>
      </c>
      <c r="J92" s="6">
        <v>42154</v>
      </c>
      <c r="K92" s="10" t="s">
        <v>1046</v>
      </c>
      <c r="L92">
        <f>IF(SalesData[[#This Row],[Sales stage]]&lt;&gt;"Won",SalesData[[#This Row],[Close Date/Expected Close Date]]-SalesData[[#This Row],[Reporting Date]],"")</f>
        <v>141</v>
      </c>
      <c r="M92" t="b">
        <f>OR(Calculations!$B$2=1,INDEX(Calculations!$E$3:$E$13,Calculations!$B$2)=SalesData[[#This Row],[Country]])</f>
        <v>1</v>
      </c>
    </row>
    <row r="93" spans="1:13">
      <c r="A93" s="9">
        <v>42013</v>
      </c>
      <c r="B93" s="7" t="s">
        <v>16</v>
      </c>
      <c r="C93" s="4" t="s">
        <v>120</v>
      </c>
      <c r="D93" s="4" t="s">
        <v>1032</v>
      </c>
      <c r="E93" s="4" t="s">
        <v>1042</v>
      </c>
      <c r="F93" s="4">
        <v>4160</v>
      </c>
      <c r="G93" s="8">
        <v>0.75</v>
      </c>
      <c r="H93" s="4">
        <f t="shared" si="1"/>
        <v>3120</v>
      </c>
      <c r="I93" s="4" t="s">
        <v>1053</v>
      </c>
      <c r="J93" s="6">
        <v>42166</v>
      </c>
      <c r="K93" s="10" t="s">
        <v>1045</v>
      </c>
      <c r="L93">
        <f>IF(SalesData[[#This Row],[Sales stage]]&lt;&gt;"Won",SalesData[[#This Row],[Close Date/Expected Close Date]]-SalesData[[#This Row],[Reporting Date]],"")</f>
        <v>153</v>
      </c>
      <c r="M93" t="b">
        <f>OR(Calculations!$B$2=1,INDEX(Calculations!$E$3:$E$13,Calculations!$B$2)=SalesData[[#This Row],[Country]])</f>
        <v>1</v>
      </c>
    </row>
    <row r="94" spans="1:13">
      <c r="A94" s="9">
        <v>42013</v>
      </c>
      <c r="B94" s="7" t="s">
        <v>11</v>
      </c>
      <c r="C94" s="4" t="s">
        <v>121</v>
      </c>
      <c r="D94" s="4" t="s">
        <v>1032</v>
      </c>
      <c r="E94" s="4" t="s">
        <v>1040</v>
      </c>
      <c r="F94" s="4">
        <v>580</v>
      </c>
      <c r="G94" s="8">
        <v>0.8</v>
      </c>
      <c r="H94" s="4">
        <f t="shared" si="1"/>
        <v>464</v>
      </c>
      <c r="I94" s="4" t="s">
        <v>1050</v>
      </c>
      <c r="J94" s="6">
        <v>42136</v>
      </c>
      <c r="K94" s="10" t="s">
        <v>1043</v>
      </c>
      <c r="L94">
        <f>IF(SalesData[[#This Row],[Sales stage]]&lt;&gt;"Won",SalesData[[#This Row],[Close Date/Expected Close Date]]-SalesData[[#This Row],[Reporting Date]],"")</f>
        <v>123</v>
      </c>
      <c r="M94" t="b">
        <f>OR(Calculations!$B$2=1,INDEX(Calculations!$E$3:$E$13,Calculations!$B$2)=SalesData[[#This Row],[Country]])</f>
        <v>1</v>
      </c>
    </row>
    <row r="95" spans="1:13">
      <c r="A95" s="9">
        <v>42013</v>
      </c>
      <c r="B95" s="7" t="s">
        <v>17</v>
      </c>
      <c r="C95" s="4" t="s">
        <v>122</v>
      </c>
      <c r="D95" s="4" t="s">
        <v>1029</v>
      </c>
      <c r="E95" s="4" t="s">
        <v>1047</v>
      </c>
      <c r="F95" s="4">
        <v>3380</v>
      </c>
      <c r="G95" s="8">
        <v>0.75</v>
      </c>
      <c r="H95" s="4">
        <f t="shared" si="1"/>
        <v>2535</v>
      </c>
      <c r="I95" s="4" t="s">
        <v>1053</v>
      </c>
      <c r="J95" s="6">
        <v>42066</v>
      </c>
      <c r="K95" s="10"/>
      <c r="L95" t="str">
        <f>IF(SalesData[[#This Row],[Sales stage]]&lt;&gt;"Won",SalesData[[#This Row],[Close Date/Expected Close Date]]-SalesData[[#This Row],[Reporting Date]],"")</f>
        <v/>
      </c>
      <c r="M95" t="b">
        <f>OR(Calculations!$B$2=1,INDEX(Calculations!$E$3:$E$13,Calculations!$B$2)=SalesData[[#This Row],[Country]])</f>
        <v>1</v>
      </c>
    </row>
    <row r="96" spans="1:13">
      <c r="A96" s="9">
        <v>42013</v>
      </c>
      <c r="B96" s="7" t="s">
        <v>25</v>
      </c>
      <c r="C96" s="4" t="s">
        <v>123</v>
      </c>
      <c r="D96" s="4" t="s">
        <v>1034</v>
      </c>
      <c r="E96" s="4" t="s">
        <v>1048</v>
      </c>
      <c r="F96" s="4">
        <v>3010</v>
      </c>
      <c r="G96" s="8">
        <v>0.75</v>
      </c>
      <c r="H96" s="4">
        <f t="shared" si="1"/>
        <v>2257.5</v>
      </c>
      <c r="I96" s="4" t="s">
        <v>1050</v>
      </c>
      <c r="J96" s="6">
        <v>42157</v>
      </c>
      <c r="K96" s="10" t="s">
        <v>1045</v>
      </c>
      <c r="L96">
        <f>IF(SalesData[[#This Row],[Sales stage]]&lt;&gt;"Won",SalesData[[#This Row],[Close Date/Expected Close Date]]-SalesData[[#This Row],[Reporting Date]],"")</f>
        <v>144</v>
      </c>
      <c r="M96" t="b">
        <f>OR(Calculations!$B$2=1,INDEX(Calculations!$E$3:$E$13,Calculations!$B$2)=SalesData[[#This Row],[Country]])</f>
        <v>1</v>
      </c>
    </row>
    <row r="97" spans="1:13">
      <c r="A97" s="9">
        <v>42014</v>
      </c>
      <c r="B97" s="7" t="s">
        <v>10</v>
      </c>
      <c r="C97" s="4" t="s">
        <v>124</v>
      </c>
      <c r="D97" s="4" t="s">
        <v>1034</v>
      </c>
      <c r="E97" s="4" t="s">
        <v>1039</v>
      </c>
      <c r="F97" s="4">
        <v>470</v>
      </c>
      <c r="G97" s="8">
        <v>0.7</v>
      </c>
      <c r="H97" s="4">
        <f t="shared" si="1"/>
        <v>329</v>
      </c>
      <c r="I97" s="4" t="s">
        <v>1051</v>
      </c>
      <c r="J97" s="6">
        <v>42096</v>
      </c>
      <c r="K97" s="10" t="s">
        <v>1044</v>
      </c>
      <c r="L97">
        <f>IF(SalesData[[#This Row],[Sales stage]]&lt;&gt;"Won",SalesData[[#This Row],[Close Date/Expected Close Date]]-SalesData[[#This Row],[Reporting Date]],"")</f>
        <v>82</v>
      </c>
      <c r="M97" t="b">
        <f>OR(Calculations!$B$2=1,INDEX(Calculations!$E$3:$E$13,Calculations!$B$2)=SalesData[[#This Row],[Country]])</f>
        <v>1</v>
      </c>
    </row>
    <row r="98" spans="1:13">
      <c r="A98" s="9">
        <v>42014</v>
      </c>
      <c r="B98" s="7" t="s">
        <v>25</v>
      </c>
      <c r="C98" s="4" t="s">
        <v>125</v>
      </c>
      <c r="D98" s="4" t="s">
        <v>1029</v>
      </c>
      <c r="E98" s="4" t="s">
        <v>1047</v>
      </c>
      <c r="F98" s="4">
        <v>4460</v>
      </c>
      <c r="G98" s="8">
        <v>0.55000000000000004</v>
      </c>
      <c r="H98" s="4">
        <f t="shared" si="1"/>
        <v>2453</v>
      </c>
      <c r="I98" s="4" t="s">
        <v>1051</v>
      </c>
      <c r="J98" s="6">
        <v>42033</v>
      </c>
      <c r="K98" s="10"/>
      <c r="L98" t="str">
        <f>IF(SalesData[[#This Row],[Sales stage]]&lt;&gt;"Won",SalesData[[#This Row],[Close Date/Expected Close Date]]-SalesData[[#This Row],[Reporting Date]],"")</f>
        <v/>
      </c>
      <c r="M98" t="b">
        <f>OR(Calculations!$B$2=1,INDEX(Calculations!$E$3:$E$13,Calculations!$B$2)=SalesData[[#This Row],[Country]])</f>
        <v>1</v>
      </c>
    </row>
    <row r="99" spans="1:13">
      <c r="A99" s="9">
        <v>42014</v>
      </c>
      <c r="B99" s="7" t="s">
        <v>10</v>
      </c>
      <c r="C99" s="4" t="s">
        <v>126</v>
      </c>
      <c r="D99" s="4" t="s">
        <v>1037</v>
      </c>
      <c r="E99" s="4" t="s">
        <v>1039</v>
      </c>
      <c r="F99" s="4">
        <v>3320</v>
      </c>
      <c r="G99" s="8">
        <v>0.55000000000000004</v>
      </c>
      <c r="H99" s="4">
        <f t="shared" si="1"/>
        <v>1826.0000000000002</v>
      </c>
      <c r="I99" s="4" t="s">
        <v>1053</v>
      </c>
      <c r="J99" s="6">
        <v>42133</v>
      </c>
      <c r="K99" s="10" t="s">
        <v>1044</v>
      </c>
      <c r="L99">
        <f>IF(SalesData[[#This Row],[Sales stage]]&lt;&gt;"Won",SalesData[[#This Row],[Close Date/Expected Close Date]]-SalesData[[#This Row],[Reporting Date]],"")</f>
        <v>119</v>
      </c>
      <c r="M99" t="b">
        <f>OR(Calculations!$B$2=1,INDEX(Calculations!$E$3:$E$13,Calculations!$B$2)=SalesData[[#This Row],[Country]])</f>
        <v>1</v>
      </c>
    </row>
    <row r="100" spans="1:13">
      <c r="A100" s="9">
        <v>42014</v>
      </c>
      <c r="B100" s="7" t="s">
        <v>21</v>
      </c>
      <c r="C100" s="4" t="s">
        <v>127</v>
      </c>
      <c r="D100" s="4" t="s">
        <v>1037</v>
      </c>
      <c r="E100" s="4" t="s">
        <v>1042</v>
      </c>
      <c r="F100" s="4">
        <v>2800</v>
      </c>
      <c r="G100" s="8">
        <v>0.7</v>
      </c>
      <c r="H100" s="4">
        <f t="shared" si="1"/>
        <v>1959.9999999999998</v>
      </c>
      <c r="I100" s="4" t="s">
        <v>1053</v>
      </c>
      <c r="J100" s="6">
        <v>42172</v>
      </c>
      <c r="K100" s="10" t="s">
        <v>1043</v>
      </c>
      <c r="L100">
        <f>IF(SalesData[[#This Row],[Sales stage]]&lt;&gt;"Won",SalesData[[#This Row],[Close Date/Expected Close Date]]-SalesData[[#This Row],[Reporting Date]],"")</f>
        <v>158</v>
      </c>
      <c r="M100" t="b">
        <f>OR(Calculations!$B$2=1,INDEX(Calculations!$E$3:$E$13,Calculations!$B$2)=SalesData[[#This Row],[Country]])</f>
        <v>1</v>
      </c>
    </row>
    <row r="101" spans="1:13">
      <c r="A101" s="9">
        <v>42014</v>
      </c>
      <c r="B101" s="7" t="s">
        <v>16</v>
      </c>
      <c r="C101" s="4" t="s">
        <v>128</v>
      </c>
      <c r="D101" s="4" t="s">
        <v>1036</v>
      </c>
      <c r="E101" s="4" t="s">
        <v>1042</v>
      </c>
      <c r="F101" s="4">
        <v>1270</v>
      </c>
      <c r="G101" s="8">
        <v>0.55000000000000004</v>
      </c>
      <c r="H101" s="4">
        <f t="shared" si="1"/>
        <v>698.5</v>
      </c>
      <c r="I101" s="4" t="s">
        <v>1053</v>
      </c>
      <c r="J101" s="6">
        <v>42138</v>
      </c>
      <c r="K101" s="10"/>
      <c r="L101">
        <f>IF(SalesData[[#This Row],[Sales stage]]&lt;&gt;"Won",SalesData[[#This Row],[Close Date/Expected Close Date]]-SalesData[[#This Row],[Reporting Date]],"")</f>
        <v>124</v>
      </c>
      <c r="M101" t="b">
        <f>OR(Calculations!$B$2=1,INDEX(Calculations!$E$3:$E$13,Calculations!$B$2)=SalesData[[#This Row],[Country]])</f>
        <v>1</v>
      </c>
    </row>
    <row r="102" spans="1:13">
      <c r="A102" s="9">
        <v>42014</v>
      </c>
      <c r="B102" s="7" t="s">
        <v>18</v>
      </c>
      <c r="C102" s="4" t="s">
        <v>129</v>
      </c>
      <c r="D102" s="4" t="s">
        <v>1035</v>
      </c>
      <c r="E102" s="4" t="s">
        <v>1048</v>
      </c>
      <c r="F102" s="4">
        <v>1390</v>
      </c>
      <c r="G102" s="8">
        <v>0.75</v>
      </c>
      <c r="H102" s="4">
        <f t="shared" si="1"/>
        <v>1042.5</v>
      </c>
      <c r="I102" s="4" t="s">
        <v>1051</v>
      </c>
      <c r="J102" s="6">
        <v>42184</v>
      </c>
      <c r="K102" s="10"/>
      <c r="L102">
        <f>IF(SalesData[[#This Row],[Sales stage]]&lt;&gt;"Won",SalesData[[#This Row],[Close Date/Expected Close Date]]-SalesData[[#This Row],[Reporting Date]],"")</f>
        <v>170</v>
      </c>
      <c r="M102" t="b">
        <f>OR(Calculations!$B$2=1,INDEX(Calculations!$E$3:$E$13,Calculations!$B$2)=SalesData[[#This Row],[Country]])</f>
        <v>1</v>
      </c>
    </row>
    <row r="103" spans="1:13">
      <c r="A103" s="9">
        <v>42014</v>
      </c>
      <c r="B103" s="7" t="s">
        <v>14</v>
      </c>
      <c r="C103" s="4" t="s">
        <v>130</v>
      </c>
      <c r="D103" s="4" t="s">
        <v>1031</v>
      </c>
      <c r="E103" s="4" t="s">
        <v>1048</v>
      </c>
      <c r="F103" s="4">
        <v>2420</v>
      </c>
      <c r="G103" s="8">
        <v>0.7</v>
      </c>
      <c r="H103" s="4">
        <f t="shared" si="1"/>
        <v>1694</v>
      </c>
      <c r="I103" s="4" t="s">
        <v>1050</v>
      </c>
      <c r="J103" s="6">
        <v>42126</v>
      </c>
      <c r="K103" s="10" t="s">
        <v>1043</v>
      </c>
      <c r="L103">
        <f>IF(SalesData[[#This Row],[Sales stage]]&lt;&gt;"Won",SalesData[[#This Row],[Close Date/Expected Close Date]]-SalesData[[#This Row],[Reporting Date]],"")</f>
        <v>112</v>
      </c>
      <c r="M103" t="b">
        <f>OR(Calculations!$B$2=1,INDEX(Calculations!$E$3:$E$13,Calculations!$B$2)=SalesData[[#This Row],[Country]])</f>
        <v>1</v>
      </c>
    </row>
    <row r="104" spans="1:13">
      <c r="A104" s="9">
        <v>42014</v>
      </c>
      <c r="B104" s="7" t="s">
        <v>26</v>
      </c>
      <c r="C104" s="4" t="s">
        <v>131</v>
      </c>
      <c r="D104" s="4" t="s">
        <v>1032</v>
      </c>
      <c r="E104" s="4" t="s">
        <v>1040</v>
      </c>
      <c r="F104" s="4">
        <v>4330</v>
      </c>
      <c r="G104" s="8">
        <v>0.7</v>
      </c>
      <c r="H104" s="4">
        <f t="shared" si="1"/>
        <v>3031</v>
      </c>
      <c r="I104" s="4" t="s">
        <v>1051</v>
      </c>
      <c r="J104" s="6">
        <v>42105</v>
      </c>
      <c r="K104" s="10" t="s">
        <v>1043</v>
      </c>
      <c r="L104">
        <f>IF(SalesData[[#This Row],[Sales stage]]&lt;&gt;"Won",SalesData[[#This Row],[Close Date/Expected Close Date]]-SalesData[[#This Row],[Reporting Date]],"")</f>
        <v>91</v>
      </c>
      <c r="M104" t="b">
        <f>OR(Calculations!$B$2=1,INDEX(Calculations!$E$3:$E$13,Calculations!$B$2)=SalesData[[#This Row],[Country]])</f>
        <v>1</v>
      </c>
    </row>
    <row r="105" spans="1:13">
      <c r="A105" s="9">
        <v>42014</v>
      </c>
      <c r="B105" s="7" t="s">
        <v>23</v>
      </c>
      <c r="C105" s="4" t="s">
        <v>132</v>
      </c>
      <c r="D105" s="4" t="s">
        <v>1034</v>
      </c>
      <c r="E105" s="4" t="s">
        <v>1042</v>
      </c>
      <c r="F105" s="4">
        <v>740</v>
      </c>
      <c r="G105" s="8">
        <v>0.65</v>
      </c>
      <c r="H105" s="4">
        <f t="shared" si="1"/>
        <v>481</v>
      </c>
      <c r="I105" s="4" t="s">
        <v>1051</v>
      </c>
      <c r="J105" s="6">
        <v>42147</v>
      </c>
      <c r="K105" s="10" t="s">
        <v>1046</v>
      </c>
      <c r="L105">
        <f>IF(SalesData[[#This Row],[Sales stage]]&lt;&gt;"Won",SalesData[[#This Row],[Close Date/Expected Close Date]]-SalesData[[#This Row],[Reporting Date]],"")</f>
        <v>133</v>
      </c>
      <c r="M105" t="b">
        <f>OR(Calculations!$B$2=1,INDEX(Calculations!$E$3:$E$13,Calculations!$B$2)=SalesData[[#This Row],[Country]])</f>
        <v>1</v>
      </c>
    </row>
    <row r="106" spans="1:13">
      <c r="A106" s="9">
        <v>42014</v>
      </c>
      <c r="B106" s="7" t="s">
        <v>27</v>
      </c>
      <c r="C106" s="4" t="s">
        <v>133</v>
      </c>
      <c r="D106" s="4" t="s">
        <v>1037</v>
      </c>
      <c r="E106" s="4" t="s">
        <v>1039</v>
      </c>
      <c r="F106" s="4">
        <v>1040</v>
      </c>
      <c r="G106" s="8">
        <v>0.75</v>
      </c>
      <c r="H106" s="4">
        <f t="shared" si="1"/>
        <v>780</v>
      </c>
      <c r="I106" s="4" t="s">
        <v>1051</v>
      </c>
      <c r="J106" s="6">
        <v>42172</v>
      </c>
      <c r="K106" s="10" t="s">
        <v>1043</v>
      </c>
      <c r="L106">
        <f>IF(SalesData[[#This Row],[Sales stage]]&lt;&gt;"Won",SalesData[[#This Row],[Close Date/Expected Close Date]]-SalesData[[#This Row],[Reporting Date]],"")</f>
        <v>158</v>
      </c>
      <c r="M106" t="b">
        <f>OR(Calculations!$B$2=1,INDEX(Calculations!$E$3:$E$13,Calculations!$B$2)=SalesData[[#This Row],[Country]])</f>
        <v>1</v>
      </c>
    </row>
    <row r="107" spans="1:13">
      <c r="A107" s="9">
        <v>42014</v>
      </c>
      <c r="B107" s="7" t="s">
        <v>8</v>
      </c>
      <c r="C107" s="4" t="s">
        <v>134</v>
      </c>
      <c r="D107" s="4" t="s">
        <v>1034</v>
      </c>
      <c r="E107" s="4" t="s">
        <v>1042</v>
      </c>
      <c r="F107" s="4">
        <v>1440</v>
      </c>
      <c r="G107" s="8">
        <v>0.55000000000000004</v>
      </c>
      <c r="H107" s="4">
        <f t="shared" si="1"/>
        <v>792.00000000000011</v>
      </c>
      <c r="I107" s="4" t="s">
        <v>1051</v>
      </c>
      <c r="J107" s="6">
        <v>42101</v>
      </c>
      <c r="K107" s="10" t="s">
        <v>1044</v>
      </c>
      <c r="L107">
        <f>IF(SalesData[[#This Row],[Sales stage]]&lt;&gt;"Won",SalesData[[#This Row],[Close Date/Expected Close Date]]-SalesData[[#This Row],[Reporting Date]],"")</f>
        <v>87</v>
      </c>
      <c r="M107" t="b">
        <f>OR(Calculations!$B$2=1,INDEX(Calculations!$E$3:$E$13,Calculations!$B$2)=SalesData[[#This Row],[Country]])</f>
        <v>1</v>
      </c>
    </row>
    <row r="108" spans="1:13">
      <c r="A108" s="9">
        <v>42014</v>
      </c>
      <c r="B108" s="7" t="s">
        <v>10</v>
      </c>
      <c r="C108" s="4" t="s">
        <v>135</v>
      </c>
      <c r="D108" s="4" t="s">
        <v>1036</v>
      </c>
      <c r="E108" s="4" t="s">
        <v>1039</v>
      </c>
      <c r="F108" s="4">
        <v>1950</v>
      </c>
      <c r="G108" s="8">
        <v>0.85</v>
      </c>
      <c r="H108" s="4">
        <f t="shared" si="1"/>
        <v>1657.5</v>
      </c>
      <c r="I108" s="4" t="s">
        <v>1051</v>
      </c>
      <c r="J108" s="6">
        <v>42148</v>
      </c>
      <c r="K108" s="10"/>
      <c r="L108">
        <f>IF(SalesData[[#This Row],[Sales stage]]&lt;&gt;"Won",SalesData[[#This Row],[Close Date/Expected Close Date]]-SalesData[[#This Row],[Reporting Date]],"")</f>
        <v>134</v>
      </c>
      <c r="M108" t="b">
        <f>OR(Calculations!$B$2=1,INDEX(Calculations!$E$3:$E$13,Calculations!$B$2)=SalesData[[#This Row],[Country]])</f>
        <v>1</v>
      </c>
    </row>
    <row r="109" spans="1:13">
      <c r="A109" s="9">
        <v>42014</v>
      </c>
      <c r="B109" s="7" t="s">
        <v>27</v>
      </c>
      <c r="C109" s="4" t="s">
        <v>136</v>
      </c>
      <c r="D109" s="4" t="s">
        <v>1029</v>
      </c>
      <c r="E109" s="4" t="s">
        <v>1048</v>
      </c>
      <c r="F109" s="4">
        <v>4670</v>
      </c>
      <c r="G109" s="8">
        <v>0.85</v>
      </c>
      <c r="H109" s="4">
        <f t="shared" si="1"/>
        <v>3969.5</v>
      </c>
      <c r="I109" s="4" t="s">
        <v>1050</v>
      </c>
      <c r="J109" s="6">
        <v>42119</v>
      </c>
      <c r="K109" s="10" t="s">
        <v>1044</v>
      </c>
      <c r="L109">
        <f>IF(SalesData[[#This Row],[Sales stage]]&lt;&gt;"Won",SalesData[[#This Row],[Close Date/Expected Close Date]]-SalesData[[#This Row],[Reporting Date]],"")</f>
        <v>105</v>
      </c>
      <c r="M109" t="b">
        <f>OR(Calculations!$B$2=1,INDEX(Calculations!$E$3:$E$13,Calculations!$B$2)=SalesData[[#This Row],[Country]])</f>
        <v>1</v>
      </c>
    </row>
    <row r="110" spans="1:13">
      <c r="A110" s="9">
        <v>42015</v>
      </c>
      <c r="B110" s="7" t="s">
        <v>24</v>
      </c>
      <c r="C110" s="4" t="s">
        <v>137</v>
      </c>
      <c r="D110" s="4" t="s">
        <v>1034</v>
      </c>
      <c r="E110" s="4" t="s">
        <v>1042</v>
      </c>
      <c r="F110" s="4">
        <v>1020</v>
      </c>
      <c r="G110" s="8">
        <v>0.85</v>
      </c>
      <c r="H110" s="4">
        <f t="shared" si="1"/>
        <v>867</v>
      </c>
      <c r="I110" s="4" t="s">
        <v>1053</v>
      </c>
      <c r="J110" s="6">
        <v>42118</v>
      </c>
      <c r="K110" s="10" t="s">
        <v>1045</v>
      </c>
      <c r="L110">
        <f>IF(SalesData[[#This Row],[Sales stage]]&lt;&gt;"Won",SalesData[[#This Row],[Close Date/Expected Close Date]]-SalesData[[#This Row],[Reporting Date]],"")</f>
        <v>103</v>
      </c>
      <c r="M110" t="b">
        <f>OR(Calculations!$B$2=1,INDEX(Calculations!$E$3:$E$13,Calculations!$B$2)=SalesData[[#This Row],[Country]])</f>
        <v>1</v>
      </c>
    </row>
    <row r="111" spans="1:13">
      <c r="A111" s="9">
        <v>42015</v>
      </c>
      <c r="B111" s="7" t="s">
        <v>25</v>
      </c>
      <c r="C111" s="4" t="s">
        <v>138</v>
      </c>
      <c r="D111" s="4" t="s">
        <v>1036</v>
      </c>
      <c r="E111" s="4" t="s">
        <v>1048</v>
      </c>
      <c r="F111" s="4">
        <v>490</v>
      </c>
      <c r="G111" s="8">
        <v>0.6</v>
      </c>
      <c r="H111" s="4">
        <f t="shared" si="1"/>
        <v>294</v>
      </c>
      <c r="I111" s="4" t="s">
        <v>1051</v>
      </c>
      <c r="J111" s="6">
        <v>42167</v>
      </c>
      <c r="K111" s="10" t="s">
        <v>1043</v>
      </c>
      <c r="L111">
        <f>IF(SalesData[[#This Row],[Sales stage]]&lt;&gt;"Won",SalesData[[#This Row],[Close Date/Expected Close Date]]-SalesData[[#This Row],[Reporting Date]],"")</f>
        <v>152</v>
      </c>
      <c r="M111" t="b">
        <f>OR(Calculations!$B$2=1,INDEX(Calculations!$E$3:$E$13,Calculations!$B$2)=SalesData[[#This Row],[Country]])</f>
        <v>1</v>
      </c>
    </row>
    <row r="112" spans="1:13">
      <c r="A112" s="9">
        <v>42015</v>
      </c>
      <c r="B112" s="7" t="s">
        <v>19</v>
      </c>
      <c r="C112" s="4" t="s">
        <v>139</v>
      </c>
      <c r="D112" s="4" t="s">
        <v>1031</v>
      </c>
      <c r="E112" s="4" t="s">
        <v>1048</v>
      </c>
      <c r="F112" s="4">
        <v>4480</v>
      </c>
      <c r="G112" s="8">
        <v>0.8</v>
      </c>
      <c r="H112" s="4">
        <f t="shared" si="1"/>
        <v>3584</v>
      </c>
      <c r="I112" s="4" t="s">
        <v>1051</v>
      </c>
      <c r="J112" s="6">
        <v>42096</v>
      </c>
      <c r="K112" s="10" t="s">
        <v>1046</v>
      </c>
      <c r="L112">
        <f>IF(SalesData[[#This Row],[Sales stage]]&lt;&gt;"Won",SalesData[[#This Row],[Close Date/Expected Close Date]]-SalesData[[#This Row],[Reporting Date]],"")</f>
        <v>81</v>
      </c>
      <c r="M112" t="b">
        <f>OR(Calculations!$B$2=1,INDEX(Calculations!$E$3:$E$13,Calculations!$B$2)=SalesData[[#This Row],[Country]])</f>
        <v>1</v>
      </c>
    </row>
    <row r="113" spans="1:13">
      <c r="A113" s="9">
        <v>42015</v>
      </c>
      <c r="B113" s="7" t="s">
        <v>17</v>
      </c>
      <c r="C113" s="4" t="s">
        <v>140</v>
      </c>
      <c r="D113" s="4" t="s">
        <v>1036</v>
      </c>
      <c r="E113" s="4" t="s">
        <v>1040</v>
      </c>
      <c r="F113" s="4">
        <v>3220</v>
      </c>
      <c r="G113" s="8">
        <v>0.6</v>
      </c>
      <c r="H113" s="4">
        <f t="shared" si="1"/>
        <v>1932</v>
      </c>
      <c r="I113" s="4" t="s">
        <v>1053</v>
      </c>
      <c r="J113" s="6">
        <v>42112</v>
      </c>
      <c r="K113" s="10" t="s">
        <v>1043</v>
      </c>
      <c r="L113">
        <f>IF(SalesData[[#This Row],[Sales stage]]&lt;&gt;"Won",SalesData[[#This Row],[Close Date/Expected Close Date]]-SalesData[[#This Row],[Reporting Date]],"")</f>
        <v>97</v>
      </c>
      <c r="M113" t="b">
        <f>OR(Calculations!$B$2=1,INDEX(Calculations!$E$3:$E$13,Calculations!$B$2)=SalesData[[#This Row],[Country]])</f>
        <v>1</v>
      </c>
    </row>
    <row r="114" spans="1:13">
      <c r="A114" s="9">
        <v>42015</v>
      </c>
      <c r="B114" s="7" t="s">
        <v>15</v>
      </c>
      <c r="C114" s="4" t="s">
        <v>141</v>
      </c>
      <c r="D114" s="4" t="s">
        <v>1035</v>
      </c>
      <c r="E114" s="4" t="s">
        <v>1048</v>
      </c>
      <c r="F114" s="4">
        <v>780</v>
      </c>
      <c r="G114" s="8">
        <v>0.7</v>
      </c>
      <c r="H114" s="4">
        <f t="shared" si="1"/>
        <v>546</v>
      </c>
      <c r="I114" s="4" t="s">
        <v>1051</v>
      </c>
      <c r="J114" s="6">
        <v>42142</v>
      </c>
      <c r="K114" s="10" t="s">
        <v>1046</v>
      </c>
      <c r="L114">
        <f>IF(SalesData[[#This Row],[Sales stage]]&lt;&gt;"Won",SalesData[[#This Row],[Close Date/Expected Close Date]]-SalesData[[#This Row],[Reporting Date]],"")</f>
        <v>127</v>
      </c>
      <c r="M114" t="b">
        <f>OR(Calculations!$B$2=1,INDEX(Calculations!$E$3:$E$13,Calculations!$B$2)=SalesData[[#This Row],[Country]])</f>
        <v>1</v>
      </c>
    </row>
    <row r="115" spans="1:13">
      <c r="A115" s="9">
        <v>42015</v>
      </c>
      <c r="B115" s="7" t="s">
        <v>9</v>
      </c>
      <c r="C115" s="4" t="s">
        <v>142</v>
      </c>
      <c r="D115" s="4" t="s">
        <v>1032</v>
      </c>
      <c r="E115" s="4" t="s">
        <v>1040</v>
      </c>
      <c r="F115" s="4">
        <v>1890</v>
      </c>
      <c r="G115" s="8">
        <v>0.65</v>
      </c>
      <c r="H115" s="4">
        <f t="shared" si="1"/>
        <v>1228.5</v>
      </c>
      <c r="I115" s="4" t="s">
        <v>1051</v>
      </c>
      <c r="J115" s="6">
        <v>42175</v>
      </c>
      <c r="K115" s="10" t="s">
        <v>1046</v>
      </c>
      <c r="L115">
        <f>IF(SalesData[[#This Row],[Sales stage]]&lt;&gt;"Won",SalesData[[#This Row],[Close Date/Expected Close Date]]-SalesData[[#This Row],[Reporting Date]],"")</f>
        <v>160</v>
      </c>
      <c r="M115" t="b">
        <f>OR(Calculations!$B$2=1,INDEX(Calculations!$E$3:$E$13,Calculations!$B$2)=SalesData[[#This Row],[Country]])</f>
        <v>1</v>
      </c>
    </row>
    <row r="116" spans="1:13">
      <c r="A116" s="9">
        <v>42015</v>
      </c>
      <c r="B116" s="7" t="s">
        <v>23</v>
      </c>
      <c r="C116" s="4" t="s">
        <v>143</v>
      </c>
      <c r="D116" s="4" t="s">
        <v>1033</v>
      </c>
      <c r="E116" s="4" t="s">
        <v>1039</v>
      </c>
      <c r="F116" s="4">
        <v>3030</v>
      </c>
      <c r="G116" s="8">
        <v>0.7</v>
      </c>
      <c r="H116" s="4">
        <f t="shared" si="1"/>
        <v>2121</v>
      </c>
      <c r="I116" s="4" t="s">
        <v>1053</v>
      </c>
      <c r="J116" s="6">
        <v>42144</v>
      </c>
      <c r="K116" s="10" t="s">
        <v>1045</v>
      </c>
      <c r="L116">
        <f>IF(SalesData[[#This Row],[Sales stage]]&lt;&gt;"Won",SalesData[[#This Row],[Close Date/Expected Close Date]]-SalesData[[#This Row],[Reporting Date]],"")</f>
        <v>129</v>
      </c>
      <c r="M116" t="b">
        <f>OR(Calculations!$B$2=1,INDEX(Calculations!$E$3:$E$13,Calculations!$B$2)=SalesData[[#This Row],[Country]])</f>
        <v>1</v>
      </c>
    </row>
    <row r="117" spans="1:13">
      <c r="A117" s="9">
        <v>42015</v>
      </c>
      <c r="B117" s="7" t="s">
        <v>17</v>
      </c>
      <c r="C117" s="4" t="s">
        <v>144</v>
      </c>
      <c r="D117" s="4" t="s">
        <v>1035</v>
      </c>
      <c r="E117" s="4" t="s">
        <v>1048</v>
      </c>
      <c r="F117" s="4">
        <v>3980</v>
      </c>
      <c r="G117" s="8">
        <v>0.55000000000000004</v>
      </c>
      <c r="H117" s="4">
        <f t="shared" si="1"/>
        <v>2189</v>
      </c>
      <c r="I117" s="4" t="s">
        <v>1051</v>
      </c>
      <c r="J117" s="6">
        <v>42159</v>
      </c>
      <c r="K117" s="10" t="s">
        <v>1046</v>
      </c>
      <c r="L117">
        <f>IF(SalesData[[#This Row],[Sales stage]]&lt;&gt;"Won",SalesData[[#This Row],[Close Date/Expected Close Date]]-SalesData[[#This Row],[Reporting Date]],"")</f>
        <v>144</v>
      </c>
      <c r="M117" t="b">
        <f>OR(Calculations!$B$2=1,INDEX(Calculations!$E$3:$E$13,Calculations!$B$2)=SalesData[[#This Row],[Country]])</f>
        <v>1</v>
      </c>
    </row>
    <row r="118" spans="1:13">
      <c r="A118" s="9">
        <v>42015</v>
      </c>
      <c r="B118" s="7" t="s">
        <v>8</v>
      </c>
      <c r="C118" s="4" t="s">
        <v>145</v>
      </c>
      <c r="D118" s="4" t="s">
        <v>1035</v>
      </c>
      <c r="E118" s="4" t="s">
        <v>1040</v>
      </c>
      <c r="F118" s="4">
        <v>800</v>
      </c>
      <c r="G118" s="8">
        <v>0.6</v>
      </c>
      <c r="H118" s="4">
        <f t="shared" si="1"/>
        <v>480</v>
      </c>
      <c r="I118" s="4" t="s">
        <v>1053</v>
      </c>
      <c r="J118" s="6">
        <v>42155</v>
      </c>
      <c r="K118" s="10" t="s">
        <v>1043</v>
      </c>
      <c r="L118">
        <f>IF(SalesData[[#This Row],[Sales stage]]&lt;&gt;"Won",SalesData[[#This Row],[Close Date/Expected Close Date]]-SalesData[[#This Row],[Reporting Date]],"")</f>
        <v>140</v>
      </c>
      <c r="M118" t="b">
        <f>OR(Calculations!$B$2=1,INDEX(Calculations!$E$3:$E$13,Calculations!$B$2)=SalesData[[#This Row],[Country]])</f>
        <v>1</v>
      </c>
    </row>
    <row r="119" spans="1:13">
      <c r="A119" s="9">
        <v>42015</v>
      </c>
      <c r="B119" s="7" t="s">
        <v>26</v>
      </c>
      <c r="C119" s="4" t="s">
        <v>146</v>
      </c>
      <c r="D119" s="4" t="s">
        <v>1030</v>
      </c>
      <c r="E119" s="4" t="s">
        <v>1042</v>
      </c>
      <c r="F119" s="4">
        <v>1660</v>
      </c>
      <c r="G119" s="8">
        <v>0.8</v>
      </c>
      <c r="H119" s="4">
        <f t="shared" si="1"/>
        <v>1328</v>
      </c>
      <c r="I119" s="4" t="s">
        <v>1051</v>
      </c>
      <c r="J119" s="6">
        <v>42099</v>
      </c>
      <c r="K119" s="10" t="s">
        <v>1046</v>
      </c>
      <c r="L119">
        <f>IF(SalesData[[#This Row],[Sales stage]]&lt;&gt;"Won",SalesData[[#This Row],[Close Date/Expected Close Date]]-SalesData[[#This Row],[Reporting Date]],"")</f>
        <v>84</v>
      </c>
      <c r="M119" t="b">
        <f>OR(Calculations!$B$2=1,INDEX(Calculations!$E$3:$E$13,Calculations!$B$2)=SalesData[[#This Row],[Country]])</f>
        <v>1</v>
      </c>
    </row>
    <row r="120" spans="1:13">
      <c r="A120" s="9">
        <v>42015</v>
      </c>
      <c r="B120" s="7" t="s">
        <v>19</v>
      </c>
      <c r="C120" s="4" t="s">
        <v>147</v>
      </c>
      <c r="D120" s="4" t="s">
        <v>1031</v>
      </c>
      <c r="E120" s="4" t="s">
        <v>1048</v>
      </c>
      <c r="F120" s="4">
        <v>2930</v>
      </c>
      <c r="G120" s="8">
        <v>0.75</v>
      </c>
      <c r="H120" s="4">
        <f t="shared" si="1"/>
        <v>2197.5</v>
      </c>
      <c r="I120" s="4" t="s">
        <v>1051</v>
      </c>
      <c r="J120" s="6">
        <v>42133</v>
      </c>
      <c r="K120" s="10" t="s">
        <v>1044</v>
      </c>
      <c r="L120">
        <f>IF(SalesData[[#This Row],[Sales stage]]&lt;&gt;"Won",SalesData[[#This Row],[Close Date/Expected Close Date]]-SalesData[[#This Row],[Reporting Date]],"")</f>
        <v>118</v>
      </c>
      <c r="M120" t="b">
        <f>OR(Calculations!$B$2=1,INDEX(Calculations!$E$3:$E$13,Calculations!$B$2)=SalesData[[#This Row],[Country]])</f>
        <v>1</v>
      </c>
    </row>
    <row r="121" spans="1:13">
      <c r="A121" s="9">
        <v>42016</v>
      </c>
      <c r="B121" s="7" t="s">
        <v>9</v>
      </c>
      <c r="C121" s="4" t="s">
        <v>148</v>
      </c>
      <c r="D121" s="4" t="s">
        <v>1038</v>
      </c>
      <c r="E121" s="4" t="s">
        <v>1040</v>
      </c>
      <c r="F121" s="4">
        <v>1730</v>
      </c>
      <c r="G121" s="8">
        <v>0.55000000000000004</v>
      </c>
      <c r="H121" s="4">
        <f t="shared" si="1"/>
        <v>951.50000000000011</v>
      </c>
      <c r="I121" s="4" t="s">
        <v>1051</v>
      </c>
      <c r="J121" s="6">
        <v>42108</v>
      </c>
      <c r="K121" s="10" t="s">
        <v>1043</v>
      </c>
      <c r="L121">
        <f>IF(SalesData[[#This Row],[Sales stage]]&lt;&gt;"Won",SalesData[[#This Row],[Close Date/Expected Close Date]]-SalesData[[#This Row],[Reporting Date]],"")</f>
        <v>92</v>
      </c>
      <c r="M121" t="b">
        <f>OR(Calculations!$B$2=1,INDEX(Calculations!$E$3:$E$13,Calculations!$B$2)=SalesData[[#This Row],[Country]])</f>
        <v>1</v>
      </c>
    </row>
    <row r="122" spans="1:13">
      <c r="A122" s="9">
        <v>42016</v>
      </c>
      <c r="B122" s="7" t="s">
        <v>10</v>
      </c>
      <c r="C122" s="4" t="s">
        <v>149</v>
      </c>
      <c r="D122" s="4" t="s">
        <v>1032</v>
      </c>
      <c r="E122" s="4" t="s">
        <v>1048</v>
      </c>
      <c r="F122" s="4">
        <v>3620</v>
      </c>
      <c r="G122" s="8">
        <v>0.55000000000000004</v>
      </c>
      <c r="H122" s="4">
        <f t="shared" si="1"/>
        <v>1991.0000000000002</v>
      </c>
      <c r="I122" s="4" t="s">
        <v>1050</v>
      </c>
      <c r="J122" s="6">
        <v>42109</v>
      </c>
      <c r="K122" s="10" t="s">
        <v>1043</v>
      </c>
      <c r="L122">
        <f>IF(SalesData[[#This Row],[Sales stage]]&lt;&gt;"Won",SalesData[[#This Row],[Close Date/Expected Close Date]]-SalesData[[#This Row],[Reporting Date]],"")</f>
        <v>93</v>
      </c>
      <c r="M122" t="b">
        <f>OR(Calculations!$B$2=1,INDEX(Calculations!$E$3:$E$13,Calculations!$B$2)=SalesData[[#This Row],[Country]])</f>
        <v>1</v>
      </c>
    </row>
    <row r="123" spans="1:13">
      <c r="A123" s="9">
        <v>42016</v>
      </c>
      <c r="B123" s="7" t="s">
        <v>12</v>
      </c>
      <c r="C123" s="4" t="s">
        <v>150</v>
      </c>
      <c r="D123" s="4" t="s">
        <v>1032</v>
      </c>
      <c r="E123" s="4" t="s">
        <v>1048</v>
      </c>
      <c r="F123" s="4">
        <v>1100</v>
      </c>
      <c r="G123" s="8">
        <v>0.8</v>
      </c>
      <c r="H123" s="4">
        <f t="shared" si="1"/>
        <v>880</v>
      </c>
      <c r="I123" s="4" t="s">
        <v>1051</v>
      </c>
      <c r="J123" s="6">
        <v>42123</v>
      </c>
      <c r="K123" s="10" t="s">
        <v>1043</v>
      </c>
      <c r="L123">
        <f>IF(SalesData[[#This Row],[Sales stage]]&lt;&gt;"Won",SalesData[[#This Row],[Close Date/Expected Close Date]]-SalesData[[#This Row],[Reporting Date]],"")</f>
        <v>107</v>
      </c>
      <c r="M123" t="b">
        <f>OR(Calculations!$B$2=1,INDEX(Calculations!$E$3:$E$13,Calculations!$B$2)=SalesData[[#This Row],[Country]])</f>
        <v>1</v>
      </c>
    </row>
    <row r="124" spans="1:13">
      <c r="A124" s="9">
        <v>42016</v>
      </c>
      <c r="B124" s="7" t="s">
        <v>24</v>
      </c>
      <c r="C124" s="4" t="s">
        <v>151</v>
      </c>
      <c r="D124" s="4" t="s">
        <v>1035</v>
      </c>
      <c r="E124" s="4" t="s">
        <v>1042</v>
      </c>
      <c r="F124" s="4">
        <v>1210</v>
      </c>
      <c r="G124" s="8">
        <v>0.8</v>
      </c>
      <c r="H124" s="4">
        <f t="shared" si="1"/>
        <v>968</v>
      </c>
      <c r="I124" s="4" t="s">
        <v>1051</v>
      </c>
      <c r="J124" s="6">
        <v>42139</v>
      </c>
      <c r="K124" s="10" t="s">
        <v>1043</v>
      </c>
      <c r="L124">
        <f>IF(SalesData[[#This Row],[Sales stage]]&lt;&gt;"Won",SalesData[[#This Row],[Close Date/Expected Close Date]]-SalesData[[#This Row],[Reporting Date]],"")</f>
        <v>123</v>
      </c>
      <c r="M124" t="b">
        <f>OR(Calculations!$B$2=1,INDEX(Calculations!$E$3:$E$13,Calculations!$B$2)=SalesData[[#This Row],[Country]])</f>
        <v>1</v>
      </c>
    </row>
    <row r="125" spans="1:13">
      <c r="A125" s="9">
        <v>42016</v>
      </c>
      <c r="B125" s="7" t="s">
        <v>10</v>
      </c>
      <c r="C125" s="4" t="s">
        <v>152</v>
      </c>
      <c r="D125" s="4" t="s">
        <v>1030</v>
      </c>
      <c r="E125" s="4" t="s">
        <v>1048</v>
      </c>
      <c r="F125" s="4">
        <v>3720</v>
      </c>
      <c r="G125" s="8">
        <v>0.75</v>
      </c>
      <c r="H125" s="4">
        <f t="shared" si="1"/>
        <v>2790</v>
      </c>
      <c r="I125" s="4" t="s">
        <v>1051</v>
      </c>
      <c r="J125" s="6">
        <v>42127</v>
      </c>
      <c r="K125" s="10" t="s">
        <v>1045</v>
      </c>
      <c r="L125">
        <f>IF(SalesData[[#This Row],[Sales stage]]&lt;&gt;"Won",SalesData[[#This Row],[Close Date/Expected Close Date]]-SalesData[[#This Row],[Reporting Date]],"")</f>
        <v>111</v>
      </c>
      <c r="M125" t="b">
        <f>OR(Calculations!$B$2=1,INDEX(Calculations!$E$3:$E$13,Calculations!$B$2)=SalesData[[#This Row],[Country]])</f>
        <v>1</v>
      </c>
    </row>
    <row r="126" spans="1:13">
      <c r="A126" s="9">
        <v>42016</v>
      </c>
      <c r="B126" s="7" t="s">
        <v>21</v>
      </c>
      <c r="C126" s="4" t="s">
        <v>153</v>
      </c>
      <c r="D126" s="4" t="s">
        <v>1035</v>
      </c>
      <c r="E126" s="4" t="s">
        <v>1040</v>
      </c>
      <c r="F126" s="4">
        <v>1230</v>
      </c>
      <c r="G126" s="8">
        <v>0.85</v>
      </c>
      <c r="H126" s="4">
        <f t="shared" si="1"/>
        <v>1045.5</v>
      </c>
      <c r="I126" s="4" t="s">
        <v>1051</v>
      </c>
      <c r="J126" s="6">
        <v>42165</v>
      </c>
      <c r="K126" s="10" t="s">
        <v>1043</v>
      </c>
      <c r="L126">
        <f>IF(SalesData[[#This Row],[Sales stage]]&lt;&gt;"Won",SalesData[[#This Row],[Close Date/Expected Close Date]]-SalesData[[#This Row],[Reporting Date]],"")</f>
        <v>149</v>
      </c>
      <c r="M126" t="b">
        <f>OR(Calculations!$B$2=1,INDEX(Calculations!$E$3:$E$13,Calculations!$B$2)=SalesData[[#This Row],[Country]])</f>
        <v>1</v>
      </c>
    </row>
    <row r="127" spans="1:13">
      <c r="A127" s="9">
        <v>42016</v>
      </c>
      <c r="B127" s="7" t="s">
        <v>14</v>
      </c>
      <c r="C127" s="4" t="s">
        <v>154</v>
      </c>
      <c r="D127" s="4" t="s">
        <v>1038</v>
      </c>
      <c r="E127" s="4" t="s">
        <v>1040</v>
      </c>
      <c r="F127" s="4">
        <v>4530</v>
      </c>
      <c r="G127" s="8">
        <v>0.75</v>
      </c>
      <c r="H127" s="4">
        <f t="shared" si="1"/>
        <v>3397.5</v>
      </c>
      <c r="I127" s="4" t="s">
        <v>1053</v>
      </c>
      <c r="J127" s="6">
        <v>42133</v>
      </c>
      <c r="K127" s="10" t="s">
        <v>1045</v>
      </c>
      <c r="L127">
        <f>IF(SalesData[[#This Row],[Sales stage]]&lt;&gt;"Won",SalesData[[#This Row],[Close Date/Expected Close Date]]-SalesData[[#This Row],[Reporting Date]],"")</f>
        <v>117</v>
      </c>
      <c r="M127" t="b">
        <f>OR(Calculations!$B$2=1,INDEX(Calculations!$E$3:$E$13,Calculations!$B$2)=SalesData[[#This Row],[Country]])</f>
        <v>1</v>
      </c>
    </row>
    <row r="128" spans="1:13">
      <c r="A128" s="9">
        <v>42016</v>
      </c>
      <c r="B128" s="7" t="s">
        <v>13</v>
      </c>
      <c r="C128" s="4" t="s">
        <v>155</v>
      </c>
      <c r="D128" s="4" t="s">
        <v>1029</v>
      </c>
      <c r="E128" s="4" t="s">
        <v>1048</v>
      </c>
      <c r="F128" s="4">
        <v>4640</v>
      </c>
      <c r="G128" s="8">
        <v>0.6</v>
      </c>
      <c r="H128" s="4">
        <f t="shared" si="1"/>
        <v>2784</v>
      </c>
      <c r="I128" s="4" t="s">
        <v>1051</v>
      </c>
      <c r="J128" s="6">
        <v>42126</v>
      </c>
      <c r="K128" s="10"/>
      <c r="L128">
        <f>IF(SalesData[[#This Row],[Sales stage]]&lt;&gt;"Won",SalesData[[#This Row],[Close Date/Expected Close Date]]-SalesData[[#This Row],[Reporting Date]],"")</f>
        <v>110</v>
      </c>
      <c r="M128" t="b">
        <f>OR(Calculations!$B$2=1,INDEX(Calculations!$E$3:$E$13,Calculations!$B$2)=SalesData[[#This Row],[Country]])</f>
        <v>1</v>
      </c>
    </row>
    <row r="129" spans="1:13">
      <c r="A129" s="9">
        <v>42016</v>
      </c>
      <c r="B129" s="7" t="s">
        <v>12</v>
      </c>
      <c r="C129" s="4" t="s">
        <v>156</v>
      </c>
      <c r="D129" s="4" t="s">
        <v>1029</v>
      </c>
      <c r="E129" s="4" t="s">
        <v>1040</v>
      </c>
      <c r="F129" s="4">
        <v>4860</v>
      </c>
      <c r="G129" s="8">
        <v>0.55000000000000004</v>
      </c>
      <c r="H129" s="4">
        <f t="shared" si="1"/>
        <v>2673</v>
      </c>
      <c r="I129" s="4" t="s">
        <v>1050</v>
      </c>
      <c r="J129" s="6">
        <v>42136</v>
      </c>
      <c r="K129" s="10" t="s">
        <v>1043</v>
      </c>
      <c r="L129">
        <f>IF(SalesData[[#This Row],[Sales stage]]&lt;&gt;"Won",SalesData[[#This Row],[Close Date/Expected Close Date]]-SalesData[[#This Row],[Reporting Date]],"")</f>
        <v>120</v>
      </c>
      <c r="M129" t="b">
        <f>OR(Calculations!$B$2=1,INDEX(Calculations!$E$3:$E$13,Calculations!$B$2)=SalesData[[#This Row],[Country]])</f>
        <v>1</v>
      </c>
    </row>
    <row r="130" spans="1:13">
      <c r="A130" s="9">
        <v>42016</v>
      </c>
      <c r="B130" s="7" t="s">
        <v>10</v>
      </c>
      <c r="C130" s="4" t="s">
        <v>157</v>
      </c>
      <c r="D130" s="4" t="s">
        <v>1038</v>
      </c>
      <c r="E130" s="4" t="s">
        <v>1048</v>
      </c>
      <c r="F130" s="4">
        <v>1310</v>
      </c>
      <c r="G130" s="8">
        <v>0.7</v>
      </c>
      <c r="H130" s="4">
        <f t="shared" si="1"/>
        <v>916.99999999999989</v>
      </c>
      <c r="I130" s="4" t="s">
        <v>1050</v>
      </c>
      <c r="J130" s="6">
        <v>42102</v>
      </c>
      <c r="K130" s="10" t="s">
        <v>1043</v>
      </c>
      <c r="L130">
        <f>IF(SalesData[[#This Row],[Sales stage]]&lt;&gt;"Won",SalesData[[#This Row],[Close Date/Expected Close Date]]-SalesData[[#This Row],[Reporting Date]],"")</f>
        <v>86</v>
      </c>
      <c r="M130" t="b">
        <f>OR(Calculations!$B$2=1,INDEX(Calculations!$E$3:$E$13,Calculations!$B$2)=SalesData[[#This Row],[Country]])</f>
        <v>1</v>
      </c>
    </row>
    <row r="131" spans="1:13">
      <c r="A131" s="9">
        <v>42016</v>
      </c>
      <c r="B131" s="7" t="s">
        <v>10</v>
      </c>
      <c r="C131" s="4" t="s">
        <v>158</v>
      </c>
      <c r="D131" s="4" t="s">
        <v>1034</v>
      </c>
      <c r="E131" s="4" t="s">
        <v>1048</v>
      </c>
      <c r="F131" s="4">
        <v>1500</v>
      </c>
      <c r="G131" s="8">
        <v>0.6</v>
      </c>
      <c r="H131" s="4">
        <f t="shared" ref="H131:H194" si="2">F131*G131</f>
        <v>900</v>
      </c>
      <c r="I131" s="4" t="s">
        <v>1053</v>
      </c>
      <c r="J131" s="6">
        <v>42180</v>
      </c>
      <c r="K131" s="10" t="s">
        <v>1043</v>
      </c>
      <c r="L131">
        <f>IF(SalesData[[#This Row],[Sales stage]]&lt;&gt;"Won",SalesData[[#This Row],[Close Date/Expected Close Date]]-SalesData[[#This Row],[Reporting Date]],"")</f>
        <v>164</v>
      </c>
      <c r="M131" t="b">
        <f>OR(Calculations!$B$2=1,INDEX(Calculations!$E$3:$E$13,Calculations!$B$2)=SalesData[[#This Row],[Country]])</f>
        <v>1</v>
      </c>
    </row>
    <row r="132" spans="1:13">
      <c r="A132" s="9">
        <v>42017</v>
      </c>
      <c r="B132" s="7" t="s">
        <v>24</v>
      </c>
      <c r="C132" s="4" t="s">
        <v>159</v>
      </c>
      <c r="D132" s="4" t="s">
        <v>1035</v>
      </c>
      <c r="E132" s="4" t="s">
        <v>1048</v>
      </c>
      <c r="F132" s="4">
        <v>490</v>
      </c>
      <c r="G132" s="8">
        <v>0.7</v>
      </c>
      <c r="H132" s="4">
        <f t="shared" si="2"/>
        <v>343</v>
      </c>
      <c r="I132" s="4" t="s">
        <v>1051</v>
      </c>
      <c r="J132" s="6">
        <v>42122</v>
      </c>
      <c r="K132" s="10" t="s">
        <v>1045</v>
      </c>
      <c r="L132">
        <f>IF(SalesData[[#This Row],[Sales stage]]&lt;&gt;"Won",SalesData[[#This Row],[Close Date/Expected Close Date]]-SalesData[[#This Row],[Reporting Date]],"")</f>
        <v>105</v>
      </c>
      <c r="M132" t="b">
        <f>OR(Calculations!$B$2=1,INDEX(Calculations!$E$3:$E$13,Calculations!$B$2)=SalesData[[#This Row],[Country]])</f>
        <v>1</v>
      </c>
    </row>
    <row r="133" spans="1:13">
      <c r="A133" s="9">
        <v>42017</v>
      </c>
      <c r="B133" s="7" t="s">
        <v>14</v>
      </c>
      <c r="C133" s="4" t="s">
        <v>160</v>
      </c>
      <c r="D133" s="4" t="s">
        <v>1030</v>
      </c>
      <c r="E133" s="4" t="s">
        <v>1042</v>
      </c>
      <c r="F133" s="4">
        <v>2520</v>
      </c>
      <c r="G133" s="8">
        <v>0.85</v>
      </c>
      <c r="H133" s="4">
        <f t="shared" si="2"/>
        <v>2142</v>
      </c>
      <c r="I133" s="4" t="s">
        <v>1053</v>
      </c>
      <c r="J133" s="6">
        <v>42150</v>
      </c>
      <c r="K133" s="10" t="s">
        <v>1046</v>
      </c>
      <c r="L133">
        <f>IF(SalesData[[#This Row],[Sales stage]]&lt;&gt;"Won",SalesData[[#This Row],[Close Date/Expected Close Date]]-SalesData[[#This Row],[Reporting Date]],"")</f>
        <v>133</v>
      </c>
      <c r="M133" t="b">
        <f>OR(Calculations!$B$2=1,INDEX(Calculations!$E$3:$E$13,Calculations!$B$2)=SalesData[[#This Row],[Country]])</f>
        <v>1</v>
      </c>
    </row>
    <row r="134" spans="1:13">
      <c r="A134" s="9">
        <v>42017</v>
      </c>
      <c r="B134" s="7" t="s">
        <v>15</v>
      </c>
      <c r="C134" s="4" t="s">
        <v>161</v>
      </c>
      <c r="D134" s="4" t="s">
        <v>1035</v>
      </c>
      <c r="E134" s="4" t="s">
        <v>1040</v>
      </c>
      <c r="F134" s="4">
        <v>2010</v>
      </c>
      <c r="G134" s="8">
        <v>0.7</v>
      </c>
      <c r="H134" s="4">
        <f t="shared" si="2"/>
        <v>1407</v>
      </c>
      <c r="I134" s="4" t="s">
        <v>1051</v>
      </c>
      <c r="J134" s="6">
        <v>42122</v>
      </c>
      <c r="K134" s="10" t="s">
        <v>1043</v>
      </c>
      <c r="L134">
        <f>IF(SalesData[[#This Row],[Sales stage]]&lt;&gt;"Won",SalesData[[#This Row],[Close Date/Expected Close Date]]-SalesData[[#This Row],[Reporting Date]],"")</f>
        <v>105</v>
      </c>
      <c r="M134" t="b">
        <f>OR(Calculations!$B$2=1,INDEX(Calculations!$E$3:$E$13,Calculations!$B$2)=SalesData[[#This Row],[Country]])</f>
        <v>1</v>
      </c>
    </row>
    <row r="135" spans="1:13">
      <c r="A135" s="9">
        <v>42017</v>
      </c>
      <c r="B135" s="7" t="s">
        <v>25</v>
      </c>
      <c r="C135" s="4" t="s">
        <v>162</v>
      </c>
      <c r="D135" s="4" t="s">
        <v>1034</v>
      </c>
      <c r="E135" s="4" t="s">
        <v>1042</v>
      </c>
      <c r="F135" s="4">
        <v>1750</v>
      </c>
      <c r="G135" s="8">
        <v>0.8</v>
      </c>
      <c r="H135" s="4">
        <f t="shared" si="2"/>
        <v>1400</v>
      </c>
      <c r="I135" s="4" t="s">
        <v>1053</v>
      </c>
      <c r="J135" s="6">
        <v>42171</v>
      </c>
      <c r="K135" s="10" t="s">
        <v>1043</v>
      </c>
      <c r="L135">
        <f>IF(SalesData[[#This Row],[Sales stage]]&lt;&gt;"Won",SalesData[[#This Row],[Close Date/Expected Close Date]]-SalesData[[#This Row],[Reporting Date]],"")</f>
        <v>154</v>
      </c>
      <c r="M135" t="b">
        <f>OR(Calculations!$B$2=1,INDEX(Calculations!$E$3:$E$13,Calculations!$B$2)=SalesData[[#This Row],[Country]])</f>
        <v>1</v>
      </c>
    </row>
    <row r="136" spans="1:13">
      <c r="A136" s="9">
        <v>42017</v>
      </c>
      <c r="B136" s="7" t="s">
        <v>9</v>
      </c>
      <c r="C136" s="4" t="s">
        <v>163</v>
      </c>
      <c r="D136" s="4" t="s">
        <v>1036</v>
      </c>
      <c r="E136" s="4" t="s">
        <v>1047</v>
      </c>
      <c r="F136" s="4">
        <v>3960</v>
      </c>
      <c r="G136" s="8">
        <v>0.75</v>
      </c>
      <c r="H136" s="4">
        <f t="shared" si="2"/>
        <v>2970</v>
      </c>
      <c r="I136" s="4" t="s">
        <v>1051</v>
      </c>
      <c r="J136" s="6">
        <v>42070</v>
      </c>
      <c r="K136" s="10"/>
      <c r="L136" t="str">
        <f>IF(SalesData[[#This Row],[Sales stage]]&lt;&gt;"Won",SalesData[[#This Row],[Close Date/Expected Close Date]]-SalesData[[#This Row],[Reporting Date]],"")</f>
        <v/>
      </c>
      <c r="M136" t="b">
        <f>OR(Calculations!$B$2=1,INDEX(Calculations!$E$3:$E$13,Calculations!$B$2)=SalesData[[#This Row],[Country]])</f>
        <v>1</v>
      </c>
    </row>
    <row r="137" spans="1:13">
      <c r="A137" s="9">
        <v>42017</v>
      </c>
      <c r="B137" s="7" t="s">
        <v>14</v>
      </c>
      <c r="C137" s="4" t="s">
        <v>164</v>
      </c>
      <c r="D137" s="4" t="s">
        <v>1031</v>
      </c>
      <c r="E137" s="4" t="s">
        <v>1040</v>
      </c>
      <c r="F137" s="4">
        <v>3450</v>
      </c>
      <c r="G137" s="8">
        <v>0.7</v>
      </c>
      <c r="H137" s="4">
        <f t="shared" si="2"/>
        <v>2415</v>
      </c>
      <c r="I137" s="4" t="s">
        <v>1050</v>
      </c>
      <c r="J137" s="6">
        <v>42181</v>
      </c>
      <c r="K137" s="10" t="s">
        <v>1044</v>
      </c>
      <c r="L137">
        <f>IF(SalesData[[#This Row],[Sales stage]]&lt;&gt;"Won",SalesData[[#This Row],[Close Date/Expected Close Date]]-SalesData[[#This Row],[Reporting Date]],"")</f>
        <v>164</v>
      </c>
      <c r="M137" t="b">
        <f>OR(Calculations!$B$2=1,INDEX(Calculations!$E$3:$E$13,Calculations!$B$2)=SalesData[[#This Row],[Country]])</f>
        <v>1</v>
      </c>
    </row>
    <row r="138" spans="1:13">
      <c r="A138" s="9">
        <v>42017</v>
      </c>
      <c r="B138" s="7" t="s">
        <v>15</v>
      </c>
      <c r="C138" s="4" t="s">
        <v>165</v>
      </c>
      <c r="D138" s="4" t="s">
        <v>1036</v>
      </c>
      <c r="E138" s="4" t="s">
        <v>1048</v>
      </c>
      <c r="F138" s="4">
        <v>1360</v>
      </c>
      <c r="G138" s="8">
        <v>0.65</v>
      </c>
      <c r="H138" s="4">
        <f t="shared" si="2"/>
        <v>884</v>
      </c>
      <c r="I138" s="4" t="s">
        <v>1053</v>
      </c>
      <c r="J138" s="6">
        <v>42122</v>
      </c>
      <c r="K138" s="10" t="s">
        <v>1044</v>
      </c>
      <c r="L138">
        <f>IF(SalesData[[#This Row],[Sales stage]]&lt;&gt;"Won",SalesData[[#This Row],[Close Date/Expected Close Date]]-SalesData[[#This Row],[Reporting Date]],"")</f>
        <v>105</v>
      </c>
      <c r="M138" t="b">
        <f>OR(Calculations!$B$2=1,INDEX(Calculations!$E$3:$E$13,Calculations!$B$2)=SalesData[[#This Row],[Country]])</f>
        <v>1</v>
      </c>
    </row>
    <row r="139" spans="1:13">
      <c r="A139" s="9">
        <v>42017</v>
      </c>
      <c r="B139" s="7" t="s">
        <v>16</v>
      </c>
      <c r="C139" s="4" t="s">
        <v>166</v>
      </c>
      <c r="D139" s="4" t="s">
        <v>1038</v>
      </c>
      <c r="E139" s="4" t="s">
        <v>1042</v>
      </c>
      <c r="F139" s="4">
        <v>2900</v>
      </c>
      <c r="G139" s="8">
        <v>0.55000000000000004</v>
      </c>
      <c r="H139" s="4">
        <f t="shared" si="2"/>
        <v>1595.0000000000002</v>
      </c>
      <c r="I139" s="4" t="s">
        <v>1050</v>
      </c>
      <c r="J139" s="6">
        <v>42158</v>
      </c>
      <c r="K139" s="10" t="s">
        <v>1043</v>
      </c>
      <c r="L139">
        <f>IF(SalesData[[#This Row],[Sales stage]]&lt;&gt;"Won",SalesData[[#This Row],[Close Date/Expected Close Date]]-SalesData[[#This Row],[Reporting Date]],"")</f>
        <v>141</v>
      </c>
      <c r="M139" t="b">
        <f>OR(Calculations!$B$2=1,INDEX(Calculations!$E$3:$E$13,Calculations!$B$2)=SalesData[[#This Row],[Country]])</f>
        <v>1</v>
      </c>
    </row>
    <row r="140" spans="1:13">
      <c r="A140" s="9">
        <v>42017</v>
      </c>
      <c r="B140" s="7" t="s">
        <v>25</v>
      </c>
      <c r="C140" s="4" t="s">
        <v>167</v>
      </c>
      <c r="D140" s="4" t="s">
        <v>1032</v>
      </c>
      <c r="E140" s="4" t="s">
        <v>1047</v>
      </c>
      <c r="F140" s="4">
        <v>1460</v>
      </c>
      <c r="G140" s="8">
        <v>0.55000000000000004</v>
      </c>
      <c r="H140" s="4">
        <f t="shared" si="2"/>
        <v>803.00000000000011</v>
      </c>
      <c r="I140" s="4" t="s">
        <v>1053</v>
      </c>
      <c r="J140" s="6">
        <v>42031</v>
      </c>
      <c r="K140" s="10"/>
      <c r="L140" t="str">
        <f>IF(SalesData[[#This Row],[Sales stage]]&lt;&gt;"Won",SalesData[[#This Row],[Close Date/Expected Close Date]]-SalesData[[#This Row],[Reporting Date]],"")</f>
        <v/>
      </c>
      <c r="M140" t="b">
        <f>OR(Calculations!$B$2=1,INDEX(Calculations!$E$3:$E$13,Calculations!$B$2)=SalesData[[#This Row],[Country]])</f>
        <v>1</v>
      </c>
    </row>
    <row r="141" spans="1:13">
      <c r="A141" s="9">
        <v>42017</v>
      </c>
      <c r="B141" s="7" t="s">
        <v>23</v>
      </c>
      <c r="C141" s="4" t="s">
        <v>168</v>
      </c>
      <c r="D141" s="4" t="s">
        <v>1035</v>
      </c>
      <c r="E141" s="4" t="s">
        <v>1039</v>
      </c>
      <c r="F141" s="4">
        <v>1600</v>
      </c>
      <c r="G141" s="8">
        <v>0.55000000000000004</v>
      </c>
      <c r="H141" s="4">
        <f t="shared" si="2"/>
        <v>880.00000000000011</v>
      </c>
      <c r="I141" s="4" t="s">
        <v>1050</v>
      </c>
      <c r="J141" s="6">
        <v>42121</v>
      </c>
      <c r="K141" s="10" t="s">
        <v>1044</v>
      </c>
      <c r="L141">
        <f>IF(SalesData[[#This Row],[Sales stage]]&lt;&gt;"Won",SalesData[[#This Row],[Close Date/Expected Close Date]]-SalesData[[#This Row],[Reporting Date]],"")</f>
        <v>104</v>
      </c>
      <c r="M141" t="b">
        <f>OR(Calculations!$B$2=1,INDEX(Calculations!$E$3:$E$13,Calculations!$B$2)=SalesData[[#This Row],[Country]])</f>
        <v>1</v>
      </c>
    </row>
    <row r="142" spans="1:13">
      <c r="A142" s="9">
        <v>42017</v>
      </c>
      <c r="B142" s="7" t="s">
        <v>9</v>
      </c>
      <c r="C142" s="4" t="s">
        <v>169</v>
      </c>
      <c r="D142" s="4" t="s">
        <v>1038</v>
      </c>
      <c r="E142" s="4" t="s">
        <v>1039</v>
      </c>
      <c r="F142" s="4">
        <v>3010</v>
      </c>
      <c r="G142" s="8">
        <v>0.85</v>
      </c>
      <c r="H142" s="4">
        <f t="shared" si="2"/>
        <v>2558.5</v>
      </c>
      <c r="I142" s="4" t="s">
        <v>1051</v>
      </c>
      <c r="J142" s="6">
        <v>42123</v>
      </c>
      <c r="K142" s="10" t="s">
        <v>1044</v>
      </c>
      <c r="L142">
        <f>IF(SalesData[[#This Row],[Sales stage]]&lt;&gt;"Won",SalesData[[#This Row],[Close Date/Expected Close Date]]-SalesData[[#This Row],[Reporting Date]],"")</f>
        <v>106</v>
      </c>
      <c r="M142" t="b">
        <f>OR(Calculations!$B$2=1,INDEX(Calculations!$E$3:$E$13,Calculations!$B$2)=SalesData[[#This Row],[Country]])</f>
        <v>1</v>
      </c>
    </row>
    <row r="143" spans="1:13">
      <c r="A143" s="9">
        <v>42017</v>
      </c>
      <c r="B143" s="7" t="s">
        <v>10</v>
      </c>
      <c r="C143" s="4" t="s">
        <v>170</v>
      </c>
      <c r="D143" s="4" t="s">
        <v>1031</v>
      </c>
      <c r="E143" s="4" t="s">
        <v>1039</v>
      </c>
      <c r="F143" s="4">
        <v>3380</v>
      </c>
      <c r="G143" s="8">
        <v>0.5</v>
      </c>
      <c r="H143" s="4">
        <f t="shared" si="2"/>
        <v>1690</v>
      </c>
      <c r="I143" s="4" t="s">
        <v>1051</v>
      </c>
      <c r="J143" s="6">
        <v>42181</v>
      </c>
      <c r="K143" s="10" t="s">
        <v>1045</v>
      </c>
      <c r="L143">
        <f>IF(SalesData[[#This Row],[Sales stage]]&lt;&gt;"Won",SalesData[[#This Row],[Close Date/Expected Close Date]]-SalesData[[#This Row],[Reporting Date]],"")</f>
        <v>164</v>
      </c>
      <c r="M143" t="b">
        <f>OR(Calculations!$B$2=1,INDEX(Calculations!$E$3:$E$13,Calculations!$B$2)=SalesData[[#This Row],[Country]])</f>
        <v>1</v>
      </c>
    </row>
    <row r="144" spans="1:13">
      <c r="A144" s="9">
        <v>42017</v>
      </c>
      <c r="B144" s="7" t="s">
        <v>8</v>
      </c>
      <c r="C144" s="4" t="s">
        <v>171</v>
      </c>
      <c r="D144" s="4" t="s">
        <v>1035</v>
      </c>
      <c r="E144" s="4" t="s">
        <v>1040</v>
      </c>
      <c r="F144" s="4">
        <v>2850</v>
      </c>
      <c r="G144" s="8">
        <v>0.55000000000000004</v>
      </c>
      <c r="H144" s="4">
        <f t="shared" si="2"/>
        <v>1567.5000000000002</v>
      </c>
      <c r="I144" s="4" t="s">
        <v>1051</v>
      </c>
      <c r="J144" s="6">
        <v>42164</v>
      </c>
      <c r="K144" s="10"/>
      <c r="L144">
        <f>IF(SalesData[[#This Row],[Sales stage]]&lt;&gt;"Won",SalesData[[#This Row],[Close Date/Expected Close Date]]-SalesData[[#This Row],[Reporting Date]],"")</f>
        <v>147</v>
      </c>
      <c r="M144" t="b">
        <f>OR(Calculations!$B$2=1,INDEX(Calculations!$E$3:$E$13,Calculations!$B$2)=SalesData[[#This Row],[Country]])</f>
        <v>1</v>
      </c>
    </row>
    <row r="145" spans="1:13">
      <c r="A145" s="9">
        <v>42017</v>
      </c>
      <c r="B145" s="7" t="s">
        <v>24</v>
      </c>
      <c r="C145" s="4" t="s">
        <v>172</v>
      </c>
      <c r="D145" s="4" t="s">
        <v>1036</v>
      </c>
      <c r="E145" s="4" t="s">
        <v>1048</v>
      </c>
      <c r="F145" s="4">
        <v>4380</v>
      </c>
      <c r="G145" s="8">
        <v>0.75</v>
      </c>
      <c r="H145" s="4">
        <f t="shared" si="2"/>
        <v>3285</v>
      </c>
      <c r="I145" s="4" t="s">
        <v>1051</v>
      </c>
      <c r="J145" s="6">
        <v>42174</v>
      </c>
      <c r="K145" s="10"/>
      <c r="L145">
        <f>IF(SalesData[[#This Row],[Sales stage]]&lt;&gt;"Won",SalesData[[#This Row],[Close Date/Expected Close Date]]-SalesData[[#This Row],[Reporting Date]],"")</f>
        <v>157</v>
      </c>
      <c r="M145" t="b">
        <f>OR(Calculations!$B$2=1,INDEX(Calculations!$E$3:$E$13,Calculations!$B$2)=SalesData[[#This Row],[Country]])</f>
        <v>1</v>
      </c>
    </row>
    <row r="146" spans="1:13">
      <c r="A146" s="9">
        <v>42018</v>
      </c>
      <c r="B146" s="7" t="s">
        <v>19</v>
      </c>
      <c r="C146" s="4" t="s">
        <v>173</v>
      </c>
      <c r="D146" s="4" t="s">
        <v>1031</v>
      </c>
      <c r="E146" s="4" t="s">
        <v>1039</v>
      </c>
      <c r="F146" s="4">
        <v>3330</v>
      </c>
      <c r="G146" s="8">
        <v>0.65</v>
      </c>
      <c r="H146" s="4">
        <f t="shared" si="2"/>
        <v>2164.5</v>
      </c>
      <c r="I146" s="4" t="s">
        <v>1053</v>
      </c>
      <c r="J146" s="6">
        <v>42174</v>
      </c>
      <c r="K146" s="10" t="s">
        <v>1043</v>
      </c>
      <c r="L146">
        <f>IF(SalesData[[#This Row],[Sales stage]]&lt;&gt;"Won",SalesData[[#This Row],[Close Date/Expected Close Date]]-SalesData[[#This Row],[Reporting Date]],"")</f>
        <v>156</v>
      </c>
      <c r="M146" t="b">
        <f>OR(Calculations!$B$2=1,INDEX(Calculations!$E$3:$E$13,Calculations!$B$2)=SalesData[[#This Row],[Country]])</f>
        <v>1</v>
      </c>
    </row>
    <row r="147" spans="1:13">
      <c r="A147" s="9">
        <v>42018</v>
      </c>
      <c r="B147" s="7" t="s">
        <v>17</v>
      </c>
      <c r="C147" s="4" t="s">
        <v>174</v>
      </c>
      <c r="D147" s="4" t="s">
        <v>1030</v>
      </c>
      <c r="E147" s="4" t="s">
        <v>1041</v>
      </c>
      <c r="F147" s="4">
        <v>3180</v>
      </c>
      <c r="G147" s="8">
        <v>0.85</v>
      </c>
      <c r="H147" s="4">
        <f t="shared" si="2"/>
        <v>2703</v>
      </c>
      <c r="I147" s="4" t="s">
        <v>1053</v>
      </c>
      <c r="J147" s="6">
        <v>42177</v>
      </c>
      <c r="K147" s="10"/>
      <c r="L147">
        <f>IF(SalesData[[#This Row],[Sales stage]]&lt;&gt;"Won",SalesData[[#This Row],[Close Date/Expected Close Date]]-SalesData[[#This Row],[Reporting Date]],"")</f>
        <v>159</v>
      </c>
      <c r="M147" t="b">
        <f>OR(Calculations!$B$2=1,INDEX(Calculations!$E$3:$E$13,Calculations!$B$2)=SalesData[[#This Row],[Country]])</f>
        <v>1</v>
      </c>
    </row>
    <row r="148" spans="1:13">
      <c r="A148" s="9">
        <v>42018</v>
      </c>
      <c r="B148" s="7" t="s">
        <v>10</v>
      </c>
      <c r="C148" s="4" t="s">
        <v>175</v>
      </c>
      <c r="D148" s="4" t="s">
        <v>1036</v>
      </c>
      <c r="E148" s="4" t="s">
        <v>1039</v>
      </c>
      <c r="F148" s="4">
        <v>1430</v>
      </c>
      <c r="G148" s="8">
        <v>0.65</v>
      </c>
      <c r="H148" s="4">
        <f t="shared" si="2"/>
        <v>929.5</v>
      </c>
      <c r="I148" s="4" t="s">
        <v>1051</v>
      </c>
      <c r="J148" s="6">
        <v>42101</v>
      </c>
      <c r="K148" s="10" t="s">
        <v>1044</v>
      </c>
      <c r="L148">
        <f>IF(SalesData[[#This Row],[Sales stage]]&lt;&gt;"Won",SalesData[[#This Row],[Close Date/Expected Close Date]]-SalesData[[#This Row],[Reporting Date]],"")</f>
        <v>83</v>
      </c>
      <c r="M148" t="b">
        <f>OR(Calculations!$B$2=1,INDEX(Calculations!$E$3:$E$13,Calculations!$B$2)=SalesData[[#This Row],[Country]])</f>
        <v>1</v>
      </c>
    </row>
    <row r="149" spans="1:13">
      <c r="A149" s="9">
        <v>42018</v>
      </c>
      <c r="B149" s="7" t="s">
        <v>27</v>
      </c>
      <c r="C149" s="4" t="s">
        <v>176</v>
      </c>
      <c r="D149" s="4" t="s">
        <v>1034</v>
      </c>
      <c r="E149" s="4" t="s">
        <v>1048</v>
      </c>
      <c r="F149" s="4">
        <v>440</v>
      </c>
      <c r="G149" s="8">
        <v>0.75</v>
      </c>
      <c r="H149" s="4">
        <f t="shared" si="2"/>
        <v>330</v>
      </c>
      <c r="I149" s="2" t="s">
        <v>1052</v>
      </c>
      <c r="J149" s="6">
        <v>42110</v>
      </c>
      <c r="K149" s="10" t="s">
        <v>1045</v>
      </c>
      <c r="L149">
        <f>IF(SalesData[[#This Row],[Sales stage]]&lt;&gt;"Won",SalesData[[#This Row],[Close Date/Expected Close Date]]-SalesData[[#This Row],[Reporting Date]],"")</f>
        <v>92</v>
      </c>
      <c r="M149" t="b">
        <f>OR(Calculations!$B$2=1,INDEX(Calculations!$E$3:$E$13,Calculations!$B$2)=SalesData[[#This Row],[Country]])</f>
        <v>1</v>
      </c>
    </row>
    <row r="150" spans="1:13">
      <c r="A150" s="9">
        <v>42018</v>
      </c>
      <c r="B150" s="7" t="s">
        <v>12</v>
      </c>
      <c r="C150" s="4" t="s">
        <v>177</v>
      </c>
      <c r="D150" s="4" t="s">
        <v>1029</v>
      </c>
      <c r="E150" s="4" t="s">
        <v>1048</v>
      </c>
      <c r="F150" s="4">
        <v>430</v>
      </c>
      <c r="G150" s="8">
        <v>0.6</v>
      </c>
      <c r="H150" s="4">
        <f t="shared" si="2"/>
        <v>258</v>
      </c>
      <c r="I150" s="4" t="s">
        <v>1053</v>
      </c>
      <c r="J150" s="6">
        <v>42129</v>
      </c>
      <c r="K150" s="10"/>
      <c r="L150">
        <f>IF(SalesData[[#This Row],[Sales stage]]&lt;&gt;"Won",SalesData[[#This Row],[Close Date/Expected Close Date]]-SalesData[[#This Row],[Reporting Date]],"")</f>
        <v>111</v>
      </c>
      <c r="M150" t="b">
        <f>OR(Calculations!$B$2=1,INDEX(Calculations!$E$3:$E$13,Calculations!$B$2)=SalesData[[#This Row],[Country]])</f>
        <v>1</v>
      </c>
    </row>
    <row r="151" spans="1:13">
      <c r="A151" s="9">
        <v>42018</v>
      </c>
      <c r="B151" s="7" t="s">
        <v>9</v>
      </c>
      <c r="C151" s="4" t="s">
        <v>178</v>
      </c>
      <c r="D151" s="4" t="s">
        <v>1030</v>
      </c>
      <c r="E151" s="4" t="s">
        <v>1047</v>
      </c>
      <c r="F151" s="4">
        <v>210</v>
      </c>
      <c r="G151" s="8">
        <v>0.65</v>
      </c>
      <c r="H151" s="4">
        <f t="shared" si="2"/>
        <v>136.5</v>
      </c>
      <c r="I151" s="4" t="s">
        <v>1053</v>
      </c>
      <c r="J151" s="6">
        <v>42074</v>
      </c>
      <c r="K151" s="10"/>
      <c r="L151" t="str">
        <f>IF(SalesData[[#This Row],[Sales stage]]&lt;&gt;"Won",SalesData[[#This Row],[Close Date/Expected Close Date]]-SalesData[[#This Row],[Reporting Date]],"")</f>
        <v/>
      </c>
      <c r="M151" t="b">
        <f>OR(Calculations!$B$2=1,INDEX(Calculations!$E$3:$E$13,Calculations!$B$2)=SalesData[[#This Row],[Country]])</f>
        <v>1</v>
      </c>
    </row>
    <row r="152" spans="1:13">
      <c r="A152" s="9">
        <v>42018</v>
      </c>
      <c r="B152" s="7" t="s">
        <v>11</v>
      </c>
      <c r="C152" s="4" t="s">
        <v>179</v>
      </c>
      <c r="D152" s="4" t="s">
        <v>1032</v>
      </c>
      <c r="E152" s="4" t="s">
        <v>1039</v>
      </c>
      <c r="F152" s="4">
        <v>1590</v>
      </c>
      <c r="G152" s="8">
        <v>0.55000000000000004</v>
      </c>
      <c r="H152" s="4">
        <f t="shared" si="2"/>
        <v>874.50000000000011</v>
      </c>
      <c r="I152" s="4" t="s">
        <v>1053</v>
      </c>
      <c r="J152" s="6">
        <v>42117</v>
      </c>
      <c r="K152" s="10" t="s">
        <v>1046</v>
      </c>
      <c r="L152">
        <f>IF(SalesData[[#This Row],[Sales stage]]&lt;&gt;"Won",SalesData[[#This Row],[Close Date/Expected Close Date]]-SalesData[[#This Row],[Reporting Date]],"")</f>
        <v>99</v>
      </c>
      <c r="M152" t="b">
        <f>OR(Calculations!$B$2=1,INDEX(Calculations!$E$3:$E$13,Calculations!$B$2)=SalesData[[#This Row],[Country]])</f>
        <v>1</v>
      </c>
    </row>
    <row r="153" spans="1:13">
      <c r="A153" s="9">
        <v>42018</v>
      </c>
      <c r="B153" s="7" t="s">
        <v>11</v>
      </c>
      <c r="C153" s="4" t="s">
        <v>180</v>
      </c>
      <c r="D153" s="4" t="s">
        <v>1032</v>
      </c>
      <c r="E153" s="4" t="s">
        <v>1042</v>
      </c>
      <c r="F153" s="4">
        <v>3510</v>
      </c>
      <c r="G153" s="8">
        <v>0.75</v>
      </c>
      <c r="H153" s="4">
        <f t="shared" si="2"/>
        <v>2632.5</v>
      </c>
      <c r="I153" s="4" t="s">
        <v>1051</v>
      </c>
      <c r="J153" s="6">
        <v>42139</v>
      </c>
      <c r="K153" s="10" t="s">
        <v>1043</v>
      </c>
      <c r="L153">
        <f>IF(SalesData[[#This Row],[Sales stage]]&lt;&gt;"Won",SalesData[[#This Row],[Close Date/Expected Close Date]]-SalesData[[#This Row],[Reporting Date]],"")</f>
        <v>121</v>
      </c>
      <c r="M153" t="b">
        <f>OR(Calculations!$B$2=1,INDEX(Calculations!$E$3:$E$13,Calculations!$B$2)=SalesData[[#This Row],[Country]])</f>
        <v>1</v>
      </c>
    </row>
    <row r="154" spans="1:13">
      <c r="A154" s="9">
        <v>42018</v>
      </c>
      <c r="B154" s="7" t="s">
        <v>25</v>
      </c>
      <c r="C154" s="4" t="s">
        <v>181</v>
      </c>
      <c r="D154" s="4" t="s">
        <v>1038</v>
      </c>
      <c r="E154" s="4" t="s">
        <v>1048</v>
      </c>
      <c r="F154" s="4">
        <v>3500</v>
      </c>
      <c r="G154" s="8">
        <v>0.8</v>
      </c>
      <c r="H154" s="4">
        <f t="shared" si="2"/>
        <v>2800</v>
      </c>
      <c r="I154" s="4" t="s">
        <v>1050</v>
      </c>
      <c r="J154" s="6">
        <v>42131</v>
      </c>
      <c r="K154" s="10" t="s">
        <v>1044</v>
      </c>
      <c r="L154">
        <f>IF(SalesData[[#This Row],[Sales stage]]&lt;&gt;"Won",SalesData[[#This Row],[Close Date/Expected Close Date]]-SalesData[[#This Row],[Reporting Date]],"")</f>
        <v>113</v>
      </c>
      <c r="M154" t="b">
        <f>OR(Calculations!$B$2=1,INDEX(Calculations!$E$3:$E$13,Calculations!$B$2)=SalesData[[#This Row],[Country]])</f>
        <v>1</v>
      </c>
    </row>
    <row r="155" spans="1:13">
      <c r="A155" s="9">
        <v>42018</v>
      </c>
      <c r="B155" s="7" t="s">
        <v>19</v>
      </c>
      <c r="C155" s="4" t="s">
        <v>182</v>
      </c>
      <c r="D155" s="4" t="s">
        <v>1035</v>
      </c>
      <c r="E155" s="4" t="s">
        <v>1040</v>
      </c>
      <c r="F155" s="4">
        <v>3510</v>
      </c>
      <c r="G155" s="8">
        <v>0.8</v>
      </c>
      <c r="H155" s="4">
        <f t="shared" si="2"/>
        <v>2808</v>
      </c>
      <c r="I155" s="4" t="s">
        <v>1051</v>
      </c>
      <c r="J155" s="6">
        <v>42143</v>
      </c>
      <c r="K155" s="10" t="s">
        <v>1045</v>
      </c>
      <c r="L155">
        <f>IF(SalesData[[#This Row],[Sales stage]]&lt;&gt;"Won",SalesData[[#This Row],[Close Date/Expected Close Date]]-SalesData[[#This Row],[Reporting Date]],"")</f>
        <v>125</v>
      </c>
      <c r="M155" t="b">
        <f>OR(Calculations!$B$2=1,INDEX(Calculations!$E$3:$E$13,Calculations!$B$2)=SalesData[[#This Row],[Country]])</f>
        <v>1</v>
      </c>
    </row>
    <row r="156" spans="1:13">
      <c r="A156" s="9">
        <v>42018</v>
      </c>
      <c r="B156" s="7" t="s">
        <v>14</v>
      </c>
      <c r="C156" s="4" t="s">
        <v>183</v>
      </c>
      <c r="D156" s="4" t="s">
        <v>1037</v>
      </c>
      <c r="E156" s="4" t="s">
        <v>1040</v>
      </c>
      <c r="F156" s="4">
        <v>1590</v>
      </c>
      <c r="G156" s="8">
        <v>0.65</v>
      </c>
      <c r="H156" s="4">
        <f t="shared" si="2"/>
        <v>1033.5</v>
      </c>
      <c r="I156" s="4" t="s">
        <v>1051</v>
      </c>
      <c r="J156" s="6">
        <v>42106</v>
      </c>
      <c r="K156" s="10" t="s">
        <v>1043</v>
      </c>
      <c r="L156">
        <f>IF(SalesData[[#This Row],[Sales stage]]&lt;&gt;"Won",SalesData[[#This Row],[Close Date/Expected Close Date]]-SalesData[[#This Row],[Reporting Date]],"")</f>
        <v>88</v>
      </c>
      <c r="M156" t="b">
        <f>OR(Calculations!$B$2=1,INDEX(Calculations!$E$3:$E$13,Calculations!$B$2)=SalesData[[#This Row],[Country]])</f>
        <v>1</v>
      </c>
    </row>
    <row r="157" spans="1:13">
      <c r="A157" s="9">
        <v>42019</v>
      </c>
      <c r="B157" s="7" t="s">
        <v>19</v>
      </c>
      <c r="C157" s="4" t="s">
        <v>184</v>
      </c>
      <c r="D157" s="4" t="s">
        <v>1035</v>
      </c>
      <c r="E157" s="4" t="s">
        <v>1039</v>
      </c>
      <c r="F157" s="4">
        <v>2520</v>
      </c>
      <c r="G157" s="8">
        <v>0.85</v>
      </c>
      <c r="H157" s="4">
        <f t="shared" si="2"/>
        <v>2142</v>
      </c>
      <c r="I157" s="4" t="s">
        <v>1053</v>
      </c>
      <c r="J157" s="6">
        <v>42132</v>
      </c>
      <c r="K157" s="10" t="s">
        <v>1043</v>
      </c>
      <c r="L157">
        <f>IF(SalesData[[#This Row],[Sales stage]]&lt;&gt;"Won",SalesData[[#This Row],[Close Date/Expected Close Date]]-SalesData[[#This Row],[Reporting Date]],"")</f>
        <v>113</v>
      </c>
      <c r="M157" t="b">
        <f>OR(Calculations!$B$2=1,INDEX(Calculations!$E$3:$E$13,Calculations!$B$2)=SalesData[[#This Row],[Country]])</f>
        <v>1</v>
      </c>
    </row>
    <row r="158" spans="1:13">
      <c r="A158" s="9">
        <v>42019</v>
      </c>
      <c r="B158" s="7" t="s">
        <v>23</v>
      </c>
      <c r="C158" s="4" t="s">
        <v>185</v>
      </c>
      <c r="D158" s="4" t="s">
        <v>1032</v>
      </c>
      <c r="E158" s="4" t="s">
        <v>1048</v>
      </c>
      <c r="F158" s="4">
        <v>3410</v>
      </c>
      <c r="G158" s="8">
        <v>0.85</v>
      </c>
      <c r="H158" s="4">
        <f t="shared" si="2"/>
        <v>2898.5</v>
      </c>
      <c r="I158" s="4" t="s">
        <v>1050</v>
      </c>
      <c r="J158" s="6">
        <v>42135</v>
      </c>
      <c r="K158" s="10" t="s">
        <v>1043</v>
      </c>
      <c r="L158">
        <f>IF(SalesData[[#This Row],[Sales stage]]&lt;&gt;"Won",SalesData[[#This Row],[Close Date/Expected Close Date]]-SalesData[[#This Row],[Reporting Date]],"")</f>
        <v>116</v>
      </c>
      <c r="M158" t="b">
        <f>OR(Calculations!$B$2=1,INDEX(Calculations!$E$3:$E$13,Calculations!$B$2)=SalesData[[#This Row],[Country]])</f>
        <v>1</v>
      </c>
    </row>
    <row r="159" spans="1:13">
      <c r="A159" s="9">
        <v>42019</v>
      </c>
      <c r="B159" s="7" t="s">
        <v>14</v>
      </c>
      <c r="C159" s="4" t="s">
        <v>186</v>
      </c>
      <c r="D159" s="4" t="s">
        <v>1033</v>
      </c>
      <c r="E159" s="4" t="s">
        <v>1047</v>
      </c>
      <c r="F159" s="4">
        <v>3270</v>
      </c>
      <c r="G159" s="8">
        <v>0.8</v>
      </c>
      <c r="H159" s="4">
        <f t="shared" si="2"/>
        <v>2616</v>
      </c>
      <c r="I159" s="4" t="s">
        <v>1053</v>
      </c>
      <c r="J159" s="6">
        <v>42036</v>
      </c>
      <c r="K159" s="10"/>
      <c r="L159" t="str">
        <f>IF(SalesData[[#This Row],[Sales stage]]&lt;&gt;"Won",SalesData[[#This Row],[Close Date/Expected Close Date]]-SalesData[[#This Row],[Reporting Date]],"")</f>
        <v/>
      </c>
      <c r="M159" t="b">
        <f>OR(Calculations!$B$2=1,INDEX(Calculations!$E$3:$E$13,Calculations!$B$2)=SalesData[[#This Row],[Country]])</f>
        <v>1</v>
      </c>
    </row>
    <row r="160" spans="1:13">
      <c r="A160" s="9">
        <v>42019</v>
      </c>
      <c r="B160" s="7" t="s">
        <v>24</v>
      </c>
      <c r="C160" s="4" t="s">
        <v>187</v>
      </c>
      <c r="D160" s="4" t="s">
        <v>1031</v>
      </c>
      <c r="E160" s="4" t="s">
        <v>1048</v>
      </c>
      <c r="F160" s="4">
        <v>1560</v>
      </c>
      <c r="G160" s="8">
        <v>0.85</v>
      </c>
      <c r="H160" s="4">
        <f t="shared" si="2"/>
        <v>1326</v>
      </c>
      <c r="I160" s="4" t="s">
        <v>1050</v>
      </c>
      <c r="J160" s="6">
        <v>42107</v>
      </c>
      <c r="K160" s="10" t="s">
        <v>1043</v>
      </c>
      <c r="L160">
        <f>IF(SalesData[[#This Row],[Sales stage]]&lt;&gt;"Won",SalesData[[#This Row],[Close Date/Expected Close Date]]-SalesData[[#This Row],[Reporting Date]],"")</f>
        <v>88</v>
      </c>
      <c r="M160" t="b">
        <f>OR(Calculations!$B$2=1,INDEX(Calculations!$E$3:$E$13,Calculations!$B$2)=SalesData[[#This Row],[Country]])</f>
        <v>1</v>
      </c>
    </row>
    <row r="161" spans="1:13">
      <c r="A161" s="9">
        <v>42019</v>
      </c>
      <c r="B161" s="7" t="s">
        <v>13</v>
      </c>
      <c r="C161" s="4" t="s">
        <v>188</v>
      </c>
      <c r="D161" s="4" t="s">
        <v>1030</v>
      </c>
      <c r="E161" s="4" t="s">
        <v>1040</v>
      </c>
      <c r="F161" s="4">
        <v>3220</v>
      </c>
      <c r="G161" s="8">
        <v>0.85</v>
      </c>
      <c r="H161" s="4">
        <f t="shared" si="2"/>
        <v>2737</v>
      </c>
      <c r="I161" s="4" t="s">
        <v>1051</v>
      </c>
      <c r="J161" s="6">
        <v>42136</v>
      </c>
      <c r="K161" s="10" t="s">
        <v>1045</v>
      </c>
      <c r="L161">
        <f>IF(SalesData[[#This Row],[Sales stage]]&lt;&gt;"Won",SalesData[[#This Row],[Close Date/Expected Close Date]]-SalesData[[#This Row],[Reporting Date]],"")</f>
        <v>117</v>
      </c>
      <c r="M161" t="b">
        <f>OR(Calculations!$B$2=1,INDEX(Calculations!$E$3:$E$13,Calculations!$B$2)=SalesData[[#This Row],[Country]])</f>
        <v>1</v>
      </c>
    </row>
    <row r="162" spans="1:13">
      <c r="A162" s="9">
        <v>42019</v>
      </c>
      <c r="B162" s="7" t="s">
        <v>9</v>
      </c>
      <c r="C162" s="4" t="s">
        <v>189</v>
      </c>
      <c r="D162" s="4" t="s">
        <v>1035</v>
      </c>
      <c r="E162" s="4" t="s">
        <v>1048</v>
      </c>
      <c r="F162" s="4">
        <v>1590</v>
      </c>
      <c r="G162" s="8">
        <v>0.6</v>
      </c>
      <c r="H162" s="4">
        <f t="shared" si="2"/>
        <v>954</v>
      </c>
      <c r="I162" s="4" t="s">
        <v>1050</v>
      </c>
      <c r="J162" s="6">
        <v>42098</v>
      </c>
      <c r="K162" s="10" t="s">
        <v>1043</v>
      </c>
      <c r="L162">
        <f>IF(SalesData[[#This Row],[Sales stage]]&lt;&gt;"Won",SalesData[[#This Row],[Close Date/Expected Close Date]]-SalesData[[#This Row],[Reporting Date]],"")</f>
        <v>79</v>
      </c>
      <c r="M162" t="b">
        <f>OR(Calculations!$B$2=1,INDEX(Calculations!$E$3:$E$13,Calculations!$B$2)=SalesData[[#This Row],[Country]])</f>
        <v>1</v>
      </c>
    </row>
    <row r="163" spans="1:13">
      <c r="A163" s="9">
        <v>42019</v>
      </c>
      <c r="B163" s="7" t="s">
        <v>10</v>
      </c>
      <c r="C163" s="4" t="s">
        <v>190</v>
      </c>
      <c r="D163" s="4" t="s">
        <v>1038</v>
      </c>
      <c r="E163" s="4" t="s">
        <v>1040</v>
      </c>
      <c r="F163" s="4">
        <v>3600</v>
      </c>
      <c r="G163" s="8">
        <v>0.65</v>
      </c>
      <c r="H163" s="4">
        <f t="shared" si="2"/>
        <v>2340</v>
      </c>
      <c r="I163" s="4" t="s">
        <v>1053</v>
      </c>
      <c r="J163" s="6">
        <v>42108</v>
      </c>
      <c r="K163" s="10" t="s">
        <v>1043</v>
      </c>
      <c r="L163">
        <f>IF(SalesData[[#This Row],[Sales stage]]&lt;&gt;"Won",SalesData[[#This Row],[Close Date/Expected Close Date]]-SalesData[[#This Row],[Reporting Date]],"")</f>
        <v>89</v>
      </c>
      <c r="M163" t="b">
        <f>OR(Calculations!$B$2=1,INDEX(Calculations!$E$3:$E$13,Calculations!$B$2)=SalesData[[#This Row],[Country]])</f>
        <v>1</v>
      </c>
    </row>
    <row r="164" spans="1:13">
      <c r="A164" s="9">
        <v>42019</v>
      </c>
      <c r="B164" s="7" t="s">
        <v>19</v>
      </c>
      <c r="C164" s="4" t="s">
        <v>191</v>
      </c>
      <c r="D164" s="4" t="s">
        <v>1030</v>
      </c>
      <c r="E164" s="4" t="s">
        <v>1040</v>
      </c>
      <c r="F164" s="4">
        <v>2140</v>
      </c>
      <c r="G164" s="8">
        <v>0.75</v>
      </c>
      <c r="H164" s="4">
        <f t="shared" si="2"/>
        <v>1605</v>
      </c>
      <c r="I164" s="4" t="s">
        <v>1053</v>
      </c>
      <c r="J164" s="6">
        <v>42133</v>
      </c>
      <c r="K164" s="10"/>
      <c r="L164">
        <f>IF(SalesData[[#This Row],[Sales stage]]&lt;&gt;"Won",SalesData[[#This Row],[Close Date/Expected Close Date]]-SalesData[[#This Row],[Reporting Date]],"")</f>
        <v>114</v>
      </c>
      <c r="M164" t="b">
        <f>OR(Calculations!$B$2=1,INDEX(Calculations!$E$3:$E$13,Calculations!$B$2)=SalesData[[#This Row],[Country]])</f>
        <v>1</v>
      </c>
    </row>
    <row r="165" spans="1:13">
      <c r="A165" s="9">
        <v>42019</v>
      </c>
      <c r="B165" s="7" t="s">
        <v>17</v>
      </c>
      <c r="C165" s="4" t="s">
        <v>192</v>
      </c>
      <c r="D165" s="4" t="s">
        <v>1038</v>
      </c>
      <c r="E165" s="4" t="s">
        <v>1039</v>
      </c>
      <c r="F165" s="4">
        <v>2330</v>
      </c>
      <c r="G165" s="8">
        <v>0.55000000000000004</v>
      </c>
      <c r="H165" s="4">
        <f t="shared" si="2"/>
        <v>1281.5</v>
      </c>
      <c r="I165" s="4" t="s">
        <v>1050</v>
      </c>
      <c r="J165" s="6">
        <v>42114</v>
      </c>
      <c r="K165" s="10" t="s">
        <v>1046</v>
      </c>
      <c r="L165">
        <f>IF(SalesData[[#This Row],[Sales stage]]&lt;&gt;"Won",SalesData[[#This Row],[Close Date/Expected Close Date]]-SalesData[[#This Row],[Reporting Date]],"")</f>
        <v>95</v>
      </c>
      <c r="M165" t="b">
        <f>OR(Calculations!$B$2=1,INDEX(Calculations!$E$3:$E$13,Calculations!$B$2)=SalesData[[#This Row],[Country]])</f>
        <v>1</v>
      </c>
    </row>
    <row r="166" spans="1:13">
      <c r="A166" s="9">
        <v>42020</v>
      </c>
      <c r="B166" s="7" t="s">
        <v>15</v>
      </c>
      <c r="C166" s="4" t="s">
        <v>193</v>
      </c>
      <c r="D166" s="4" t="s">
        <v>1029</v>
      </c>
      <c r="E166" s="4" t="s">
        <v>1039</v>
      </c>
      <c r="F166" s="4">
        <v>4290</v>
      </c>
      <c r="G166" s="8">
        <v>0.8</v>
      </c>
      <c r="H166" s="4">
        <f t="shared" si="2"/>
        <v>3432</v>
      </c>
      <c r="I166" s="4" t="s">
        <v>1053</v>
      </c>
      <c r="J166" s="6">
        <v>42112</v>
      </c>
      <c r="K166" s="10" t="s">
        <v>1044</v>
      </c>
      <c r="L166">
        <f>IF(SalesData[[#This Row],[Sales stage]]&lt;&gt;"Won",SalesData[[#This Row],[Close Date/Expected Close Date]]-SalesData[[#This Row],[Reporting Date]],"")</f>
        <v>92</v>
      </c>
      <c r="M166" t="b">
        <f>OR(Calculations!$B$2=1,INDEX(Calculations!$E$3:$E$13,Calculations!$B$2)=SalesData[[#This Row],[Country]])</f>
        <v>1</v>
      </c>
    </row>
    <row r="167" spans="1:13">
      <c r="A167" s="9">
        <v>42020</v>
      </c>
      <c r="B167" s="7" t="s">
        <v>17</v>
      </c>
      <c r="C167" s="4" t="s">
        <v>194</v>
      </c>
      <c r="D167" s="4" t="s">
        <v>1034</v>
      </c>
      <c r="E167" s="4" t="s">
        <v>1048</v>
      </c>
      <c r="F167" s="4">
        <v>1000</v>
      </c>
      <c r="G167" s="8">
        <v>0.65</v>
      </c>
      <c r="H167" s="4">
        <f t="shared" si="2"/>
        <v>650</v>
      </c>
      <c r="I167" s="4" t="s">
        <v>1051</v>
      </c>
      <c r="J167" s="6">
        <v>42123</v>
      </c>
      <c r="K167" s="10" t="s">
        <v>1046</v>
      </c>
      <c r="L167">
        <f>IF(SalesData[[#This Row],[Sales stage]]&lt;&gt;"Won",SalesData[[#This Row],[Close Date/Expected Close Date]]-SalesData[[#This Row],[Reporting Date]],"")</f>
        <v>103</v>
      </c>
      <c r="M167" t="b">
        <f>OR(Calculations!$B$2=1,INDEX(Calculations!$E$3:$E$13,Calculations!$B$2)=SalesData[[#This Row],[Country]])</f>
        <v>1</v>
      </c>
    </row>
    <row r="168" spans="1:13">
      <c r="A168" s="9">
        <v>42020</v>
      </c>
      <c r="B168" s="7" t="s">
        <v>18</v>
      </c>
      <c r="C168" s="4" t="s">
        <v>195</v>
      </c>
      <c r="D168" s="4" t="s">
        <v>1031</v>
      </c>
      <c r="E168" s="4" t="s">
        <v>1039</v>
      </c>
      <c r="F168" s="4">
        <v>4260</v>
      </c>
      <c r="G168" s="8">
        <v>0.8</v>
      </c>
      <c r="H168" s="4">
        <f t="shared" si="2"/>
        <v>3408</v>
      </c>
      <c r="I168" s="4" t="s">
        <v>1051</v>
      </c>
      <c r="J168" s="6">
        <v>42166</v>
      </c>
      <c r="K168" s="10" t="s">
        <v>1045</v>
      </c>
      <c r="L168">
        <f>IF(SalesData[[#This Row],[Sales stage]]&lt;&gt;"Won",SalesData[[#This Row],[Close Date/Expected Close Date]]-SalesData[[#This Row],[Reporting Date]],"")</f>
        <v>146</v>
      </c>
      <c r="M168" t="b">
        <f>OR(Calculations!$B$2=1,INDEX(Calculations!$E$3:$E$13,Calculations!$B$2)=SalesData[[#This Row],[Country]])</f>
        <v>1</v>
      </c>
    </row>
    <row r="169" spans="1:13">
      <c r="A169" s="9">
        <v>42020</v>
      </c>
      <c r="B169" s="7" t="s">
        <v>10</v>
      </c>
      <c r="C169" s="4" t="s">
        <v>196</v>
      </c>
      <c r="D169" s="4" t="s">
        <v>1034</v>
      </c>
      <c r="E169" s="4" t="s">
        <v>1042</v>
      </c>
      <c r="F169" s="4">
        <v>460</v>
      </c>
      <c r="G169" s="8">
        <v>0.75</v>
      </c>
      <c r="H169" s="4">
        <f t="shared" si="2"/>
        <v>345</v>
      </c>
      <c r="I169" s="2" t="s">
        <v>1052</v>
      </c>
      <c r="J169" s="6">
        <v>42137</v>
      </c>
      <c r="K169" s="10" t="s">
        <v>1046</v>
      </c>
      <c r="L169">
        <f>IF(SalesData[[#This Row],[Sales stage]]&lt;&gt;"Won",SalesData[[#This Row],[Close Date/Expected Close Date]]-SalesData[[#This Row],[Reporting Date]],"")</f>
        <v>117</v>
      </c>
      <c r="M169" t="b">
        <f>OR(Calculations!$B$2=1,INDEX(Calculations!$E$3:$E$13,Calculations!$B$2)=SalesData[[#This Row],[Country]])</f>
        <v>1</v>
      </c>
    </row>
    <row r="170" spans="1:13">
      <c r="A170" s="9">
        <v>42020</v>
      </c>
      <c r="B170" s="7" t="s">
        <v>24</v>
      </c>
      <c r="C170" s="4" t="s">
        <v>197</v>
      </c>
      <c r="D170" s="4" t="s">
        <v>1031</v>
      </c>
      <c r="E170" s="4" t="s">
        <v>1048</v>
      </c>
      <c r="F170" s="4">
        <v>1560</v>
      </c>
      <c r="G170" s="8">
        <v>0.6</v>
      </c>
      <c r="H170" s="4">
        <f t="shared" si="2"/>
        <v>936</v>
      </c>
      <c r="I170" s="4" t="s">
        <v>1051</v>
      </c>
      <c r="J170" s="6">
        <v>42104</v>
      </c>
      <c r="K170" s="10" t="s">
        <v>1043</v>
      </c>
      <c r="L170">
        <f>IF(SalesData[[#This Row],[Sales stage]]&lt;&gt;"Won",SalesData[[#This Row],[Close Date/Expected Close Date]]-SalesData[[#This Row],[Reporting Date]],"")</f>
        <v>84</v>
      </c>
      <c r="M170" t="b">
        <f>OR(Calculations!$B$2=1,INDEX(Calculations!$E$3:$E$13,Calculations!$B$2)=SalesData[[#This Row],[Country]])</f>
        <v>1</v>
      </c>
    </row>
    <row r="171" spans="1:13">
      <c r="A171" s="9">
        <v>42020</v>
      </c>
      <c r="B171" s="7" t="s">
        <v>10</v>
      </c>
      <c r="C171" s="4" t="s">
        <v>198</v>
      </c>
      <c r="D171" s="4" t="s">
        <v>1033</v>
      </c>
      <c r="E171" s="4" t="s">
        <v>1047</v>
      </c>
      <c r="F171" s="4">
        <v>1100</v>
      </c>
      <c r="G171" s="8">
        <v>0.8</v>
      </c>
      <c r="H171" s="4">
        <f t="shared" si="2"/>
        <v>880</v>
      </c>
      <c r="I171" s="4" t="s">
        <v>1051</v>
      </c>
      <c r="J171" s="6">
        <v>42048</v>
      </c>
      <c r="K171" s="10"/>
      <c r="L171" t="str">
        <f>IF(SalesData[[#This Row],[Sales stage]]&lt;&gt;"Won",SalesData[[#This Row],[Close Date/Expected Close Date]]-SalesData[[#This Row],[Reporting Date]],"")</f>
        <v/>
      </c>
      <c r="M171" t="b">
        <f>OR(Calculations!$B$2=1,INDEX(Calculations!$E$3:$E$13,Calculations!$B$2)=SalesData[[#This Row],[Country]])</f>
        <v>1</v>
      </c>
    </row>
    <row r="172" spans="1:13">
      <c r="A172" s="9">
        <v>42020</v>
      </c>
      <c r="B172" s="7" t="s">
        <v>17</v>
      </c>
      <c r="C172" s="4" t="s">
        <v>199</v>
      </c>
      <c r="D172" s="4" t="s">
        <v>1038</v>
      </c>
      <c r="E172" s="4" t="s">
        <v>1048</v>
      </c>
      <c r="F172" s="4">
        <v>3260</v>
      </c>
      <c r="G172" s="8">
        <v>0.55000000000000004</v>
      </c>
      <c r="H172" s="4">
        <f t="shared" si="2"/>
        <v>1793.0000000000002</v>
      </c>
      <c r="I172" s="4" t="s">
        <v>1051</v>
      </c>
      <c r="J172" s="6">
        <v>42118</v>
      </c>
      <c r="K172" s="10" t="s">
        <v>1044</v>
      </c>
      <c r="L172">
        <f>IF(SalesData[[#This Row],[Sales stage]]&lt;&gt;"Won",SalesData[[#This Row],[Close Date/Expected Close Date]]-SalesData[[#This Row],[Reporting Date]],"")</f>
        <v>98</v>
      </c>
      <c r="M172" t="b">
        <f>OR(Calculations!$B$2=1,INDEX(Calculations!$E$3:$E$13,Calculations!$B$2)=SalesData[[#This Row],[Country]])</f>
        <v>1</v>
      </c>
    </row>
    <row r="173" spans="1:13">
      <c r="A173" s="9">
        <v>42020</v>
      </c>
      <c r="B173" s="7" t="s">
        <v>17</v>
      </c>
      <c r="C173" s="4" t="s">
        <v>200</v>
      </c>
      <c r="D173" s="4" t="s">
        <v>1034</v>
      </c>
      <c r="E173" s="4" t="s">
        <v>1040</v>
      </c>
      <c r="F173" s="4">
        <v>550</v>
      </c>
      <c r="G173" s="8">
        <v>0.65</v>
      </c>
      <c r="H173" s="4">
        <f t="shared" si="2"/>
        <v>357.5</v>
      </c>
      <c r="I173" s="4" t="s">
        <v>1050</v>
      </c>
      <c r="J173" s="6">
        <v>42097</v>
      </c>
      <c r="K173" s="10" t="s">
        <v>1044</v>
      </c>
      <c r="L173">
        <f>IF(SalesData[[#This Row],[Sales stage]]&lt;&gt;"Won",SalesData[[#This Row],[Close Date/Expected Close Date]]-SalesData[[#This Row],[Reporting Date]],"")</f>
        <v>77</v>
      </c>
      <c r="M173" t="b">
        <f>OR(Calculations!$B$2=1,INDEX(Calculations!$E$3:$E$13,Calculations!$B$2)=SalesData[[#This Row],[Country]])</f>
        <v>1</v>
      </c>
    </row>
    <row r="174" spans="1:13">
      <c r="A174" s="9">
        <v>42020</v>
      </c>
      <c r="B174" s="7" t="s">
        <v>13</v>
      </c>
      <c r="C174" s="4" t="s">
        <v>201</v>
      </c>
      <c r="D174" s="4" t="s">
        <v>1032</v>
      </c>
      <c r="E174" s="4" t="s">
        <v>1048</v>
      </c>
      <c r="F174" s="4">
        <v>4830</v>
      </c>
      <c r="G174" s="8">
        <v>0.65</v>
      </c>
      <c r="H174" s="4">
        <f t="shared" si="2"/>
        <v>3139.5</v>
      </c>
      <c r="I174" s="4" t="s">
        <v>1050</v>
      </c>
      <c r="J174" s="6">
        <v>42106</v>
      </c>
      <c r="K174" s="10" t="s">
        <v>1044</v>
      </c>
      <c r="L174">
        <f>IF(SalesData[[#This Row],[Sales stage]]&lt;&gt;"Won",SalesData[[#This Row],[Close Date/Expected Close Date]]-SalesData[[#This Row],[Reporting Date]],"")</f>
        <v>86</v>
      </c>
      <c r="M174" t="b">
        <f>OR(Calculations!$B$2=1,INDEX(Calculations!$E$3:$E$13,Calculations!$B$2)=SalesData[[#This Row],[Country]])</f>
        <v>1</v>
      </c>
    </row>
    <row r="175" spans="1:13">
      <c r="A175" s="9">
        <v>42020</v>
      </c>
      <c r="B175" s="7" t="s">
        <v>16</v>
      </c>
      <c r="C175" s="4" t="s">
        <v>202</v>
      </c>
      <c r="D175" s="4" t="s">
        <v>1030</v>
      </c>
      <c r="E175" s="4" t="s">
        <v>1040</v>
      </c>
      <c r="F175" s="4">
        <v>4640</v>
      </c>
      <c r="G175" s="8">
        <v>0.7</v>
      </c>
      <c r="H175" s="4">
        <f t="shared" si="2"/>
        <v>3248</v>
      </c>
      <c r="I175" s="4" t="s">
        <v>1050</v>
      </c>
      <c r="J175" s="6">
        <v>42121</v>
      </c>
      <c r="K175" s="10" t="s">
        <v>1046</v>
      </c>
      <c r="L175">
        <f>IF(SalesData[[#This Row],[Sales stage]]&lt;&gt;"Won",SalesData[[#This Row],[Close Date/Expected Close Date]]-SalesData[[#This Row],[Reporting Date]],"")</f>
        <v>101</v>
      </c>
      <c r="M175" t="b">
        <f>OR(Calculations!$B$2=1,INDEX(Calculations!$E$3:$E$13,Calculations!$B$2)=SalesData[[#This Row],[Country]])</f>
        <v>1</v>
      </c>
    </row>
    <row r="176" spans="1:13">
      <c r="A176" s="9">
        <v>42020</v>
      </c>
      <c r="B176" s="7" t="s">
        <v>20</v>
      </c>
      <c r="C176" s="4" t="s">
        <v>203</v>
      </c>
      <c r="D176" s="4" t="s">
        <v>1038</v>
      </c>
      <c r="E176" s="4" t="s">
        <v>1040</v>
      </c>
      <c r="F176" s="4">
        <v>3500</v>
      </c>
      <c r="G176" s="8">
        <v>0.8</v>
      </c>
      <c r="H176" s="4">
        <f t="shared" si="2"/>
        <v>2800</v>
      </c>
      <c r="I176" s="4" t="s">
        <v>1050</v>
      </c>
      <c r="J176" s="6">
        <v>42105</v>
      </c>
      <c r="K176" s="10" t="s">
        <v>1044</v>
      </c>
      <c r="L176">
        <f>IF(SalesData[[#This Row],[Sales stage]]&lt;&gt;"Won",SalesData[[#This Row],[Close Date/Expected Close Date]]-SalesData[[#This Row],[Reporting Date]],"")</f>
        <v>85</v>
      </c>
      <c r="M176" t="b">
        <f>OR(Calculations!$B$2=1,INDEX(Calculations!$E$3:$E$13,Calculations!$B$2)=SalesData[[#This Row],[Country]])</f>
        <v>1</v>
      </c>
    </row>
    <row r="177" spans="1:13">
      <c r="A177" s="9">
        <v>42020</v>
      </c>
      <c r="B177" s="7" t="s">
        <v>9</v>
      </c>
      <c r="C177" s="4" t="s">
        <v>204</v>
      </c>
      <c r="D177" s="4" t="s">
        <v>1036</v>
      </c>
      <c r="E177" s="4" t="s">
        <v>1048</v>
      </c>
      <c r="F177" s="4">
        <v>740</v>
      </c>
      <c r="G177" s="8">
        <v>0.65</v>
      </c>
      <c r="H177" s="4">
        <f t="shared" si="2"/>
        <v>481</v>
      </c>
      <c r="I177" s="4" t="s">
        <v>1050</v>
      </c>
      <c r="J177" s="6">
        <v>42177</v>
      </c>
      <c r="K177" s="10" t="s">
        <v>1045</v>
      </c>
      <c r="L177">
        <f>IF(SalesData[[#This Row],[Sales stage]]&lt;&gt;"Won",SalesData[[#This Row],[Close Date/Expected Close Date]]-SalesData[[#This Row],[Reporting Date]],"")</f>
        <v>157</v>
      </c>
      <c r="M177" t="b">
        <f>OR(Calculations!$B$2=1,INDEX(Calculations!$E$3:$E$13,Calculations!$B$2)=SalesData[[#This Row],[Country]])</f>
        <v>1</v>
      </c>
    </row>
    <row r="178" spans="1:13">
      <c r="A178" s="9">
        <v>42020</v>
      </c>
      <c r="B178" s="7" t="s">
        <v>23</v>
      </c>
      <c r="C178" s="4" t="s">
        <v>205</v>
      </c>
      <c r="D178" s="4" t="s">
        <v>1033</v>
      </c>
      <c r="E178" s="4" t="s">
        <v>1048</v>
      </c>
      <c r="F178" s="4">
        <v>4560</v>
      </c>
      <c r="G178" s="8">
        <v>0.85</v>
      </c>
      <c r="H178" s="4">
        <f t="shared" si="2"/>
        <v>3876</v>
      </c>
      <c r="I178" s="4" t="s">
        <v>1050</v>
      </c>
      <c r="J178" s="6">
        <v>42111</v>
      </c>
      <c r="K178" s="10" t="s">
        <v>1044</v>
      </c>
      <c r="L178">
        <f>IF(SalesData[[#This Row],[Sales stage]]&lt;&gt;"Won",SalesData[[#This Row],[Close Date/Expected Close Date]]-SalesData[[#This Row],[Reporting Date]],"")</f>
        <v>91</v>
      </c>
      <c r="M178" t="b">
        <f>OR(Calculations!$B$2=1,INDEX(Calculations!$E$3:$E$13,Calculations!$B$2)=SalesData[[#This Row],[Country]])</f>
        <v>1</v>
      </c>
    </row>
    <row r="179" spans="1:13">
      <c r="A179" s="9">
        <v>42020</v>
      </c>
      <c r="B179" s="7" t="s">
        <v>27</v>
      </c>
      <c r="C179" s="4" t="s">
        <v>206</v>
      </c>
      <c r="D179" s="4" t="s">
        <v>1035</v>
      </c>
      <c r="E179" s="4" t="s">
        <v>1040</v>
      </c>
      <c r="F179" s="4">
        <v>2870</v>
      </c>
      <c r="G179" s="8">
        <v>0.8</v>
      </c>
      <c r="H179" s="4">
        <f t="shared" si="2"/>
        <v>2296</v>
      </c>
      <c r="I179" s="4" t="s">
        <v>1053</v>
      </c>
      <c r="J179" s="6">
        <v>42174</v>
      </c>
      <c r="K179" s="10" t="s">
        <v>1043</v>
      </c>
      <c r="L179">
        <f>IF(SalesData[[#This Row],[Sales stage]]&lt;&gt;"Won",SalesData[[#This Row],[Close Date/Expected Close Date]]-SalesData[[#This Row],[Reporting Date]],"")</f>
        <v>154</v>
      </c>
      <c r="M179" t="b">
        <f>OR(Calculations!$B$2=1,INDEX(Calculations!$E$3:$E$13,Calculations!$B$2)=SalesData[[#This Row],[Country]])</f>
        <v>1</v>
      </c>
    </row>
    <row r="180" spans="1:13">
      <c r="A180" s="9">
        <v>42021</v>
      </c>
      <c r="B180" s="7" t="s">
        <v>20</v>
      </c>
      <c r="C180" s="4" t="s">
        <v>207</v>
      </c>
      <c r="D180" s="4" t="s">
        <v>1031</v>
      </c>
      <c r="E180" s="4" t="s">
        <v>1039</v>
      </c>
      <c r="F180" s="4">
        <v>1980</v>
      </c>
      <c r="G180" s="8">
        <v>0.8</v>
      </c>
      <c r="H180" s="4">
        <f t="shared" si="2"/>
        <v>1584</v>
      </c>
      <c r="I180" s="4" t="s">
        <v>1051</v>
      </c>
      <c r="J180" s="6">
        <v>42181</v>
      </c>
      <c r="K180" s="10" t="s">
        <v>1044</v>
      </c>
      <c r="L180">
        <f>IF(SalesData[[#This Row],[Sales stage]]&lt;&gt;"Won",SalesData[[#This Row],[Close Date/Expected Close Date]]-SalesData[[#This Row],[Reporting Date]],"")</f>
        <v>160</v>
      </c>
      <c r="M180" t="b">
        <f>OR(Calculations!$B$2=1,INDEX(Calculations!$E$3:$E$13,Calculations!$B$2)=SalesData[[#This Row],[Country]])</f>
        <v>1</v>
      </c>
    </row>
    <row r="181" spans="1:13">
      <c r="A181" s="9">
        <v>42021</v>
      </c>
      <c r="B181" s="7" t="s">
        <v>20</v>
      </c>
      <c r="C181" s="4" t="s">
        <v>208</v>
      </c>
      <c r="D181" s="4" t="s">
        <v>1032</v>
      </c>
      <c r="E181" s="4" t="s">
        <v>1040</v>
      </c>
      <c r="F181" s="4">
        <v>1680</v>
      </c>
      <c r="G181" s="8">
        <v>0.7</v>
      </c>
      <c r="H181" s="4">
        <f t="shared" si="2"/>
        <v>1176</v>
      </c>
      <c r="I181" s="4" t="s">
        <v>1053</v>
      </c>
      <c r="J181" s="6">
        <v>42167</v>
      </c>
      <c r="K181" s="10" t="s">
        <v>1045</v>
      </c>
      <c r="L181">
        <f>IF(SalesData[[#This Row],[Sales stage]]&lt;&gt;"Won",SalesData[[#This Row],[Close Date/Expected Close Date]]-SalesData[[#This Row],[Reporting Date]],"")</f>
        <v>146</v>
      </c>
      <c r="M181" t="b">
        <f>OR(Calculations!$B$2=1,INDEX(Calculations!$E$3:$E$13,Calculations!$B$2)=SalesData[[#This Row],[Country]])</f>
        <v>1</v>
      </c>
    </row>
    <row r="182" spans="1:13">
      <c r="A182" s="9">
        <v>42021</v>
      </c>
      <c r="B182" s="7" t="s">
        <v>12</v>
      </c>
      <c r="C182" s="4" t="s">
        <v>209</v>
      </c>
      <c r="D182" s="4" t="s">
        <v>1032</v>
      </c>
      <c r="E182" s="4" t="s">
        <v>1041</v>
      </c>
      <c r="F182" s="4">
        <v>1850</v>
      </c>
      <c r="G182" s="8">
        <v>0.8</v>
      </c>
      <c r="H182" s="4">
        <f t="shared" si="2"/>
        <v>1480</v>
      </c>
      <c r="I182" s="4" t="s">
        <v>1051</v>
      </c>
      <c r="J182" s="6">
        <v>42129</v>
      </c>
      <c r="K182" s="10"/>
      <c r="L182">
        <f>IF(SalesData[[#This Row],[Sales stage]]&lt;&gt;"Won",SalesData[[#This Row],[Close Date/Expected Close Date]]-SalesData[[#This Row],[Reporting Date]],"")</f>
        <v>108</v>
      </c>
      <c r="M182" t="b">
        <f>OR(Calculations!$B$2=1,INDEX(Calculations!$E$3:$E$13,Calculations!$B$2)=SalesData[[#This Row],[Country]])</f>
        <v>1</v>
      </c>
    </row>
    <row r="183" spans="1:13">
      <c r="A183" s="9">
        <v>42021</v>
      </c>
      <c r="B183" s="7" t="s">
        <v>21</v>
      </c>
      <c r="C183" s="4" t="s">
        <v>210</v>
      </c>
      <c r="D183" s="4" t="s">
        <v>1032</v>
      </c>
      <c r="E183" s="4" t="s">
        <v>1039</v>
      </c>
      <c r="F183" s="4">
        <v>4720</v>
      </c>
      <c r="G183" s="8">
        <v>0.55000000000000004</v>
      </c>
      <c r="H183" s="4">
        <f t="shared" si="2"/>
        <v>2596</v>
      </c>
      <c r="I183" s="4" t="s">
        <v>1051</v>
      </c>
      <c r="J183" s="6">
        <v>42170</v>
      </c>
      <c r="K183" s="10" t="s">
        <v>1043</v>
      </c>
      <c r="L183">
        <f>IF(SalesData[[#This Row],[Sales stage]]&lt;&gt;"Won",SalesData[[#This Row],[Close Date/Expected Close Date]]-SalesData[[#This Row],[Reporting Date]],"")</f>
        <v>149</v>
      </c>
      <c r="M183" t="b">
        <f>OR(Calculations!$B$2=1,INDEX(Calculations!$E$3:$E$13,Calculations!$B$2)=SalesData[[#This Row],[Country]])</f>
        <v>1</v>
      </c>
    </row>
    <row r="184" spans="1:13">
      <c r="A184" s="9">
        <v>42021</v>
      </c>
      <c r="B184" s="7" t="s">
        <v>13</v>
      </c>
      <c r="C184" s="4" t="s">
        <v>211</v>
      </c>
      <c r="D184" s="4" t="s">
        <v>1035</v>
      </c>
      <c r="E184" s="4" t="s">
        <v>1040</v>
      </c>
      <c r="F184" s="4">
        <v>1530</v>
      </c>
      <c r="G184" s="8">
        <v>0.55000000000000004</v>
      </c>
      <c r="H184" s="4">
        <f t="shared" si="2"/>
        <v>841.50000000000011</v>
      </c>
      <c r="I184" s="4" t="s">
        <v>1050</v>
      </c>
      <c r="J184" s="6">
        <v>42136</v>
      </c>
      <c r="K184" s="10" t="s">
        <v>1044</v>
      </c>
      <c r="L184">
        <f>IF(SalesData[[#This Row],[Sales stage]]&lt;&gt;"Won",SalesData[[#This Row],[Close Date/Expected Close Date]]-SalesData[[#This Row],[Reporting Date]],"")</f>
        <v>115</v>
      </c>
      <c r="M184" t="b">
        <f>OR(Calculations!$B$2=1,INDEX(Calculations!$E$3:$E$13,Calculations!$B$2)=SalesData[[#This Row],[Country]])</f>
        <v>1</v>
      </c>
    </row>
    <row r="185" spans="1:13">
      <c r="A185" s="9">
        <v>42021</v>
      </c>
      <c r="B185" s="7" t="s">
        <v>23</v>
      </c>
      <c r="C185" s="4" t="s">
        <v>212</v>
      </c>
      <c r="D185" s="4" t="s">
        <v>1031</v>
      </c>
      <c r="E185" s="4" t="s">
        <v>1048</v>
      </c>
      <c r="F185" s="4">
        <v>1440</v>
      </c>
      <c r="G185" s="8">
        <v>0.7</v>
      </c>
      <c r="H185" s="4">
        <f t="shared" si="2"/>
        <v>1007.9999999999999</v>
      </c>
      <c r="I185" s="4" t="s">
        <v>1051</v>
      </c>
      <c r="J185" s="6">
        <v>42117</v>
      </c>
      <c r="K185" s="10" t="s">
        <v>1043</v>
      </c>
      <c r="L185">
        <f>IF(SalesData[[#This Row],[Sales stage]]&lt;&gt;"Won",SalesData[[#This Row],[Close Date/Expected Close Date]]-SalesData[[#This Row],[Reporting Date]],"")</f>
        <v>96</v>
      </c>
      <c r="M185" t="b">
        <f>OR(Calculations!$B$2=1,INDEX(Calculations!$E$3:$E$13,Calculations!$B$2)=SalesData[[#This Row],[Country]])</f>
        <v>1</v>
      </c>
    </row>
    <row r="186" spans="1:13">
      <c r="A186" s="9">
        <v>42021</v>
      </c>
      <c r="B186" s="7" t="s">
        <v>21</v>
      </c>
      <c r="C186" s="4" t="s">
        <v>213</v>
      </c>
      <c r="D186" s="4" t="s">
        <v>1034</v>
      </c>
      <c r="E186" s="4" t="s">
        <v>1047</v>
      </c>
      <c r="F186" s="4">
        <v>3570</v>
      </c>
      <c r="G186" s="8">
        <v>0.65</v>
      </c>
      <c r="H186" s="4">
        <f t="shared" si="2"/>
        <v>2320.5</v>
      </c>
      <c r="I186" s="4" t="s">
        <v>1051</v>
      </c>
      <c r="J186" s="6">
        <v>42059</v>
      </c>
      <c r="K186" s="10"/>
      <c r="L186" t="str">
        <f>IF(SalesData[[#This Row],[Sales stage]]&lt;&gt;"Won",SalesData[[#This Row],[Close Date/Expected Close Date]]-SalesData[[#This Row],[Reporting Date]],"")</f>
        <v/>
      </c>
      <c r="M186" t="b">
        <f>OR(Calculations!$B$2=1,INDEX(Calculations!$E$3:$E$13,Calculations!$B$2)=SalesData[[#This Row],[Country]])</f>
        <v>1</v>
      </c>
    </row>
    <row r="187" spans="1:13">
      <c r="A187" s="9">
        <v>42021</v>
      </c>
      <c r="B187" s="7" t="s">
        <v>18</v>
      </c>
      <c r="C187" s="4" t="s">
        <v>214</v>
      </c>
      <c r="D187" s="4" t="s">
        <v>1035</v>
      </c>
      <c r="E187" s="4" t="s">
        <v>1039</v>
      </c>
      <c r="F187" s="4">
        <v>2900</v>
      </c>
      <c r="G187" s="8">
        <v>0.65</v>
      </c>
      <c r="H187" s="4">
        <f t="shared" si="2"/>
        <v>1885</v>
      </c>
      <c r="I187" s="4" t="s">
        <v>1050</v>
      </c>
      <c r="J187" s="6">
        <v>42136</v>
      </c>
      <c r="K187" s="10" t="s">
        <v>1044</v>
      </c>
      <c r="L187">
        <f>IF(SalesData[[#This Row],[Sales stage]]&lt;&gt;"Won",SalesData[[#This Row],[Close Date/Expected Close Date]]-SalesData[[#This Row],[Reporting Date]],"")</f>
        <v>115</v>
      </c>
      <c r="M187" t="b">
        <f>OR(Calculations!$B$2=1,INDEX(Calculations!$E$3:$E$13,Calculations!$B$2)=SalesData[[#This Row],[Country]])</f>
        <v>1</v>
      </c>
    </row>
    <row r="188" spans="1:13">
      <c r="A188" s="9">
        <v>42021</v>
      </c>
      <c r="B188" s="7" t="s">
        <v>13</v>
      </c>
      <c r="C188" s="4" t="s">
        <v>215</v>
      </c>
      <c r="D188" s="4" t="s">
        <v>1038</v>
      </c>
      <c r="E188" s="4" t="s">
        <v>1048</v>
      </c>
      <c r="F188" s="4">
        <v>3900</v>
      </c>
      <c r="G188" s="8">
        <v>0.7</v>
      </c>
      <c r="H188" s="4">
        <f t="shared" si="2"/>
        <v>2730</v>
      </c>
      <c r="I188" s="4" t="s">
        <v>1051</v>
      </c>
      <c r="J188" s="6">
        <v>42155</v>
      </c>
      <c r="K188" s="10"/>
      <c r="L188">
        <f>IF(SalesData[[#This Row],[Sales stage]]&lt;&gt;"Won",SalesData[[#This Row],[Close Date/Expected Close Date]]-SalesData[[#This Row],[Reporting Date]],"")</f>
        <v>134</v>
      </c>
      <c r="M188" t="b">
        <f>OR(Calculations!$B$2=1,INDEX(Calculations!$E$3:$E$13,Calculations!$B$2)=SalesData[[#This Row],[Country]])</f>
        <v>1</v>
      </c>
    </row>
    <row r="189" spans="1:13">
      <c r="A189" s="9">
        <v>42021</v>
      </c>
      <c r="B189" s="7" t="s">
        <v>13</v>
      </c>
      <c r="C189" s="4" t="s">
        <v>216</v>
      </c>
      <c r="D189" s="4" t="s">
        <v>1037</v>
      </c>
      <c r="E189" s="4" t="s">
        <v>1039</v>
      </c>
      <c r="F189" s="4">
        <v>3280</v>
      </c>
      <c r="G189" s="8">
        <v>0.7</v>
      </c>
      <c r="H189" s="4">
        <f t="shared" si="2"/>
        <v>2296</v>
      </c>
      <c r="I189" s="4" t="s">
        <v>1051</v>
      </c>
      <c r="J189" s="6">
        <v>42099</v>
      </c>
      <c r="K189" s="10" t="s">
        <v>1046</v>
      </c>
      <c r="L189">
        <f>IF(SalesData[[#This Row],[Sales stage]]&lt;&gt;"Won",SalesData[[#This Row],[Close Date/Expected Close Date]]-SalesData[[#This Row],[Reporting Date]],"")</f>
        <v>78</v>
      </c>
      <c r="M189" t="b">
        <f>OR(Calculations!$B$2=1,INDEX(Calculations!$E$3:$E$13,Calculations!$B$2)=SalesData[[#This Row],[Country]])</f>
        <v>1</v>
      </c>
    </row>
    <row r="190" spans="1:13">
      <c r="A190" s="9">
        <v>42022</v>
      </c>
      <c r="B190" s="7" t="s">
        <v>11</v>
      </c>
      <c r="C190" s="4" t="s">
        <v>217</v>
      </c>
      <c r="D190" s="4" t="s">
        <v>1030</v>
      </c>
      <c r="E190" s="4" t="s">
        <v>1040</v>
      </c>
      <c r="F190" s="4">
        <v>3410</v>
      </c>
      <c r="G190" s="8">
        <v>0.65</v>
      </c>
      <c r="H190" s="4">
        <f t="shared" si="2"/>
        <v>2216.5</v>
      </c>
      <c r="I190" s="4" t="s">
        <v>1051</v>
      </c>
      <c r="J190" s="6">
        <v>42162</v>
      </c>
      <c r="K190" s="10" t="s">
        <v>1045</v>
      </c>
      <c r="L190">
        <f>IF(SalesData[[#This Row],[Sales stage]]&lt;&gt;"Won",SalesData[[#This Row],[Close Date/Expected Close Date]]-SalesData[[#This Row],[Reporting Date]],"")</f>
        <v>140</v>
      </c>
      <c r="M190" t="b">
        <f>OR(Calculations!$B$2=1,INDEX(Calculations!$E$3:$E$13,Calculations!$B$2)=SalesData[[#This Row],[Country]])</f>
        <v>1</v>
      </c>
    </row>
    <row r="191" spans="1:13">
      <c r="A191" s="9">
        <v>42022</v>
      </c>
      <c r="B191" s="7" t="s">
        <v>10</v>
      </c>
      <c r="C191" s="4" t="s">
        <v>218</v>
      </c>
      <c r="D191" s="4" t="s">
        <v>1038</v>
      </c>
      <c r="E191" s="4" t="s">
        <v>1047</v>
      </c>
      <c r="F191" s="4">
        <v>2520</v>
      </c>
      <c r="G191" s="8">
        <v>0.6</v>
      </c>
      <c r="H191" s="4">
        <f t="shared" si="2"/>
        <v>1512</v>
      </c>
      <c r="I191" s="4" t="s">
        <v>1051</v>
      </c>
      <c r="J191" s="6">
        <v>42062</v>
      </c>
      <c r="K191" s="10"/>
      <c r="L191" t="str">
        <f>IF(SalesData[[#This Row],[Sales stage]]&lt;&gt;"Won",SalesData[[#This Row],[Close Date/Expected Close Date]]-SalesData[[#This Row],[Reporting Date]],"")</f>
        <v/>
      </c>
      <c r="M191" t="b">
        <f>OR(Calculations!$B$2=1,INDEX(Calculations!$E$3:$E$13,Calculations!$B$2)=SalesData[[#This Row],[Country]])</f>
        <v>1</v>
      </c>
    </row>
    <row r="192" spans="1:13">
      <c r="A192" s="9">
        <v>42022</v>
      </c>
      <c r="B192" s="7" t="s">
        <v>9</v>
      </c>
      <c r="C192" s="4" t="s">
        <v>219</v>
      </c>
      <c r="D192" s="4" t="s">
        <v>1037</v>
      </c>
      <c r="E192" s="4" t="s">
        <v>1048</v>
      </c>
      <c r="F192" s="4">
        <v>2490</v>
      </c>
      <c r="G192" s="8">
        <v>0.85</v>
      </c>
      <c r="H192" s="4">
        <f t="shared" si="2"/>
        <v>2116.5</v>
      </c>
      <c r="I192" s="4" t="s">
        <v>1051</v>
      </c>
      <c r="J192" s="6">
        <v>42122</v>
      </c>
      <c r="K192" s="10" t="s">
        <v>1046</v>
      </c>
      <c r="L192">
        <f>IF(SalesData[[#This Row],[Sales stage]]&lt;&gt;"Won",SalesData[[#This Row],[Close Date/Expected Close Date]]-SalesData[[#This Row],[Reporting Date]],"")</f>
        <v>100</v>
      </c>
      <c r="M192" t="b">
        <f>OR(Calculations!$B$2=1,INDEX(Calculations!$E$3:$E$13,Calculations!$B$2)=SalesData[[#This Row],[Country]])</f>
        <v>1</v>
      </c>
    </row>
    <row r="193" spans="1:13">
      <c r="A193" s="9">
        <v>42022</v>
      </c>
      <c r="B193" s="7" t="s">
        <v>8</v>
      </c>
      <c r="C193" s="4" t="s">
        <v>220</v>
      </c>
      <c r="D193" s="4" t="s">
        <v>1035</v>
      </c>
      <c r="E193" s="4" t="s">
        <v>1042</v>
      </c>
      <c r="F193" s="4">
        <v>1250</v>
      </c>
      <c r="G193" s="8">
        <v>0.85</v>
      </c>
      <c r="H193" s="4">
        <f t="shared" si="2"/>
        <v>1062.5</v>
      </c>
      <c r="I193" s="4" t="s">
        <v>1050</v>
      </c>
      <c r="J193" s="6">
        <v>42121</v>
      </c>
      <c r="K193" s="10" t="s">
        <v>1046</v>
      </c>
      <c r="L193">
        <f>IF(SalesData[[#This Row],[Sales stage]]&lt;&gt;"Won",SalesData[[#This Row],[Close Date/Expected Close Date]]-SalesData[[#This Row],[Reporting Date]],"")</f>
        <v>99</v>
      </c>
      <c r="M193" t="b">
        <f>OR(Calculations!$B$2=1,INDEX(Calculations!$E$3:$E$13,Calculations!$B$2)=SalesData[[#This Row],[Country]])</f>
        <v>1</v>
      </c>
    </row>
    <row r="194" spans="1:13">
      <c r="A194" s="9">
        <v>42022</v>
      </c>
      <c r="B194" s="7" t="s">
        <v>14</v>
      </c>
      <c r="C194" s="4" t="s">
        <v>221</v>
      </c>
      <c r="D194" s="4" t="s">
        <v>1035</v>
      </c>
      <c r="E194" s="4" t="s">
        <v>1040</v>
      </c>
      <c r="F194" s="4">
        <v>1140</v>
      </c>
      <c r="G194" s="8">
        <v>0.7</v>
      </c>
      <c r="H194" s="4">
        <f t="shared" si="2"/>
        <v>798</v>
      </c>
      <c r="I194" s="4" t="s">
        <v>1051</v>
      </c>
      <c r="J194" s="6">
        <v>42176</v>
      </c>
      <c r="K194" s="10" t="s">
        <v>1043</v>
      </c>
      <c r="L194">
        <f>IF(SalesData[[#This Row],[Sales stage]]&lt;&gt;"Won",SalesData[[#This Row],[Close Date/Expected Close Date]]-SalesData[[#This Row],[Reporting Date]],"")</f>
        <v>154</v>
      </c>
      <c r="M194" t="b">
        <f>OR(Calculations!$B$2=1,INDEX(Calculations!$E$3:$E$13,Calculations!$B$2)=SalesData[[#This Row],[Country]])</f>
        <v>1</v>
      </c>
    </row>
    <row r="195" spans="1:13">
      <c r="A195" s="9">
        <v>42022</v>
      </c>
      <c r="B195" s="7" t="s">
        <v>18</v>
      </c>
      <c r="C195" s="4" t="s">
        <v>222</v>
      </c>
      <c r="D195" s="4" t="s">
        <v>1037</v>
      </c>
      <c r="E195" s="4" t="s">
        <v>1048</v>
      </c>
      <c r="F195" s="4">
        <v>2420</v>
      </c>
      <c r="G195" s="8">
        <v>0.6</v>
      </c>
      <c r="H195" s="4">
        <f t="shared" ref="H195:H258" si="3">F195*G195</f>
        <v>1452</v>
      </c>
      <c r="I195" s="4" t="s">
        <v>1053</v>
      </c>
      <c r="J195" s="6">
        <v>42175</v>
      </c>
      <c r="K195" s="10" t="s">
        <v>1043</v>
      </c>
      <c r="L195">
        <f>IF(SalesData[[#This Row],[Sales stage]]&lt;&gt;"Won",SalesData[[#This Row],[Close Date/Expected Close Date]]-SalesData[[#This Row],[Reporting Date]],"")</f>
        <v>153</v>
      </c>
      <c r="M195" t="b">
        <f>OR(Calculations!$B$2=1,INDEX(Calculations!$E$3:$E$13,Calculations!$B$2)=SalesData[[#This Row],[Country]])</f>
        <v>1</v>
      </c>
    </row>
    <row r="196" spans="1:13">
      <c r="A196" s="9">
        <v>42022</v>
      </c>
      <c r="B196" s="7" t="s">
        <v>9</v>
      </c>
      <c r="C196" s="4" t="s">
        <v>223</v>
      </c>
      <c r="D196" s="4" t="s">
        <v>1033</v>
      </c>
      <c r="E196" s="4" t="s">
        <v>1048</v>
      </c>
      <c r="F196" s="4">
        <v>2370</v>
      </c>
      <c r="G196" s="8">
        <v>0.7</v>
      </c>
      <c r="H196" s="4">
        <f t="shared" si="3"/>
        <v>1659</v>
      </c>
      <c r="I196" s="4" t="s">
        <v>1050</v>
      </c>
      <c r="J196" s="6">
        <v>42099</v>
      </c>
      <c r="K196" s="10"/>
      <c r="L196">
        <f>IF(SalesData[[#This Row],[Sales stage]]&lt;&gt;"Won",SalesData[[#This Row],[Close Date/Expected Close Date]]-SalesData[[#This Row],[Reporting Date]],"")</f>
        <v>77</v>
      </c>
      <c r="M196" t="b">
        <f>OR(Calculations!$B$2=1,INDEX(Calculations!$E$3:$E$13,Calculations!$B$2)=SalesData[[#This Row],[Country]])</f>
        <v>1</v>
      </c>
    </row>
    <row r="197" spans="1:13">
      <c r="A197" s="9">
        <v>42022</v>
      </c>
      <c r="B197" s="7" t="s">
        <v>22</v>
      </c>
      <c r="C197" s="4" t="s">
        <v>224</v>
      </c>
      <c r="D197" s="4" t="s">
        <v>1030</v>
      </c>
      <c r="E197" s="4" t="s">
        <v>1048</v>
      </c>
      <c r="F197" s="4">
        <v>1220</v>
      </c>
      <c r="G197" s="8">
        <v>0.7</v>
      </c>
      <c r="H197" s="4">
        <f t="shared" si="3"/>
        <v>854</v>
      </c>
      <c r="I197" s="4" t="s">
        <v>1050</v>
      </c>
      <c r="J197" s="6">
        <v>42130</v>
      </c>
      <c r="K197" s="10" t="s">
        <v>1043</v>
      </c>
      <c r="L197">
        <f>IF(SalesData[[#This Row],[Sales stage]]&lt;&gt;"Won",SalesData[[#This Row],[Close Date/Expected Close Date]]-SalesData[[#This Row],[Reporting Date]],"")</f>
        <v>108</v>
      </c>
      <c r="M197" t="b">
        <f>OR(Calculations!$B$2=1,INDEX(Calculations!$E$3:$E$13,Calculations!$B$2)=SalesData[[#This Row],[Country]])</f>
        <v>1</v>
      </c>
    </row>
    <row r="198" spans="1:13">
      <c r="A198" s="9">
        <v>42022</v>
      </c>
      <c r="B198" s="7" t="s">
        <v>16</v>
      </c>
      <c r="C198" s="4" t="s">
        <v>225</v>
      </c>
      <c r="D198" s="4" t="s">
        <v>1030</v>
      </c>
      <c r="E198" s="4" t="s">
        <v>1040</v>
      </c>
      <c r="F198" s="4">
        <v>550</v>
      </c>
      <c r="G198" s="8">
        <v>0.75</v>
      </c>
      <c r="H198" s="4">
        <f t="shared" si="3"/>
        <v>412.5</v>
      </c>
      <c r="I198" s="4" t="s">
        <v>1050</v>
      </c>
      <c r="J198" s="6">
        <v>42123</v>
      </c>
      <c r="K198" s="10" t="s">
        <v>1043</v>
      </c>
      <c r="L198">
        <f>IF(SalesData[[#This Row],[Sales stage]]&lt;&gt;"Won",SalesData[[#This Row],[Close Date/Expected Close Date]]-SalesData[[#This Row],[Reporting Date]],"")</f>
        <v>101</v>
      </c>
      <c r="M198" t="b">
        <f>OR(Calculations!$B$2=1,INDEX(Calculations!$E$3:$E$13,Calculations!$B$2)=SalesData[[#This Row],[Country]])</f>
        <v>1</v>
      </c>
    </row>
    <row r="199" spans="1:13">
      <c r="A199" s="9">
        <v>42022</v>
      </c>
      <c r="B199" s="7" t="s">
        <v>27</v>
      </c>
      <c r="C199" s="4" t="s">
        <v>226</v>
      </c>
      <c r="D199" s="4" t="s">
        <v>1031</v>
      </c>
      <c r="E199" s="4" t="s">
        <v>1040</v>
      </c>
      <c r="F199" s="4">
        <v>2290</v>
      </c>
      <c r="G199" s="8">
        <v>0.8</v>
      </c>
      <c r="H199" s="4">
        <f t="shared" si="3"/>
        <v>1832</v>
      </c>
      <c r="I199" s="4" t="s">
        <v>1051</v>
      </c>
      <c r="J199" s="6">
        <v>42129</v>
      </c>
      <c r="K199" s="10" t="s">
        <v>1044</v>
      </c>
      <c r="L199">
        <f>IF(SalesData[[#This Row],[Sales stage]]&lt;&gt;"Won",SalesData[[#This Row],[Close Date/Expected Close Date]]-SalesData[[#This Row],[Reporting Date]],"")</f>
        <v>107</v>
      </c>
      <c r="M199" t="b">
        <f>OR(Calculations!$B$2=1,INDEX(Calculations!$E$3:$E$13,Calculations!$B$2)=SalesData[[#This Row],[Country]])</f>
        <v>1</v>
      </c>
    </row>
    <row r="200" spans="1:13">
      <c r="A200" s="9">
        <v>42022</v>
      </c>
      <c r="B200" s="7" t="s">
        <v>14</v>
      </c>
      <c r="C200" s="4" t="s">
        <v>227</v>
      </c>
      <c r="D200" s="4" t="s">
        <v>1029</v>
      </c>
      <c r="E200" s="4" t="s">
        <v>1041</v>
      </c>
      <c r="F200" s="4">
        <v>4190</v>
      </c>
      <c r="G200" s="8">
        <v>0.6</v>
      </c>
      <c r="H200" s="4">
        <f t="shared" si="3"/>
        <v>2514</v>
      </c>
      <c r="I200" s="4" t="s">
        <v>1051</v>
      </c>
      <c r="J200" s="6">
        <v>42102</v>
      </c>
      <c r="K200" s="10"/>
      <c r="L200">
        <f>IF(SalesData[[#This Row],[Sales stage]]&lt;&gt;"Won",SalesData[[#This Row],[Close Date/Expected Close Date]]-SalesData[[#This Row],[Reporting Date]],"")</f>
        <v>80</v>
      </c>
      <c r="M200" t="b">
        <f>OR(Calculations!$B$2=1,INDEX(Calculations!$E$3:$E$13,Calculations!$B$2)=SalesData[[#This Row],[Country]])</f>
        <v>1</v>
      </c>
    </row>
    <row r="201" spans="1:13">
      <c r="A201" s="9">
        <v>42022</v>
      </c>
      <c r="B201" s="7" t="s">
        <v>9</v>
      </c>
      <c r="C201" s="4" t="s">
        <v>228</v>
      </c>
      <c r="D201" s="4" t="s">
        <v>1030</v>
      </c>
      <c r="E201" s="4" t="s">
        <v>1048</v>
      </c>
      <c r="F201" s="4">
        <v>3410</v>
      </c>
      <c r="G201" s="8">
        <v>0.65</v>
      </c>
      <c r="H201" s="4">
        <f t="shared" si="3"/>
        <v>2216.5</v>
      </c>
      <c r="I201" s="4" t="s">
        <v>1051</v>
      </c>
      <c r="J201" s="6">
        <v>42172</v>
      </c>
      <c r="K201" s="10" t="s">
        <v>1046</v>
      </c>
      <c r="L201">
        <f>IF(SalesData[[#This Row],[Sales stage]]&lt;&gt;"Won",SalesData[[#This Row],[Close Date/Expected Close Date]]-SalesData[[#This Row],[Reporting Date]],"")</f>
        <v>150</v>
      </c>
      <c r="M201" t="b">
        <f>OR(Calculations!$B$2=1,INDEX(Calculations!$E$3:$E$13,Calculations!$B$2)=SalesData[[#This Row],[Country]])</f>
        <v>1</v>
      </c>
    </row>
    <row r="202" spans="1:13">
      <c r="A202" s="9">
        <v>42022</v>
      </c>
      <c r="B202" s="7" t="s">
        <v>18</v>
      </c>
      <c r="C202" s="4" t="s">
        <v>229</v>
      </c>
      <c r="D202" s="4" t="s">
        <v>1038</v>
      </c>
      <c r="E202" s="4" t="s">
        <v>1039</v>
      </c>
      <c r="F202" s="4">
        <v>3020</v>
      </c>
      <c r="G202" s="8">
        <v>0.65</v>
      </c>
      <c r="H202" s="4">
        <f t="shared" si="3"/>
        <v>1963</v>
      </c>
      <c r="I202" s="4" t="s">
        <v>1050</v>
      </c>
      <c r="J202" s="6">
        <v>42143</v>
      </c>
      <c r="K202" s="10" t="s">
        <v>1044</v>
      </c>
      <c r="L202">
        <f>IF(SalesData[[#This Row],[Sales stage]]&lt;&gt;"Won",SalesData[[#This Row],[Close Date/Expected Close Date]]-SalesData[[#This Row],[Reporting Date]],"")</f>
        <v>121</v>
      </c>
      <c r="M202" t="b">
        <f>OR(Calculations!$B$2=1,INDEX(Calculations!$E$3:$E$13,Calculations!$B$2)=SalesData[[#This Row],[Country]])</f>
        <v>1</v>
      </c>
    </row>
    <row r="203" spans="1:13">
      <c r="A203" s="9">
        <v>42022</v>
      </c>
      <c r="B203" s="7" t="s">
        <v>9</v>
      </c>
      <c r="C203" s="4" t="s">
        <v>230</v>
      </c>
      <c r="D203" s="4" t="s">
        <v>1037</v>
      </c>
      <c r="E203" s="4" t="s">
        <v>1040</v>
      </c>
      <c r="F203" s="4">
        <v>2320</v>
      </c>
      <c r="G203" s="8">
        <v>0.8</v>
      </c>
      <c r="H203" s="4">
        <f t="shared" si="3"/>
        <v>1856</v>
      </c>
      <c r="I203" s="4" t="s">
        <v>1053</v>
      </c>
      <c r="J203" s="6">
        <v>42166</v>
      </c>
      <c r="K203" s="10" t="s">
        <v>1044</v>
      </c>
      <c r="L203">
        <f>IF(SalesData[[#This Row],[Sales stage]]&lt;&gt;"Won",SalesData[[#This Row],[Close Date/Expected Close Date]]-SalesData[[#This Row],[Reporting Date]],"")</f>
        <v>144</v>
      </c>
      <c r="M203" t="b">
        <f>OR(Calculations!$B$2=1,INDEX(Calculations!$E$3:$E$13,Calculations!$B$2)=SalesData[[#This Row],[Country]])</f>
        <v>1</v>
      </c>
    </row>
    <row r="204" spans="1:13">
      <c r="A204" s="9">
        <v>42023</v>
      </c>
      <c r="B204" s="7" t="s">
        <v>23</v>
      </c>
      <c r="C204" s="4" t="s">
        <v>231</v>
      </c>
      <c r="D204" s="4" t="s">
        <v>1035</v>
      </c>
      <c r="E204" s="4" t="s">
        <v>1047</v>
      </c>
      <c r="F204" s="4">
        <v>1310</v>
      </c>
      <c r="G204" s="8">
        <v>0.8</v>
      </c>
      <c r="H204" s="4">
        <f t="shared" si="3"/>
        <v>1048</v>
      </c>
      <c r="I204" s="4" t="s">
        <v>1051</v>
      </c>
      <c r="J204" s="6">
        <v>42091</v>
      </c>
      <c r="K204" s="10"/>
      <c r="L204" t="str">
        <f>IF(SalesData[[#This Row],[Sales stage]]&lt;&gt;"Won",SalesData[[#This Row],[Close Date/Expected Close Date]]-SalesData[[#This Row],[Reporting Date]],"")</f>
        <v/>
      </c>
      <c r="M204" t="b">
        <f>OR(Calculations!$B$2=1,INDEX(Calculations!$E$3:$E$13,Calculations!$B$2)=SalesData[[#This Row],[Country]])</f>
        <v>1</v>
      </c>
    </row>
    <row r="205" spans="1:13">
      <c r="A205" s="9">
        <v>42023</v>
      </c>
      <c r="B205" s="7" t="s">
        <v>13</v>
      </c>
      <c r="C205" s="4" t="s">
        <v>232</v>
      </c>
      <c r="D205" s="4" t="s">
        <v>1029</v>
      </c>
      <c r="E205" s="4" t="s">
        <v>1048</v>
      </c>
      <c r="F205" s="4">
        <v>4280</v>
      </c>
      <c r="G205" s="8">
        <v>0.65</v>
      </c>
      <c r="H205" s="4">
        <f t="shared" si="3"/>
        <v>2782</v>
      </c>
      <c r="I205" s="4" t="s">
        <v>1051</v>
      </c>
      <c r="J205" s="6">
        <v>42145</v>
      </c>
      <c r="K205" s="10" t="s">
        <v>1045</v>
      </c>
      <c r="L205">
        <f>IF(SalesData[[#This Row],[Sales stage]]&lt;&gt;"Won",SalesData[[#This Row],[Close Date/Expected Close Date]]-SalesData[[#This Row],[Reporting Date]],"")</f>
        <v>122</v>
      </c>
      <c r="M205" t="b">
        <f>OR(Calculations!$B$2=1,INDEX(Calculations!$E$3:$E$13,Calculations!$B$2)=SalesData[[#This Row],[Country]])</f>
        <v>1</v>
      </c>
    </row>
    <row r="206" spans="1:13">
      <c r="A206" s="9">
        <v>42023</v>
      </c>
      <c r="B206" s="7" t="s">
        <v>13</v>
      </c>
      <c r="C206" s="4" t="s">
        <v>233</v>
      </c>
      <c r="D206" s="4" t="s">
        <v>1035</v>
      </c>
      <c r="E206" s="4" t="s">
        <v>1048</v>
      </c>
      <c r="F206" s="4">
        <v>3500</v>
      </c>
      <c r="G206" s="8">
        <v>0.65</v>
      </c>
      <c r="H206" s="4">
        <f t="shared" si="3"/>
        <v>2275</v>
      </c>
      <c r="I206" s="4" t="s">
        <v>1051</v>
      </c>
      <c r="J206" s="6">
        <v>42135</v>
      </c>
      <c r="K206" s="10" t="s">
        <v>1044</v>
      </c>
      <c r="L206">
        <f>IF(SalesData[[#This Row],[Sales stage]]&lt;&gt;"Won",SalesData[[#This Row],[Close Date/Expected Close Date]]-SalesData[[#This Row],[Reporting Date]],"")</f>
        <v>112</v>
      </c>
      <c r="M206" t="b">
        <f>OR(Calculations!$B$2=1,INDEX(Calculations!$E$3:$E$13,Calculations!$B$2)=SalesData[[#This Row],[Country]])</f>
        <v>1</v>
      </c>
    </row>
    <row r="207" spans="1:13">
      <c r="A207" s="9">
        <v>42023</v>
      </c>
      <c r="B207" s="7" t="s">
        <v>19</v>
      </c>
      <c r="C207" s="4" t="s">
        <v>234</v>
      </c>
      <c r="D207" s="4" t="s">
        <v>1032</v>
      </c>
      <c r="E207" s="4" t="s">
        <v>1048</v>
      </c>
      <c r="F207" s="4">
        <v>3060</v>
      </c>
      <c r="G207" s="8">
        <v>0.85</v>
      </c>
      <c r="H207" s="4">
        <f t="shared" si="3"/>
        <v>2601</v>
      </c>
      <c r="I207" s="4" t="s">
        <v>1051</v>
      </c>
      <c r="J207" s="6">
        <v>42177</v>
      </c>
      <c r="K207" s="10" t="s">
        <v>1044</v>
      </c>
      <c r="L207">
        <f>IF(SalesData[[#This Row],[Sales stage]]&lt;&gt;"Won",SalesData[[#This Row],[Close Date/Expected Close Date]]-SalesData[[#This Row],[Reporting Date]],"")</f>
        <v>154</v>
      </c>
      <c r="M207" t="b">
        <f>OR(Calculations!$B$2=1,INDEX(Calculations!$E$3:$E$13,Calculations!$B$2)=SalesData[[#This Row],[Country]])</f>
        <v>1</v>
      </c>
    </row>
    <row r="208" spans="1:13">
      <c r="A208" s="9">
        <v>42023</v>
      </c>
      <c r="B208" s="7" t="s">
        <v>12</v>
      </c>
      <c r="C208" s="4" t="s">
        <v>235</v>
      </c>
      <c r="D208" s="4" t="s">
        <v>1036</v>
      </c>
      <c r="E208" s="4" t="s">
        <v>1040</v>
      </c>
      <c r="F208" s="4">
        <v>3770</v>
      </c>
      <c r="G208" s="8">
        <v>0.75</v>
      </c>
      <c r="H208" s="4">
        <f t="shared" si="3"/>
        <v>2827.5</v>
      </c>
      <c r="I208" s="4" t="s">
        <v>1053</v>
      </c>
      <c r="J208" s="6">
        <v>42163</v>
      </c>
      <c r="K208" s="10" t="s">
        <v>1044</v>
      </c>
      <c r="L208">
        <f>IF(SalesData[[#This Row],[Sales stage]]&lt;&gt;"Won",SalesData[[#This Row],[Close Date/Expected Close Date]]-SalesData[[#This Row],[Reporting Date]],"")</f>
        <v>140</v>
      </c>
      <c r="M208" t="b">
        <f>OR(Calculations!$B$2=1,INDEX(Calculations!$E$3:$E$13,Calculations!$B$2)=SalesData[[#This Row],[Country]])</f>
        <v>1</v>
      </c>
    </row>
    <row r="209" spans="1:13">
      <c r="A209" s="9">
        <v>42023</v>
      </c>
      <c r="B209" s="7" t="s">
        <v>27</v>
      </c>
      <c r="C209" s="4" t="s">
        <v>236</v>
      </c>
      <c r="D209" s="4" t="s">
        <v>1033</v>
      </c>
      <c r="E209" s="4" t="s">
        <v>1042</v>
      </c>
      <c r="F209" s="4">
        <v>2590</v>
      </c>
      <c r="G209" s="8">
        <v>0.5</v>
      </c>
      <c r="H209" s="4">
        <f t="shared" si="3"/>
        <v>1295</v>
      </c>
      <c r="I209" s="4" t="s">
        <v>1051</v>
      </c>
      <c r="J209" s="6">
        <v>42100</v>
      </c>
      <c r="K209" s="10" t="s">
        <v>1043</v>
      </c>
      <c r="L209">
        <f>IF(SalesData[[#This Row],[Sales stage]]&lt;&gt;"Won",SalesData[[#This Row],[Close Date/Expected Close Date]]-SalesData[[#This Row],[Reporting Date]],"")</f>
        <v>77</v>
      </c>
      <c r="M209" t="b">
        <f>OR(Calculations!$B$2=1,INDEX(Calculations!$E$3:$E$13,Calculations!$B$2)=SalesData[[#This Row],[Country]])</f>
        <v>1</v>
      </c>
    </row>
    <row r="210" spans="1:13">
      <c r="A210" s="9">
        <v>42023</v>
      </c>
      <c r="B210" s="7" t="s">
        <v>27</v>
      </c>
      <c r="C210" s="4" t="s">
        <v>237</v>
      </c>
      <c r="D210" s="4" t="s">
        <v>1032</v>
      </c>
      <c r="E210" s="4" t="s">
        <v>1040</v>
      </c>
      <c r="F210" s="4">
        <v>2910</v>
      </c>
      <c r="G210" s="8">
        <v>0.6</v>
      </c>
      <c r="H210" s="4">
        <f t="shared" si="3"/>
        <v>1746</v>
      </c>
      <c r="I210" s="4" t="s">
        <v>1051</v>
      </c>
      <c r="J210" s="6">
        <v>42137</v>
      </c>
      <c r="K210" s="10" t="s">
        <v>1046</v>
      </c>
      <c r="L210">
        <f>IF(SalesData[[#This Row],[Sales stage]]&lt;&gt;"Won",SalesData[[#This Row],[Close Date/Expected Close Date]]-SalesData[[#This Row],[Reporting Date]],"")</f>
        <v>114</v>
      </c>
      <c r="M210" t="b">
        <f>OR(Calculations!$B$2=1,INDEX(Calculations!$E$3:$E$13,Calculations!$B$2)=SalesData[[#This Row],[Country]])</f>
        <v>1</v>
      </c>
    </row>
    <row r="211" spans="1:13">
      <c r="A211" s="9">
        <v>42023</v>
      </c>
      <c r="B211" s="7" t="s">
        <v>15</v>
      </c>
      <c r="C211" s="4" t="s">
        <v>238</v>
      </c>
      <c r="D211" s="4" t="s">
        <v>1037</v>
      </c>
      <c r="E211" s="4" t="s">
        <v>1042</v>
      </c>
      <c r="F211" s="4">
        <v>4020</v>
      </c>
      <c r="G211" s="8">
        <v>0.55000000000000004</v>
      </c>
      <c r="H211" s="4">
        <f t="shared" si="3"/>
        <v>2211</v>
      </c>
      <c r="I211" s="4" t="s">
        <v>1053</v>
      </c>
      <c r="J211" s="6">
        <v>42121</v>
      </c>
      <c r="K211" s="10" t="s">
        <v>1045</v>
      </c>
      <c r="L211">
        <f>IF(SalesData[[#This Row],[Sales stage]]&lt;&gt;"Won",SalesData[[#This Row],[Close Date/Expected Close Date]]-SalesData[[#This Row],[Reporting Date]],"")</f>
        <v>98</v>
      </c>
      <c r="M211" t="b">
        <f>OR(Calculations!$B$2=1,INDEX(Calculations!$E$3:$E$13,Calculations!$B$2)=SalesData[[#This Row],[Country]])</f>
        <v>1</v>
      </c>
    </row>
    <row r="212" spans="1:13">
      <c r="A212" s="9">
        <v>42023</v>
      </c>
      <c r="B212" s="7" t="s">
        <v>21</v>
      </c>
      <c r="C212" s="4" t="s">
        <v>239</v>
      </c>
      <c r="D212" s="4" t="s">
        <v>1034</v>
      </c>
      <c r="E212" s="4" t="s">
        <v>1048</v>
      </c>
      <c r="F212" s="4">
        <v>2180</v>
      </c>
      <c r="G212" s="8">
        <v>0.6</v>
      </c>
      <c r="H212" s="4">
        <f t="shared" si="3"/>
        <v>1308</v>
      </c>
      <c r="I212" s="4" t="s">
        <v>1051</v>
      </c>
      <c r="J212" s="6">
        <v>42174</v>
      </c>
      <c r="K212" s="10" t="s">
        <v>1044</v>
      </c>
      <c r="L212">
        <f>IF(SalesData[[#This Row],[Sales stage]]&lt;&gt;"Won",SalesData[[#This Row],[Close Date/Expected Close Date]]-SalesData[[#This Row],[Reporting Date]],"")</f>
        <v>151</v>
      </c>
      <c r="M212" t="b">
        <f>OR(Calculations!$B$2=1,INDEX(Calculations!$E$3:$E$13,Calculations!$B$2)=SalesData[[#This Row],[Country]])</f>
        <v>1</v>
      </c>
    </row>
    <row r="213" spans="1:13">
      <c r="A213" s="9">
        <v>42023</v>
      </c>
      <c r="B213" s="7" t="s">
        <v>21</v>
      </c>
      <c r="C213" s="4" t="s">
        <v>240</v>
      </c>
      <c r="D213" s="4" t="s">
        <v>1037</v>
      </c>
      <c r="E213" s="4" t="s">
        <v>1040</v>
      </c>
      <c r="F213" s="4">
        <v>2980</v>
      </c>
      <c r="G213" s="8">
        <v>0.6</v>
      </c>
      <c r="H213" s="4">
        <f t="shared" si="3"/>
        <v>1788</v>
      </c>
      <c r="I213" s="4" t="s">
        <v>1051</v>
      </c>
      <c r="J213" s="6">
        <v>42119</v>
      </c>
      <c r="K213" s="10" t="s">
        <v>1046</v>
      </c>
      <c r="L213">
        <f>IF(SalesData[[#This Row],[Sales stage]]&lt;&gt;"Won",SalesData[[#This Row],[Close Date/Expected Close Date]]-SalesData[[#This Row],[Reporting Date]],"")</f>
        <v>96</v>
      </c>
      <c r="M213" t="b">
        <f>OR(Calculations!$B$2=1,INDEX(Calculations!$E$3:$E$13,Calculations!$B$2)=SalesData[[#This Row],[Country]])</f>
        <v>1</v>
      </c>
    </row>
    <row r="214" spans="1:13">
      <c r="A214" s="9">
        <v>42023</v>
      </c>
      <c r="B214" s="7" t="s">
        <v>14</v>
      </c>
      <c r="C214" s="4" t="s">
        <v>241</v>
      </c>
      <c r="D214" s="4" t="s">
        <v>1035</v>
      </c>
      <c r="E214" s="4" t="s">
        <v>1040</v>
      </c>
      <c r="F214" s="4">
        <v>1280</v>
      </c>
      <c r="G214" s="8">
        <v>0.5</v>
      </c>
      <c r="H214" s="4">
        <f t="shared" si="3"/>
        <v>640</v>
      </c>
      <c r="I214" s="4" t="s">
        <v>1053</v>
      </c>
      <c r="J214" s="6">
        <v>42128</v>
      </c>
      <c r="K214" s="10"/>
      <c r="L214">
        <f>IF(SalesData[[#This Row],[Sales stage]]&lt;&gt;"Won",SalesData[[#This Row],[Close Date/Expected Close Date]]-SalesData[[#This Row],[Reporting Date]],"")</f>
        <v>105</v>
      </c>
      <c r="M214" t="b">
        <f>OR(Calculations!$B$2=1,INDEX(Calculations!$E$3:$E$13,Calculations!$B$2)=SalesData[[#This Row],[Country]])</f>
        <v>1</v>
      </c>
    </row>
    <row r="215" spans="1:13">
      <c r="A215" s="9">
        <v>42023</v>
      </c>
      <c r="B215" s="7" t="s">
        <v>12</v>
      </c>
      <c r="C215" s="4" t="s">
        <v>242</v>
      </c>
      <c r="D215" s="4" t="s">
        <v>1034</v>
      </c>
      <c r="E215" s="4" t="s">
        <v>1047</v>
      </c>
      <c r="F215" s="4">
        <v>2940</v>
      </c>
      <c r="G215" s="8">
        <v>0.6</v>
      </c>
      <c r="H215" s="4">
        <f t="shared" si="3"/>
        <v>1764</v>
      </c>
      <c r="I215" s="4" t="s">
        <v>1053</v>
      </c>
      <c r="J215" s="6">
        <v>42077</v>
      </c>
      <c r="K215" s="10"/>
      <c r="L215" t="str">
        <f>IF(SalesData[[#This Row],[Sales stage]]&lt;&gt;"Won",SalesData[[#This Row],[Close Date/Expected Close Date]]-SalesData[[#This Row],[Reporting Date]],"")</f>
        <v/>
      </c>
      <c r="M215" t="b">
        <f>OR(Calculations!$B$2=1,INDEX(Calculations!$E$3:$E$13,Calculations!$B$2)=SalesData[[#This Row],[Country]])</f>
        <v>1</v>
      </c>
    </row>
    <row r="216" spans="1:13">
      <c r="A216" s="9">
        <v>42023</v>
      </c>
      <c r="B216" s="7" t="s">
        <v>22</v>
      </c>
      <c r="C216" s="4" t="s">
        <v>243</v>
      </c>
      <c r="D216" s="4" t="s">
        <v>1033</v>
      </c>
      <c r="E216" s="4" t="s">
        <v>1042</v>
      </c>
      <c r="F216" s="4">
        <v>4090</v>
      </c>
      <c r="G216" s="8">
        <v>0.65</v>
      </c>
      <c r="H216" s="4">
        <f t="shared" si="3"/>
        <v>2658.5</v>
      </c>
      <c r="I216" s="4" t="s">
        <v>1051</v>
      </c>
      <c r="J216" s="6">
        <v>42164</v>
      </c>
      <c r="K216" s="10" t="s">
        <v>1043</v>
      </c>
      <c r="L216">
        <f>IF(SalesData[[#This Row],[Sales stage]]&lt;&gt;"Won",SalesData[[#This Row],[Close Date/Expected Close Date]]-SalesData[[#This Row],[Reporting Date]],"")</f>
        <v>141</v>
      </c>
      <c r="M216" t="b">
        <f>OR(Calculations!$B$2=1,INDEX(Calculations!$E$3:$E$13,Calculations!$B$2)=SalesData[[#This Row],[Country]])</f>
        <v>1</v>
      </c>
    </row>
    <row r="217" spans="1:13">
      <c r="A217" s="9">
        <v>42024</v>
      </c>
      <c r="B217" s="7" t="s">
        <v>14</v>
      </c>
      <c r="C217" s="4" t="s">
        <v>244</v>
      </c>
      <c r="D217" s="4" t="s">
        <v>1033</v>
      </c>
      <c r="E217" s="4" t="s">
        <v>1041</v>
      </c>
      <c r="F217" s="4">
        <v>950</v>
      </c>
      <c r="G217" s="8">
        <v>0.85</v>
      </c>
      <c r="H217" s="4">
        <f t="shared" si="3"/>
        <v>807.5</v>
      </c>
      <c r="I217" s="4" t="s">
        <v>1053</v>
      </c>
      <c r="J217" s="6">
        <v>42142</v>
      </c>
      <c r="K217" s="10"/>
      <c r="L217">
        <f>IF(SalesData[[#This Row],[Sales stage]]&lt;&gt;"Won",SalesData[[#This Row],[Close Date/Expected Close Date]]-SalesData[[#This Row],[Reporting Date]],"")</f>
        <v>118</v>
      </c>
      <c r="M217" t="b">
        <f>OR(Calculations!$B$2=1,INDEX(Calculations!$E$3:$E$13,Calculations!$B$2)=SalesData[[#This Row],[Country]])</f>
        <v>1</v>
      </c>
    </row>
    <row r="218" spans="1:13">
      <c r="A218" s="9">
        <v>42024</v>
      </c>
      <c r="B218" s="7" t="s">
        <v>22</v>
      </c>
      <c r="C218" s="4" t="s">
        <v>245</v>
      </c>
      <c r="D218" s="4" t="s">
        <v>1037</v>
      </c>
      <c r="E218" s="4" t="s">
        <v>1047</v>
      </c>
      <c r="F218" s="4">
        <v>280</v>
      </c>
      <c r="G218" s="8">
        <v>0.55000000000000004</v>
      </c>
      <c r="H218" s="4">
        <f t="shared" si="3"/>
        <v>154</v>
      </c>
      <c r="I218" s="4" t="s">
        <v>1053</v>
      </c>
      <c r="J218" s="6">
        <v>42064</v>
      </c>
      <c r="K218" s="10"/>
      <c r="L218" t="str">
        <f>IF(SalesData[[#This Row],[Sales stage]]&lt;&gt;"Won",SalesData[[#This Row],[Close Date/Expected Close Date]]-SalesData[[#This Row],[Reporting Date]],"")</f>
        <v/>
      </c>
      <c r="M218" t="b">
        <f>OR(Calculations!$B$2=1,INDEX(Calculations!$E$3:$E$13,Calculations!$B$2)=SalesData[[#This Row],[Country]])</f>
        <v>1</v>
      </c>
    </row>
    <row r="219" spans="1:13">
      <c r="A219" s="9">
        <v>42024</v>
      </c>
      <c r="B219" s="7" t="s">
        <v>26</v>
      </c>
      <c r="C219" s="4" t="s">
        <v>246</v>
      </c>
      <c r="D219" s="4" t="s">
        <v>1038</v>
      </c>
      <c r="E219" s="4" t="s">
        <v>1040</v>
      </c>
      <c r="F219" s="4">
        <v>2430</v>
      </c>
      <c r="G219" s="8">
        <v>0.6</v>
      </c>
      <c r="H219" s="4">
        <f t="shared" si="3"/>
        <v>1458</v>
      </c>
      <c r="I219" s="4" t="s">
        <v>1051</v>
      </c>
      <c r="J219" s="6">
        <v>42130</v>
      </c>
      <c r="K219" s="10" t="s">
        <v>1044</v>
      </c>
      <c r="L219">
        <f>IF(SalesData[[#This Row],[Sales stage]]&lt;&gt;"Won",SalesData[[#This Row],[Close Date/Expected Close Date]]-SalesData[[#This Row],[Reporting Date]],"")</f>
        <v>106</v>
      </c>
      <c r="M219" t="b">
        <f>OR(Calculations!$B$2=1,INDEX(Calculations!$E$3:$E$13,Calculations!$B$2)=SalesData[[#This Row],[Country]])</f>
        <v>1</v>
      </c>
    </row>
    <row r="220" spans="1:13">
      <c r="A220" s="9">
        <v>42024</v>
      </c>
      <c r="B220" s="7" t="s">
        <v>18</v>
      </c>
      <c r="C220" s="4" t="s">
        <v>247</v>
      </c>
      <c r="D220" s="4" t="s">
        <v>1038</v>
      </c>
      <c r="E220" s="4" t="s">
        <v>1048</v>
      </c>
      <c r="F220" s="4">
        <v>2460</v>
      </c>
      <c r="G220" s="8">
        <v>0.7</v>
      </c>
      <c r="H220" s="4">
        <f t="shared" si="3"/>
        <v>1722</v>
      </c>
      <c r="I220" s="4" t="s">
        <v>1053</v>
      </c>
      <c r="J220" s="6">
        <v>42130</v>
      </c>
      <c r="K220" s="10" t="s">
        <v>1043</v>
      </c>
      <c r="L220">
        <f>IF(SalesData[[#This Row],[Sales stage]]&lt;&gt;"Won",SalesData[[#This Row],[Close Date/Expected Close Date]]-SalesData[[#This Row],[Reporting Date]],"")</f>
        <v>106</v>
      </c>
      <c r="M220" t="b">
        <f>OR(Calculations!$B$2=1,INDEX(Calculations!$E$3:$E$13,Calculations!$B$2)=SalesData[[#This Row],[Country]])</f>
        <v>1</v>
      </c>
    </row>
    <row r="221" spans="1:13">
      <c r="A221" s="9">
        <v>42024</v>
      </c>
      <c r="B221" s="7" t="s">
        <v>26</v>
      </c>
      <c r="C221" s="4" t="s">
        <v>248</v>
      </c>
      <c r="D221" s="4" t="s">
        <v>1031</v>
      </c>
      <c r="E221" s="4" t="s">
        <v>1048</v>
      </c>
      <c r="F221" s="4">
        <v>120</v>
      </c>
      <c r="G221" s="8">
        <v>0.5</v>
      </c>
      <c r="H221" s="4">
        <f t="shared" si="3"/>
        <v>60</v>
      </c>
      <c r="I221" s="2" t="s">
        <v>1052</v>
      </c>
      <c r="J221" s="6">
        <v>42098</v>
      </c>
      <c r="K221" s="10" t="s">
        <v>1043</v>
      </c>
      <c r="L221">
        <f>IF(SalesData[[#This Row],[Sales stage]]&lt;&gt;"Won",SalesData[[#This Row],[Close Date/Expected Close Date]]-SalesData[[#This Row],[Reporting Date]],"")</f>
        <v>74</v>
      </c>
      <c r="M221" t="b">
        <f>OR(Calculations!$B$2=1,INDEX(Calculations!$E$3:$E$13,Calculations!$B$2)=SalesData[[#This Row],[Country]])</f>
        <v>1</v>
      </c>
    </row>
    <row r="222" spans="1:13">
      <c r="A222" s="9">
        <v>42024</v>
      </c>
      <c r="B222" s="7" t="s">
        <v>11</v>
      </c>
      <c r="C222" s="4" t="s">
        <v>249</v>
      </c>
      <c r="D222" s="4" t="s">
        <v>1034</v>
      </c>
      <c r="E222" s="4" t="s">
        <v>1042</v>
      </c>
      <c r="F222" s="4">
        <v>4000</v>
      </c>
      <c r="G222" s="8">
        <v>0.65</v>
      </c>
      <c r="H222" s="4">
        <f t="shared" si="3"/>
        <v>2600</v>
      </c>
      <c r="I222" s="4" t="s">
        <v>1051</v>
      </c>
      <c r="J222" s="6">
        <v>42176</v>
      </c>
      <c r="K222" s="10" t="s">
        <v>1043</v>
      </c>
      <c r="L222">
        <f>IF(SalesData[[#This Row],[Sales stage]]&lt;&gt;"Won",SalesData[[#This Row],[Close Date/Expected Close Date]]-SalesData[[#This Row],[Reporting Date]],"")</f>
        <v>152</v>
      </c>
      <c r="M222" t="b">
        <f>OR(Calculations!$B$2=1,INDEX(Calculations!$E$3:$E$13,Calculations!$B$2)=SalesData[[#This Row],[Country]])</f>
        <v>1</v>
      </c>
    </row>
    <row r="223" spans="1:13">
      <c r="A223" s="9">
        <v>42024</v>
      </c>
      <c r="B223" s="7" t="s">
        <v>19</v>
      </c>
      <c r="C223" s="4" t="s">
        <v>250</v>
      </c>
      <c r="D223" s="4" t="s">
        <v>1031</v>
      </c>
      <c r="E223" s="4" t="s">
        <v>1047</v>
      </c>
      <c r="F223" s="4">
        <v>4340</v>
      </c>
      <c r="G223" s="8">
        <v>0.65</v>
      </c>
      <c r="H223" s="4">
        <f t="shared" si="3"/>
        <v>2821</v>
      </c>
      <c r="I223" s="4" t="s">
        <v>1051</v>
      </c>
      <c r="J223" s="6">
        <v>42094</v>
      </c>
      <c r="K223" s="10"/>
      <c r="L223" t="str">
        <f>IF(SalesData[[#This Row],[Sales stage]]&lt;&gt;"Won",SalesData[[#This Row],[Close Date/Expected Close Date]]-SalesData[[#This Row],[Reporting Date]],"")</f>
        <v/>
      </c>
      <c r="M223" t="b">
        <f>OR(Calculations!$B$2=1,INDEX(Calculations!$E$3:$E$13,Calculations!$B$2)=SalesData[[#This Row],[Country]])</f>
        <v>1</v>
      </c>
    </row>
    <row r="224" spans="1:13">
      <c r="A224" s="9">
        <v>42024</v>
      </c>
      <c r="B224" s="7" t="s">
        <v>26</v>
      </c>
      <c r="C224" s="4" t="s">
        <v>251</v>
      </c>
      <c r="D224" s="4" t="s">
        <v>1030</v>
      </c>
      <c r="E224" s="4" t="s">
        <v>1040</v>
      </c>
      <c r="F224" s="4">
        <v>1460</v>
      </c>
      <c r="G224" s="8">
        <v>0.6</v>
      </c>
      <c r="H224" s="4">
        <f t="shared" si="3"/>
        <v>876</v>
      </c>
      <c r="I224" s="4" t="s">
        <v>1051</v>
      </c>
      <c r="J224" s="6">
        <v>42132</v>
      </c>
      <c r="K224" s="10" t="s">
        <v>1046</v>
      </c>
      <c r="L224">
        <f>IF(SalesData[[#This Row],[Sales stage]]&lt;&gt;"Won",SalesData[[#This Row],[Close Date/Expected Close Date]]-SalesData[[#This Row],[Reporting Date]],"")</f>
        <v>108</v>
      </c>
      <c r="M224" t="b">
        <f>OR(Calculations!$B$2=1,INDEX(Calculations!$E$3:$E$13,Calculations!$B$2)=SalesData[[#This Row],[Country]])</f>
        <v>1</v>
      </c>
    </row>
    <row r="225" spans="1:13">
      <c r="A225" s="9">
        <v>42024</v>
      </c>
      <c r="B225" s="7" t="s">
        <v>24</v>
      </c>
      <c r="C225" s="4" t="s">
        <v>252</v>
      </c>
      <c r="D225" s="4" t="s">
        <v>1032</v>
      </c>
      <c r="E225" s="4" t="s">
        <v>1040</v>
      </c>
      <c r="F225" s="4">
        <v>4850</v>
      </c>
      <c r="G225" s="8">
        <v>0.8</v>
      </c>
      <c r="H225" s="4">
        <f t="shared" si="3"/>
        <v>3880</v>
      </c>
      <c r="I225" s="4" t="s">
        <v>1051</v>
      </c>
      <c r="J225" s="6">
        <v>42115</v>
      </c>
      <c r="K225" s="10" t="s">
        <v>1046</v>
      </c>
      <c r="L225">
        <f>IF(SalesData[[#This Row],[Sales stage]]&lt;&gt;"Won",SalesData[[#This Row],[Close Date/Expected Close Date]]-SalesData[[#This Row],[Reporting Date]],"")</f>
        <v>91</v>
      </c>
      <c r="M225" t="b">
        <f>OR(Calculations!$B$2=1,INDEX(Calculations!$E$3:$E$13,Calculations!$B$2)=SalesData[[#This Row],[Country]])</f>
        <v>1</v>
      </c>
    </row>
    <row r="226" spans="1:13">
      <c r="A226" s="9">
        <v>42024</v>
      </c>
      <c r="B226" s="7" t="s">
        <v>13</v>
      </c>
      <c r="C226" s="4" t="s">
        <v>253</v>
      </c>
      <c r="D226" s="4" t="s">
        <v>1030</v>
      </c>
      <c r="E226" s="4" t="s">
        <v>1042</v>
      </c>
      <c r="F226" s="4">
        <v>2120</v>
      </c>
      <c r="G226" s="8">
        <v>0.7</v>
      </c>
      <c r="H226" s="4">
        <f t="shared" si="3"/>
        <v>1484</v>
      </c>
      <c r="I226" s="4" t="s">
        <v>1053</v>
      </c>
      <c r="J226" s="6">
        <v>42181</v>
      </c>
      <c r="K226" s="10" t="s">
        <v>1046</v>
      </c>
      <c r="L226">
        <f>IF(SalesData[[#This Row],[Sales stage]]&lt;&gt;"Won",SalesData[[#This Row],[Close Date/Expected Close Date]]-SalesData[[#This Row],[Reporting Date]],"")</f>
        <v>157</v>
      </c>
      <c r="M226" t="b">
        <f>OR(Calculations!$B$2=1,INDEX(Calculations!$E$3:$E$13,Calculations!$B$2)=SalesData[[#This Row],[Country]])</f>
        <v>1</v>
      </c>
    </row>
    <row r="227" spans="1:13">
      <c r="A227" s="9">
        <v>42024</v>
      </c>
      <c r="B227" s="7" t="s">
        <v>22</v>
      </c>
      <c r="C227" s="4" t="s">
        <v>254</v>
      </c>
      <c r="D227" s="4" t="s">
        <v>1036</v>
      </c>
      <c r="E227" s="4" t="s">
        <v>1048</v>
      </c>
      <c r="F227" s="4">
        <v>930</v>
      </c>
      <c r="G227" s="8">
        <v>0.85</v>
      </c>
      <c r="H227" s="4">
        <f t="shared" si="3"/>
        <v>790.5</v>
      </c>
      <c r="I227" s="4" t="s">
        <v>1051</v>
      </c>
      <c r="J227" s="6">
        <v>42124</v>
      </c>
      <c r="K227" s="10" t="s">
        <v>1045</v>
      </c>
      <c r="L227">
        <f>IF(SalesData[[#This Row],[Sales stage]]&lt;&gt;"Won",SalesData[[#This Row],[Close Date/Expected Close Date]]-SalesData[[#This Row],[Reporting Date]],"")</f>
        <v>100</v>
      </c>
      <c r="M227" t="b">
        <f>OR(Calculations!$B$2=1,INDEX(Calculations!$E$3:$E$13,Calculations!$B$2)=SalesData[[#This Row],[Country]])</f>
        <v>1</v>
      </c>
    </row>
    <row r="228" spans="1:13">
      <c r="A228" s="9">
        <v>42025</v>
      </c>
      <c r="B228" s="7" t="s">
        <v>16</v>
      </c>
      <c r="C228" s="4" t="s">
        <v>255</v>
      </c>
      <c r="D228" s="4" t="s">
        <v>1035</v>
      </c>
      <c r="E228" s="4" t="s">
        <v>1039</v>
      </c>
      <c r="F228" s="4">
        <v>2380</v>
      </c>
      <c r="G228" s="8">
        <v>0.6</v>
      </c>
      <c r="H228" s="4">
        <f t="shared" si="3"/>
        <v>1428</v>
      </c>
      <c r="I228" s="4" t="s">
        <v>1053</v>
      </c>
      <c r="J228" s="6">
        <v>42158</v>
      </c>
      <c r="K228" s="10" t="s">
        <v>1046</v>
      </c>
      <c r="L228">
        <f>IF(SalesData[[#This Row],[Sales stage]]&lt;&gt;"Won",SalesData[[#This Row],[Close Date/Expected Close Date]]-SalesData[[#This Row],[Reporting Date]],"")</f>
        <v>133</v>
      </c>
      <c r="M228" t="b">
        <f>OR(Calculations!$B$2=1,INDEX(Calculations!$E$3:$E$13,Calculations!$B$2)=SalesData[[#This Row],[Country]])</f>
        <v>1</v>
      </c>
    </row>
    <row r="229" spans="1:13">
      <c r="A229" s="9">
        <v>42025</v>
      </c>
      <c r="B229" s="7" t="s">
        <v>23</v>
      </c>
      <c r="C229" s="4" t="s">
        <v>256</v>
      </c>
      <c r="D229" s="4" t="s">
        <v>1030</v>
      </c>
      <c r="E229" s="4" t="s">
        <v>1048</v>
      </c>
      <c r="F229" s="4">
        <v>480</v>
      </c>
      <c r="G229" s="8">
        <v>0.75</v>
      </c>
      <c r="H229" s="4">
        <f t="shared" si="3"/>
        <v>360</v>
      </c>
      <c r="I229" s="2" t="s">
        <v>1052</v>
      </c>
      <c r="J229" s="6">
        <v>42177</v>
      </c>
      <c r="K229" s="10" t="s">
        <v>1045</v>
      </c>
      <c r="L229">
        <f>IF(SalesData[[#This Row],[Sales stage]]&lt;&gt;"Won",SalesData[[#This Row],[Close Date/Expected Close Date]]-SalesData[[#This Row],[Reporting Date]],"")</f>
        <v>152</v>
      </c>
      <c r="M229" t="b">
        <f>OR(Calculations!$B$2=1,INDEX(Calculations!$E$3:$E$13,Calculations!$B$2)=SalesData[[#This Row],[Country]])</f>
        <v>1</v>
      </c>
    </row>
    <row r="230" spans="1:13">
      <c r="A230" s="9">
        <v>42025</v>
      </c>
      <c r="B230" s="7" t="s">
        <v>14</v>
      </c>
      <c r="C230" s="4" t="s">
        <v>257</v>
      </c>
      <c r="D230" s="4" t="s">
        <v>1033</v>
      </c>
      <c r="E230" s="4" t="s">
        <v>1048</v>
      </c>
      <c r="F230" s="4">
        <v>4280</v>
      </c>
      <c r="G230" s="8">
        <v>0.65</v>
      </c>
      <c r="H230" s="4">
        <f t="shared" si="3"/>
        <v>2782</v>
      </c>
      <c r="I230" s="4" t="s">
        <v>1050</v>
      </c>
      <c r="J230" s="6">
        <v>42107</v>
      </c>
      <c r="K230" s="10" t="s">
        <v>1044</v>
      </c>
      <c r="L230">
        <f>IF(SalesData[[#This Row],[Sales stage]]&lt;&gt;"Won",SalesData[[#This Row],[Close Date/Expected Close Date]]-SalesData[[#This Row],[Reporting Date]],"")</f>
        <v>82</v>
      </c>
      <c r="M230" t="b">
        <f>OR(Calculations!$B$2=1,INDEX(Calculations!$E$3:$E$13,Calculations!$B$2)=SalesData[[#This Row],[Country]])</f>
        <v>1</v>
      </c>
    </row>
    <row r="231" spans="1:13">
      <c r="A231" s="9">
        <v>42025</v>
      </c>
      <c r="B231" s="7" t="s">
        <v>13</v>
      </c>
      <c r="C231" s="4" t="s">
        <v>258</v>
      </c>
      <c r="D231" s="4" t="s">
        <v>1035</v>
      </c>
      <c r="E231" s="4" t="s">
        <v>1040</v>
      </c>
      <c r="F231" s="4">
        <v>1330</v>
      </c>
      <c r="G231" s="8">
        <v>0.75</v>
      </c>
      <c r="H231" s="4">
        <f t="shared" si="3"/>
        <v>997.5</v>
      </c>
      <c r="I231" s="4" t="s">
        <v>1053</v>
      </c>
      <c r="J231" s="6">
        <v>42124</v>
      </c>
      <c r="K231" s="10" t="s">
        <v>1044</v>
      </c>
      <c r="L231">
        <f>IF(SalesData[[#This Row],[Sales stage]]&lt;&gt;"Won",SalesData[[#This Row],[Close Date/Expected Close Date]]-SalesData[[#This Row],[Reporting Date]],"")</f>
        <v>99</v>
      </c>
      <c r="M231" t="b">
        <f>OR(Calculations!$B$2=1,INDEX(Calculations!$E$3:$E$13,Calculations!$B$2)=SalesData[[#This Row],[Country]])</f>
        <v>1</v>
      </c>
    </row>
    <row r="232" spans="1:13">
      <c r="A232" s="9">
        <v>42025</v>
      </c>
      <c r="B232" s="7" t="s">
        <v>27</v>
      </c>
      <c r="C232" s="4" t="s">
        <v>259</v>
      </c>
      <c r="D232" s="4" t="s">
        <v>1031</v>
      </c>
      <c r="E232" s="4" t="s">
        <v>1042</v>
      </c>
      <c r="F232" s="4">
        <v>4560</v>
      </c>
      <c r="G232" s="8">
        <v>0.75</v>
      </c>
      <c r="H232" s="4">
        <f t="shared" si="3"/>
        <v>3420</v>
      </c>
      <c r="I232" s="4" t="s">
        <v>1051</v>
      </c>
      <c r="J232" s="6">
        <v>42152</v>
      </c>
      <c r="K232" s="10" t="s">
        <v>1044</v>
      </c>
      <c r="L232">
        <f>IF(SalesData[[#This Row],[Sales stage]]&lt;&gt;"Won",SalesData[[#This Row],[Close Date/Expected Close Date]]-SalesData[[#This Row],[Reporting Date]],"")</f>
        <v>127</v>
      </c>
      <c r="M232" t="b">
        <f>OR(Calculations!$B$2=1,INDEX(Calculations!$E$3:$E$13,Calculations!$B$2)=SalesData[[#This Row],[Country]])</f>
        <v>1</v>
      </c>
    </row>
    <row r="233" spans="1:13">
      <c r="A233" s="9">
        <v>42025</v>
      </c>
      <c r="B233" s="7" t="s">
        <v>22</v>
      </c>
      <c r="C233" s="4" t="s">
        <v>260</v>
      </c>
      <c r="D233" s="4" t="s">
        <v>1035</v>
      </c>
      <c r="E233" s="4" t="s">
        <v>1048</v>
      </c>
      <c r="F233" s="4">
        <v>4060</v>
      </c>
      <c r="G233" s="8">
        <v>0.65</v>
      </c>
      <c r="H233" s="4">
        <f t="shared" si="3"/>
        <v>2639</v>
      </c>
      <c r="I233" s="4" t="s">
        <v>1053</v>
      </c>
      <c r="J233" s="6">
        <v>42167</v>
      </c>
      <c r="K233" s="10"/>
      <c r="L233">
        <f>IF(SalesData[[#This Row],[Sales stage]]&lt;&gt;"Won",SalesData[[#This Row],[Close Date/Expected Close Date]]-SalesData[[#This Row],[Reporting Date]],"")</f>
        <v>142</v>
      </c>
      <c r="M233" t="b">
        <f>OR(Calculations!$B$2=1,INDEX(Calculations!$E$3:$E$13,Calculations!$B$2)=SalesData[[#This Row],[Country]])</f>
        <v>1</v>
      </c>
    </row>
    <row r="234" spans="1:13">
      <c r="A234" s="9">
        <v>42025</v>
      </c>
      <c r="B234" s="7" t="s">
        <v>20</v>
      </c>
      <c r="C234" s="4" t="s">
        <v>261</v>
      </c>
      <c r="D234" s="4" t="s">
        <v>1030</v>
      </c>
      <c r="E234" s="4" t="s">
        <v>1039</v>
      </c>
      <c r="F234" s="4">
        <v>1860</v>
      </c>
      <c r="G234" s="8">
        <v>0.8</v>
      </c>
      <c r="H234" s="4">
        <f t="shared" si="3"/>
        <v>1488</v>
      </c>
      <c r="I234" s="4" t="s">
        <v>1053</v>
      </c>
      <c r="J234" s="6">
        <v>42130</v>
      </c>
      <c r="K234" s="10" t="s">
        <v>1044</v>
      </c>
      <c r="L234">
        <f>IF(SalesData[[#This Row],[Sales stage]]&lt;&gt;"Won",SalesData[[#This Row],[Close Date/Expected Close Date]]-SalesData[[#This Row],[Reporting Date]],"")</f>
        <v>105</v>
      </c>
      <c r="M234" t="b">
        <f>OR(Calculations!$B$2=1,INDEX(Calculations!$E$3:$E$13,Calculations!$B$2)=SalesData[[#This Row],[Country]])</f>
        <v>1</v>
      </c>
    </row>
    <row r="235" spans="1:13">
      <c r="A235" s="9">
        <v>42025</v>
      </c>
      <c r="B235" s="7" t="s">
        <v>8</v>
      </c>
      <c r="C235" s="4" t="s">
        <v>262</v>
      </c>
      <c r="D235" s="4" t="s">
        <v>1034</v>
      </c>
      <c r="E235" s="4" t="s">
        <v>1048</v>
      </c>
      <c r="F235" s="4">
        <v>1150</v>
      </c>
      <c r="G235" s="8">
        <v>0.55000000000000004</v>
      </c>
      <c r="H235" s="4">
        <f t="shared" si="3"/>
        <v>632.5</v>
      </c>
      <c r="I235" s="4" t="s">
        <v>1051</v>
      </c>
      <c r="J235" s="6">
        <v>42172</v>
      </c>
      <c r="K235" s="10" t="s">
        <v>1043</v>
      </c>
      <c r="L235">
        <f>IF(SalesData[[#This Row],[Sales stage]]&lt;&gt;"Won",SalesData[[#This Row],[Close Date/Expected Close Date]]-SalesData[[#This Row],[Reporting Date]],"")</f>
        <v>147</v>
      </c>
      <c r="M235" t="b">
        <f>OR(Calculations!$B$2=1,INDEX(Calculations!$E$3:$E$13,Calculations!$B$2)=SalesData[[#This Row],[Country]])</f>
        <v>1</v>
      </c>
    </row>
    <row r="236" spans="1:13">
      <c r="A236" s="9">
        <v>42025</v>
      </c>
      <c r="B236" s="7" t="s">
        <v>22</v>
      </c>
      <c r="C236" s="4" t="s">
        <v>263</v>
      </c>
      <c r="D236" s="4" t="s">
        <v>1038</v>
      </c>
      <c r="E236" s="4" t="s">
        <v>1040</v>
      </c>
      <c r="F236" s="4">
        <v>710</v>
      </c>
      <c r="G236" s="8">
        <v>0.65</v>
      </c>
      <c r="H236" s="4">
        <f t="shared" si="3"/>
        <v>461.5</v>
      </c>
      <c r="I236" s="4" t="s">
        <v>1051</v>
      </c>
      <c r="J236" s="6">
        <v>42129</v>
      </c>
      <c r="K236" s="10" t="s">
        <v>1043</v>
      </c>
      <c r="L236">
        <f>IF(SalesData[[#This Row],[Sales stage]]&lt;&gt;"Won",SalesData[[#This Row],[Close Date/Expected Close Date]]-SalesData[[#This Row],[Reporting Date]],"")</f>
        <v>104</v>
      </c>
      <c r="M236" t="b">
        <f>OR(Calculations!$B$2=1,INDEX(Calculations!$E$3:$E$13,Calculations!$B$2)=SalesData[[#This Row],[Country]])</f>
        <v>1</v>
      </c>
    </row>
    <row r="237" spans="1:13">
      <c r="A237" s="9">
        <v>42025</v>
      </c>
      <c r="B237" s="7" t="s">
        <v>20</v>
      </c>
      <c r="C237" s="4" t="s">
        <v>264</v>
      </c>
      <c r="D237" s="4" t="s">
        <v>1031</v>
      </c>
      <c r="E237" s="4" t="s">
        <v>1039</v>
      </c>
      <c r="F237" s="4">
        <v>1270</v>
      </c>
      <c r="G237" s="8">
        <v>0.65</v>
      </c>
      <c r="H237" s="4">
        <f t="shared" si="3"/>
        <v>825.5</v>
      </c>
      <c r="I237" s="4" t="s">
        <v>1051</v>
      </c>
      <c r="J237" s="6">
        <v>42159</v>
      </c>
      <c r="K237" s="10" t="s">
        <v>1044</v>
      </c>
      <c r="L237">
        <f>IF(SalesData[[#This Row],[Sales stage]]&lt;&gt;"Won",SalesData[[#This Row],[Close Date/Expected Close Date]]-SalesData[[#This Row],[Reporting Date]],"")</f>
        <v>134</v>
      </c>
      <c r="M237" t="b">
        <f>OR(Calculations!$B$2=1,INDEX(Calculations!$E$3:$E$13,Calculations!$B$2)=SalesData[[#This Row],[Country]])</f>
        <v>1</v>
      </c>
    </row>
    <row r="238" spans="1:13">
      <c r="A238" s="9">
        <v>42025</v>
      </c>
      <c r="B238" s="7" t="s">
        <v>17</v>
      </c>
      <c r="C238" s="4" t="s">
        <v>265</v>
      </c>
      <c r="D238" s="4" t="s">
        <v>1038</v>
      </c>
      <c r="E238" s="4" t="s">
        <v>1047</v>
      </c>
      <c r="F238" s="4">
        <v>2010</v>
      </c>
      <c r="G238" s="8">
        <v>0.8</v>
      </c>
      <c r="H238" s="4">
        <f t="shared" si="3"/>
        <v>1608</v>
      </c>
      <c r="I238" s="4" t="s">
        <v>1050</v>
      </c>
      <c r="J238" s="6">
        <v>42039</v>
      </c>
      <c r="K238" s="10"/>
      <c r="L238" t="str">
        <f>IF(SalesData[[#This Row],[Sales stage]]&lt;&gt;"Won",SalesData[[#This Row],[Close Date/Expected Close Date]]-SalesData[[#This Row],[Reporting Date]],"")</f>
        <v/>
      </c>
      <c r="M238" t="b">
        <f>OR(Calculations!$B$2=1,INDEX(Calculations!$E$3:$E$13,Calculations!$B$2)=SalesData[[#This Row],[Country]])</f>
        <v>1</v>
      </c>
    </row>
    <row r="239" spans="1:13">
      <c r="A239" s="9">
        <v>42025</v>
      </c>
      <c r="B239" s="7" t="s">
        <v>26</v>
      </c>
      <c r="C239" s="4" t="s">
        <v>266</v>
      </c>
      <c r="D239" s="4" t="s">
        <v>1036</v>
      </c>
      <c r="E239" s="4" t="s">
        <v>1042</v>
      </c>
      <c r="F239" s="4">
        <v>4300</v>
      </c>
      <c r="G239" s="8">
        <v>0.85</v>
      </c>
      <c r="H239" s="4">
        <f t="shared" si="3"/>
        <v>3655</v>
      </c>
      <c r="I239" s="4" t="s">
        <v>1051</v>
      </c>
      <c r="J239" s="6">
        <v>42104</v>
      </c>
      <c r="K239" s="10" t="s">
        <v>1043</v>
      </c>
      <c r="L239">
        <f>IF(SalesData[[#This Row],[Sales stage]]&lt;&gt;"Won",SalesData[[#This Row],[Close Date/Expected Close Date]]-SalesData[[#This Row],[Reporting Date]],"")</f>
        <v>79</v>
      </c>
      <c r="M239" t="b">
        <f>OR(Calculations!$B$2=1,INDEX(Calculations!$E$3:$E$13,Calculations!$B$2)=SalesData[[#This Row],[Country]])</f>
        <v>1</v>
      </c>
    </row>
    <row r="240" spans="1:13">
      <c r="A240" s="9">
        <v>42025</v>
      </c>
      <c r="B240" s="7" t="s">
        <v>27</v>
      </c>
      <c r="C240" s="4" t="s">
        <v>267</v>
      </c>
      <c r="D240" s="4" t="s">
        <v>1035</v>
      </c>
      <c r="E240" s="4" t="s">
        <v>1039</v>
      </c>
      <c r="F240" s="4">
        <v>3630</v>
      </c>
      <c r="G240" s="8">
        <v>0.7</v>
      </c>
      <c r="H240" s="4">
        <f t="shared" si="3"/>
        <v>2541</v>
      </c>
      <c r="I240" s="4" t="s">
        <v>1051</v>
      </c>
      <c r="J240" s="6">
        <v>42157</v>
      </c>
      <c r="K240" s="10" t="s">
        <v>1046</v>
      </c>
      <c r="L240">
        <f>IF(SalesData[[#This Row],[Sales stage]]&lt;&gt;"Won",SalesData[[#This Row],[Close Date/Expected Close Date]]-SalesData[[#This Row],[Reporting Date]],"")</f>
        <v>132</v>
      </c>
      <c r="M240" t="b">
        <f>OR(Calculations!$B$2=1,INDEX(Calculations!$E$3:$E$13,Calculations!$B$2)=SalesData[[#This Row],[Country]])</f>
        <v>1</v>
      </c>
    </row>
    <row r="241" spans="1:13">
      <c r="A241" s="9">
        <v>42025</v>
      </c>
      <c r="B241" s="7" t="s">
        <v>11</v>
      </c>
      <c r="C241" s="4" t="s">
        <v>268</v>
      </c>
      <c r="D241" s="4" t="s">
        <v>1033</v>
      </c>
      <c r="E241" s="4" t="s">
        <v>1039</v>
      </c>
      <c r="F241" s="4">
        <v>3120</v>
      </c>
      <c r="G241" s="8">
        <v>0.8</v>
      </c>
      <c r="H241" s="4">
        <f t="shared" si="3"/>
        <v>2496</v>
      </c>
      <c r="I241" s="4" t="s">
        <v>1053</v>
      </c>
      <c r="J241" s="6">
        <v>42137</v>
      </c>
      <c r="K241" s="10" t="s">
        <v>1043</v>
      </c>
      <c r="L241">
        <f>IF(SalesData[[#This Row],[Sales stage]]&lt;&gt;"Won",SalesData[[#This Row],[Close Date/Expected Close Date]]-SalesData[[#This Row],[Reporting Date]],"")</f>
        <v>112</v>
      </c>
      <c r="M241" t="b">
        <f>OR(Calculations!$B$2=1,INDEX(Calculations!$E$3:$E$13,Calculations!$B$2)=SalesData[[#This Row],[Country]])</f>
        <v>1</v>
      </c>
    </row>
    <row r="242" spans="1:13">
      <c r="A242" s="9">
        <v>42025</v>
      </c>
      <c r="B242" s="7" t="s">
        <v>13</v>
      </c>
      <c r="C242" s="4" t="s">
        <v>269</v>
      </c>
      <c r="D242" s="4" t="s">
        <v>1034</v>
      </c>
      <c r="E242" s="4" t="s">
        <v>1042</v>
      </c>
      <c r="F242" s="4">
        <v>1670</v>
      </c>
      <c r="G242" s="8">
        <v>0.7</v>
      </c>
      <c r="H242" s="4">
        <f t="shared" si="3"/>
        <v>1169</v>
      </c>
      <c r="I242" s="4" t="s">
        <v>1053</v>
      </c>
      <c r="J242" s="6">
        <v>42128</v>
      </c>
      <c r="K242" s="10" t="s">
        <v>1044</v>
      </c>
      <c r="L242">
        <f>IF(SalesData[[#This Row],[Sales stage]]&lt;&gt;"Won",SalesData[[#This Row],[Close Date/Expected Close Date]]-SalesData[[#This Row],[Reporting Date]],"")</f>
        <v>103</v>
      </c>
      <c r="M242" t="b">
        <f>OR(Calculations!$B$2=1,INDEX(Calculations!$E$3:$E$13,Calculations!$B$2)=SalesData[[#This Row],[Country]])</f>
        <v>1</v>
      </c>
    </row>
    <row r="243" spans="1:13">
      <c r="A243" s="9">
        <v>42025</v>
      </c>
      <c r="B243" s="7" t="s">
        <v>26</v>
      </c>
      <c r="C243" s="4" t="s">
        <v>270</v>
      </c>
      <c r="D243" s="4" t="s">
        <v>1037</v>
      </c>
      <c r="E243" s="4" t="s">
        <v>1041</v>
      </c>
      <c r="F243" s="4">
        <v>430</v>
      </c>
      <c r="G243" s="8">
        <v>0.65</v>
      </c>
      <c r="H243" s="4">
        <f t="shared" si="3"/>
        <v>279.5</v>
      </c>
      <c r="I243" s="4" t="s">
        <v>1050</v>
      </c>
      <c r="J243" s="6">
        <v>42139</v>
      </c>
      <c r="K243" s="10"/>
      <c r="L243">
        <f>IF(SalesData[[#This Row],[Sales stage]]&lt;&gt;"Won",SalesData[[#This Row],[Close Date/Expected Close Date]]-SalesData[[#This Row],[Reporting Date]],"")</f>
        <v>114</v>
      </c>
      <c r="M243" t="b">
        <f>OR(Calculations!$B$2=1,INDEX(Calculations!$E$3:$E$13,Calculations!$B$2)=SalesData[[#This Row],[Country]])</f>
        <v>1</v>
      </c>
    </row>
    <row r="244" spans="1:13">
      <c r="A244" s="9">
        <v>42026</v>
      </c>
      <c r="B244" s="7" t="s">
        <v>11</v>
      </c>
      <c r="C244" s="4" t="s">
        <v>271</v>
      </c>
      <c r="D244" s="4" t="s">
        <v>1037</v>
      </c>
      <c r="E244" s="4" t="s">
        <v>1048</v>
      </c>
      <c r="F244" s="4">
        <v>4190</v>
      </c>
      <c r="G244" s="8">
        <v>0.55000000000000004</v>
      </c>
      <c r="H244" s="4">
        <f t="shared" si="3"/>
        <v>2304.5</v>
      </c>
      <c r="I244" s="4" t="s">
        <v>1051</v>
      </c>
      <c r="J244" s="6">
        <v>42128</v>
      </c>
      <c r="K244" s="10" t="s">
        <v>1045</v>
      </c>
      <c r="L244">
        <f>IF(SalesData[[#This Row],[Sales stage]]&lt;&gt;"Won",SalesData[[#This Row],[Close Date/Expected Close Date]]-SalesData[[#This Row],[Reporting Date]],"")</f>
        <v>102</v>
      </c>
      <c r="M244" t="b">
        <f>OR(Calculations!$B$2=1,INDEX(Calculations!$E$3:$E$13,Calculations!$B$2)=SalesData[[#This Row],[Country]])</f>
        <v>1</v>
      </c>
    </row>
    <row r="245" spans="1:13">
      <c r="A245" s="9">
        <v>42026</v>
      </c>
      <c r="B245" s="7" t="s">
        <v>8</v>
      </c>
      <c r="C245" s="4" t="s">
        <v>272</v>
      </c>
      <c r="D245" s="4" t="s">
        <v>1036</v>
      </c>
      <c r="E245" s="4" t="s">
        <v>1040</v>
      </c>
      <c r="F245" s="4">
        <v>1250</v>
      </c>
      <c r="G245" s="8">
        <v>0.65</v>
      </c>
      <c r="H245" s="4">
        <f t="shared" si="3"/>
        <v>812.5</v>
      </c>
      <c r="I245" s="4" t="s">
        <v>1050</v>
      </c>
      <c r="J245" s="6">
        <v>42156</v>
      </c>
      <c r="K245" s="10" t="s">
        <v>1043</v>
      </c>
      <c r="L245">
        <f>IF(SalesData[[#This Row],[Sales stage]]&lt;&gt;"Won",SalesData[[#This Row],[Close Date/Expected Close Date]]-SalesData[[#This Row],[Reporting Date]],"")</f>
        <v>130</v>
      </c>
      <c r="M245" t="b">
        <f>OR(Calculations!$B$2=1,INDEX(Calculations!$E$3:$E$13,Calculations!$B$2)=SalesData[[#This Row],[Country]])</f>
        <v>1</v>
      </c>
    </row>
    <row r="246" spans="1:13">
      <c r="A246" s="9">
        <v>42026</v>
      </c>
      <c r="B246" s="7" t="s">
        <v>25</v>
      </c>
      <c r="C246" s="4" t="s">
        <v>273</v>
      </c>
      <c r="D246" s="4" t="s">
        <v>1034</v>
      </c>
      <c r="E246" s="4" t="s">
        <v>1048</v>
      </c>
      <c r="F246" s="4">
        <v>2690</v>
      </c>
      <c r="G246" s="8">
        <v>0.6</v>
      </c>
      <c r="H246" s="4">
        <f t="shared" si="3"/>
        <v>1614</v>
      </c>
      <c r="I246" s="4" t="s">
        <v>1053</v>
      </c>
      <c r="J246" s="6">
        <v>42171</v>
      </c>
      <c r="K246" s="10"/>
      <c r="L246">
        <f>IF(SalesData[[#This Row],[Sales stage]]&lt;&gt;"Won",SalesData[[#This Row],[Close Date/Expected Close Date]]-SalesData[[#This Row],[Reporting Date]],"")</f>
        <v>145</v>
      </c>
      <c r="M246" t="b">
        <f>OR(Calculations!$B$2=1,INDEX(Calculations!$E$3:$E$13,Calculations!$B$2)=SalesData[[#This Row],[Country]])</f>
        <v>1</v>
      </c>
    </row>
    <row r="247" spans="1:13">
      <c r="A247" s="9">
        <v>42026</v>
      </c>
      <c r="B247" s="7" t="s">
        <v>21</v>
      </c>
      <c r="C247" s="4" t="s">
        <v>274</v>
      </c>
      <c r="D247" s="4" t="s">
        <v>1032</v>
      </c>
      <c r="E247" s="4" t="s">
        <v>1047</v>
      </c>
      <c r="F247" s="4">
        <v>4840</v>
      </c>
      <c r="G247" s="8">
        <v>0.7</v>
      </c>
      <c r="H247" s="4">
        <f t="shared" si="3"/>
        <v>3388</v>
      </c>
      <c r="I247" s="4" t="s">
        <v>1053</v>
      </c>
      <c r="J247" s="6">
        <v>42085</v>
      </c>
      <c r="K247" s="10"/>
      <c r="L247" t="str">
        <f>IF(SalesData[[#This Row],[Sales stage]]&lt;&gt;"Won",SalesData[[#This Row],[Close Date/Expected Close Date]]-SalesData[[#This Row],[Reporting Date]],"")</f>
        <v/>
      </c>
      <c r="M247" t="b">
        <f>OR(Calculations!$B$2=1,INDEX(Calculations!$E$3:$E$13,Calculations!$B$2)=SalesData[[#This Row],[Country]])</f>
        <v>1</v>
      </c>
    </row>
    <row r="248" spans="1:13">
      <c r="A248" s="9">
        <v>42027</v>
      </c>
      <c r="B248" s="7" t="s">
        <v>17</v>
      </c>
      <c r="C248" s="4" t="s">
        <v>275</v>
      </c>
      <c r="D248" s="4" t="s">
        <v>1032</v>
      </c>
      <c r="E248" s="4" t="s">
        <v>1048</v>
      </c>
      <c r="F248" s="4">
        <v>4300</v>
      </c>
      <c r="G248" s="8">
        <v>0.8</v>
      </c>
      <c r="H248" s="4">
        <f t="shared" si="3"/>
        <v>3440</v>
      </c>
      <c r="I248" s="4" t="s">
        <v>1053</v>
      </c>
      <c r="J248" s="6">
        <v>42157</v>
      </c>
      <c r="K248" s="10" t="s">
        <v>1044</v>
      </c>
      <c r="L248">
        <f>IF(SalesData[[#This Row],[Sales stage]]&lt;&gt;"Won",SalesData[[#This Row],[Close Date/Expected Close Date]]-SalesData[[#This Row],[Reporting Date]],"")</f>
        <v>130</v>
      </c>
      <c r="M248" t="b">
        <f>OR(Calculations!$B$2=1,INDEX(Calculations!$E$3:$E$13,Calculations!$B$2)=SalesData[[#This Row],[Country]])</f>
        <v>1</v>
      </c>
    </row>
    <row r="249" spans="1:13">
      <c r="A249" s="9">
        <v>42027</v>
      </c>
      <c r="B249" s="7" t="s">
        <v>14</v>
      </c>
      <c r="C249" s="4" t="s">
        <v>276</v>
      </c>
      <c r="D249" s="4" t="s">
        <v>1032</v>
      </c>
      <c r="E249" s="4" t="s">
        <v>1039</v>
      </c>
      <c r="F249" s="4">
        <v>1740</v>
      </c>
      <c r="G249" s="8">
        <v>0.7</v>
      </c>
      <c r="H249" s="4">
        <f t="shared" si="3"/>
        <v>1218</v>
      </c>
      <c r="I249" s="4" t="s">
        <v>1051</v>
      </c>
      <c r="J249" s="6">
        <v>42143</v>
      </c>
      <c r="K249" s="10" t="s">
        <v>1044</v>
      </c>
      <c r="L249">
        <f>IF(SalesData[[#This Row],[Sales stage]]&lt;&gt;"Won",SalesData[[#This Row],[Close Date/Expected Close Date]]-SalesData[[#This Row],[Reporting Date]],"")</f>
        <v>116</v>
      </c>
      <c r="M249" t="b">
        <f>OR(Calculations!$B$2=1,INDEX(Calculations!$E$3:$E$13,Calculations!$B$2)=SalesData[[#This Row],[Country]])</f>
        <v>1</v>
      </c>
    </row>
    <row r="250" spans="1:13">
      <c r="A250" s="9">
        <v>42027</v>
      </c>
      <c r="B250" s="7" t="s">
        <v>9</v>
      </c>
      <c r="C250" s="4" t="s">
        <v>277</v>
      </c>
      <c r="D250" s="4" t="s">
        <v>1036</v>
      </c>
      <c r="E250" s="4" t="s">
        <v>1048</v>
      </c>
      <c r="F250" s="4">
        <v>1340</v>
      </c>
      <c r="G250" s="8">
        <v>0.55000000000000004</v>
      </c>
      <c r="H250" s="4">
        <f t="shared" si="3"/>
        <v>737.00000000000011</v>
      </c>
      <c r="I250" s="4" t="s">
        <v>1053</v>
      </c>
      <c r="J250" s="6">
        <v>42131</v>
      </c>
      <c r="K250" s="10" t="s">
        <v>1044</v>
      </c>
      <c r="L250">
        <f>IF(SalesData[[#This Row],[Sales stage]]&lt;&gt;"Won",SalesData[[#This Row],[Close Date/Expected Close Date]]-SalesData[[#This Row],[Reporting Date]],"")</f>
        <v>104</v>
      </c>
      <c r="M250" t="b">
        <f>OR(Calculations!$B$2=1,INDEX(Calculations!$E$3:$E$13,Calculations!$B$2)=SalesData[[#This Row],[Country]])</f>
        <v>1</v>
      </c>
    </row>
    <row r="251" spans="1:13">
      <c r="A251" s="9">
        <v>42027</v>
      </c>
      <c r="B251" s="7" t="s">
        <v>13</v>
      </c>
      <c r="C251" s="4" t="s">
        <v>278</v>
      </c>
      <c r="D251" s="4" t="s">
        <v>1029</v>
      </c>
      <c r="E251" s="4" t="s">
        <v>1047</v>
      </c>
      <c r="F251" s="4">
        <v>880</v>
      </c>
      <c r="G251" s="8">
        <v>0.65</v>
      </c>
      <c r="H251" s="4">
        <f t="shared" si="3"/>
        <v>572</v>
      </c>
      <c r="I251" s="4" t="s">
        <v>1053</v>
      </c>
      <c r="J251" s="6">
        <v>42051</v>
      </c>
      <c r="K251" s="10"/>
      <c r="L251" t="str">
        <f>IF(SalesData[[#This Row],[Sales stage]]&lt;&gt;"Won",SalesData[[#This Row],[Close Date/Expected Close Date]]-SalesData[[#This Row],[Reporting Date]],"")</f>
        <v/>
      </c>
      <c r="M251" t="b">
        <f>OR(Calculations!$B$2=1,INDEX(Calculations!$E$3:$E$13,Calculations!$B$2)=SalesData[[#This Row],[Country]])</f>
        <v>1</v>
      </c>
    </row>
    <row r="252" spans="1:13">
      <c r="A252" s="9">
        <v>42027</v>
      </c>
      <c r="B252" s="7" t="s">
        <v>16</v>
      </c>
      <c r="C252" s="4" t="s">
        <v>279</v>
      </c>
      <c r="D252" s="4" t="s">
        <v>1032</v>
      </c>
      <c r="E252" s="4" t="s">
        <v>1048</v>
      </c>
      <c r="F252" s="4">
        <v>110</v>
      </c>
      <c r="G252" s="8">
        <v>0.75</v>
      </c>
      <c r="H252" s="4">
        <f t="shared" si="3"/>
        <v>82.5</v>
      </c>
      <c r="I252" s="4" t="s">
        <v>1053</v>
      </c>
      <c r="J252" s="6">
        <v>42174</v>
      </c>
      <c r="K252" s="10" t="s">
        <v>1043</v>
      </c>
      <c r="L252">
        <f>IF(SalesData[[#This Row],[Sales stage]]&lt;&gt;"Won",SalesData[[#This Row],[Close Date/Expected Close Date]]-SalesData[[#This Row],[Reporting Date]],"")</f>
        <v>147</v>
      </c>
      <c r="M252" t="b">
        <f>OR(Calculations!$B$2=1,INDEX(Calculations!$E$3:$E$13,Calculations!$B$2)=SalesData[[#This Row],[Country]])</f>
        <v>1</v>
      </c>
    </row>
    <row r="253" spans="1:13">
      <c r="A253" s="9">
        <v>42027</v>
      </c>
      <c r="B253" s="7" t="s">
        <v>15</v>
      </c>
      <c r="C253" s="4" t="s">
        <v>280</v>
      </c>
      <c r="D253" s="4" t="s">
        <v>1033</v>
      </c>
      <c r="E253" s="4" t="s">
        <v>1048</v>
      </c>
      <c r="F253" s="4">
        <v>190</v>
      </c>
      <c r="G253" s="8">
        <v>0.6</v>
      </c>
      <c r="H253" s="4">
        <f t="shared" si="3"/>
        <v>114</v>
      </c>
      <c r="I253" s="2" t="s">
        <v>1052</v>
      </c>
      <c r="J253" s="6">
        <v>42120</v>
      </c>
      <c r="K253" s="10" t="s">
        <v>1043</v>
      </c>
      <c r="L253">
        <f>IF(SalesData[[#This Row],[Sales stage]]&lt;&gt;"Won",SalesData[[#This Row],[Close Date/Expected Close Date]]-SalesData[[#This Row],[Reporting Date]],"")</f>
        <v>93</v>
      </c>
      <c r="M253" t="b">
        <f>OR(Calculations!$B$2=1,INDEX(Calculations!$E$3:$E$13,Calculations!$B$2)=SalesData[[#This Row],[Country]])</f>
        <v>1</v>
      </c>
    </row>
    <row r="254" spans="1:13">
      <c r="A254" s="9">
        <v>42027</v>
      </c>
      <c r="B254" s="7" t="s">
        <v>19</v>
      </c>
      <c r="C254" s="4" t="s">
        <v>281</v>
      </c>
      <c r="D254" s="4" t="s">
        <v>1029</v>
      </c>
      <c r="E254" s="4" t="s">
        <v>1048</v>
      </c>
      <c r="F254" s="4">
        <v>1300</v>
      </c>
      <c r="G254" s="8">
        <v>0.8</v>
      </c>
      <c r="H254" s="4">
        <f t="shared" si="3"/>
        <v>1040</v>
      </c>
      <c r="I254" s="4" t="s">
        <v>1051</v>
      </c>
      <c r="J254" s="6">
        <v>42167</v>
      </c>
      <c r="K254" s="10" t="s">
        <v>1044</v>
      </c>
      <c r="L254">
        <f>IF(SalesData[[#This Row],[Sales stage]]&lt;&gt;"Won",SalesData[[#This Row],[Close Date/Expected Close Date]]-SalesData[[#This Row],[Reporting Date]],"")</f>
        <v>140</v>
      </c>
      <c r="M254" t="b">
        <f>OR(Calculations!$B$2=1,INDEX(Calculations!$E$3:$E$13,Calculations!$B$2)=SalesData[[#This Row],[Country]])</f>
        <v>1</v>
      </c>
    </row>
    <row r="255" spans="1:13">
      <c r="A255" s="9">
        <v>42027</v>
      </c>
      <c r="B255" s="7" t="s">
        <v>23</v>
      </c>
      <c r="C255" s="4" t="s">
        <v>282</v>
      </c>
      <c r="D255" s="4" t="s">
        <v>1030</v>
      </c>
      <c r="E255" s="4" t="s">
        <v>1041</v>
      </c>
      <c r="F255" s="4">
        <v>3520</v>
      </c>
      <c r="G255" s="8">
        <v>0.6</v>
      </c>
      <c r="H255" s="4">
        <f t="shared" si="3"/>
        <v>2112</v>
      </c>
      <c r="I255" s="4" t="s">
        <v>1051</v>
      </c>
      <c r="J255" s="6">
        <v>42163</v>
      </c>
      <c r="K255" s="10"/>
      <c r="L255">
        <f>IF(SalesData[[#This Row],[Sales stage]]&lt;&gt;"Won",SalesData[[#This Row],[Close Date/Expected Close Date]]-SalesData[[#This Row],[Reporting Date]],"")</f>
        <v>136</v>
      </c>
      <c r="M255" t="b">
        <f>OR(Calculations!$B$2=1,INDEX(Calculations!$E$3:$E$13,Calculations!$B$2)=SalesData[[#This Row],[Country]])</f>
        <v>1</v>
      </c>
    </row>
    <row r="256" spans="1:13">
      <c r="A256" s="9">
        <v>42027</v>
      </c>
      <c r="B256" s="7" t="s">
        <v>22</v>
      </c>
      <c r="C256" s="4" t="s">
        <v>283</v>
      </c>
      <c r="D256" s="4" t="s">
        <v>1030</v>
      </c>
      <c r="E256" s="4" t="s">
        <v>1039</v>
      </c>
      <c r="F256" s="4">
        <v>2140</v>
      </c>
      <c r="G256" s="8">
        <v>0.7</v>
      </c>
      <c r="H256" s="4">
        <f t="shared" si="3"/>
        <v>1498</v>
      </c>
      <c r="I256" s="4" t="s">
        <v>1053</v>
      </c>
      <c r="J256" s="6">
        <v>42173</v>
      </c>
      <c r="K256" s="10" t="s">
        <v>1045</v>
      </c>
      <c r="L256">
        <f>IF(SalesData[[#This Row],[Sales stage]]&lt;&gt;"Won",SalesData[[#This Row],[Close Date/Expected Close Date]]-SalesData[[#This Row],[Reporting Date]],"")</f>
        <v>146</v>
      </c>
      <c r="M256" t="b">
        <f>OR(Calculations!$B$2=1,INDEX(Calculations!$E$3:$E$13,Calculations!$B$2)=SalesData[[#This Row],[Country]])</f>
        <v>1</v>
      </c>
    </row>
    <row r="257" spans="1:13">
      <c r="A257" s="9">
        <v>42027</v>
      </c>
      <c r="B257" s="7" t="s">
        <v>19</v>
      </c>
      <c r="C257" s="4" t="s">
        <v>284</v>
      </c>
      <c r="D257" s="4" t="s">
        <v>1037</v>
      </c>
      <c r="E257" s="4" t="s">
        <v>1039</v>
      </c>
      <c r="F257" s="4">
        <v>1630</v>
      </c>
      <c r="G257" s="8">
        <v>0.85</v>
      </c>
      <c r="H257" s="4">
        <f t="shared" si="3"/>
        <v>1385.5</v>
      </c>
      <c r="I257" s="4" t="s">
        <v>1051</v>
      </c>
      <c r="J257" s="6">
        <v>42157</v>
      </c>
      <c r="K257" s="10" t="s">
        <v>1043</v>
      </c>
      <c r="L257">
        <f>IF(SalesData[[#This Row],[Sales stage]]&lt;&gt;"Won",SalesData[[#This Row],[Close Date/Expected Close Date]]-SalesData[[#This Row],[Reporting Date]],"")</f>
        <v>130</v>
      </c>
      <c r="M257" t="b">
        <f>OR(Calculations!$B$2=1,INDEX(Calculations!$E$3:$E$13,Calculations!$B$2)=SalesData[[#This Row],[Country]])</f>
        <v>1</v>
      </c>
    </row>
    <row r="258" spans="1:13">
      <c r="A258" s="9">
        <v>42027</v>
      </c>
      <c r="B258" s="7" t="s">
        <v>19</v>
      </c>
      <c r="C258" s="4" t="s">
        <v>285</v>
      </c>
      <c r="D258" s="4" t="s">
        <v>1029</v>
      </c>
      <c r="E258" s="4" t="s">
        <v>1039</v>
      </c>
      <c r="F258" s="4">
        <v>3560</v>
      </c>
      <c r="G258" s="8">
        <v>0.5</v>
      </c>
      <c r="H258" s="4">
        <f t="shared" si="3"/>
        <v>1780</v>
      </c>
      <c r="I258" s="4" t="s">
        <v>1053</v>
      </c>
      <c r="J258" s="6">
        <v>42128</v>
      </c>
      <c r="K258" s="10" t="s">
        <v>1044</v>
      </c>
      <c r="L258">
        <f>IF(SalesData[[#This Row],[Sales stage]]&lt;&gt;"Won",SalesData[[#This Row],[Close Date/Expected Close Date]]-SalesData[[#This Row],[Reporting Date]],"")</f>
        <v>101</v>
      </c>
      <c r="M258" t="b">
        <f>OR(Calculations!$B$2=1,INDEX(Calculations!$E$3:$E$13,Calculations!$B$2)=SalesData[[#This Row],[Country]])</f>
        <v>1</v>
      </c>
    </row>
    <row r="259" spans="1:13">
      <c r="A259" s="9">
        <v>42028</v>
      </c>
      <c r="B259" s="7" t="s">
        <v>11</v>
      </c>
      <c r="C259" s="4" t="s">
        <v>286</v>
      </c>
      <c r="D259" s="4" t="s">
        <v>1034</v>
      </c>
      <c r="E259" s="4" t="s">
        <v>1040</v>
      </c>
      <c r="F259" s="4">
        <v>4710</v>
      </c>
      <c r="G259" s="8">
        <v>0.8</v>
      </c>
      <c r="H259" s="4">
        <f t="shared" ref="H259:H322" si="4">F259*G259</f>
        <v>3768</v>
      </c>
      <c r="I259" s="4" t="s">
        <v>1051</v>
      </c>
      <c r="J259" s="6">
        <v>42108</v>
      </c>
      <c r="K259" s="10" t="s">
        <v>1046</v>
      </c>
      <c r="L259">
        <f>IF(SalesData[[#This Row],[Sales stage]]&lt;&gt;"Won",SalesData[[#This Row],[Close Date/Expected Close Date]]-SalesData[[#This Row],[Reporting Date]],"")</f>
        <v>80</v>
      </c>
      <c r="M259" t="b">
        <f>OR(Calculations!$B$2=1,INDEX(Calculations!$E$3:$E$13,Calculations!$B$2)=SalesData[[#This Row],[Country]])</f>
        <v>1</v>
      </c>
    </row>
    <row r="260" spans="1:13">
      <c r="A260" s="9">
        <v>42028</v>
      </c>
      <c r="B260" s="7" t="s">
        <v>14</v>
      </c>
      <c r="C260" s="4" t="s">
        <v>287</v>
      </c>
      <c r="D260" s="4" t="s">
        <v>1029</v>
      </c>
      <c r="E260" s="4" t="s">
        <v>1040</v>
      </c>
      <c r="F260" s="4">
        <v>1700</v>
      </c>
      <c r="G260" s="8">
        <v>0.85</v>
      </c>
      <c r="H260" s="4">
        <f t="shared" si="4"/>
        <v>1445</v>
      </c>
      <c r="I260" s="4" t="s">
        <v>1051</v>
      </c>
      <c r="J260" s="6">
        <v>42135</v>
      </c>
      <c r="K260" s="10" t="s">
        <v>1043</v>
      </c>
      <c r="L260">
        <f>IF(SalesData[[#This Row],[Sales stage]]&lt;&gt;"Won",SalesData[[#This Row],[Close Date/Expected Close Date]]-SalesData[[#This Row],[Reporting Date]],"")</f>
        <v>107</v>
      </c>
      <c r="M260" t="b">
        <f>OR(Calculations!$B$2=1,INDEX(Calculations!$E$3:$E$13,Calculations!$B$2)=SalesData[[#This Row],[Country]])</f>
        <v>1</v>
      </c>
    </row>
    <row r="261" spans="1:13">
      <c r="A261" s="9">
        <v>42028</v>
      </c>
      <c r="B261" s="7" t="s">
        <v>24</v>
      </c>
      <c r="C261" s="4" t="s">
        <v>288</v>
      </c>
      <c r="D261" s="4" t="s">
        <v>1032</v>
      </c>
      <c r="E261" s="4" t="s">
        <v>1042</v>
      </c>
      <c r="F261" s="4">
        <v>550</v>
      </c>
      <c r="G261" s="8">
        <v>0.6</v>
      </c>
      <c r="H261" s="4">
        <f t="shared" si="4"/>
        <v>330</v>
      </c>
      <c r="I261" s="4" t="s">
        <v>1051</v>
      </c>
      <c r="J261" s="6">
        <v>42112</v>
      </c>
      <c r="K261" s="10" t="s">
        <v>1045</v>
      </c>
      <c r="L261">
        <f>IF(SalesData[[#This Row],[Sales stage]]&lt;&gt;"Won",SalesData[[#This Row],[Close Date/Expected Close Date]]-SalesData[[#This Row],[Reporting Date]],"")</f>
        <v>84</v>
      </c>
      <c r="M261" t="b">
        <f>OR(Calculations!$B$2=1,INDEX(Calculations!$E$3:$E$13,Calculations!$B$2)=SalesData[[#This Row],[Country]])</f>
        <v>1</v>
      </c>
    </row>
    <row r="262" spans="1:13">
      <c r="A262" s="9">
        <v>42028</v>
      </c>
      <c r="B262" s="7" t="s">
        <v>24</v>
      </c>
      <c r="C262" s="4" t="s">
        <v>289</v>
      </c>
      <c r="D262" s="4" t="s">
        <v>1032</v>
      </c>
      <c r="E262" s="4" t="s">
        <v>1042</v>
      </c>
      <c r="F262" s="4">
        <v>2070</v>
      </c>
      <c r="G262" s="8">
        <v>0.7</v>
      </c>
      <c r="H262" s="4">
        <f t="shared" si="4"/>
        <v>1449</v>
      </c>
      <c r="I262" s="4" t="s">
        <v>1051</v>
      </c>
      <c r="J262" s="6">
        <v>42154</v>
      </c>
      <c r="K262" s="10" t="s">
        <v>1043</v>
      </c>
      <c r="L262">
        <f>IF(SalesData[[#This Row],[Sales stage]]&lt;&gt;"Won",SalesData[[#This Row],[Close Date/Expected Close Date]]-SalesData[[#This Row],[Reporting Date]],"")</f>
        <v>126</v>
      </c>
      <c r="M262" t="b">
        <f>OR(Calculations!$B$2=1,INDEX(Calculations!$E$3:$E$13,Calculations!$B$2)=SalesData[[#This Row],[Country]])</f>
        <v>1</v>
      </c>
    </row>
    <row r="263" spans="1:13">
      <c r="A263" s="9">
        <v>42028</v>
      </c>
      <c r="B263" s="7" t="s">
        <v>17</v>
      </c>
      <c r="C263" s="4" t="s">
        <v>290</v>
      </c>
      <c r="D263" s="4" t="s">
        <v>1035</v>
      </c>
      <c r="E263" s="4" t="s">
        <v>1048</v>
      </c>
      <c r="F263" s="4">
        <v>3370</v>
      </c>
      <c r="G263" s="8">
        <v>0.8</v>
      </c>
      <c r="H263" s="4">
        <f t="shared" si="4"/>
        <v>2696</v>
      </c>
      <c r="I263" s="4" t="s">
        <v>1051</v>
      </c>
      <c r="J263" s="6">
        <v>42102</v>
      </c>
      <c r="K263" s="10" t="s">
        <v>1045</v>
      </c>
      <c r="L263">
        <f>IF(SalesData[[#This Row],[Sales stage]]&lt;&gt;"Won",SalesData[[#This Row],[Close Date/Expected Close Date]]-SalesData[[#This Row],[Reporting Date]],"")</f>
        <v>74</v>
      </c>
      <c r="M263" t="b">
        <f>OR(Calculations!$B$2=1,INDEX(Calculations!$E$3:$E$13,Calculations!$B$2)=SalesData[[#This Row],[Country]])</f>
        <v>1</v>
      </c>
    </row>
    <row r="264" spans="1:13">
      <c r="A264" s="9">
        <v>42028</v>
      </c>
      <c r="B264" s="7" t="s">
        <v>23</v>
      </c>
      <c r="C264" s="4" t="s">
        <v>291</v>
      </c>
      <c r="D264" s="4" t="s">
        <v>1037</v>
      </c>
      <c r="E264" s="4" t="s">
        <v>1041</v>
      </c>
      <c r="F264" s="4">
        <v>560</v>
      </c>
      <c r="G264" s="8">
        <v>0.65</v>
      </c>
      <c r="H264" s="4">
        <f t="shared" si="4"/>
        <v>364</v>
      </c>
      <c r="I264" s="4" t="s">
        <v>1050</v>
      </c>
      <c r="J264" s="6">
        <v>42160</v>
      </c>
      <c r="K264" s="10"/>
      <c r="L264">
        <f>IF(SalesData[[#This Row],[Sales stage]]&lt;&gt;"Won",SalesData[[#This Row],[Close Date/Expected Close Date]]-SalesData[[#This Row],[Reporting Date]],"")</f>
        <v>132</v>
      </c>
      <c r="M264" t="b">
        <f>OR(Calculations!$B$2=1,INDEX(Calculations!$E$3:$E$13,Calculations!$B$2)=SalesData[[#This Row],[Country]])</f>
        <v>1</v>
      </c>
    </row>
    <row r="265" spans="1:13">
      <c r="A265" s="9">
        <v>42028</v>
      </c>
      <c r="B265" s="7" t="s">
        <v>18</v>
      </c>
      <c r="C265" s="4" t="s">
        <v>292</v>
      </c>
      <c r="D265" s="4" t="s">
        <v>1031</v>
      </c>
      <c r="E265" s="4" t="s">
        <v>1048</v>
      </c>
      <c r="F265" s="4">
        <v>530</v>
      </c>
      <c r="G265" s="8">
        <v>0.8</v>
      </c>
      <c r="H265" s="4">
        <f t="shared" si="4"/>
        <v>424</v>
      </c>
      <c r="I265" s="4" t="s">
        <v>1050</v>
      </c>
      <c r="J265" s="6">
        <v>42165</v>
      </c>
      <c r="K265" s="10" t="s">
        <v>1044</v>
      </c>
      <c r="L265">
        <f>IF(SalesData[[#This Row],[Sales stage]]&lt;&gt;"Won",SalesData[[#This Row],[Close Date/Expected Close Date]]-SalesData[[#This Row],[Reporting Date]],"")</f>
        <v>137</v>
      </c>
      <c r="M265" t="b">
        <f>OR(Calculations!$B$2=1,INDEX(Calculations!$E$3:$E$13,Calculations!$B$2)=SalesData[[#This Row],[Country]])</f>
        <v>1</v>
      </c>
    </row>
    <row r="266" spans="1:13">
      <c r="A266" s="9">
        <v>42028</v>
      </c>
      <c r="B266" s="7" t="s">
        <v>20</v>
      </c>
      <c r="C266" s="4" t="s">
        <v>293</v>
      </c>
      <c r="D266" s="4" t="s">
        <v>1037</v>
      </c>
      <c r="E266" s="4" t="s">
        <v>1048</v>
      </c>
      <c r="F266" s="4">
        <v>2640</v>
      </c>
      <c r="G266" s="8">
        <v>0.8</v>
      </c>
      <c r="H266" s="4">
        <f t="shared" si="4"/>
        <v>2112</v>
      </c>
      <c r="I266" s="4" t="s">
        <v>1053</v>
      </c>
      <c r="J266" s="6">
        <v>42117</v>
      </c>
      <c r="K266" s="10" t="s">
        <v>1043</v>
      </c>
      <c r="L266">
        <f>IF(SalesData[[#This Row],[Sales stage]]&lt;&gt;"Won",SalesData[[#This Row],[Close Date/Expected Close Date]]-SalesData[[#This Row],[Reporting Date]],"")</f>
        <v>89</v>
      </c>
      <c r="M266" t="b">
        <f>OR(Calculations!$B$2=1,INDEX(Calculations!$E$3:$E$13,Calculations!$B$2)=SalesData[[#This Row],[Country]])</f>
        <v>1</v>
      </c>
    </row>
    <row r="267" spans="1:13">
      <c r="A267" s="9">
        <v>42028</v>
      </c>
      <c r="B267" s="7" t="s">
        <v>11</v>
      </c>
      <c r="C267" s="4" t="s">
        <v>294</v>
      </c>
      <c r="D267" s="4" t="s">
        <v>1035</v>
      </c>
      <c r="E267" s="4" t="s">
        <v>1042</v>
      </c>
      <c r="F267" s="4">
        <v>4840</v>
      </c>
      <c r="G267" s="8">
        <v>0.85</v>
      </c>
      <c r="H267" s="4">
        <f t="shared" si="4"/>
        <v>4114</v>
      </c>
      <c r="I267" s="4" t="s">
        <v>1051</v>
      </c>
      <c r="J267" s="6">
        <v>42138</v>
      </c>
      <c r="K267" s="10"/>
      <c r="L267">
        <f>IF(SalesData[[#This Row],[Sales stage]]&lt;&gt;"Won",SalesData[[#This Row],[Close Date/Expected Close Date]]-SalesData[[#This Row],[Reporting Date]],"")</f>
        <v>110</v>
      </c>
      <c r="M267" t="b">
        <f>OR(Calculations!$B$2=1,INDEX(Calculations!$E$3:$E$13,Calculations!$B$2)=SalesData[[#This Row],[Country]])</f>
        <v>1</v>
      </c>
    </row>
    <row r="268" spans="1:13">
      <c r="A268" s="9">
        <v>42028</v>
      </c>
      <c r="B268" s="7" t="s">
        <v>14</v>
      </c>
      <c r="C268" s="4" t="s">
        <v>295</v>
      </c>
      <c r="D268" s="4" t="s">
        <v>1029</v>
      </c>
      <c r="E268" s="4" t="s">
        <v>1042</v>
      </c>
      <c r="F268" s="4">
        <v>210</v>
      </c>
      <c r="G268" s="8">
        <v>0.7</v>
      </c>
      <c r="H268" s="4">
        <f t="shared" si="4"/>
        <v>147</v>
      </c>
      <c r="I268" s="2" t="s">
        <v>1052</v>
      </c>
      <c r="J268" s="6">
        <v>42146</v>
      </c>
      <c r="K268" s="10" t="s">
        <v>1044</v>
      </c>
      <c r="L268">
        <f>IF(SalesData[[#This Row],[Sales stage]]&lt;&gt;"Won",SalesData[[#This Row],[Close Date/Expected Close Date]]-SalesData[[#This Row],[Reporting Date]],"")</f>
        <v>118</v>
      </c>
      <c r="M268" t="b">
        <f>OR(Calculations!$B$2=1,INDEX(Calculations!$E$3:$E$13,Calculations!$B$2)=SalesData[[#This Row],[Country]])</f>
        <v>1</v>
      </c>
    </row>
    <row r="269" spans="1:13">
      <c r="A269" s="9">
        <v>42028</v>
      </c>
      <c r="B269" s="7" t="s">
        <v>25</v>
      </c>
      <c r="C269" s="4" t="s">
        <v>296</v>
      </c>
      <c r="D269" s="4" t="s">
        <v>1030</v>
      </c>
      <c r="E269" s="4" t="s">
        <v>1048</v>
      </c>
      <c r="F269" s="4">
        <v>2700</v>
      </c>
      <c r="G269" s="8">
        <v>0.75</v>
      </c>
      <c r="H269" s="4">
        <f t="shared" si="4"/>
        <v>2025</v>
      </c>
      <c r="I269" s="4" t="s">
        <v>1053</v>
      </c>
      <c r="J269" s="6">
        <v>42126</v>
      </c>
      <c r="K269" s="10" t="s">
        <v>1043</v>
      </c>
      <c r="L269">
        <f>IF(SalesData[[#This Row],[Sales stage]]&lt;&gt;"Won",SalesData[[#This Row],[Close Date/Expected Close Date]]-SalesData[[#This Row],[Reporting Date]],"")</f>
        <v>98</v>
      </c>
      <c r="M269" t="b">
        <f>OR(Calculations!$B$2=1,INDEX(Calculations!$E$3:$E$13,Calculations!$B$2)=SalesData[[#This Row],[Country]])</f>
        <v>1</v>
      </c>
    </row>
    <row r="270" spans="1:13">
      <c r="A270" s="9">
        <v>42028</v>
      </c>
      <c r="B270" s="7" t="s">
        <v>8</v>
      </c>
      <c r="C270" s="4" t="s">
        <v>297</v>
      </c>
      <c r="D270" s="4" t="s">
        <v>1038</v>
      </c>
      <c r="E270" s="4" t="s">
        <v>1039</v>
      </c>
      <c r="F270" s="4">
        <v>3040</v>
      </c>
      <c r="G270" s="8">
        <v>0.75</v>
      </c>
      <c r="H270" s="4">
        <f t="shared" si="4"/>
        <v>2280</v>
      </c>
      <c r="I270" s="4" t="s">
        <v>1051</v>
      </c>
      <c r="J270" s="6">
        <v>42139</v>
      </c>
      <c r="K270" s="10" t="s">
        <v>1043</v>
      </c>
      <c r="L270">
        <f>IF(SalesData[[#This Row],[Sales stage]]&lt;&gt;"Won",SalesData[[#This Row],[Close Date/Expected Close Date]]-SalesData[[#This Row],[Reporting Date]],"")</f>
        <v>111</v>
      </c>
      <c r="M270" t="b">
        <f>OR(Calculations!$B$2=1,INDEX(Calculations!$E$3:$E$13,Calculations!$B$2)=SalesData[[#This Row],[Country]])</f>
        <v>1</v>
      </c>
    </row>
    <row r="271" spans="1:13">
      <c r="A271" s="9">
        <v>42028</v>
      </c>
      <c r="B271" s="7" t="s">
        <v>20</v>
      </c>
      <c r="C271" s="4" t="s">
        <v>298</v>
      </c>
      <c r="D271" s="4" t="s">
        <v>1033</v>
      </c>
      <c r="E271" s="4" t="s">
        <v>1039</v>
      </c>
      <c r="F271" s="4">
        <v>4480</v>
      </c>
      <c r="G271" s="8">
        <v>0.55000000000000004</v>
      </c>
      <c r="H271" s="4">
        <f t="shared" si="4"/>
        <v>2464</v>
      </c>
      <c r="I271" s="4" t="s">
        <v>1051</v>
      </c>
      <c r="J271" s="6">
        <v>42099</v>
      </c>
      <c r="K271" s="10" t="s">
        <v>1043</v>
      </c>
      <c r="L271">
        <f>IF(SalesData[[#This Row],[Sales stage]]&lt;&gt;"Won",SalesData[[#This Row],[Close Date/Expected Close Date]]-SalesData[[#This Row],[Reporting Date]],"")</f>
        <v>71</v>
      </c>
      <c r="M271" t="b">
        <f>OR(Calculations!$B$2=1,INDEX(Calculations!$E$3:$E$13,Calculations!$B$2)=SalesData[[#This Row],[Country]])</f>
        <v>1</v>
      </c>
    </row>
    <row r="272" spans="1:13">
      <c r="A272" s="9">
        <v>42028</v>
      </c>
      <c r="B272" s="7" t="s">
        <v>15</v>
      </c>
      <c r="C272" s="4" t="s">
        <v>299</v>
      </c>
      <c r="D272" s="4" t="s">
        <v>1032</v>
      </c>
      <c r="E272" s="4" t="s">
        <v>1042</v>
      </c>
      <c r="F272" s="4">
        <v>1490</v>
      </c>
      <c r="G272" s="8">
        <v>0.7</v>
      </c>
      <c r="H272" s="4">
        <f t="shared" si="4"/>
        <v>1043</v>
      </c>
      <c r="I272" s="4" t="s">
        <v>1051</v>
      </c>
      <c r="J272" s="6">
        <v>42146</v>
      </c>
      <c r="K272" s="10" t="s">
        <v>1046</v>
      </c>
      <c r="L272">
        <f>IF(SalesData[[#This Row],[Sales stage]]&lt;&gt;"Won",SalesData[[#This Row],[Close Date/Expected Close Date]]-SalesData[[#This Row],[Reporting Date]],"")</f>
        <v>118</v>
      </c>
      <c r="M272" t="b">
        <f>OR(Calculations!$B$2=1,INDEX(Calculations!$E$3:$E$13,Calculations!$B$2)=SalesData[[#This Row],[Country]])</f>
        <v>1</v>
      </c>
    </row>
    <row r="273" spans="1:13">
      <c r="A273" s="9">
        <v>42028</v>
      </c>
      <c r="B273" s="7" t="s">
        <v>18</v>
      </c>
      <c r="C273" s="4" t="s">
        <v>300</v>
      </c>
      <c r="D273" s="4" t="s">
        <v>1036</v>
      </c>
      <c r="E273" s="4" t="s">
        <v>1048</v>
      </c>
      <c r="F273" s="4">
        <v>3480</v>
      </c>
      <c r="G273" s="8">
        <v>0.75</v>
      </c>
      <c r="H273" s="4">
        <f t="shared" si="4"/>
        <v>2610</v>
      </c>
      <c r="I273" s="4" t="s">
        <v>1051</v>
      </c>
      <c r="J273" s="6">
        <v>42099</v>
      </c>
      <c r="K273" s="10" t="s">
        <v>1044</v>
      </c>
      <c r="L273">
        <f>IF(SalesData[[#This Row],[Sales stage]]&lt;&gt;"Won",SalesData[[#This Row],[Close Date/Expected Close Date]]-SalesData[[#This Row],[Reporting Date]],"")</f>
        <v>71</v>
      </c>
      <c r="M273" t="b">
        <f>OR(Calculations!$B$2=1,INDEX(Calculations!$E$3:$E$13,Calculations!$B$2)=SalesData[[#This Row],[Country]])</f>
        <v>1</v>
      </c>
    </row>
    <row r="274" spans="1:13">
      <c r="A274" s="9">
        <v>42028</v>
      </c>
      <c r="B274" s="7" t="s">
        <v>22</v>
      </c>
      <c r="C274" s="4" t="s">
        <v>301</v>
      </c>
      <c r="D274" s="4" t="s">
        <v>1035</v>
      </c>
      <c r="E274" s="4" t="s">
        <v>1039</v>
      </c>
      <c r="F274" s="4">
        <v>2840</v>
      </c>
      <c r="G274" s="8">
        <v>0.7</v>
      </c>
      <c r="H274" s="4">
        <f t="shared" si="4"/>
        <v>1987.9999999999998</v>
      </c>
      <c r="I274" s="4" t="s">
        <v>1051</v>
      </c>
      <c r="J274" s="6">
        <v>42140</v>
      </c>
      <c r="K274" s="10" t="s">
        <v>1043</v>
      </c>
      <c r="L274">
        <f>IF(SalesData[[#This Row],[Sales stage]]&lt;&gt;"Won",SalesData[[#This Row],[Close Date/Expected Close Date]]-SalesData[[#This Row],[Reporting Date]],"")</f>
        <v>112</v>
      </c>
      <c r="M274" t="b">
        <f>OR(Calculations!$B$2=1,INDEX(Calculations!$E$3:$E$13,Calculations!$B$2)=SalesData[[#This Row],[Country]])</f>
        <v>1</v>
      </c>
    </row>
    <row r="275" spans="1:13">
      <c r="A275" s="9">
        <v>42029</v>
      </c>
      <c r="B275" s="7" t="s">
        <v>27</v>
      </c>
      <c r="C275" s="4" t="s">
        <v>302</v>
      </c>
      <c r="D275" s="4" t="s">
        <v>1032</v>
      </c>
      <c r="E275" s="4" t="s">
        <v>1048</v>
      </c>
      <c r="F275" s="4">
        <v>510</v>
      </c>
      <c r="G275" s="8">
        <v>0.55000000000000004</v>
      </c>
      <c r="H275" s="4">
        <f t="shared" si="4"/>
        <v>280.5</v>
      </c>
      <c r="I275" s="4" t="s">
        <v>1051</v>
      </c>
      <c r="J275" s="6">
        <v>42158</v>
      </c>
      <c r="K275" s="10" t="s">
        <v>1043</v>
      </c>
      <c r="L275">
        <f>IF(SalesData[[#This Row],[Sales stage]]&lt;&gt;"Won",SalesData[[#This Row],[Close Date/Expected Close Date]]-SalesData[[#This Row],[Reporting Date]],"")</f>
        <v>129</v>
      </c>
      <c r="M275" t="b">
        <f>OR(Calculations!$B$2=1,INDEX(Calculations!$E$3:$E$13,Calculations!$B$2)=SalesData[[#This Row],[Country]])</f>
        <v>1</v>
      </c>
    </row>
    <row r="276" spans="1:13">
      <c r="A276" s="9">
        <v>42029</v>
      </c>
      <c r="B276" s="7" t="s">
        <v>15</v>
      </c>
      <c r="C276" s="4" t="s">
        <v>303</v>
      </c>
      <c r="D276" s="4" t="s">
        <v>1030</v>
      </c>
      <c r="E276" s="4" t="s">
        <v>1039</v>
      </c>
      <c r="F276" s="4">
        <v>2170</v>
      </c>
      <c r="G276" s="8">
        <v>0.8</v>
      </c>
      <c r="H276" s="4">
        <f t="shared" si="4"/>
        <v>1736</v>
      </c>
      <c r="I276" s="4" t="s">
        <v>1051</v>
      </c>
      <c r="J276" s="6">
        <v>42160</v>
      </c>
      <c r="K276" s="10" t="s">
        <v>1045</v>
      </c>
      <c r="L276">
        <f>IF(SalesData[[#This Row],[Sales stage]]&lt;&gt;"Won",SalesData[[#This Row],[Close Date/Expected Close Date]]-SalesData[[#This Row],[Reporting Date]],"")</f>
        <v>131</v>
      </c>
      <c r="M276" t="b">
        <f>OR(Calculations!$B$2=1,INDEX(Calculations!$E$3:$E$13,Calculations!$B$2)=SalesData[[#This Row],[Country]])</f>
        <v>1</v>
      </c>
    </row>
    <row r="277" spans="1:13">
      <c r="A277" s="9">
        <v>42029</v>
      </c>
      <c r="B277" s="7" t="s">
        <v>26</v>
      </c>
      <c r="C277" s="4" t="s">
        <v>304</v>
      </c>
      <c r="D277" s="4" t="s">
        <v>1032</v>
      </c>
      <c r="E277" s="4" t="s">
        <v>1047</v>
      </c>
      <c r="F277" s="4">
        <v>2210</v>
      </c>
      <c r="G277" s="8">
        <v>0.6</v>
      </c>
      <c r="H277" s="4">
        <f t="shared" si="4"/>
        <v>1326</v>
      </c>
      <c r="I277" s="4" t="s">
        <v>1051</v>
      </c>
      <c r="J277" s="6">
        <v>42040</v>
      </c>
      <c r="K277" s="10"/>
      <c r="L277" t="str">
        <f>IF(SalesData[[#This Row],[Sales stage]]&lt;&gt;"Won",SalesData[[#This Row],[Close Date/Expected Close Date]]-SalesData[[#This Row],[Reporting Date]],"")</f>
        <v/>
      </c>
      <c r="M277" t="b">
        <f>OR(Calculations!$B$2=1,INDEX(Calculations!$E$3:$E$13,Calculations!$B$2)=SalesData[[#This Row],[Country]])</f>
        <v>1</v>
      </c>
    </row>
    <row r="278" spans="1:13">
      <c r="A278" s="9">
        <v>42029</v>
      </c>
      <c r="B278" s="7" t="s">
        <v>15</v>
      </c>
      <c r="C278" s="4" t="s">
        <v>305</v>
      </c>
      <c r="D278" s="4" t="s">
        <v>1030</v>
      </c>
      <c r="E278" s="4" t="s">
        <v>1048</v>
      </c>
      <c r="F278" s="4">
        <v>4200</v>
      </c>
      <c r="G278" s="8">
        <v>0.65</v>
      </c>
      <c r="H278" s="4">
        <f t="shared" si="4"/>
        <v>2730</v>
      </c>
      <c r="I278" s="4" t="s">
        <v>1053</v>
      </c>
      <c r="J278" s="6">
        <v>42105</v>
      </c>
      <c r="K278" s="10" t="s">
        <v>1043</v>
      </c>
      <c r="L278">
        <f>IF(SalesData[[#This Row],[Sales stage]]&lt;&gt;"Won",SalesData[[#This Row],[Close Date/Expected Close Date]]-SalesData[[#This Row],[Reporting Date]],"")</f>
        <v>76</v>
      </c>
      <c r="M278" t="b">
        <f>OR(Calculations!$B$2=1,INDEX(Calculations!$E$3:$E$13,Calculations!$B$2)=SalesData[[#This Row],[Country]])</f>
        <v>1</v>
      </c>
    </row>
    <row r="279" spans="1:13">
      <c r="A279" s="9">
        <v>42029</v>
      </c>
      <c r="B279" s="7" t="s">
        <v>10</v>
      </c>
      <c r="C279" s="4" t="s">
        <v>306</v>
      </c>
      <c r="D279" s="4" t="s">
        <v>1031</v>
      </c>
      <c r="E279" s="4" t="s">
        <v>1048</v>
      </c>
      <c r="F279" s="4">
        <v>1600</v>
      </c>
      <c r="G279" s="8">
        <v>0.75</v>
      </c>
      <c r="H279" s="4">
        <f t="shared" si="4"/>
        <v>1200</v>
      </c>
      <c r="I279" s="4" t="s">
        <v>1051</v>
      </c>
      <c r="J279" s="6">
        <v>42172</v>
      </c>
      <c r="K279" s="10" t="s">
        <v>1044</v>
      </c>
      <c r="L279">
        <f>IF(SalesData[[#This Row],[Sales stage]]&lt;&gt;"Won",SalesData[[#This Row],[Close Date/Expected Close Date]]-SalesData[[#This Row],[Reporting Date]],"")</f>
        <v>143</v>
      </c>
      <c r="M279" t="b">
        <f>OR(Calculations!$B$2=1,INDEX(Calculations!$E$3:$E$13,Calculations!$B$2)=SalesData[[#This Row],[Country]])</f>
        <v>1</v>
      </c>
    </row>
    <row r="280" spans="1:13">
      <c r="A280" s="9">
        <v>42029</v>
      </c>
      <c r="B280" s="7" t="s">
        <v>26</v>
      </c>
      <c r="C280" s="4" t="s">
        <v>307</v>
      </c>
      <c r="D280" s="4" t="s">
        <v>1031</v>
      </c>
      <c r="E280" s="4" t="s">
        <v>1048</v>
      </c>
      <c r="F280" s="4">
        <v>3380</v>
      </c>
      <c r="G280" s="8">
        <v>0.8</v>
      </c>
      <c r="H280" s="4">
        <f t="shared" si="4"/>
        <v>2704</v>
      </c>
      <c r="I280" s="4" t="s">
        <v>1053</v>
      </c>
      <c r="J280" s="6">
        <v>42170</v>
      </c>
      <c r="K280" s="10"/>
      <c r="L280">
        <f>IF(SalesData[[#This Row],[Sales stage]]&lt;&gt;"Won",SalesData[[#This Row],[Close Date/Expected Close Date]]-SalesData[[#This Row],[Reporting Date]],"")</f>
        <v>141</v>
      </c>
      <c r="M280" t="b">
        <f>OR(Calculations!$B$2=1,INDEX(Calculations!$E$3:$E$13,Calculations!$B$2)=SalesData[[#This Row],[Country]])</f>
        <v>1</v>
      </c>
    </row>
    <row r="281" spans="1:13">
      <c r="A281" s="9">
        <v>42029</v>
      </c>
      <c r="B281" s="7" t="s">
        <v>22</v>
      </c>
      <c r="C281" s="4" t="s">
        <v>308</v>
      </c>
      <c r="D281" s="4" t="s">
        <v>1035</v>
      </c>
      <c r="E281" s="4" t="s">
        <v>1048</v>
      </c>
      <c r="F281" s="4">
        <v>3460</v>
      </c>
      <c r="G281" s="8">
        <v>0.75</v>
      </c>
      <c r="H281" s="4">
        <f t="shared" si="4"/>
        <v>2595</v>
      </c>
      <c r="I281" s="4" t="s">
        <v>1053</v>
      </c>
      <c r="J281" s="6">
        <v>42129</v>
      </c>
      <c r="K281" s="10" t="s">
        <v>1043</v>
      </c>
      <c r="L281">
        <f>IF(SalesData[[#This Row],[Sales stage]]&lt;&gt;"Won",SalesData[[#This Row],[Close Date/Expected Close Date]]-SalesData[[#This Row],[Reporting Date]],"")</f>
        <v>100</v>
      </c>
      <c r="M281" t="b">
        <f>OR(Calculations!$B$2=1,INDEX(Calculations!$E$3:$E$13,Calculations!$B$2)=SalesData[[#This Row],[Country]])</f>
        <v>1</v>
      </c>
    </row>
    <row r="282" spans="1:13">
      <c r="A282" s="9">
        <v>42029</v>
      </c>
      <c r="B282" s="7" t="s">
        <v>11</v>
      </c>
      <c r="C282" s="4" t="s">
        <v>309</v>
      </c>
      <c r="D282" s="4" t="s">
        <v>1038</v>
      </c>
      <c r="E282" s="4" t="s">
        <v>1042</v>
      </c>
      <c r="F282" s="4">
        <v>4440</v>
      </c>
      <c r="G282" s="8">
        <v>0.85</v>
      </c>
      <c r="H282" s="4">
        <f t="shared" si="4"/>
        <v>3774</v>
      </c>
      <c r="I282" s="4" t="s">
        <v>1053</v>
      </c>
      <c r="J282" s="6">
        <v>42099</v>
      </c>
      <c r="K282" s="10"/>
      <c r="L282">
        <f>IF(SalesData[[#This Row],[Sales stage]]&lt;&gt;"Won",SalesData[[#This Row],[Close Date/Expected Close Date]]-SalesData[[#This Row],[Reporting Date]],"")</f>
        <v>70</v>
      </c>
      <c r="M282" t="b">
        <f>OR(Calculations!$B$2=1,INDEX(Calculations!$E$3:$E$13,Calculations!$B$2)=SalesData[[#This Row],[Country]])</f>
        <v>1</v>
      </c>
    </row>
    <row r="283" spans="1:13">
      <c r="A283" s="9">
        <v>42029</v>
      </c>
      <c r="B283" s="7" t="s">
        <v>26</v>
      </c>
      <c r="C283" s="4" t="s">
        <v>310</v>
      </c>
      <c r="D283" s="4" t="s">
        <v>1035</v>
      </c>
      <c r="E283" s="4" t="s">
        <v>1048</v>
      </c>
      <c r="F283" s="4">
        <v>2700</v>
      </c>
      <c r="G283" s="8">
        <v>0.75</v>
      </c>
      <c r="H283" s="4">
        <f t="shared" si="4"/>
        <v>2025</v>
      </c>
      <c r="I283" s="4" t="s">
        <v>1051</v>
      </c>
      <c r="J283" s="6">
        <v>42129</v>
      </c>
      <c r="K283" s="10" t="s">
        <v>1043</v>
      </c>
      <c r="L283">
        <f>IF(SalesData[[#This Row],[Sales stage]]&lt;&gt;"Won",SalesData[[#This Row],[Close Date/Expected Close Date]]-SalesData[[#This Row],[Reporting Date]],"")</f>
        <v>100</v>
      </c>
      <c r="M283" t="b">
        <f>OR(Calculations!$B$2=1,INDEX(Calculations!$E$3:$E$13,Calculations!$B$2)=SalesData[[#This Row],[Country]])</f>
        <v>1</v>
      </c>
    </row>
    <row r="284" spans="1:13">
      <c r="A284" s="9">
        <v>42030</v>
      </c>
      <c r="B284" s="7" t="s">
        <v>21</v>
      </c>
      <c r="C284" s="4" t="s">
        <v>311</v>
      </c>
      <c r="D284" s="4" t="s">
        <v>1033</v>
      </c>
      <c r="E284" s="4" t="s">
        <v>1048</v>
      </c>
      <c r="F284" s="4">
        <v>3350</v>
      </c>
      <c r="G284" s="8">
        <v>0.65</v>
      </c>
      <c r="H284" s="4">
        <f t="shared" si="4"/>
        <v>2177.5</v>
      </c>
      <c r="I284" s="4" t="s">
        <v>1051</v>
      </c>
      <c r="J284" s="6">
        <v>42148</v>
      </c>
      <c r="K284" s="10" t="s">
        <v>1043</v>
      </c>
      <c r="L284">
        <f>IF(SalesData[[#This Row],[Sales stage]]&lt;&gt;"Won",SalesData[[#This Row],[Close Date/Expected Close Date]]-SalesData[[#This Row],[Reporting Date]],"")</f>
        <v>118</v>
      </c>
      <c r="M284" t="b">
        <f>OR(Calculations!$B$2=1,INDEX(Calculations!$E$3:$E$13,Calculations!$B$2)=SalesData[[#This Row],[Country]])</f>
        <v>1</v>
      </c>
    </row>
    <row r="285" spans="1:13">
      <c r="A285" s="9">
        <v>42030</v>
      </c>
      <c r="B285" s="7" t="s">
        <v>13</v>
      </c>
      <c r="C285" s="4" t="s">
        <v>312</v>
      </c>
      <c r="D285" s="4" t="s">
        <v>1036</v>
      </c>
      <c r="E285" s="4" t="s">
        <v>1042</v>
      </c>
      <c r="F285" s="4">
        <v>2200</v>
      </c>
      <c r="G285" s="8">
        <v>0.8</v>
      </c>
      <c r="H285" s="4">
        <f t="shared" si="4"/>
        <v>1760</v>
      </c>
      <c r="I285" s="4" t="s">
        <v>1051</v>
      </c>
      <c r="J285" s="6">
        <v>42127</v>
      </c>
      <c r="K285" s="10" t="s">
        <v>1043</v>
      </c>
      <c r="L285">
        <f>IF(SalesData[[#This Row],[Sales stage]]&lt;&gt;"Won",SalesData[[#This Row],[Close Date/Expected Close Date]]-SalesData[[#This Row],[Reporting Date]],"")</f>
        <v>97</v>
      </c>
      <c r="M285" t="b">
        <f>OR(Calculations!$B$2=1,INDEX(Calculations!$E$3:$E$13,Calculations!$B$2)=SalesData[[#This Row],[Country]])</f>
        <v>1</v>
      </c>
    </row>
    <row r="286" spans="1:13">
      <c r="A286" s="9">
        <v>42030</v>
      </c>
      <c r="B286" s="7" t="s">
        <v>19</v>
      </c>
      <c r="C286" s="4" t="s">
        <v>313</v>
      </c>
      <c r="D286" s="4" t="s">
        <v>1033</v>
      </c>
      <c r="E286" s="4" t="s">
        <v>1039</v>
      </c>
      <c r="F286" s="4">
        <v>3060</v>
      </c>
      <c r="G286" s="8">
        <v>0.6</v>
      </c>
      <c r="H286" s="4">
        <f t="shared" si="4"/>
        <v>1836</v>
      </c>
      <c r="I286" s="4" t="s">
        <v>1051</v>
      </c>
      <c r="J286" s="6">
        <v>42137</v>
      </c>
      <c r="K286" s="10" t="s">
        <v>1045</v>
      </c>
      <c r="L286">
        <f>IF(SalesData[[#This Row],[Sales stage]]&lt;&gt;"Won",SalesData[[#This Row],[Close Date/Expected Close Date]]-SalesData[[#This Row],[Reporting Date]],"")</f>
        <v>107</v>
      </c>
      <c r="M286" t="b">
        <f>OR(Calculations!$B$2=1,INDEX(Calculations!$E$3:$E$13,Calculations!$B$2)=SalesData[[#This Row],[Country]])</f>
        <v>1</v>
      </c>
    </row>
    <row r="287" spans="1:13">
      <c r="A287" s="9">
        <v>42030</v>
      </c>
      <c r="B287" s="7" t="s">
        <v>24</v>
      </c>
      <c r="C287" s="4" t="s">
        <v>314</v>
      </c>
      <c r="D287" s="4" t="s">
        <v>1032</v>
      </c>
      <c r="E287" s="4" t="s">
        <v>1041</v>
      </c>
      <c r="F287" s="4">
        <v>380</v>
      </c>
      <c r="G287" s="8">
        <v>0.65</v>
      </c>
      <c r="H287" s="4">
        <f t="shared" si="4"/>
        <v>247</v>
      </c>
      <c r="I287" s="4" t="s">
        <v>1053</v>
      </c>
      <c r="J287" s="6">
        <v>42166</v>
      </c>
      <c r="K287" s="10"/>
      <c r="L287">
        <f>IF(SalesData[[#This Row],[Sales stage]]&lt;&gt;"Won",SalesData[[#This Row],[Close Date/Expected Close Date]]-SalesData[[#This Row],[Reporting Date]],"")</f>
        <v>136</v>
      </c>
      <c r="M287" t="b">
        <f>OR(Calculations!$B$2=1,INDEX(Calculations!$E$3:$E$13,Calculations!$B$2)=SalesData[[#This Row],[Country]])</f>
        <v>1</v>
      </c>
    </row>
    <row r="288" spans="1:13">
      <c r="A288" s="9">
        <v>42030</v>
      </c>
      <c r="B288" s="7" t="s">
        <v>14</v>
      </c>
      <c r="C288" s="4" t="s">
        <v>315</v>
      </c>
      <c r="D288" s="4" t="s">
        <v>1033</v>
      </c>
      <c r="E288" s="4" t="s">
        <v>1042</v>
      </c>
      <c r="F288" s="4">
        <v>740</v>
      </c>
      <c r="G288" s="8">
        <v>0.65</v>
      </c>
      <c r="H288" s="4">
        <f t="shared" si="4"/>
        <v>481</v>
      </c>
      <c r="I288" s="4" t="s">
        <v>1053</v>
      </c>
      <c r="J288" s="6">
        <v>42136</v>
      </c>
      <c r="K288" s="10" t="s">
        <v>1046</v>
      </c>
      <c r="L288">
        <f>IF(SalesData[[#This Row],[Sales stage]]&lt;&gt;"Won",SalesData[[#This Row],[Close Date/Expected Close Date]]-SalesData[[#This Row],[Reporting Date]],"")</f>
        <v>106</v>
      </c>
      <c r="M288" t="b">
        <f>OR(Calculations!$B$2=1,INDEX(Calculations!$E$3:$E$13,Calculations!$B$2)=SalesData[[#This Row],[Country]])</f>
        <v>1</v>
      </c>
    </row>
    <row r="289" spans="1:13">
      <c r="A289" s="9">
        <v>42030</v>
      </c>
      <c r="B289" s="7" t="s">
        <v>19</v>
      </c>
      <c r="C289" s="4" t="s">
        <v>316</v>
      </c>
      <c r="D289" s="4" t="s">
        <v>1029</v>
      </c>
      <c r="E289" s="4" t="s">
        <v>1042</v>
      </c>
      <c r="F289" s="4">
        <v>3790</v>
      </c>
      <c r="G289" s="8">
        <v>0.5</v>
      </c>
      <c r="H289" s="4">
        <f t="shared" si="4"/>
        <v>1895</v>
      </c>
      <c r="I289" s="4" t="s">
        <v>1051</v>
      </c>
      <c r="J289" s="6">
        <v>42137</v>
      </c>
      <c r="K289" s="10" t="s">
        <v>1046</v>
      </c>
      <c r="L289">
        <f>IF(SalesData[[#This Row],[Sales stage]]&lt;&gt;"Won",SalesData[[#This Row],[Close Date/Expected Close Date]]-SalesData[[#This Row],[Reporting Date]],"")</f>
        <v>107</v>
      </c>
      <c r="M289" t="b">
        <f>OR(Calculations!$B$2=1,INDEX(Calculations!$E$3:$E$13,Calculations!$B$2)=SalesData[[#This Row],[Country]])</f>
        <v>1</v>
      </c>
    </row>
    <row r="290" spans="1:13">
      <c r="A290" s="9">
        <v>42030</v>
      </c>
      <c r="B290" s="7" t="s">
        <v>17</v>
      </c>
      <c r="C290" s="4" t="s">
        <v>317</v>
      </c>
      <c r="D290" s="4" t="s">
        <v>1029</v>
      </c>
      <c r="E290" s="4" t="s">
        <v>1039</v>
      </c>
      <c r="F290" s="4">
        <v>1620</v>
      </c>
      <c r="G290" s="8">
        <v>0.5</v>
      </c>
      <c r="H290" s="4">
        <f t="shared" si="4"/>
        <v>810</v>
      </c>
      <c r="I290" s="4" t="s">
        <v>1053</v>
      </c>
      <c r="J290" s="6">
        <v>42179</v>
      </c>
      <c r="K290" s="10" t="s">
        <v>1046</v>
      </c>
      <c r="L290">
        <f>IF(SalesData[[#This Row],[Sales stage]]&lt;&gt;"Won",SalesData[[#This Row],[Close Date/Expected Close Date]]-SalesData[[#This Row],[Reporting Date]],"")</f>
        <v>149</v>
      </c>
      <c r="M290" t="b">
        <f>OR(Calculations!$B$2=1,INDEX(Calculations!$E$3:$E$13,Calculations!$B$2)=SalesData[[#This Row],[Country]])</f>
        <v>1</v>
      </c>
    </row>
    <row r="291" spans="1:13">
      <c r="A291" s="9">
        <v>42030</v>
      </c>
      <c r="B291" s="7" t="s">
        <v>25</v>
      </c>
      <c r="C291" s="4" t="s">
        <v>318</v>
      </c>
      <c r="D291" s="4" t="s">
        <v>1036</v>
      </c>
      <c r="E291" s="4" t="s">
        <v>1042</v>
      </c>
      <c r="F291" s="4">
        <v>3610</v>
      </c>
      <c r="G291" s="8">
        <v>0.6</v>
      </c>
      <c r="H291" s="4">
        <f t="shared" si="4"/>
        <v>2166</v>
      </c>
      <c r="I291" s="4" t="s">
        <v>1050</v>
      </c>
      <c r="J291" s="6">
        <v>42166</v>
      </c>
      <c r="K291" s="10" t="s">
        <v>1046</v>
      </c>
      <c r="L291">
        <f>IF(SalesData[[#This Row],[Sales stage]]&lt;&gt;"Won",SalesData[[#This Row],[Close Date/Expected Close Date]]-SalesData[[#This Row],[Reporting Date]],"")</f>
        <v>136</v>
      </c>
      <c r="M291" t="b">
        <f>OR(Calculations!$B$2=1,INDEX(Calculations!$E$3:$E$13,Calculations!$B$2)=SalesData[[#This Row],[Country]])</f>
        <v>1</v>
      </c>
    </row>
    <row r="292" spans="1:13">
      <c r="A292" s="9">
        <v>42030</v>
      </c>
      <c r="B292" s="7" t="s">
        <v>17</v>
      </c>
      <c r="C292" s="4" t="s">
        <v>319</v>
      </c>
      <c r="D292" s="4" t="s">
        <v>1033</v>
      </c>
      <c r="E292" s="4" t="s">
        <v>1040</v>
      </c>
      <c r="F292" s="4">
        <v>4220</v>
      </c>
      <c r="G292" s="8">
        <v>0.85</v>
      </c>
      <c r="H292" s="4">
        <f t="shared" si="4"/>
        <v>3587</v>
      </c>
      <c r="I292" s="4" t="s">
        <v>1053</v>
      </c>
      <c r="J292" s="6">
        <v>42173</v>
      </c>
      <c r="K292" s="10" t="s">
        <v>1044</v>
      </c>
      <c r="L292">
        <f>IF(SalesData[[#This Row],[Sales stage]]&lt;&gt;"Won",SalesData[[#This Row],[Close Date/Expected Close Date]]-SalesData[[#This Row],[Reporting Date]],"")</f>
        <v>143</v>
      </c>
      <c r="M292" t="b">
        <f>OR(Calculations!$B$2=1,INDEX(Calculations!$E$3:$E$13,Calculations!$B$2)=SalesData[[#This Row],[Country]])</f>
        <v>1</v>
      </c>
    </row>
    <row r="293" spans="1:13">
      <c r="A293" s="9">
        <v>42030</v>
      </c>
      <c r="B293" s="7" t="s">
        <v>17</v>
      </c>
      <c r="C293" s="4" t="s">
        <v>320</v>
      </c>
      <c r="D293" s="4" t="s">
        <v>1037</v>
      </c>
      <c r="E293" s="4" t="s">
        <v>1039</v>
      </c>
      <c r="F293" s="4">
        <v>3480</v>
      </c>
      <c r="G293" s="8">
        <v>0.85</v>
      </c>
      <c r="H293" s="4">
        <f t="shared" si="4"/>
        <v>2958</v>
      </c>
      <c r="I293" s="4" t="s">
        <v>1050</v>
      </c>
      <c r="J293" s="6">
        <v>42149</v>
      </c>
      <c r="K293" s="10" t="s">
        <v>1044</v>
      </c>
      <c r="L293">
        <f>IF(SalesData[[#This Row],[Sales stage]]&lt;&gt;"Won",SalesData[[#This Row],[Close Date/Expected Close Date]]-SalesData[[#This Row],[Reporting Date]],"")</f>
        <v>119</v>
      </c>
      <c r="M293" t="b">
        <f>OR(Calculations!$B$2=1,INDEX(Calculations!$E$3:$E$13,Calculations!$B$2)=SalesData[[#This Row],[Country]])</f>
        <v>1</v>
      </c>
    </row>
    <row r="294" spans="1:13">
      <c r="A294" s="9">
        <v>42030</v>
      </c>
      <c r="B294" s="7" t="s">
        <v>8</v>
      </c>
      <c r="C294" s="4" t="s">
        <v>321</v>
      </c>
      <c r="D294" s="4" t="s">
        <v>1035</v>
      </c>
      <c r="E294" s="4" t="s">
        <v>1048</v>
      </c>
      <c r="F294" s="4">
        <v>640</v>
      </c>
      <c r="G294" s="8">
        <v>0.55000000000000004</v>
      </c>
      <c r="H294" s="4">
        <f t="shared" si="4"/>
        <v>352</v>
      </c>
      <c r="I294" s="4" t="s">
        <v>1050</v>
      </c>
      <c r="J294" s="6">
        <v>42142</v>
      </c>
      <c r="K294" s="10" t="s">
        <v>1045</v>
      </c>
      <c r="L294">
        <f>IF(SalesData[[#This Row],[Sales stage]]&lt;&gt;"Won",SalesData[[#This Row],[Close Date/Expected Close Date]]-SalesData[[#This Row],[Reporting Date]],"")</f>
        <v>112</v>
      </c>
      <c r="M294" t="b">
        <f>OR(Calculations!$B$2=1,INDEX(Calculations!$E$3:$E$13,Calculations!$B$2)=SalesData[[#This Row],[Country]])</f>
        <v>1</v>
      </c>
    </row>
    <row r="295" spans="1:13">
      <c r="A295" s="9">
        <v>42030</v>
      </c>
      <c r="B295" s="7" t="s">
        <v>12</v>
      </c>
      <c r="C295" s="4" t="s">
        <v>322</v>
      </c>
      <c r="D295" s="4" t="s">
        <v>1035</v>
      </c>
      <c r="E295" s="4" t="s">
        <v>1040</v>
      </c>
      <c r="F295" s="4">
        <v>4740</v>
      </c>
      <c r="G295" s="8">
        <v>0.8</v>
      </c>
      <c r="H295" s="4">
        <f t="shared" si="4"/>
        <v>3792</v>
      </c>
      <c r="I295" s="4" t="s">
        <v>1051</v>
      </c>
      <c r="J295" s="6">
        <v>42136</v>
      </c>
      <c r="K295" s="10" t="s">
        <v>1043</v>
      </c>
      <c r="L295">
        <f>IF(SalesData[[#This Row],[Sales stage]]&lt;&gt;"Won",SalesData[[#This Row],[Close Date/Expected Close Date]]-SalesData[[#This Row],[Reporting Date]],"")</f>
        <v>106</v>
      </c>
      <c r="M295" t="b">
        <f>OR(Calculations!$B$2=1,INDEX(Calculations!$E$3:$E$13,Calculations!$B$2)=SalesData[[#This Row],[Country]])</f>
        <v>1</v>
      </c>
    </row>
    <row r="296" spans="1:13">
      <c r="A296" s="9">
        <v>42030</v>
      </c>
      <c r="B296" s="7" t="s">
        <v>11</v>
      </c>
      <c r="C296" s="4" t="s">
        <v>323</v>
      </c>
      <c r="D296" s="4" t="s">
        <v>1035</v>
      </c>
      <c r="E296" s="4" t="s">
        <v>1048</v>
      </c>
      <c r="F296" s="4">
        <v>1890</v>
      </c>
      <c r="G296" s="8">
        <v>0.65</v>
      </c>
      <c r="H296" s="4">
        <f t="shared" si="4"/>
        <v>1228.5</v>
      </c>
      <c r="I296" s="4" t="s">
        <v>1051</v>
      </c>
      <c r="J296" s="6">
        <v>42124</v>
      </c>
      <c r="K296" s="10" t="s">
        <v>1043</v>
      </c>
      <c r="L296">
        <f>IF(SalesData[[#This Row],[Sales stage]]&lt;&gt;"Won",SalesData[[#This Row],[Close Date/Expected Close Date]]-SalesData[[#This Row],[Reporting Date]],"")</f>
        <v>94</v>
      </c>
      <c r="M296" t="b">
        <f>OR(Calculations!$B$2=1,INDEX(Calculations!$E$3:$E$13,Calculations!$B$2)=SalesData[[#This Row],[Country]])</f>
        <v>1</v>
      </c>
    </row>
    <row r="297" spans="1:13">
      <c r="A297" s="9">
        <v>42030</v>
      </c>
      <c r="B297" s="7" t="s">
        <v>13</v>
      </c>
      <c r="C297" s="4" t="s">
        <v>324</v>
      </c>
      <c r="D297" s="4" t="s">
        <v>1038</v>
      </c>
      <c r="E297" s="4" t="s">
        <v>1041</v>
      </c>
      <c r="F297" s="4">
        <v>3380</v>
      </c>
      <c r="G297" s="8">
        <v>0.65</v>
      </c>
      <c r="H297" s="4">
        <f t="shared" si="4"/>
        <v>2197</v>
      </c>
      <c r="I297" s="4" t="s">
        <v>1053</v>
      </c>
      <c r="J297" s="6">
        <v>42121</v>
      </c>
      <c r="K297" s="10"/>
      <c r="L297">
        <f>IF(SalesData[[#This Row],[Sales stage]]&lt;&gt;"Won",SalesData[[#This Row],[Close Date/Expected Close Date]]-SalesData[[#This Row],[Reporting Date]],"")</f>
        <v>91</v>
      </c>
      <c r="M297" t="b">
        <f>OR(Calculations!$B$2=1,INDEX(Calculations!$E$3:$E$13,Calculations!$B$2)=SalesData[[#This Row],[Country]])</f>
        <v>1</v>
      </c>
    </row>
    <row r="298" spans="1:13">
      <c r="A298" s="9">
        <v>42030</v>
      </c>
      <c r="B298" s="7" t="s">
        <v>12</v>
      </c>
      <c r="C298" s="4" t="s">
        <v>325</v>
      </c>
      <c r="D298" s="4" t="s">
        <v>1031</v>
      </c>
      <c r="E298" s="4" t="s">
        <v>1039</v>
      </c>
      <c r="F298" s="4">
        <v>2290</v>
      </c>
      <c r="G298" s="8">
        <v>0.75</v>
      </c>
      <c r="H298" s="4">
        <f t="shared" si="4"/>
        <v>1717.5</v>
      </c>
      <c r="I298" s="4" t="s">
        <v>1053</v>
      </c>
      <c r="J298" s="6">
        <v>42133</v>
      </c>
      <c r="K298" s="10" t="s">
        <v>1044</v>
      </c>
      <c r="L298">
        <f>IF(SalesData[[#This Row],[Sales stage]]&lt;&gt;"Won",SalesData[[#This Row],[Close Date/Expected Close Date]]-SalesData[[#This Row],[Reporting Date]],"")</f>
        <v>103</v>
      </c>
      <c r="M298" t="b">
        <f>OR(Calculations!$B$2=1,INDEX(Calculations!$E$3:$E$13,Calculations!$B$2)=SalesData[[#This Row],[Country]])</f>
        <v>1</v>
      </c>
    </row>
    <row r="299" spans="1:13">
      <c r="A299" s="9">
        <v>42030</v>
      </c>
      <c r="B299" s="7" t="s">
        <v>22</v>
      </c>
      <c r="C299" s="4" t="s">
        <v>326</v>
      </c>
      <c r="D299" s="4" t="s">
        <v>1029</v>
      </c>
      <c r="E299" s="4" t="s">
        <v>1048</v>
      </c>
      <c r="F299" s="4">
        <v>2340</v>
      </c>
      <c r="G299" s="8">
        <v>0.85</v>
      </c>
      <c r="H299" s="4">
        <f t="shared" si="4"/>
        <v>1989</v>
      </c>
      <c r="I299" s="4" t="s">
        <v>1051</v>
      </c>
      <c r="J299" s="6">
        <v>42158</v>
      </c>
      <c r="K299" s="10" t="s">
        <v>1044</v>
      </c>
      <c r="L299">
        <f>IF(SalesData[[#This Row],[Sales stage]]&lt;&gt;"Won",SalesData[[#This Row],[Close Date/Expected Close Date]]-SalesData[[#This Row],[Reporting Date]],"")</f>
        <v>128</v>
      </c>
      <c r="M299" t="b">
        <f>OR(Calculations!$B$2=1,INDEX(Calculations!$E$3:$E$13,Calculations!$B$2)=SalesData[[#This Row],[Country]])</f>
        <v>1</v>
      </c>
    </row>
    <row r="300" spans="1:13">
      <c r="A300" s="9">
        <v>42030</v>
      </c>
      <c r="B300" s="7" t="s">
        <v>19</v>
      </c>
      <c r="C300" s="4" t="s">
        <v>327</v>
      </c>
      <c r="D300" s="4" t="s">
        <v>1036</v>
      </c>
      <c r="E300" s="4" t="s">
        <v>1048</v>
      </c>
      <c r="F300" s="4">
        <v>4340</v>
      </c>
      <c r="G300" s="8">
        <v>0.65</v>
      </c>
      <c r="H300" s="4">
        <f t="shared" si="4"/>
        <v>2821</v>
      </c>
      <c r="I300" s="4" t="s">
        <v>1050</v>
      </c>
      <c r="J300" s="6">
        <v>42132</v>
      </c>
      <c r="K300" s="10" t="s">
        <v>1045</v>
      </c>
      <c r="L300">
        <f>IF(SalesData[[#This Row],[Sales stage]]&lt;&gt;"Won",SalesData[[#This Row],[Close Date/Expected Close Date]]-SalesData[[#This Row],[Reporting Date]],"")</f>
        <v>102</v>
      </c>
      <c r="M300" t="b">
        <f>OR(Calculations!$B$2=1,INDEX(Calculations!$E$3:$E$13,Calculations!$B$2)=SalesData[[#This Row],[Country]])</f>
        <v>1</v>
      </c>
    </row>
    <row r="301" spans="1:13">
      <c r="A301" s="9">
        <v>42030</v>
      </c>
      <c r="B301" s="7" t="s">
        <v>18</v>
      </c>
      <c r="C301" s="4" t="s">
        <v>328</v>
      </c>
      <c r="D301" s="4" t="s">
        <v>1031</v>
      </c>
      <c r="E301" s="4" t="s">
        <v>1047</v>
      </c>
      <c r="F301" s="4">
        <v>2290</v>
      </c>
      <c r="G301" s="8">
        <v>0.75</v>
      </c>
      <c r="H301" s="4">
        <f t="shared" si="4"/>
        <v>1717.5</v>
      </c>
      <c r="I301" s="4" t="s">
        <v>1051</v>
      </c>
      <c r="J301" s="6">
        <v>42075</v>
      </c>
      <c r="K301" s="10"/>
      <c r="L301" t="str">
        <f>IF(SalesData[[#This Row],[Sales stage]]&lt;&gt;"Won",SalesData[[#This Row],[Close Date/Expected Close Date]]-SalesData[[#This Row],[Reporting Date]],"")</f>
        <v/>
      </c>
      <c r="M301" t="b">
        <f>OR(Calculations!$B$2=1,INDEX(Calculations!$E$3:$E$13,Calculations!$B$2)=SalesData[[#This Row],[Country]])</f>
        <v>1</v>
      </c>
    </row>
    <row r="302" spans="1:13">
      <c r="A302" s="9">
        <v>42030</v>
      </c>
      <c r="B302" s="7" t="s">
        <v>10</v>
      </c>
      <c r="C302" s="4" t="s">
        <v>329</v>
      </c>
      <c r="D302" s="4" t="s">
        <v>1035</v>
      </c>
      <c r="E302" s="4" t="s">
        <v>1042</v>
      </c>
      <c r="F302" s="4">
        <v>1060</v>
      </c>
      <c r="G302" s="8">
        <v>0.75</v>
      </c>
      <c r="H302" s="4">
        <f t="shared" si="4"/>
        <v>795</v>
      </c>
      <c r="I302" s="4" t="s">
        <v>1053</v>
      </c>
      <c r="J302" s="6">
        <v>42102</v>
      </c>
      <c r="K302" s="10" t="s">
        <v>1044</v>
      </c>
      <c r="L302">
        <f>IF(SalesData[[#This Row],[Sales stage]]&lt;&gt;"Won",SalesData[[#This Row],[Close Date/Expected Close Date]]-SalesData[[#This Row],[Reporting Date]],"")</f>
        <v>72</v>
      </c>
      <c r="M302" t="b">
        <f>OR(Calculations!$B$2=1,INDEX(Calculations!$E$3:$E$13,Calculations!$B$2)=SalesData[[#This Row],[Country]])</f>
        <v>1</v>
      </c>
    </row>
    <row r="303" spans="1:13">
      <c r="A303" s="9">
        <v>42030</v>
      </c>
      <c r="B303" s="7" t="s">
        <v>14</v>
      </c>
      <c r="C303" s="4" t="s">
        <v>330</v>
      </c>
      <c r="D303" s="4" t="s">
        <v>1037</v>
      </c>
      <c r="E303" s="4" t="s">
        <v>1048</v>
      </c>
      <c r="F303" s="4">
        <v>580</v>
      </c>
      <c r="G303" s="8">
        <v>0.65</v>
      </c>
      <c r="H303" s="4">
        <f t="shared" si="4"/>
        <v>377</v>
      </c>
      <c r="I303" s="4" t="s">
        <v>1051</v>
      </c>
      <c r="J303" s="6">
        <v>42166</v>
      </c>
      <c r="K303" s="10" t="s">
        <v>1043</v>
      </c>
      <c r="L303">
        <f>IF(SalesData[[#This Row],[Sales stage]]&lt;&gt;"Won",SalesData[[#This Row],[Close Date/Expected Close Date]]-SalesData[[#This Row],[Reporting Date]],"")</f>
        <v>136</v>
      </c>
      <c r="M303" t="b">
        <f>OR(Calculations!$B$2=1,INDEX(Calculations!$E$3:$E$13,Calculations!$B$2)=SalesData[[#This Row],[Country]])</f>
        <v>1</v>
      </c>
    </row>
    <row r="304" spans="1:13">
      <c r="A304" s="9">
        <v>42031</v>
      </c>
      <c r="B304" s="7" t="s">
        <v>16</v>
      </c>
      <c r="C304" s="4" t="s">
        <v>331</v>
      </c>
      <c r="D304" s="4" t="s">
        <v>1032</v>
      </c>
      <c r="E304" s="4" t="s">
        <v>1047</v>
      </c>
      <c r="F304" s="4">
        <v>4510</v>
      </c>
      <c r="G304" s="8">
        <v>0.65</v>
      </c>
      <c r="H304" s="4">
        <f t="shared" si="4"/>
        <v>2931.5</v>
      </c>
      <c r="I304" s="4" t="s">
        <v>1051</v>
      </c>
      <c r="J304" s="6">
        <v>42054</v>
      </c>
      <c r="K304" s="10"/>
      <c r="L304" t="str">
        <f>IF(SalesData[[#This Row],[Sales stage]]&lt;&gt;"Won",SalesData[[#This Row],[Close Date/Expected Close Date]]-SalesData[[#This Row],[Reporting Date]],"")</f>
        <v/>
      </c>
      <c r="M304" t="b">
        <f>OR(Calculations!$B$2=1,INDEX(Calculations!$E$3:$E$13,Calculations!$B$2)=SalesData[[#This Row],[Country]])</f>
        <v>1</v>
      </c>
    </row>
    <row r="305" spans="1:13">
      <c r="A305" s="9">
        <v>42031</v>
      </c>
      <c r="B305" s="7" t="s">
        <v>16</v>
      </c>
      <c r="C305" s="4" t="s">
        <v>332</v>
      </c>
      <c r="D305" s="4" t="s">
        <v>1036</v>
      </c>
      <c r="E305" s="4" t="s">
        <v>1040</v>
      </c>
      <c r="F305" s="4">
        <v>1800</v>
      </c>
      <c r="G305" s="8">
        <v>0.75</v>
      </c>
      <c r="H305" s="4">
        <f t="shared" si="4"/>
        <v>1350</v>
      </c>
      <c r="I305" s="4" t="s">
        <v>1051</v>
      </c>
      <c r="J305" s="6">
        <v>42159</v>
      </c>
      <c r="K305" s="10" t="s">
        <v>1044</v>
      </c>
      <c r="L305">
        <f>IF(SalesData[[#This Row],[Sales stage]]&lt;&gt;"Won",SalesData[[#This Row],[Close Date/Expected Close Date]]-SalesData[[#This Row],[Reporting Date]],"")</f>
        <v>128</v>
      </c>
      <c r="M305" t="b">
        <f>OR(Calculations!$B$2=1,INDEX(Calculations!$E$3:$E$13,Calculations!$B$2)=SalesData[[#This Row],[Country]])</f>
        <v>1</v>
      </c>
    </row>
    <row r="306" spans="1:13">
      <c r="A306" s="9">
        <v>42031</v>
      </c>
      <c r="B306" s="7" t="s">
        <v>17</v>
      </c>
      <c r="C306" s="4" t="s">
        <v>333</v>
      </c>
      <c r="D306" s="4" t="s">
        <v>1033</v>
      </c>
      <c r="E306" s="4" t="s">
        <v>1048</v>
      </c>
      <c r="F306" s="4">
        <v>1670</v>
      </c>
      <c r="G306" s="8">
        <v>0.55000000000000004</v>
      </c>
      <c r="H306" s="4">
        <f t="shared" si="4"/>
        <v>918.50000000000011</v>
      </c>
      <c r="I306" s="4" t="s">
        <v>1053</v>
      </c>
      <c r="J306" s="6">
        <v>42181</v>
      </c>
      <c r="K306" s="10" t="s">
        <v>1045</v>
      </c>
      <c r="L306">
        <f>IF(SalesData[[#This Row],[Sales stage]]&lt;&gt;"Won",SalesData[[#This Row],[Close Date/Expected Close Date]]-SalesData[[#This Row],[Reporting Date]],"")</f>
        <v>150</v>
      </c>
      <c r="M306" t="b">
        <f>OR(Calculations!$B$2=1,INDEX(Calculations!$E$3:$E$13,Calculations!$B$2)=SalesData[[#This Row],[Country]])</f>
        <v>1</v>
      </c>
    </row>
    <row r="307" spans="1:13">
      <c r="A307" s="9">
        <v>42031</v>
      </c>
      <c r="B307" s="7" t="s">
        <v>19</v>
      </c>
      <c r="C307" s="4" t="s">
        <v>334</v>
      </c>
      <c r="D307" s="4" t="s">
        <v>1030</v>
      </c>
      <c r="E307" s="4" t="s">
        <v>1048</v>
      </c>
      <c r="F307" s="4">
        <v>1040</v>
      </c>
      <c r="G307" s="8">
        <v>0.55000000000000004</v>
      </c>
      <c r="H307" s="4">
        <f t="shared" si="4"/>
        <v>572</v>
      </c>
      <c r="I307" s="4" t="s">
        <v>1053</v>
      </c>
      <c r="J307" s="6">
        <v>42102</v>
      </c>
      <c r="K307" s="10" t="s">
        <v>1045</v>
      </c>
      <c r="L307">
        <f>IF(SalesData[[#This Row],[Sales stage]]&lt;&gt;"Won",SalesData[[#This Row],[Close Date/Expected Close Date]]-SalesData[[#This Row],[Reporting Date]],"")</f>
        <v>71</v>
      </c>
      <c r="M307" t="b">
        <f>OR(Calculations!$B$2=1,INDEX(Calculations!$E$3:$E$13,Calculations!$B$2)=SalesData[[#This Row],[Country]])</f>
        <v>1</v>
      </c>
    </row>
    <row r="308" spans="1:13">
      <c r="A308" s="9">
        <v>42031</v>
      </c>
      <c r="B308" s="7" t="s">
        <v>14</v>
      </c>
      <c r="C308" s="4" t="s">
        <v>335</v>
      </c>
      <c r="D308" s="4" t="s">
        <v>1036</v>
      </c>
      <c r="E308" s="4" t="s">
        <v>1048</v>
      </c>
      <c r="F308" s="4">
        <v>1310</v>
      </c>
      <c r="G308" s="8">
        <v>0.6</v>
      </c>
      <c r="H308" s="4">
        <f t="shared" si="4"/>
        <v>786</v>
      </c>
      <c r="I308" s="4" t="s">
        <v>1053</v>
      </c>
      <c r="J308" s="6">
        <v>42168</v>
      </c>
      <c r="K308" s="10" t="s">
        <v>1044</v>
      </c>
      <c r="L308">
        <f>IF(SalesData[[#This Row],[Sales stage]]&lt;&gt;"Won",SalesData[[#This Row],[Close Date/Expected Close Date]]-SalesData[[#This Row],[Reporting Date]],"")</f>
        <v>137</v>
      </c>
      <c r="M308" t="b">
        <f>OR(Calculations!$B$2=1,INDEX(Calculations!$E$3:$E$13,Calculations!$B$2)=SalesData[[#This Row],[Country]])</f>
        <v>1</v>
      </c>
    </row>
    <row r="309" spans="1:13">
      <c r="A309" s="9">
        <v>42031</v>
      </c>
      <c r="B309" s="7" t="s">
        <v>12</v>
      </c>
      <c r="C309" s="4" t="s">
        <v>336</v>
      </c>
      <c r="D309" s="4" t="s">
        <v>1036</v>
      </c>
      <c r="E309" s="4" t="s">
        <v>1039</v>
      </c>
      <c r="F309" s="4">
        <v>3230</v>
      </c>
      <c r="G309" s="8">
        <v>0.8</v>
      </c>
      <c r="H309" s="4">
        <f t="shared" si="4"/>
        <v>2584</v>
      </c>
      <c r="I309" s="4" t="s">
        <v>1051</v>
      </c>
      <c r="J309" s="6">
        <v>42097</v>
      </c>
      <c r="K309" s="10" t="s">
        <v>1043</v>
      </c>
      <c r="L309">
        <f>IF(SalesData[[#This Row],[Sales stage]]&lt;&gt;"Won",SalesData[[#This Row],[Close Date/Expected Close Date]]-SalesData[[#This Row],[Reporting Date]],"")</f>
        <v>66</v>
      </c>
      <c r="M309" t="b">
        <f>OR(Calculations!$B$2=1,INDEX(Calculations!$E$3:$E$13,Calculations!$B$2)=SalesData[[#This Row],[Country]])</f>
        <v>1</v>
      </c>
    </row>
    <row r="310" spans="1:13">
      <c r="A310" s="9">
        <v>42031</v>
      </c>
      <c r="B310" s="7" t="s">
        <v>27</v>
      </c>
      <c r="C310" s="4" t="s">
        <v>337</v>
      </c>
      <c r="D310" s="4" t="s">
        <v>1030</v>
      </c>
      <c r="E310" s="4" t="s">
        <v>1041</v>
      </c>
      <c r="F310" s="4">
        <v>2570</v>
      </c>
      <c r="G310" s="8">
        <v>0.85</v>
      </c>
      <c r="H310" s="4">
        <f t="shared" si="4"/>
        <v>2184.5</v>
      </c>
      <c r="I310" s="4" t="s">
        <v>1053</v>
      </c>
      <c r="J310" s="6">
        <v>42163</v>
      </c>
      <c r="K310" s="10"/>
      <c r="L310">
        <f>IF(SalesData[[#This Row],[Sales stage]]&lt;&gt;"Won",SalesData[[#This Row],[Close Date/Expected Close Date]]-SalesData[[#This Row],[Reporting Date]],"")</f>
        <v>132</v>
      </c>
      <c r="M310" t="b">
        <f>OR(Calculations!$B$2=1,INDEX(Calculations!$E$3:$E$13,Calculations!$B$2)=SalesData[[#This Row],[Country]])</f>
        <v>1</v>
      </c>
    </row>
    <row r="311" spans="1:13">
      <c r="A311" s="9">
        <v>42031</v>
      </c>
      <c r="B311" s="7" t="s">
        <v>20</v>
      </c>
      <c r="C311" s="4" t="s">
        <v>338</v>
      </c>
      <c r="D311" s="4" t="s">
        <v>1034</v>
      </c>
      <c r="E311" s="4" t="s">
        <v>1042</v>
      </c>
      <c r="F311" s="4">
        <v>700</v>
      </c>
      <c r="G311" s="8">
        <v>0.7</v>
      </c>
      <c r="H311" s="4">
        <f t="shared" si="4"/>
        <v>489.99999999999994</v>
      </c>
      <c r="I311" s="4" t="s">
        <v>1050</v>
      </c>
      <c r="J311" s="6">
        <v>42113</v>
      </c>
      <c r="K311" s="10" t="s">
        <v>1043</v>
      </c>
      <c r="L311">
        <f>IF(SalesData[[#This Row],[Sales stage]]&lt;&gt;"Won",SalesData[[#This Row],[Close Date/Expected Close Date]]-SalesData[[#This Row],[Reporting Date]],"")</f>
        <v>82</v>
      </c>
      <c r="M311" t="b">
        <f>OR(Calculations!$B$2=1,INDEX(Calculations!$E$3:$E$13,Calculations!$B$2)=SalesData[[#This Row],[Country]])</f>
        <v>1</v>
      </c>
    </row>
    <row r="312" spans="1:13">
      <c r="A312" s="9">
        <v>42031</v>
      </c>
      <c r="B312" s="7" t="s">
        <v>8</v>
      </c>
      <c r="C312" s="4" t="s">
        <v>339</v>
      </c>
      <c r="D312" s="4" t="s">
        <v>1031</v>
      </c>
      <c r="E312" s="4" t="s">
        <v>1039</v>
      </c>
      <c r="F312" s="4">
        <v>4250</v>
      </c>
      <c r="G312" s="8">
        <v>0.75</v>
      </c>
      <c r="H312" s="4">
        <f t="shared" si="4"/>
        <v>3187.5</v>
      </c>
      <c r="I312" s="4" t="s">
        <v>1051</v>
      </c>
      <c r="J312" s="6">
        <v>42171</v>
      </c>
      <c r="K312" s="10" t="s">
        <v>1043</v>
      </c>
      <c r="L312">
        <f>IF(SalesData[[#This Row],[Sales stage]]&lt;&gt;"Won",SalesData[[#This Row],[Close Date/Expected Close Date]]-SalesData[[#This Row],[Reporting Date]],"")</f>
        <v>140</v>
      </c>
      <c r="M312" t="b">
        <f>OR(Calculations!$B$2=1,INDEX(Calculations!$E$3:$E$13,Calculations!$B$2)=SalesData[[#This Row],[Country]])</f>
        <v>1</v>
      </c>
    </row>
    <row r="313" spans="1:13">
      <c r="A313" s="9">
        <v>42031</v>
      </c>
      <c r="B313" s="7" t="s">
        <v>13</v>
      </c>
      <c r="C313" s="4" t="s">
        <v>340</v>
      </c>
      <c r="D313" s="4" t="s">
        <v>1029</v>
      </c>
      <c r="E313" s="4" t="s">
        <v>1040</v>
      </c>
      <c r="F313" s="4">
        <v>3220</v>
      </c>
      <c r="G313" s="8">
        <v>0.8</v>
      </c>
      <c r="H313" s="4">
        <f t="shared" si="4"/>
        <v>2576</v>
      </c>
      <c r="I313" s="4" t="s">
        <v>1050</v>
      </c>
      <c r="J313" s="6">
        <v>42125</v>
      </c>
      <c r="K313" s="10" t="s">
        <v>1046</v>
      </c>
      <c r="L313">
        <f>IF(SalesData[[#This Row],[Sales stage]]&lt;&gt;"Won",SalesData[[#This Row],[Close Date/Expected Close Date]]-SalesData[[#This Row],[Reporting Date]],"")</f>
        <v>94</v>
      </c>
      <c r="M313" t="b">
        <f>OR(Calculations!$B$2=1,INDEX(Calculations!$E$3:$E$13,Calculations!$B$2)=SalesData[[#This Row],[Country]])</f>
        <v>1</v>
      </c>
    </row>
    <row r="314" spans="1:13">
      <c r="A314" s="9">
        <v>42031</v>
      </c>
      <c r="B314" s="7" t="s">
        <v>20</v>
      </c>
      <c r="C314" s="4" t="s">
        <v>341</v>
      </c>
      <c r="D314" s="4" t="s">
        <v>1033</v>
      </c>
      <c r="E314" s="4" t="s">
        <v>1042</v>
      </c>
      <c r="F314" s="4">
        <v>700</v>
      </c>
      <c r="G314" s="8">
        <v>0.55000000000000004</v>
      </c>
      <c r="H314" s="4">
        <f t="shared" si="4"/>
        <v>385.00000000000006</v>
      </c>
      <c r="I314" s="4" t="s">
        <v>1051</v>
      </c>
      <c r="J314" s="6">
        <v>42159</v>
      </c>
      <c r="K314" s="10" t="s">
        <v>1044</v>
      </c>
      <c r="L314">
        <f>IF(SalesData[[#This Row],[Sales stage]]&lt;&gt;"Won",SalesData[[#This Row],[Close Date/Expected Close Date]]-SalesData[[#This Row],[Reporting Date]],"")</f>
        <v>128</v>
      </c>
      <c r="M314" t="b">
        <f>OR(Calculations!$B$2=1,INDEX(Calculations!$E$3:$E$13,Calculations!$B$2)=SalesData[[#This Row],[Country]])</f>
        <v>1</v>
      </c>
    </row>
    <row r="315" spans="1:13">
      <c r="A315" s="9">
        <v>42031</v>
      </c>
      <c r="B315" s="7" t="s">
        <v>20</v>
      </c>
      <c r="C315" s="4" t="s">
        <v>342</v>
      </c>
      <c r="D315" s="4" t="s">
        <v>1029</v>
      </c>
      <c r="E315" s="4" t="s">
        <v>1039</v>
      </c>
      <c r="F315" s="4">
        <v>1130</v>
      </c>
      <c r="G315" s="8">
        <v>0.7</v>
      </c>
      <c r="H315" s="4">
        <f t="shared" si="4"/>
        <v>791</v>
      </c>
      <c r="I315" s="4" t="s">
        <v>1051</v>
      </c>
      <c r="J315" s="6">
        <v>42182</v>
      </c>
      <c r="K315" s="10" t="s">
        <v>1045</v>
      </c>
      <c r="L315">
        <f>IF(SalesData[[#This Row],[Sales stage]]&lt;&gt;"Won",SalesData[[#This Row],[Close Date/Expected Close Date]]-SalesData[[#This Row],[Reporting Date]],"")</f>
        <v>151</v>
      </c>
      <c r="M315" t="b">
        <f>OR(Calculations!$B$2=1,INDEX(Calculations!$E$3:$E$13,Calculations!$B$2)=SalesData[[#This Row],[Country]])</f>
        <v>1</v>
      </c>
    </row>
    <row r="316" spans="1:13">
      <c r="A316" s="9">
        <v>42031</v>
      </c>
      <c r="B316" s="7" t="s">
        <v>10</v>
      </c>
      <c r="C316" s="4" t="s">
        <v>343</v>
      </c>
      <c r="D316" s="4" t="s">
        <v>1034</v>
      </c>
      <c r="E316" s="4" t="s">
        <v>1048</v>
      </c>
      <c r="F316" s="4">
        <v>2830</v>
      </c>
      <c r="G316" s="8">
        <v>0.8</v>
      </c>
      <c r="H316" s="4">
        <f t="shared" si="4"/>
        <v>2264</v>
      </c>
      <c r="I316" s="4" t="s">
        <v>1050</v>
      </c>
      <c r="J316" s="6">
        <v>42124</v>
      </c>
      <c r="K316" s="10" t="s">
        <v>1046</v>
      </c>
      <c r="L316">
        <f>IF(SalesData[[#This Row],[Sales stage]]&lt;&gt;"Won",SalesData[[#This Row],[Close Date/Expected Close Date]]-SalesData[[#This Row],[Reporting Date]],"")</f>
        <v>93</v>
      </c>
      <c r="M316" t="b">
        <f>OR(Calculations!$B$2=1,INDEX(Calculations!$E$3:$E$13,Calculations!$B$2)=SalesData[[#This Row],[Country]])</f>
        <v>1</v>
      </c>
    </row>
    <row r="317" spans="1:13">
      <c r="A317" s="9">
        <v>42031</v>
      </c>
      <c r="B317" s="7" t="s">
        <v>20</v>
      </c>
      <c r="C317" s="4" t="s">
        <v>344</v>
      </c>
      <c r="D317" s="4" t="s">
        <v>1032</v>
      </c>
      <c r="E317" s="4" t="s">
        <v>1048</v>
      </c>
      <c r="F317" s="4">
        <v>2150</v>
      </c>
      <c r="G317" s="8">
        <v>0.65</v>
      </c>
      <c r="H317" s="4">
        <f t="shared" si="4"/>
        <v>1397.5</v>
      </c>
      <c r="I317" s="4" t="s">
        <v>1051</v>
      </c>
      <c r="J317" s="6">
        <v>42165</v>
      </c>
      <c r="K317" s="10"/>
      <c r="L317">
        <f>IF(SalesData[[#This Row],[Sales stage]]&lt;&gt;"Won",SalesData[[#This Row],[Close Date/Expected Close Date]]-SalesData[[#This Row],[Reporting Date]],"")</f>
        <v>134</v>
      </c>
      <c r="M317" t="b">
        <f>OR(Calculations!$B$2=1,INDEX(Calculations!$E$3:$E$13,Calculations!$B$2)=SalesData[[#This Row],[Country]])</f>
        <v>1</v>
      </c>
    </row>
    <row r="318" spans="1:13">
      <c r="A318" s="9">
        <v>42032</v>
      </c>
      <c r="B318" s="7" t="s">
        <v>16</v>
      </c>
      <c r="C318" s="4" t="s">
        <v>345</v>
      </c>
      <c r="D318" s="4" t="s">
        <v>1036</v>
      </c>
      <c r="E318" s="4" t="s">
        <v>1042</v>
      </c>
      <c r="F318" s="4">
        <v>970</v>
      </c>
      <c r="G318" s="8">
        <v>0.7</v>
      </c>
      <c r="H318" s="4">
        <f t="shared" si="4"/>
        <v>679</v>
      </c>
      <c r="I318" s="4" t="s">
        <v>1051</v>
      </c>
      <c r="J318" s="6">
        <v>42135</v>
      </c>
      <c r="K318" s="10" t="s">
        <v>1045</v>
      </c>
      <c r="L318">
        <f>IF(SalesData[[#This Row],[Sales stage]]&lt;&gt;"Won",SalesData[[#This Row],[Close Date/Expected Close Date]]-SalesData[[#This Row],[Reporting Date]],"")</f>
        <v>103</v>
      </c>
      <c r="M318" t="b">
        <f>OR(Calculations!$B$2=1,INDEX(Calculations!$E$3:$E$13,Calculations!$B$2)=SalesData[[#This Row],[Country]])</f>
        <v>1</v>
      </c>
    </row>
    <row r="319" spans="1:13">
      <c r="A319" s="9">
        <v>42032</v>
      </c>
      <c r="B319" s="7" t="s">
        <v>19</v>
      </c>
      <c r="C319" s="4" t="s">
        <v>346</v>
      </c>
      <c r="D319" s="4" t="s">
        <v>1033</v>
      </c>
      <c r="E319" s="4" t="s">
        <v>1048</v>
      </c>
      <c r="F319" s="4">
        <v>3850</v>
      </c>
      <c r="G319" s="8">
        <v>0.8</v>
      </c>
      <c r="H319" s="4">
        <f t="shared" si="4"/>
        <v>3080</v>
      </c>
      <c r="I319" s="4" t="s">
        <v>1050</v>
      </c>
      <c r="J319" s="6">
        <v>42120</v>
      </c>
      <c r="K319" s="10" t="s">
        <v>1044</v>
      </c>
      <c r="L319">
        <f>IF(SalesData[[#This Row],[Sales stage]]&lt;&gt;"Won",SalesData[[#This Row],[Close Date/Expected Close Date]]-SalesData[[#This Row],[Reporting Date]],"")</f>
        <v>88</v>
      </c>
      <c r="M319" t="b">
        <f>OR(Calculations!$B$2=1,INDEX(Calculations!$E$3:$E$13,Calculations!$B$2)=SalesData[[#This Row],[Country]])</f>
        <v>1</v>
      </c>
    </row>
    <row r="320" spans="1:13">
      <c r="A320" s="9">
        <v>42032</v>
      </c>
      <c r="B320" s="7" t="s">
        <v>20</v>
      </c>
      <c r="C320" s="4" t="s">
        <v>347</v>
      </c>
      <c r="D320" s="4" t="s">
        <v>1038</v>
      </c>
      <c r="E320" s="4" t="s">
        <v>1048</v>
      </c>
      <c r="F320" s="4">
        <v>1860</v>
      </c>
      <c r="G320" s="8">
        <v>0.85</v>
      </c>
      <c r="H320" s="4">
        <f t="shared" si="4"/>
        <v>1581</v>
      </c>
      <c r="I320" s="4" t="s">
        <v>1051</v>
      </c>
      <c r="J320" s="6">
        <v>42096</v>
      </c>
      <c r="K320" s="10" t="s">
        <v>1044</v>
      </c>
      <c r="L320">
        <f>IF(SalesData[[#This Row],[Sales stage]]&lt;&gt;"Won",SalesData[[#This Row],[Close Date/Expected Close Date]]-SalesData[[#This Row],[Reporting Date]],"")</f>
        <v>64</v>
      </c>
      <c r="M320" t="b">
        <f>OR(Calculations!$B$2=1,INDEX(Calculations!$E$3:$E$13,Calculations!$B$2)=SalesData[[#This Row],[Country]])</f>
        <v>1</v>
      </c>
    </row>
    <row r="321" spans="1:13">
      <c r="A321" s="9">
        <v>42032</v>
      </c>
      <c r="B321" s="7" t="s">
        <v>14</v>
      </c>
      <c r="C321" s="4" t="s">
        <v>348</v>
      </c>
      <c r="D321" s="4" t="s">
        <v>1036</v>
      </c>
      <c r="E321" s="4" t="s">
        <v>1039</v>
      </c>
      <c r="F321" s="4">
        <v>750</v>
      </c>
      <c r="G321" s="8">
        <v>0.85</v>
      </c>
      <c r="H321" s="4">
        <f t="shared" si="4"/>
        <v>637.5</v>
      </c>
      <c r="I321" s="4" t="s">
        <v>1051</v>
      </c>
      <c r="J321" s="6">
        <v>42129</v>
      </c>
      <c r="K321" s="10" t="s">
        <v>1045</v>
      </c>
      <c r="L321">
        <f>IF(SalesData[[#This Row],[Sales stage]]&lt;&gt;"Won",SalesData[[#This Row],[Close Date/Expected Close Date]]-SalesData[[#This Row],[Reporting Date]],"")</f>
        <v>97</v>
      </c>
      <c r="M321" t="b">
        <f>OR(Calculations!$B$2=1,INDEX(Calculations!$E$3:$E$13,Calculations!$B$2)=SalesData[[#This Row],[Country]])</f>
        <v>1</v>
      </c>
    </row>
    <row r="322" spans="1:13">
      <c r="A322" s="9">
        <v>42032</v>
      </c>
      <c r="B322" s="7" t="s">
        <v>8</v>
      </c>
      <c r="C322" s="4" t="s">
        <v>349</v>
      </c>
      <c r="D322" s="4" t="s">
        <v>1031</v>
      </c>
      <c r="E322" s="4" t="s">
        <v>1039</v>
      </c>
      <c r="F322" s="4">
        <v>3020</v>
      </c>
      <c r="G322" s="8">
        <v>0.55000000000000004</v>
      </c>
      <c r="H322" s="4">
        <f t="shared" si="4"/>
        <v>1661.0000000000002</v>
      </c>
      <c r="I322" s="4" t="s">
        <v>1050</v>
      </c>
      <c r="J322" s="6">
        <v>42180</v>
      </c>
      <c r="K322" s="10" t="s">
        <v>1046</v>
      </c>
      <c r="L322">
        <f>IF(SalesData[[#This Row],[Sales stage]]&lt;&gt;"Won",SalesData[[#This Row],[Close Date/Expected Close Date]]-SalesData[[#This Row],[Reporting Date]],"")</f>
        <v>148</v>
      </c>
      <c r="M322" t="b">
        <f>OR(Calculations!$B$2=1,INDEX(Calculations!$E$3:$E$13,Calculations!$B$2)=SalesData[[#This Row],[Country]])</f>
        <v>1</v>
      </c>
    </row>
    <row r="323" spans="1:13">
      <c r="A323" s="9">
        <v>42032</v>
      </c>
      <c r="B323" s="7" t="s">
        <v>14</v>
      </c>
      <c r="C323" s="4" t="s">
        <v>350</v>
      </c>
      <c r="D323" s="4" t="s">
        <v>1029</v>
      </c>
      <c r="E323" s="4" t="s">
        <v>1042</v>
      </c>
      <c r="F323" s="4">
        <v>4550</v>
      </c>
      <c r="G323" s="8">
        <v>0.7</v>
      </c>
      <c r="H323" s="4">
        <f t="shared" ref="H323:H386" si="5">F323*G323</f>
        <v>3185</v>
      </c>
      <c r="I323" s="4" t="s">
        <v>1051</v>
      </c>
      <c r="J323" s="6">
        <v>42136</v>
      </c>
      <c r="K323" s="10" t="s">
        <v>1045</v>
      </c>
      <c r="L323">
        <f>IF(SalesData[[#This Row],[Sales stage]]&lt;&gt;"Won",SalesData[[#This Row],[Close Date/Expected Close Date]]-SalesData[[#This Row],[Reporting Date]],"")</f>
        <v>104</v>
      </c>
      <c r="M323" t="b">
        <f>OR(Calculations!$B$2=1,INDEX(Calculations!$E$3:$E$13,Calculations!$B$2)=SalesData[[#This Row],[Country]])</f>
        <v>1</v>
      </c>
    </row>
    <row r="324" spans="1:13">
      <c r="A324" s="9">
        <v>42032</v>
      </c>
      <c r="B324" s="7" t="s">
        <v>23</v>
      </c>
      <c r="C324" s="4" t="s">
        <v>351</v>
      </c>
      <c r="D324" s="4" t="s">
        <v>1030</v>
      </c>
      <c r="E324" s="4" t="s">
        <v>1040</v>
      </c>
      <c r="F324" s="4">
        <v>4370</v>
      </c>
      <c r="G324" s="8">
        <v>0.6</v>
      </c>
      <c r="H324" s="4">
        <f t="shared" si="5"/>
        <v>2622</v>
      </c>
      <c r="I324" s="4" t="s">
        <v>1053</v>
      </c>
      <c r="J324" s="6">
        <v>42168</v>
      </c>
      <c r="K324" s="10" t="s">
        <v>1044</v>
      </c>
      <c r="L324">
        <f>IF(SalesData[[#This Row],[Sales stage]]&lt;&gt;"Won",SalesData[[#This Row],[Close Date/Expected Close Date]]-SalesData[[#This Row],[Reporting Date]],"")</f>
        <v>136</v>
      </c>
      <c r="M324" t="b">
        <f>OR(Calculations!$B$2=1,INDEX(Calculations!$E$3:$E$13,Calculations!$B$2)=SalesData[[#This Row],[Country]])</f>
        <v>1</v>
      </c>
    </row>
    <row r="325" spans="1:13">
      <c r="A325" s="9">
        <v>42032</v>
      </c>
      <c r="B325" s="7" t="s">
        <v>8</v>
      </c>
      <c r="C325" s="4" t="s">
        <v>352</v>
      </c>
      <c r="D325" s="4" t="s">
        <v>1034</v>
      </c>
      <c r="E325" s="4" t="s">
        <v>1040</v>
      </c>
      <c r="F325" s="4">
        <v>3240</v>
      </c>
      <c r="G325" s="8">
        <v>0.8</v>
      </c>
      <c r="H325" s="4">
        <f t="shared" si="5"/>
        <v>2592</v>
      </c>
      <c r="I325" s="4" t="s">
        <v>1051</v>
      </c>
      <c r="J325" s="6">
        <v>42151</v>
      </c>
      <c r="K325" s="10" t="s">
        <v>1043</v>
      </c>
      <c r="L325">
        <f>IF(SalesData[[#This Row],[Sales stage]]&lt;&gt;"Won",SalesData[[#This Row],[Close Date/Expected Close Date]]-SalesData[[#This Row],[Reporting Date]],"")</f>
        <v>119</v>
      </c>
      <c r="M325" t="b">
        <f>OR(Calculations!$B$2=1,INDEX(Calculations!$E$3:$E$13,Calculations!$B$2)=SalesData[[#This Row],[Country]])</f>
        <v>1</v>
      </c>
    </row>
    <row r="326" spans="1:13">
      <c r="A326" s="9">
        <v>42032</v>
      </c>
      <c r="B326" s="7" t="s">
        <v>26</v>
      </c>
      <c r="C326" s="4" t="s">
        <v>353</v>
      </c>
      <c r="D326" s="4" t="s">
        <v>1037</v>
      </c>
      <c r="E326" s="4" t="s">
        <v>1040</v>
      </c>
      <c r="F326" s="4">
        <v>200</v>
      </c>
      <c r="G326" s="8">
        <v>0.75</v>
      </c>
      <c r="H326" s="4">
        <f t="shared" si="5"/>
        <v>150</v>
      </c>
      <c r="I326" s="2" t="s">
        <v>1052</v>
      </c>
      <c r="J326" s="6">
        <v>42182</v>
      </c>
      <c r="K326" s="10" t="s">
        <v>1044</v>
      </c>
      <c r="L326">
        <f>IF(SalesData[[#This Row],[Sales stage]]&lt;&gt;"Won",SalesData[[#This Row],[Close Date/Expected Close Date]]-SalesData[[#This Row],[Reporting Date]],"")</f>
        <v>150</v>
      </c>
      <c r="M326" t="b">
        <f>OR(Calculations!$B$2=1,INDEX(Calculations!$E$3:$E$13,Calculations!$B$2)=SalesData[[#This Row],[Country]])</f>
        <v>1</v>
      </c>
    </row>
    <row r="327" spans="1:13">
      <c r="A327" s="9">
        <v>42032</v>
      </c>
      <c r="B327" s="7" t="s">
        <v>19</v>
      </c>
      <c r="C327" s="4" t="s">
        <v>354</v>
      </c>
      <c r="D327" s="4" t="s">
        <v>1033</v>
      </c>
      <c r="E327" s="4" t="s">
        <v>1048</v>
      </c>
      <c r="F327" s="4">
        <v>1890</v>
      </c>
      <c r="G327" s="8">
        <v>0.65</v>
      </c>
      <c r="H327" s="4">
        <f t="shared" si="5"/>
        <v>1228.5</v>
      </c>
      <c r="I327" s="4" t="s">
        <v>1053</v>
      </c>
      <c r="J327" s="6">
        <v>42132</v>
      </c>
      <c r="K327" s="10" t="s">
        <v>1044</v>
      </c>
      <c r="L327">
        <f>IF(SalesData[[#This Row],[Sales stage]]&lt;&gt;"Won",SalesData[[#This Row],[Close Date/Expected Close Date]]-SalesData[[#This Row],[Reporting Date]],"")</f>
        <v>100</v>
      </c>
      <c r="M327" t="b">
        <f>OR(Calculations!$B$2=1,INDEX(Calculations!$E$3:$E$13,Calculations!$B$2)=SalesData[[#This Row],[Country]])</f>
        <v>1</v>
      </c>
    </row>
    <row r="328" spans="1:13">
      <c r="A328" s="9">
        <v>42032</v>
      </c>
      <c r="B328" s="7" t="s">
        <v>10</v>
      </c>
      <c r="C328" s="4" t="s">
        <v>355</v>
      </c>
      <c r="D328" s="4" t="s">
        <v>1031</v>
      </c>
      <c r="E328" s="4" t="s">
        <v>1040</v>
      </c>
      <c r="F328" s="4">
        <v>3810</v>
      </c>
      <c r="G328" s="8">
        <v>0.8</v>
      </c>
      <c r="H328" s="4">
        <f t="shared" si="5"/>
        <v>3048</v>
      </c>
      <c r="I328" s="4" t="s">
        <v>1051</v>
      </c>
      <c r="J328" s="6">
        <v>42113</v>
      </c>
      <c r="K328" s="10" t="s">
        <v>1043</v>
      </c>
      <c r="L328">
        <f>IF(SalesData[[#This Row],[Sales stage]]&lt;&gt;"Won",SalesData[[#This Row],[Close Date/Expected Close Date]]-SalesData[[#This Row],[Reporting Date]],"")</f>
        <v>81</v>
      </c>
      <c r="M328" t="b">
        <f>OR(Calculations!$B$2=1,INDEX(Calculations!$E$3:$E$13,Calculations!$B$2)=SalesData[[#This Row],[Country]])</f>
        <v>1</v>
      </c>
    </row>
    <row r="329" spans="1:13">
      <c r="A329" s="9">
        <v>42033</v>
      </c>
      <c r="B329" s="7" t="s">
        <v>24</v>
      </c>
      <c r="C329" s="4" t="s">
        <v>356</v>
      </c>
      <c r="D329" s="4" t="s">
        <v>1037</v>
      </c>
      <c r="E329" s="4" t="s">
        <v>1040</v>
      </c>
      <c r="F329" s="4">
        <v>3030</v>
      </c>
      <c r="G329" s="8">
        <v>0.55000000000000004</v>
      </c>
      <c r="H329" s="4">
        <f t="shared" si="5"/>
        <v>1666.5000000000002</v>
      </c>
      <c r="I329" s="4" t="s">
        <v>1051</v>
      </c>
      <c r="J329" s="6">
        <v>42134</v>
      </c>
      <c r="K329" s="10" t="s">
        <v>1043</v>
      </c>
      <c r="L329">
        <f>IF(SalesData[[#This Row],[Sales stage]]&lt;&gt;"Won",SalesData[[#This Row],[Close Date/Expected Close Date]]-SalesData[[#This Row],[Reporting Date]],"")</f>
        <v>101</v>
      </c>
      <c r="M329" t="b">
        <f>OR(Calculations!$B$2=1,INDEX(Calculations!$E$3:$E$13,Calculations!$B$2)=SalesData[[#This Row],[Country]])</f>
        <v>1</v>
      </c>
    </row>
    <row r="330" spans="1:13">
      <c r="A330" s="9">
        <v>42033</v>
      </c>
      <c r="B330" s="7" t="s">
        <v>22</v>
      </c>
      <c r="C330" s="4" t="s">
        <v>357</v>
      </c>
      <c r="D330" s="4" t="s">
        <v>1031</v>
      </c>
      <c r="E330" s="4" t="s">
        <v>1039</v>
      </c>
      <c r="F330" s="4">
        <v>2740</v>
      </c>
      <c r="G330" s="8">
        <v>0.7</v>
      </c>
      <c r="H330" s="4">
        <f t="shared" si="5"/>
        <v>1917.9999999999998</v>
      </c>
      <c r="I330" s="4" t="s">
        <v>1053</v>
      </c>
      <c r="J330" s="6">
        <v>42141</v>
      </c>
      <c r="K330" s="10" t="s">
        <v>1044</v>
      </c>
      <c r="L330">
        <f>IF(SalesData[[#This Row],[Sales stage]]&lt;&gt;"Won",SalesData[[#This Row],[Close Date/Expected Close Date]]-SalesData[[#This Row],[Reporting Date]],"")</f>
        <v>108</v>
      </c>
      <c r="M330" t="b">
        <f>OR(Calculations!$B$2=1,INDEX(Calculations!$E$3:$E$13,Calculations!$B$2)=SalesData[[#This Row],[Country]])</f>
        <v>1</v>
      </c>
    </row>
    <row r="331" spans="1:13">
      <c r="A331" s="9">
        <v>42033</v>
      </c>
      <c r="B331" s="7" t="s">
        <v>23</v>
      </c>
      <c r="C331" s="4" t="s">
        <v>358</v>
      </c>
      <c r="D331" s="4" t="s">
        <v>1030</v>
      </c>
      <c r="E331" s="4" t="s">
        <v>1042</v>
      </c>
      <c r="F331" s="4">
        <v>3490</v>
      </c>
      <c r="G331" s="8">
        <v>0.85</v>
      </c>
      <c r="H331" s="4">
        <f t="shared" si="5"/>
        <v>2966.5</v>
      </c>
      <c r="I331" s="4" t="s">
        <v>1050</v>
      </c>
      <c r="J331" s="6">
        <v>42181</v>
      </c>
      <c r="K331" s="10" t="s">
        <v>1044</v>
      </c>
      <c r="L331">
        <f>IF(SalesData[[#This Row],[Sales stage]]&lt;&gt;"Won",SalesData[[#This Row],[Close Date/Expected Close Date]]-SalesData[[#This Row],[Reporting Date]],"")</f>
        <v>148</v>
      </c>
      <c r="M331" t="b">
        <f>OR(Calculations!$B$2=1,INDEX(Calculations!$E$3:$E$13,Calculations!$B$2)=SalesData[[#This Row],[Country]])</f>
        <v>1</v>
      </c>
    </row>
    <row r="332" spans="1:13">
      <c r="A332" s="9">
        <v>42033</v>
      </c>
      <c r="B332" s="7" t="s">
        <v>14</v>
      </c>
      <c r="C332" s="4" t="s">
        <v>359</v>
      </c>
      <c r="D332" s="4" t="s">
        <v>1029</v>
      </c>
      <c r="E332" s="4" t="s">
        <v>1048</v>
      </c>
      <c r="F332" s="4">
        <v>200</v>
      </c>
      <c r="G332" s="8">
        <v>0.6</v>
      </c>
      <c r="H332" s="4">
        <f t="shared" si="5"/>
        <v>120</v>
      </c>
      <c r="I332" s="4" t="s">
        <v>1053</v>
      </c>
      <c r="J332" s="6">
        <v>42135</v>
      </c>
      <c r="K332" s="10" t="s">
        <v>1046</v>
      </c>
      <c r="L332">
        <f>IF(SalesData[[#This Row],[Sales stage]]&lt;&gt;"Won",SalesData[[#This Row],[Close Date/Expected Close Date]]-SalesData[[#This Row],[Reporting Date]],"")</f>
        <v>102</v>
      </c>
      <c r="M332" t="b">
        <f>OR(Calculations!$B$2=1,INDEX(Calculations!$E$3:$E$13,Calculations!$B$2)=SalesData[[#This Row],[Country]])</f>
        <v>1</v>
      </c>
    </row>
    <row r="333" spans="1:13">
      <c r="A333" s="9">
        <v>42033</v>
      </c>
      <c r="B333" s="7" t="s">
        <v>24</v>
      </c>
      <c r="C333" s="4" t="s">
        <v>360</v>
      </c>
      <c r="D333" s="4" t="s">
        <v>1030</v>
      </c>
      <c r="E333" s="4" t="s">
        <v>1048</v>
      </c>
      <c r="F333" s="4">
        <v>4480</v>
      </c>
      <c r="G333" s="8">
        <v>0.7</v>
      </c>
      <c r="H333" s="4">
        <f t="shared" si="5"/>
        <v>3136</v>
      </c>
      <c r="I333" s="4" t="s">
        <v>1053</v>
      </c>
      <c r="J333" s="6">
        <v>42113</v>
      </c>
      <c r="K333" s="10" t="s">
        <v>1045</v>
      </c>
      <c r="L333">
        <f>IF(SalesData[[#This Row],[Sales stage]]&lt;&gt;"Won",SalesData[[#This Row],[Close Date/Expected Close Date]]-SalesData[[#This Row],[Reporting Date]],"")</f>
        <v>80</v>
      </c>
      <c r="M333" t="b">
        <f>OR(Calculations!$B$2=1,INDEX(Calculations!$E$3:$E$13,Calculations!$B$2)=SalesData[[#This Row],[Country]])</f>
        <v>1</v>
      </c>
    </row>
    <row r="334" spans="1:13">
      <c r="A334" s="9">
        <v>42033</v>
      </c>
      <c r="B334" s="7" t="s">
        <v>26</v>
      </c>
      <c r="C334" s="4" t="s">
        <v>361</v>
      </c>
      <c r="D334" s="4" t="s">
        <v>1035</v>
      </c>
      <c r="E334" s="4" t="s">
        <v>1048</v>
      </c>
      <c r="F334" s="4">
        <v>2210</v>
      </c>
      <c r="G334" s="8">
        <v>0.75</v>
      </c>
      <c r="H334" s="4">
        <f t="shared" si="5"/>
        <v>1657.5</v>
      </c>
      <c r="I334" s="4" t="s">
        <v>1051</v>
      </c>
      <c r="J334" s="6">
        <v>42150</v>
      </c>
      <c r="K334" s="10" t="s">
        <v>1044</v>
      </c>
      <c r="L334">
        <f>IF(SalesData[[#This Row],[Sales stage]]&lt;&gt;"Won",SalesData[[#This Row],[Close Date/Expected Close Date]]-SalesData[[#This Row],[Reporting Date]],"")</f>
        <v>117</v>
      </c>
      <c r="M334" t="b">
        <f>OR(Calculations!$B$2=1,INDEX(Calculations!$E$3:$E$13,Calculations!$B$2)=SalesData[[#This Row],[Country]])</f>
        <v>1</v>
      </c>
    </row>
    <row r="335" spans="1:13">
      <c r="A335" s="9">
        <v>42033</v>
      </c>
      <c r="B335" s="7" t="s">
        <v>27</v>
      </c>
      <c r="C335" s="4" t="s">
        <v>362</v>
      </c>
      <c r="D335" s="4" t="s">
        <v>1038</v>
      </c>
      <c r="E335" s="4" t="s">
        <v>1048</v>
      </c>
      <c r="F335" s="4">
        <v>310</v>
      </c>
      <c r="G335" s="8">
        <v>0.85</v>
      </c>
      <c r="H335" s="4">
        <f t="shared" si="5"/>
        <v>263.5</v>
      </c>
      <c r="I335" s="4" t="s">
        <v>1050</v>
      </c>
      <c r="J335" s="6">
        <v>42170</v>
      </c>
      <c r="K335" s="10" t="s">
        <v>1044</v>
      </c>
      <c r="L335">
        <f>IF(SalesData[[#This Row],[Sales stage]]&lt;&gt;"Won",SalesData[[#This Row],[Close Date/Expected Close Date]]-SalesData[[#This Row],[Reporting Date]],"")</f>
        <v>137</v>
      </c>
      <c r="M335" t="b">
        <f>OR(Calculations!$B$2=1,INDEX(Calculations!$E$3:$E$13,Calculations!$B$2)=SalesData[[#This Row],[Country]])</f>
        <v>1</v>
      </c>
    </row>
    <row r="336" spans="1:13">
      <c r="A336" s="9">
        <v>42033</v>
      </c>
      <c r="B336" s="7" t="s">
        <v>25</v>
      </c>
      <c r="C336" s="4" t="s">
        <v>363</v>
      </c>
      <c r="D336" s="4" t="s">
        <v>1034</v>
      </c>
      <c r="E336" s="4" t="s">
        <v>1048</v>
      </c>
      <c r="F336" s="4">
        <v>1200</v>
      </c>
      <c r="G336" s="8">
        <v>0.55000000000000004</v>
      </c>
      <c r="H336" s="4">
        <f t="shared" si="5"/>
        <v>660</v>
      </c>
      <c r="I336" s="4" t="s">
        <v>1050</v>
      </c>
      <c r="J336" s="6">
        <v>42122</v>
      </c>
      <c r="K336" s="10" t="s">
        <v>1046</v>
      </c>
      <c r="L336">
        <f>IF(SalesData[[#This Row],[Sales stage]]&lt;&gt;"Won",SalesData[[#This Row],[Close Date/Expected Close Date]]-SalesData[[#This Row],[Reporting Date]],"")</f>
        <v>89</v>
      </c>
      <c r="M336" t="b">
        <f>OR(Calculations!$B$2=1,INDEX(Calculations!$E$3:$E$13,Calculations!$B$2)=SalesData[[#This Row],[Country]])</f>
        <v>1</v>
      </c>
    </row>
    <row r="337" spans="1:13">
      <c r="A337" s="9">
        <v>42033</v>
      </c>
      <c r="B337" s="7" t="s">
        <v>21</v>
      </c>
      <c r="C337" s="4" t="s">
        <v>364</v>
      </c>
      <c r="D337" s="4" t="s">
        <v>1031</v>
      </c>
      <c r="E337" s="4" t="s">
        <v>1042</v>
      </c>
      <c r="F337" s="4">
        <v>3050</v>
      </c>
      <c r="G337" s="8">
        <v>0.7</v>
      </c>
      <c r="H337" s="4">
        <f t="shared" si="5"/>
        <v>2135</v>
      </c>
      <c r="I337" s="4" t="s">
        <v>1053</v>
      </c>
      <c r="J337" s="6">
        <v>42165</v>
      </c>
      <c r="K337" s="10" t="s">
        <v>1044</v>
      </c>
      <c r="L337">
        <f>IF(SalesData[[#This Row],[Sales stage]]&lt;&gt;"Won",SalesData[[#This Row],[Close Date/Expected Close Date]]-SalesData[[#This Row],[Reporting Date]],"")</f>
        <v>132</v>
      </c>
      <c r="M337" t="b">
        <f>OR(Calculations!$B$2=1,INDEX(Calculations!$E$3:$E$13,Calculations!$B$2)=SalesData[[#This Row],[Country]])</f>
        <v>1</v>
      </c>
    </row>
    <row r="338" spans="1:13">
      <c r="A338" s="9">
        <v>42033</v>
      </c>
      <c r="B338" s="7" t="s">
        <v>9</v>
      </c>
      <c r="C338" s="4" t="s">
        <v>365</v>
      </c>
      <c r="D338" s="4" t="s">
        <v>1031</v>
      </c>
      <c r="E338" s="4" t="s">
        <v>1042</v>
      </c>
      <c r="F338" s="4">
        <v>3140</v>
      </c>
      <c r="G338" s="8">
        <v>0.85</v>
      </c>
      <c r="H338" s="4">
        <f t="shared" si="5"/>
        <v>2669</v>
      </c>
      <c r="I338" s="4" t="s">
        <v>1050</v>
      </c>
      <c r="J338" s="6">
        <v>42121</v>
      </c>
      <c r="K338" s="10" t="s">
        <v>1043</v>
      </c>
      <c r="L338">
        <f>IF(SalesData[[#This Row],[Sales stage]]&lt;&gt;"Won",SalesData[[#This Row],[Close Date/Expected Close Date]]-SalesData[[#This Row],[Reporting Date]],"")</f>
        <v>88</v>
      </c>
      <c r="M338" t="b">
        <f>OR(Calculations!$B$2=1,INDEX(Calculations!$E$3:$E$13,Calculations!$B$2)=SalesData[[#This Row],[Country]])</f>
        <v>1</v>
      </c>
    </row>
    <row r="339" spans="1:13">
      <c r="A339" s="9">
        <v>42033</v>
      </c>
      <c r="B339" s="7" t="s">
        <v>14</v>
      </c>
      <c r="C339" s="4" t="s">
        <v>366</v>
      </c>
      <c r="D339" s="4" t="s">
        <v>1036</v>
      </c>
      <c r="E339" s="4" t="s">
        <v>1048</v>
      </c>
      <c r="F339" s="4">
        <v>2210</v>
      </c>
      <c r="G339" s="8">
        <v>0.8</v>
      </c>
      <c r="H339" s="4">
        <f t="shared" si="5"/>
        <v>1768</v>
      </c>
      <c r="I339" s="4" t="s">
        <v>1050</v>
      </c>
      <c r="J339" s="6">
        <v>42130</v>
      </c>
      <c r="K339" s="10" t="s">
        <v>1043</v>
      </c>
      <c r="L339">
        <f>IF(SalesData[[#This Row],[Sales stage]]&lt;&gt;"Won",SalesData[[#This Row],[Close Date/Expected Close Date]]-SalesData[[#This Row],[Reporting Date]],"")</f>
        <v>97</v>
      </c>
      <c r="M339" t="b">
        <f>OR(Calculations!$B$2=1,INDEX(Calculations!$E$3:$E$13,Calculations!$B$2)=SalesData[[#This Row],[Country]])</f>
        <v>1</v>
      </c>
    </row>
    <row r="340" spans="1:13">
      <c r="A340" s="9">
        <v>42033</v>
      </c>
      <c r="B340" s="7" t="s">
        <v>12</v>
      </c>
      <c r="C340" s="4" t="s">
        <v>367</v>
      </c>
      <c r="D340" s="4" t="s">
        <v>1035</v>
      </c>
      <c r="E340" s="4" t="s">
        <v>1041</v>
      </c>
      <c r="F340" s="4">
        <v>3320</v>
      </c>
      <c r="G340" s="8">
        <v>0.55000000000000004</v>
      </c>
      <c r="H340" s="4">
        <f t="shared" si="5"/>
        <v>1826.0000000000002</v>
      </c>
      <c r="I340" s="4" t="s">
        <v>1051</v>
      </c>
      <c r="J340" s="6">
        <v>42183</v>
      </c>
      <c r="K340" s="10"/>
      <c r="L340">
        <f>IF(SalesData[[#This Row],[Sales stage]]&lt;&gt;"Won",SalesData[[#This Row],[Close Date/Expected Close Date]]-SalesData[[#This Row],[Reporting Date]],"")</f>
        <v>150</v>
      </c>
      <c r="M340" t="b">
        <f>OR(Calculations!$B$2=1,INDEX(Calculations!$E$3:$E$13,Calculations!$B$2)=SalesData[[#This Row],[Country]])</f>
        <v>1</v>
      </c>
    </row>
    <row r="341" spans="1:13">
      <c r="A341" s="9">
        <v>42033</v>
      </c>
      <c r="B341" s="7" t="s">
        <v>13</v>
      </c>
      <c r="C341" s="4" t="s">
        <v>368</v>
      </c>
      <c r="D341" s="4" t="s">
        <v>1031</v>
      </c>
      <c r="E341" s="4" t="s">
        <v>1048</v>
      </c>
      <c r="F341" s="4">
        <v>250</v>
      </c>
      <c r="G341" s="8">
        <v>0.65</v>
      </c>
      <c r="H341" s="4">
        <f t="shared" si="5"/>
        <v>162.5</v>
      </c>
      <c r="I341" s="2" t="s">
        <v>1052</v>
      </c>
      <c r="J341" s="6">
        <v>42120</v>
      </c>
      <c r="K341" s="10"/>
      <c r="L341">
        <f>IF(SalesData[[#This Row],[Sales stage]]&lt;&gt;"Won",SalesData[[#This Row],[Close Date/Expected Close Date]]-SalesData[[#This Row],[Reporting Date]],"")</f>
        <v>87</v>
      </c>
      <c r="M341" t="b">
        <f>OR(Calculations!$B$2=1,INDEX(Calculations!$E$3:$E$13,Calculations!$B$2)=SalesData[[#This Row],[Country]])</f>
        <v>1</v>
      </c>
    </row>
    <row r="342" spans="1:13">
      <c r="A342" s="9">
        <v>42034</v>
      </c>
      <c r="B342" s="7" t="s">
        <v>11</v>
      </c>
      <c r="C342" s="4" t="s">
        <v>369</v>
      </c>
      <c r="D342" s="4" t="s">
        <v>1037</v>
      </c>
      <c r="E342" s="4" t="s">
        <v>1042</v>
      </c>
      <c r="F342" s="4">
        <v>3660</v>
      </c>
      <c r="G342" s="8">
        <v>0.75</v>
      </c>
      <c r="H342" s="4">
        <f t="shared" si="5"/>
        <v>2745</v>
      </c>
      <c r="I342" s="4" t="s">
        <v>1050</v>
      </c>
      <c r="J342" s="6">
        <v>42168</v>
      </c>
      <c r="K342" s="10" t="s">
        <v>1045</v>
      </c>
      <c r="L342">
        <f>IF(SalesData[[#This Row],[Sales stage]]&lt;&gt;"Won",SalesData[[#This Row],[Close Date/Expected Close Date]]-SalesData[[#This Row],[Reporting Date]],"")</f>
        <v>134</v>
      </c>
      <c r="M342" t="b">
        <f>OR(Calculations!$B$2=1,INDEX(Calculations!$E$3:$E$13,Calculations!$B$2)=SalesData[[#This Row],[Country]])</f>
        <v>1</v>
      </c>
    </row>
    <row r="343" spans="1:13">
      <c r="A343" s="9">
        <v>42034</v>
      </c>
      <c r="B343" s="7" t="s">
        <v>11</v>
      </c>
      <c r="C343" s="4" t="s">
        <v>370</v>
      </c>
      <c r="D343" s="4" t="s">
        <v>1032</v>
      </c>
      <c r="E343" s="4" t="s">
        <v>1042</v>
      </c>
      <c r="F343" s="4">
        <v>3290</v>
      </c>
      <c r="G343" s="8">
        <v>0.6</v>
      </c>
      <c r="H343" s="4">
        <f t="shared" si="5"/>
        <v>1974</v>
      </c>
      <c r="I343" s="4" t="s">
        <v>1051</v>
      </c>
      <c r="J343" s="6">
        <v>42138</v>
      </c>
      <c r="K343" s="10" t="s">
        <v>1044</v>
      </c>
      <c r="L343">
        <f>IF(SalesData[[#This Row],[Sales stage]]&lt;&gt;"Won",SalesData[[#This Row],[Close Date/Expected Close Date]]-SalesData[[#This Row],[Reporting Date]],"")</f>
        <v>104</v>
      </c>
      <c r="M343" t="b">
        <f>OR(Calculations!$B$2=1,INDEX(Calculations!$E$3:$E$13,Calculations!$B$2)=SalesData[[#This Row],[Country]])</f>
        <v>1</v>
      </c>
    </row>
    <row r="344" spans="1:13">
      <c r="A344" s="9">
        <v>42034</v>
      </c>
      <c r="B344" s="7" t="s">
        <v>24</v>
      </c>
      <c r="C344" s="4" t="s">
        <v>371</v>
      </c>
      <c r="D344" s="4" t="s">
        <v>1031</v>
      </c>
      <c r="E344" s="4" t="s">
        <v>1039</v>
      </c>
      <c r="F344" s="4">
        <v>2730</v>
      </c>
      <c r="G344" s="8">
        <v>0.7</v>
      </c>
      <c r="H344" s="4">
        <f t="shared" si="5"/>
        <v>1910.9999999999998</v>
      </c>
      <c r="I344" s="4" t="s">
        <v>1051</v>
      </c>
      <c r="J344" s="6">
        <v>42164</v>
      </c>
      <c r="K344" s="10" t="s">
        <v>1045</v>
      </c>
      <c r="L344">
        <f>IF(SalesData[[#This Row],[Sales stage]]&lt;&gt;"Won",SalesData[[#This Row],[Close Date/Expected Close Date]]-SalesData[[#This Row],[Reporting Date]],"")</f>
        <v>130</v>
      </c>
      <c r="M344" t="b">
        <f>OR(Calculations!$B$2=1,INDEX(Calculations!$E$3:$E$13,Calculations!$B$2)=SalesData[[#This Row],[Country]])</f>
        <v>1</v>
      </c>
    </row>
    <row r="345" spans="1:13">
      <c r="A345" s="9">
        <v>42034</v>
      </c>
      <c r="B345" s="7" t="s">
        <v>21</v>
      </c>
      <c r="C345" s="4" t="s">
        <v>372</v>
      </c>
      <c r="D345" s="4" t="s">
        <v>1030</v>
      </c>
      <c r="E345" s="4" t="s">
        <v>1042</v>
      </c>
      <c r="F345" s="4">
        <v>2180</v>
      </c>
      <c r="G345" s="8">
        <v>0.55000000000000004</v>
      </c>
      <c r="H345" s="4">
        <f t="shared" si="5"/>
        <v>1199</v>
      </c>
      <c r="I345" s="4" t="s">
        <v>1053</v>
      </c>
      <c r="J345" s="6">
        <v>42154</v>
      </c>
      <c r="K345" s="10" t="s">
        <v>1043</v>
      </c>
      <c r="L345">
        <f>IF(SalesData[[#This Row],[Sales stage]]&lt;&gt;"Won",SalesData[[#This Row],[Close Date/Expected Close Date]]-SalesData[[#This Row],[Reporting Date]],"")</f>
        <v>120</v>
      </c>
      <c r="M345" t="b">
        <f>OR(Calculations!$B$2=1,INDEX(Calculations!$E$3:$E$13,Calculations!$B$2)=SalesData[[#This Row],[Country]])</f>
        <v>1</v>
      </c>
    </row>
    <row r="346" spans="1:13">
      <c r="A346" s="9">
        <v>42034</v>
      </c>
      <c r="B346" s="7" t="s">
        <v>17</v>
      </c>
      <c r="C346" s="4" t="s">
        <v>373</v>
      </c>
      <c r="D346" s="4" t="s">
        <v>1030</v>
      </c>
      <c r="E346" s="4" t="s">
        <v>1040</v>
      </c>
      <c r="F346" s="4">
        <v>2690</v>
      </c>
      <c r="G346" s="8">
        <v>0.6</v>
      </c>
      <c r="H346" s="4">
        <f t="shared" si="5"/>
        <v>1614</v>
      </c>
      <c r="I346" s="4" t="s">
        <v>1050</v>
      </c>
      <c r="J346" s="6">
        <v>42169</v>
      </c>
      <c r="K346" s="10" t="s">
        <v>1046</v>
      </c>
      <c r="L346">
        <f>IF(SalesData[[#This Row],[Sales stage]]&lt;&gt;"Won",SalesData[[#This Row],[Close Date/Expected Close Date]]-SalesData[[#This Row],[Reporting Date]],"")</f>
        <v>135</v>
      </c>
      <c r="M346" t="b">
        <f>OR(Calculations!$B$2=1,INDEX(Calculations!$E$3:$E$13,Calculations!$B$2)=SalesData[[#This Row],[Country]])</f>
        <v>1</v>
      </c>
    </row>
    <row r="347" spans="1:13">
      <c r="A347" s="9">
        <v>42034</v>
      </c>
      <c r="B347" s="7" t="s">
        <v>21</v>
      </c>
      <c r="C347" s="4" t="s">
        <v>374</v>
      </c>
      <c r="D347" s="4" t="s">
        <v>1038</v>
      </c>
      <c r="E347" s="4" t="s">
        <v>1048</v>
      </c>
      <c r="F347" s="4">
        <v>2160</v>
      </c>
      <c r="G347" s="8">
        <v>0.75</v>
      </c>
      <c r="H347" s="4">
        <f t="shared" si="5"/>
        <v>1620</v>
      </c>
      <c r="I347" s="4" t="s">
        <v>1051</v>
      </c>
      <c r="J347" s="6">
        <v>42109</v>
      </c>
      <c r="K347" s="10" t="s">
        <v>1044</v>
      </c>
      <c r="L347">
        <f>IF(SalesData[[#This Row],[Sales stage]]&lt;&gt;"Won",SalesData[[#This Row],[Close Date/Expected Close Date]]-SalesData[[#This Row],[Reporting Date]],"")</f>
        <v>75</v>
      </c>
      <c r="M347" t="b">
        <f>OR(Calculations!$B$2=1,INDEX(Calculations!$E$3:$E$13,Calculations!$B$2)=SalesData[[#This Row],[Country]])</f>
        <v>1</v>
      </c>
    </row>
    <row r="348" spans="1:13">
      <c r="A348" s="9">
        <v>42034</v>
      </c>
      <c r="B348" s="7" t="s">
        <v>25</v>
      </c>
      <c r="C348" s="4" t="s">
        <v>375</v>
      </c>
      <c r="D348" s="4" t="s">
        <v>1032</v>
      </c>
      <c r="E348" s="4" t="s">
        <v>1048</v>
      </c>
      <c r="F348" s="4">
        <v>1190</v>
      </c>
      <c r="G348" s="8">
        <v>0.65</v>
      </c>
      <c r="H348" s="4">
        <f t="shared" si="5"/>
        <v>773.5</v>
      </c>
      <c r="I348" s="4" t="s">
        <v>1051</v>
      </c>
      <c r="J348" s="6">
        <v>42157</v>
      </c>
      <c r="K348" s="10" t="s">
        <v>1044</v>
      </c>
      <c r="L348">
        <f>IF(SalesData[[#This Row],[Sales stage]]&lt;&gt;"Won",SalesData[[#This Row],[Close Date/Expected Close Date]]-SalesData[[#This Row],[Reporting Date]],"")</f>
        <v>123</v>
      </c>
      <c r="M348" t="b">
        <f>OR(Calculations!$B$2=1,INDEX(Calculations!$E$3:$E$13,Calculations!$B$2)=SalesData[[#This Row],[Country]])</f>
        <v>1</v>
      </c>
    </row>
    <row r="349" spans="1:13">
      <c r="A349" s="9">
        <v>42034</v>
      </c>
      <c r="B349" s="7" t="s">
        <v>8</v>
      </c>
      <c r="C349" s="4" t="s">
        <v>376</v>
      </c>
      <c r="D349" s="4" t="s">
        <v>1038</v>
      </c>
      <c r="E349" s="4" t="s">
        <v>1042</v>
      </c>
      <c r="F349" s="4">
        <v>4750</v>
      </c>
      <c r="G349" s="8">
        <v>0.65</v>
      </c>
      <c r="H349" s="4">
        <f t="shared" si="5"/>
        <v>3087.5</v>
      </c>
      <c r="I349" s="4" t="s">
        <v>1051</v>
      </c>
      <c r="J349" s="6">
        <v>42107</v>
      </c>
      <c r="K349" s="10" t="s">
        <v>1044</v>
      </c>
      <c r="L349">
        <f>IF(SalesData[[#This Row],[Sales stage]]&lt;&gt;"Won",SalesData[[#This Row],[Close Date/Expected Close Date]]-SalesData[[#This Row],[Reporting Date]],"")</f>
        <v>73</v>
      </c>
      <c r="M349" t="b">
        <f>OR(Calculations!$B$2=1,INDEX(Calculations!$E$3:$E$13,Calculations!$B$2)=SalesData[[#This Row],[Country]])</f>
        <v>1</v>
      </c>
    </row>
    <row r="350" spans="1:13">
      <c r="A350" s="9">
        <v>42034</v>
      </c>
      <c r="B350" s="7" t="s">
        <v>22</v>
      </c>
      <c r="C350" s="4" t="s">
        <v>377</v>
      </c>
      <c r="D350" s="4" t="s">
        <v>1029</v>
      </c>
      <c r="E350" s="4" t="s">
        <v>1047</v>
      </c>
      <c r="F350" s="4">
        <v>1820</v>
      </c>
      <c r="G350" s="8">
        <v>0.85</v>
      </c>
      <c r="H350" s="4">
        <f t="shared" si="5"/>
        <v>1547</v>
      </c>
      <c r="I350" s="4" t="s">
        <v>1053</v>
      </c>
      <c r="J350" s="6">
        <v>42090</v>
      </c>
      <c r="K350" s="10"/>
      <c r="L350" t="str">
        <f>IF(SalesData[[#This Row],[Sales stage]]&lt;&gt;"Won",SalesData[[#This Row],[Close Date/Expected Close Date]]-SalesData[[#This Row],[Reporting Date]],"")</f>
        <v/>
      </c>
      <c r="M350" t="b">
        <f>OR(Calculations!$B$2=1,INDEX(Calculations!$E$3:$E$13,Calculations!$B$2)=SalesData[[#This Row],[Country]])</f>
        <v>1</v>
      </c>
    </row>
    <row r="351" spans="1:13">
      <c r="A351" s="9">
        <v>42034</v>
      </c>
      <c r="B351" s="7" t="s">
        <v>22</v>
      </c>
      <c r="C351" s="4" t="s">
        <v>378</v>
      </c>
      <c r="D351" s="4" t="s">
        <v>1031</v>
      </c>
      <c r="E351" s="4" t="s">
        <v>1042</v>
      </c>
      <c r="F351" s="4">
        <v>2510</v>
      </c>
      <c r="G351" s="8">
        <v>0.75</v>
      </c>
      <c r="H351" s="4">
        <f t="shared" si="5"/>
        <v>1882.5</v>
      </c>
      <c r="I351" s="4" t="s">
        <v>1053</v>
      </c>
      <c r="J351" s="6">
        <v>42133</v>
      </c>
      <c r="K351" s="10" t="s">
        <v>1043</v>
      </c>
      <c r="L351">
        <f>IF(SalesData[[#This Row],[Sales stage]]&lt;&gt;"Won",SalesData[[#This Row],[Close Date/Expected Close Date]]-SalesData[[#This Row],[Reporting Date]],"")</f>
        <v>99</v>
      </c>
      <c r="M351" t="b">
        <f>OR(Calculations!$B$2=1,INDEX(Calculations!$E$3:$E$13,Calculations!$B$2)=SalesData[[#This Row],[Country]])</f>
        <v>1</v>
      </c>
    </row>
    <row r="352" spans="1:13">
      <c r="A352" s="9">
        <v>42034</v>
      </c>
      <c r="B352" s="7" t="s">
        <v>8</v>
      </c>
      <c r="C352" s="4" t="s">
        <v>379</v>
      </c>
      <c r="D352" s="4" t="s">
        <v>1029</v>
      </c>
      <c r="E352" s="4" t="s">
        <v>1040</v>
      </c>
      <c r="F352" s="4">
        <v>3680</v>
      </c>
      <c r="G352" s="8">
        <v>0.8</v>
      </c>
      <c r="H352" s="4">
        <f t="shared" si="5"/>
        <v>2944</v>
      </c>
      <c r="I352" s="4" t="s">
        <v>1051</v>
      </c>
      <c r="J352" s="6">
        <v>42166</v>
      </c>
      <c r="K352" s="10" t="s">
        <v>1046</v>
      </c>
      <c r="L352">
        <f>IF(SalesData[[#This Row],[Sales stage]]&lt;&gt;"Won",SalesData[[#This Row],[Close Date/Expected Close Date]]-SalesData[[#This Row],[Reporting Date]],"")</f>
        <v>132</v>
      </c>
      <c r="M352" t="b">
        <f>OR(Calculations!$B$2=1,INDEX(Calculations!$E$3:$E$13,Calculations!$B$2)=SalesData[[#This Row],[Country]])</f>
        <v>1</v>
      </c>
    </row>
    <row r="353" spans="1:13">
      <c r="A353" s="9">
        <v>42034</v>
      </c>
      <c r="B353" s="7" t="s">
        <v>20</v>
      </c>
      <c r="C353" s="4" t="s">
        <v>380</v>
      </c>
      <c r="D353" s="4" t="s">
        <v>1032</v>
      </c>
      <c r="E353" s="4" t="s">
        <v>1048</v>
      </c>
      <c r="F353" s="4">
        <v>4460</v>
      </c>
      <c r="G353" s="8">
        <v>0.85</v>
      </c>
      <c r="H353" s="4">
        <f t="shared" si="5"/>
        <v>3791</v>
      </c>
      <c r="I353" s="4" t="s">
        <v>1051</v>
      </c>
      <c r="J353" s="6">
        <v>42128</v>
      </c>
      <c r="K353" s="10" t="s">
        <v>1046</v>
      </c>
      <c r="L353">
        <f>IF(SalesData[[#This Row],[Sales stage]]&lt;&gt;"Won",SalesData[[#This Row],[Close Date/Expected Close Date]]-SalesData[[#This Row],[Reporting Date]],"")</f>
        <v>94</v>
      </c>
      <c r="M353" t="b">
        <f>OR(Calculations!$B$2=1,INDEX(Calculations!$E$3:$E$13,Calculations!$B$2)=SalesData[[#This Row],[Country]])</f>
        <v>1</v>
      </c>
    </row>
    <row r="354" spans="1:13">
      <c r="A354" s="9">
        <v>42034</v>
      </c>
      <c r="B354" s="7" t="s">
        <v>20</v>
      </c>
      <c r="C354" s="4" t="s">
        <v>381</v>
      </c>
      <c r="D354" s="4" t="s">
        <v>1029</v>
      </c>
      <c r="E354" s="4" t="s">
        <v>1048</v>
      </c>
      <c r="F354" s="4">
        <v>3210</v>
      </c>
      <c r="G354" s="8">
        <v>0.85</v>
      </c>
      <c r="H354" s="4">
        <f t="shared" si="5"/>
        <v>2728.5</v>
      </c>
      <c r="I354" s="4" t="s">
        <v>1053</v>
      </c>
      <c r="J354" s="6">
        <v>42113</v>
      </c>
      <c r="K354" s="10" t="s">
        <v>1044</v>
      </c>
      <c r="L354">
        <f>IF(SalesData[[#This Row],[Sales stage]]&lt;&gt;"Won",SalesData[[#This Row],[Close Date/Expected Close Date]]-SalesData[[#This Row],[Reporting Date]],"")</f>
        <v>79</v>
      </c>
      <c r="M354" t="b">
        <f>OR(Calculations!$B$2=1,INDEX(Calculations!$E$3:$E$13,Calculations!$B$2)=SalesData[[#This Row],[Country]])</f>
        <v>1</v>
      </c>
    </row>
    <row r="355" spans="1:13">
      <c r="A355" s="9">
        <v>42034</v>
      </c>
      <c r="B355" s="7" t="s">
        <v>27</v>
      </c>
      <c r="C355" s="4" t="s">
        <v>382</v>
      </c>
      <c r="D355" s="4" t="s">
        <v>1032</v>
      </c>
      <c r="E355" s="4" t="s">
        <v>1048</v>
      </c>
      <c r="F355" s="4">
        <v>4330</v>
      </c>
      <c r="G355" s="8">
        <v>0.8</v>
      </c>
      <c r="H355" s="4">
        <f t="shared" si="5"/>
        <v>3464</v>
      </c>
      <c r="I355" s="4" t="s">
        <v>1053</v>
      </c>
      <c r="J355" s="6">
        <v>42116</v>
      </c>
      <c r="K355" s="10" t="s">
        <v>1043</v>
      </c>
      <c r="L355">
        <f>IF(SalesData[[#This Row],[Sales stage]]&lt;&gt;"Won",SalesData[[#This Row],[Close Date/Expected Close Date]]-SalesData[[#This Row],[Reporting Date]],"")</f>
        <v>82</v>
      </c>
      <c r="M355" t="b">
        <f>OR(Calculations!$B$2=1,INDEX(Calculations!$E$3:$E$13,Calculations!$B$2)=SalesData[[#This Row],[Country]])</f>
        <v>1</v>
      </c>
    </row>
    <row r="356" spans="1:13">
      <c r="A356" s="9">
        <v>42034</v>
      </c>
      <c r="B356" s="7" t="s">
        <v>27</v>
      </c>
      <c r="C356" s="4" t="s">
        <v>383</v>
      </c>
      <c r="D356" s="4" t="s">
        <v>1035</v>
      </c>
      <c r="E356" s="4" t="s">
        <v>1042</v>
      </c>
      <c r="F356" s="4">
        <v>760</v>
      </c>
      <c r="G356" s="8">
        <v>0.85</v>
      </c>
      <c r="H356" s="4">
        <f t="shared" si="5"/>
        <v>646</v>
      </c>
      <c r="I356" s="4" t="s">
        <v>1051</v>
      </c>
      <c r="J356" s="6">
        <v>42111</v>
      </c>
      <c r="K356" s="10" t="s">
        <v>1045</v>
      </c>
      <c r="L356">
        <f>IF(SalesData[[#This Row],[Sales stage]]&lt;&gt;"Won",SalesData[[#This Row],[Close Date/Expected Close Date]]-SalesData[[#This Row],[Reporting Date]],"")</f>
        <v>77</v>
      </c>
      <c r="M356" t="b">
        <f>OR(Calculations!$B$2=1,INDEX(Calculations!$E$3:$E$13,Calculations!$B$2)=SalesData[[#This Row],[Country]])</f>
        <v>1</v>
      </c>
    </row>
    <row r="357" spans="1:13">
      <c r="A357" s="9">
        <v>42034</v>
      </c>
      <c r="B357" s="7" t="s">
        <v>17</v>
      </c>
      <c r="C357" s="4" t="s">
        <v>384</v>
      </c>
      <c r="D357" s="4" t="s">
        <v>1031</v>
      </c>
      <c r="E357" s="4" t="s">
        <v>1048</v>
      </c>
      <c r="F357" s="4">
        <v>1350</v>
      </c>
      <c r="G357" s="8">
        <v>0.85</v>
      </c>
      <c r="H357" s="4">
        <f t="shared" si="5"/>
        <v>1147.5</v>
      </c>
      <c r="I357" s="4" t="s">
        <v>1051</v>
      </c>
      <c r="J357" s="6">
        <v>42101</v>
      </c>
      <c r="K357" s="10" t="s">
        <v>1043</v>
      </c>
      <c r="L357">
        <f>IF(SalesData[[#This Row],[Sales stage]]&lt;&gt;"Won",SalesData[[#This Row],[Close Date/Expected Close Date]]-SalesData[[#This Row],[Reporting Date]],"")</f>
        <v>67</v>
      </c>
      <c r="M357" t="b">
        <f>OR(Calculations!$B$2=1,INDEX(Calculations!$E$3:$E$13,Calculations!$B$2)=SalesData[[#This Row],[Country]])</f>
        <v>1</v>
      </c>
    </row>
    <row r="358" spans="1:13">
      <c r="A358" s="9">
        <v>42035</v>
      </c>
      <c r="B358" s="7" t="s">
        <v>23</v>
      </c>
      <c r="C358" s="4" t="s">
        <v>385</v>
      </c>
      <c r="D358" s="4" t="s">
        <v>1031</v>
      </c>
      <c r="E358" s="4" t="s">
        <v>1047</v>
      </c>
      <c r="F358" s="4">
        <v>4730</v>
      </c>
      <c r="G358" s="8">
        <v>0.75</v>
      </c>
      <c r="H358" s="4">
        <f t="shared" si="5"/>
        <v>3547.5</v>
      </c>
      <c r="I358" s="4" t="s">
        <v>1051</v>
      </c>
      <c r="J358" s="6">
        <v>42055</v>
      </c>
      <c r="K358" s="10"/>
      <c r="L358" t="str">
        <f>IF(SalesData[[#This Row],[Sales stage]]&lt;&gt;"Won",SalesData[[#This Row],[Close Date/Expected Close Date]]-SalesData[[#This Row],[Reporting Date]],"")</f>
        <v/>
      </c>
      <c r="M358" t="b">
        <f>OR(Calculations!$B$2=1,INDEX(Calculations!$E$3:$E$13,Calculations!$B$2)=SalesData[[#This Row],[Country]])</f>
        <v>1</v>
      </c>
    </row>
    <row r="359" spans="1:13">
      <c r="A359" s="9">
        <v>42035</v>
      </c>
      <c r="B359" s="7" t="s">
        <v>26</v>
      </c>
      <c r="C359" s="4" t="s">
        <v>386</v>
      </c>
      <c r="D359" s="4" t="s">
        <v>1030</v>
      </c>
      <c r="E359" s="4" t="s">
        <v>1039</v>
      </c>
      <c r="F359" s="4">
        <v>2200</v>
      </c>
      <c r="G359" s="8">
        <v>0.8</v>
      </c>
      <c r="H359" s="4">
        <f t="shared" si="5"/>
        <v>1760</v>
      </c>
      <c r="I359" s="4" t="s">
        <v>1053</v>
      </c>
      <c r="J359" s="6">
        <v>42099</v>
      </c>
      <c r="K359" s="10" t="s">
        <v>1045</v>
      </c>
      <c r="L359">
        <f>IF(SalesData[[#This Row],[Sales stage]]&lt;&gt;"Won",SalesData[[#This Row],[Close Date/Expected Close Date]]-SalesData[[#This Row],[Reporting Date]],"")</f>
        <v>64</v>
      </c>
      <c r="M359" t="b">
        <f>OR(Calculations!$B$2=1,INDEX(Calculations!$E$3:$E$13,Calculations!$B$2)=SalesData[[#This Row],[Country]])</f>
        <v>1</v>
      </c>
    </row>
    <row r="360" spans="1:13">
      <c r="A360" s="9">
        <v>42035</v>
      </c>
      <c r="B360" s="7" t="s">
        <v>20</v>
      </c>
      <c r="C360" s="4" t="s">
        <v>387</v>
      </c>
      <c r="D360" s="4" t="s">
        <v>1034</v>
      </c>
      <c r="E360" s="4" t="s">
        <v>1040</v>
      </c>
      <c r="F360" s="4">
        <v>930</v>
      </c>
      <c r="G360" s="8">
        <v>0.65</v>
      </c>
      <c r="H360" s="4">
        <f t="shared" si="5"/>
        <v>604.5</v>
      </c>
      <c r="I360" s="4" t="s">
        <v>1050</v>
      </c>
      <c r="J360" s="6">
        <v>42152</v>
      </c>
      <c r="K360" s="10" t="s">
        <v>1046</v>
      </c>
      <c r="L360">
        <f>IF(SalesData[[#This Row],[Sales stage]]&lt;&gt;"Won",SalesData[[#This Row],[Close Date/Expected Close Date]]-SalesData[[#This Row],[Reporting Date]],"")</f>
        <v>117</v>
      </c>
      <c r="M360" t="b">
        <f>OR(Calculations!$B$2=1,INDEX(Calculations!$E$3:$E$13,Calculations!$B$2)=SalesData[[#This Row],[Country]])</f>
        <v>1</v>
      </c>
    </row>
    <row r="361" spans="1:13">
      <c r="A361" s="9">
        <v>42035</v>
      </c>
      <c r="B361" s="7" t="s">
        <v>25</v>
      </c>
      <c r="C361" s="4" t="s">
        <v>388</v>
      </c>
      <c r="D361" s="4" t="s">
        <v>1036</v>
      </c>
      <c r="E361" s="4" t="s">
        <v>1047</v>
      </c>
      <c r="F361" s="4">
        <v>2630</v>
      </c>
      <c r="G361" s="8">
        <v>0.5</v>
      </c>
      <c r="H361" s="4">
        <f t="shared" si="5"/>
        <v>1315</v>
      </c>
      <c r="I361" s="4" t="s">
        <v>1053</v>
      </c>
      <c r="J361" s="6">
        <v>42073</v>
      </c>
      <c r="K361" s="10"/>
      <c r="L361" t="str">
        <f>IF(SalesData[[#This Row],[Sales stage]]&lt;&gt;"Won",SalesData[[#This Row],[Close Date/Expected Close Date]]-SalesData[[#This Row],[Reporting Date]],"")</f>
        <v/>
      </c>
      <c r="M361" t="b">
        <f>OR(Calculations!$B$2=1,INDEX(Calculations!$E$3:$E$13,Calculations!$B$2)=SalesData[[#This Row],[Country]])</f>
        <v>1</v>
      </c>
    </row>
    <row r="362" spans="1:13">
      <c r="A362" s="9">
        <v>42035</v>
      </c>
      <c r="B362" s="7" t="s">
        <v>18</v>
      </c>
      <c r="C362" s="4" t="s">
        <v>389</v>
      </c>
      <c r="D362" s="4" t="s">
        <v>1037</v>
      </c>
      <c r="E362" s="4" t="s">
        <v>1048</v>
      </c>
      <c r="F362" s="4">
        <v>3780</v>
      </c>
      <c r="G362" s="8">
        <v>0.5</v>
      </c>
      <c r="H362" s="4">
        <f t="shared" si="5"/>
        <v>1890</v>
      </c>
      <c r="I362" s="4" t="s">
        <v>1050</v>
      </c>
      <c r="J362" s="6">
        <v>42106</v>
      </c>
      <c r="K362" s="10" t="s">
        <v>1046</v>
      </c>
      <c r="L362">
        <f>IF(SalesData[[#This Row],[Sales stage]]&lt;&gt;"Won",SalesData[[#This Row],[Close Date/Expected Close Date]]-SalesData[[#This Row],[Reporting Date]],"")</f>
        <v>71</v>
      </c>
      <c r="M362" t="b">
        <f>OR(Calculations!$B$2=1,INDEX(Calculations!$E$3:$E$13,Calculations!$B$2)=SalesData[[#This Row],[Country]])</f>
        <v>1</v>
      </c>
    </row>
    <row r="363" spans="1:13">
      <c r="A363" s="9">
        <v>42035</v>
      </c>
      <c r="B363" s="7" t="s">
        <v>13</v>
      </c>
      <c r="C363" s="4" t="s">
        <v>390</v>
      </c>
      <c r="D363" s="4" t="s">
        <v>1030</v>
      </c>
      <c r="E363" s="4" t="s">
        <v>1048</v>
      </c>
      <c r="F363" s="4">
        <v>2540</v>
      </c>
      <c r="G363" s="8">
        <v>0.85</v>
      </c>
      <c r="H363" s="4">
        <f t="shared" si="5"/>
        <v>2159</v>
      </c>
      <c r="I363" s="4" t="s">
        <v>1050</v>
      </c>
      <c r="J363" s="6">
        <v>42167</v>
      </c>
      <c r="K363" s="10" t="s">
        <v>1045</v>
      </c>
      <c r="L363">
        <f>IF(SalesData[[#This Row],[Sales stage]]&lt;&gt;"Won",SalesData[[#This Row],[Close Date/Expected Close Date]]-SalesData[[#This Row],[Reporting Date]],"")</f>
        <v>132</v>
      </c>
      <c r="M363" t="b">
        <f>OR(Calculations!$B$2=1,INDEX(Calculations!$E$3:$E$13,Calculations!$B$2)=SalesData[[#This Row],[Country]])</f>
        <v>1</v>
      </c>
    </row>
    <row r="364" spans="1:13">
      <c r="A364" s="9">
        <v>42035</v>
      </c>
      <c r="B364" s="7" t="s">
        <v>27</v>
      </c>
      <c r="C364" s="4" t="s">
        <v>391</v>
      </c>
      <c r="D364" s="4" t="s">
        <v>1031</v>
      </c>
      <c r="E364" s="4" t="s">
        <v>1048</v>
      </c>
      <c r="F364" s="4">
        <v>3450</v>
      </c>
      <c r="G364" s="8">
        <v>0.8</v>
      </c>
      <c r="H364" s="4">
        <f t="shared" si="5"/>
        <v>2760</v>
      </c>
      <c r="I364" s="4" t="s">
        <v>1053</v>
      </c>
      <c r="J364" s="6">
        <v>42166</v>
      </c>
      <c r="K364" s="10" t="s">
        <v>1045</v>
      </c>
      <c r="L364">
        <f>IF(SalesData[[#This Row],[Sales stage]]&lt;&gt;"Won",SalesData[[#This Row],[Close Date/Expected Close Date]]-SalesData[[#This Row],[Reporting Date]],"")</f>
        <v>131</v>
      </c>
      <c r="M364" t="b">
        <f>OR(Calculations!$B$2=1,INDEX(Calculations!$E$3:$E$13,Calculations!$B$2)=SalesData[[#This Row],[Country]])</f>
        <v>1</v>
      </c>
    </row>
    <row r="365" spans="1:13">
      <c r="A365" s="9">
        <v>42035</v>
      </c>
      <c r="B365" s="7" t="s">
        <v>19</v>
      </c>
      <c r="C365" s="4" t="s">
        <v>392</v>
      </c>
      <c r="D365" s="4" t="s">
        <v>1032</v>
      </c>
      <c r="E365" s="4" t="s">
        <v>1039</v>
      </c>
      <c r="F365" s="4">
        <v>1220</v>
      </c>
      <c r="G365" s="8">
        <v>0.65</v>
      </c>
      <c r="H365" s="4">
        <f t="shared" si="5"/>
        <v>793</v>
      </c>
      <c r="I365" s="4" t="s">
        <v>1051</v>
      </c>
      <c r="J365" s="6">
        <v>42116</v>
      </c>
      <c r="K365" s="10" t="s">
        <v>1043</v>
      </c>
      <c r="L365">
        <f>IF(SalesData[[#This Row],[Sales stage]]&lt;&gt;"Won",SalesData[[#This Row],[Close Date/Expected Close Date]]-SalesData[[#This Row],[Reporting Date]],"")</f>
        <v>81</v>
      </c>
      <c r="M365" t="b">
        <f>OR(Calculations!$B$2=1,INDEX(Calculations!$E$3:$E$13,Calculations!$B$2)=SalesData[[#This Row],[Country]])</f>
        <v>1</v>
      </c>
    </row>
    <row r="366" spans="1:13">
      <c r="A366" s="9">
        <v>42035</v>
      </c>
      <c r="B366" s="7" t="s">
        <v>23</v>
      </c>
      <c r="C366" s="4" t="s">
        <v>393</v>
      </c>
      <c r="D366" s="4" t="s">
        <v>1036</v>
      </c>
      <c r="E366" s="4" t="s">
        <v>1040</v>
      </c>
      <c r="F366" s="4">
        <v>3830</v>
      </c>
      <c r="G366" s="8">
        <v>0.55000000000000004</v>
      </c>
      <c r="H366" s="4">
        <f t="shared" si="5"/>
        <v>2106.5</v>
      </c>
      <c r="I366" s="4" t="s">
        <v>1051</v>
      </c>
      <c r="J366" s="6">
        <v>42113</v>
      </c>
      <c r="K366" s="10" t="s">
        <v>1043</v>
      </c>
      <c r="L366">
        <f>IF(SalesData[[#This Row],[Sales stage]]&lt;&gt;"Won",SalesData[[#This Row],[Close Date/Expected Close Date]]-SalesData[[#This Row],[Reporting Date]],"")</f>
        <v>78</v>
      </c>
      <c r="M366" t="b">
        <f>OR(Calculations!$B$2=1,INDEX(Calculations!$E$3:$E$13,Calculations!$B$2)=SalesData[[#This Row],[Country]])</f>
        <v>1</v>
      </c>
    </row>
    <row r="367" spans="1:13">
      <c r="A367" s="9">
        <v>42035</v>
      </c>
      <c r="B367" s="7" t="s">
        <v>19</v>
      </c>
      <c r="C367" s="4" t="s">
        <v>394</v>
      </c>
      <c r="D367" s="4" t="s">
        <v>1036</v>
      </c>
      <c r="E367" s="4" t="s">
        <v>1039</v>
      </c>
      <c r="F367" s="4">
        <v>1100</v>
      </c>
      <c r="G367" s="8">
        <v>0.6</v>
      </c>
      <c r="H367" s="4">
        <f t="shared" si="5"/>
        <v>660</v>
      </c>
      <c r="I367" s="4" t="s">
        <v>1050</v>
      </c>
      <c r="J367" s="6">
        <v>42178</v>
      </c>
      <c r="K367" s="10" t="s">
        <v>1046</v>
      </c>
      <c r="L367">
        <f>IF(SalesData[[#This Row],[Sales stage]]&lt;&gt;"Won",SalesData[[#This Row],[Close Date/Expected Close Date]]-SalesData[[#This Row],[Reporting Date]],"")</f>
        <v>143</v>
      </c>
      <c r="M367" t="b">
        <f>OR(Calculations!$B$2=1,INDEX(Calculations!$E$3:$E$13,Calculations!$B$2)=SalesData[[#This Row],[Country]])</f>
        <v>1</v>
      </c>
    </row>
    <row r="368" spans="1:13">
      <c r="A368" s="9">
        <v>42035</v>
      </c>
      <c r="B368" s="7" t="s">
        <v>13</v>
      </c>
      <c r="C368" s="4" t="s">
        <v>395</v>
      </c>
      <c r="D368" s="4" t="s">
        <v>1031</v>
      </c>
      <c r="E368" s="4" t="s">
        <v>1039</v>
      </c>
      <c r="F368" s="4">
        <v>4900</v>
      </c>
      <c r="G368" s="8">
        <v>0.75</v>
      </c>
      <c r="H368" s="4">
        <f t="shared" si="5"/>
        <v>3675</v>
      </c>
      <c r="I368" s="4" t="s">
        <v>1051</v>
      </c>
      <c r="J368" s="6">
        <v>42120</v>
      </c>
      <c r="K368" s="10" t="s">
        <v>1043</v>
      </c>
      <c r="L368">
        <f>IF(SalesData[[#This Row],[Sales stage]]&lt;&gt;"Won",SalesData[[#This Row],[Close Date/Expected Close Date]]-SalesData[[#This Row],[Reporting Date]],"")</f>
        <v>85</v>
      </c>
      <c r="M368" t="b">
        <f>OR(Calculations!$B$2=1,INDEX(Calculations!$E$3:$E$13,Calculations!$B$2)=SalesData[[#This Row],[Country]])</f>
        <v>1</v>
      </c>
    </row>
    <row r="369" spans="1:13">
      <c r="A369" s="9">
        <v>42035</v>
      </c>
      <c r="B369" s="7" t="s">
        <v>26</v>
      </c>
      <c r="C369" s="4" t="s">
        <v>396</v>
      </c>
      <c r="D369" s="4" t="s">
        <v>1036</v>
      </c>
      <c r="E369" s="4" t="s">
        <v>1039</v>
      </c>
      <c r="F369" s="4">
        <v>2240</v>
      </c>
      <c r="G369" s="8">
        <v>0.7</v>
      </c>
      <c r="H369" s="4">
        <f t="shared" si="5"/>
        <v>1568</v>
      </c>
      <c r="I369" s="4" t="s">
        <v>1051</v>
      </c>
      <c r="J369" s="6">
        <v>42130</v>
      </c>
      <c r="K369" s="10" t="s">
        <v>1044</v>
      </c>
      <c r="L369">
        <f>IF(SalesData[[#This Row],[Sales stage]]&lt;&gt;"Won",SalesData[[#This Row],[Close Date/Expected Close Date]]-SalesData[[#This Row],[Reporting Date]],"")</f>
        <v>95</v>
      </c>
      <c r="M369" t="b">
        <f>OR(Calculations!$B$2=1,INDEX(Calculations!$E$3:$E$13,Calculations!$B$2)=SalesData[[#This Row],[Country]])</f>
        <v>1</v>
      </c>
    </row>
    <row r="370" spans="1:13">
      <c r="A370" s="9">
        <v>42035</v>
      </c>
      <c r="B370" s="7" t="s">
        <v>22</v>
      </c>
      <c r="C370" s="4" t="s">
        <v>397</v>
      </c>
      <c r="D370" s="4" t="s">
        <v>1037</v>
      </c>
      <c r="E370" s="4" t="s">
        <v>1040</v>
      </c>
      <c r="F370" s="4">
        <v>1570</v>
      </c>
      <c r="G370" s="8">
        <v>0.85</v>
      </c>
      <c r="H370" s="4">
        <f t="shared" si="5"/>
        <v>1334.5</v>
      </c>
      <c r="I370" s="4" t="s">
        <v>1050</v>
      </c>
      <c r="J370" s="6">
        <v>42163</v>
      </c>
      <c r="K370" s="10" t="s">
        <v>1044</v>
      </c>
      <c r="L370">
        <f>IF(SalesData[[#This Row],[Sales stage]]&lt;&gt;"Won",SalesData[[#This Row],[Close Date/Expected Close Date]]-SalesData[[#This Row],[Reporting Date]],"")</f>
        <v>128</v>
      </c>
      <c r="M370" t="b">
        <f>OR(Calculations!$B$2=1,INDEX(Calculations!$E$3:$E$13,Calculations!$B$2)=SalesData[[#This Row],[Country]])</f>
        <v>1</v>
      </c>
    </row>
    <row r="371" spans="1:13">
      <c r="A371" s="9">
        <v>42035</v>
      </c>
      <c r="B371" s="7" t="s">
        <v>8</v>
      </c>
      <c r="C371" s="4" t="s">
        <v>398</v>
      </c>
      <c r="D371" s="4" t="s">
        <v>1035</v>
      </c>
      <c r="E371" s="4" t="s">
        <v>1041</v>
      </c>
      <c r="F371" s="4">
        <v>1340</v>
      </c>
      <c r="G371" s="8">
        <v>0.55000000000000004</v>
      </c>
      <c r="H371" s="4">
        <f t="shared" si="5"/>
        <v>737.00000000000011</v>
      </c>
      <c r="I371" s="4" t="s">
        <v>1051</v>
      </c>
      <c r="J371" s="6">
        <v>42106</v>
      </c>
      <c r="K371" s="10"/>
      <c r="L371">
        <f>IF(SalesData[[#This Row],[Sales stage]]&lt;&gt;"Won",SalesData[[#This Row],[Close Date/Expected Close Date]]-SalesData[[#This Row],[Reporting Date]],"")</f>
        <v>71</v>
      </c>
      <c r="M371" t="b">
        <f>OR(Calculations!$B$2=1,INDEX(Calculations!$E$3:$E$13,Calculations!$B$2)=SalesData[[#This Row],[Country]])</f>
        <v>1</v>
      </c>
    </row>
    <row r="372" spans="1:13">
      <c r="A372" s="9">
        <v>42036</v>
      </c>
      <c r="B372" s="7" t="s">
        <v>11</v>
      </c>
      <c r="C372" s="4" t="s">
        <v>399</v>
      </c>
      <c r="D372" s="4" t="s">
        <v>1030</v>
      </c>
      <c r="E372" s="4" t="s">
        <v>1048</v>
      </c>
      <c r="F372" s="4">
        <v>1150</v>
      </c>
      <c r="G372" s="8">
        <v>0.55000000000000004</v>
      </c>
      <c r="H372" s="4">
        <f t="shared" si="5"/>
        <v>632.5</v>
      </c>
      <c r="I372" s="4" t="s">
        <v>1051</v>
      </c>
      <c r="J372" s="6">
        <v>42145</v>
      </c>
      <c r="K372" s="10" t="s">
        <v>1046</v>
      </c>
      <c r="L372">
        <f>IF(SalesData[[#This Row],[Sales stage]]&lt;&gt;"Won",SalesData[[#This Row],[Close Date/Expected Close Date]]-SalesData[[#This Row],[Reporting Date]],"")</f>
        <v>109</v>
      </c>
      <c r="M372" t="b">
        <f>OR(Calculations!$B$2=1,INDEX(Calculations!$E$3:$E$13,Calculations!$B$2)=SalesData[[#This Row],[Country]])</f>
        <v>1</v>
      </c>
    </row>
    <row r="373" spans="1:13">
      <c r="A373" s="9">
        <v>42036</v>
      </c>
      <c r="B373" s="7" t="s">
        <v>8</v>
      </c>
      <c r="C373" s="4" t="s">
        <v>400</v>
      </c>
      <c r="D373" s="4" t="s">
        <v>1033</v>
      </c>
      <c r="E373" s="4" t="s">
        <v>1048</v>
      </c>
      <c r="F373" s="4">
        <v>2700</v>
      </c>
      <c r="G373" s="8">
        <v>0.7</v>
      </c>
      <c r="H373" s="4">
        <f t="shared" si="5"/>
        <v>1889.9999999999998</v>
      </c>
      <c r="I373" s="4" t="s">
        <v>1050</v>
      </c>
      <c r="J373" s="6">
        <v>42100</v>
      </c>
      <c r="K373" s="10"/>
      <c r="L373">
        <f>IF(SalesData[[#This Row],[Sales stage]]&lt;&gt;"Won",SalesData[[#This Row],[Close Date/Expected Close Date]]-SalesData[[#This Row],[Reporting Date]],"")</f>
        <v>64</v>
      </c>
      <c r="M373" t="b">
        <f>OR(Calculations!$B$2=1,INDEX(Calculations!$E$3:$E$13,Calculations!$B$2)=SalesData[[#This Row],[Country]])</f>
        <v>1</v>
      </c>
    </row>
    <row r="374" spans="1:13">
      <c r="A374" s="9">
        <v>42036</v>
      </c>
      <c r="B374" s="7" t="s">
        <v>11</v>
      </c>
      <c r="C374" s="4" t="s">
        <v>401</v>
      </c>
      <c r="D374" s="4" t="s">
        <v>1035</v>
      </c>
      <c r="E374" s="4" t="s">
        <v>1048</v>
      </c>
      <c r="F374" s="4">
        <v>4640</v>
      </c>
      <c r="G374" s="8">
        <v>0.85</v>
      </c>
      <c r="H374" s="4">
        <f t="shared" si="5"/>
        <v>3944</v>
      </c>
      <c r="I374" s="4" t="s">
        <v>1051</v>
      </c>
      <c r="J374" s="6">
        <v>42149</v>
      </c>
      <c r="K374" s="10" t="s">
        <v>1044</v>
      </c>
      <c r="L374">
        <f>IF(SalesData[[#This Row],[Sales stage]]&lt;&gt;"Won",SalesData[[#This Row],[Close Date/Expected Close Date]]-SalesData[[#This Row],[Reporting Date]],"")</f>
        <v>113</v>
      </c>
      <c r="M374" t="b">
        <f>OR(Calculations!$B$2=1,INDEX(Calculations!$E$3:$E$13,Calculations!$B$2)=SalesData[[#This Row],[Country]])</f>
        <v>1</v>
      </c>
    </row>
    <row r="375" spans="1:13">
      <c r="A375" s="9">
        <v>42036</v>
      </c>
      <c r="B375" s="7" t="s">
        <v>12</v>
      </c>
      <c r="C375" s="4" t="s">
        <v>402</v>
      </c>
      <c r="D375" s="4" t="s">
        <v>1030</v>
      </c>
      <c r="E375" s="4" t="s">
        <v>1048</v>
      </c>
      <c r="F375" s="4">
        <v>3150</v>
      </c>
      <c r="G375" s="8">
        <v>0.55000000000000004</v>
      </c>
      <c r="H375" s="4">
        <f t="shared" si="5"/>
        <v>1732.5000000000002</v>
      </c>
      <c r="I375" s="4" t="s">
        <v>1051</v>
      </c>
      <c r="J375" s="6">
        <v>42182</v>
      </c>
      <c r="K375" s="10"/>
      <c r="L375">
        <f>IF(SalesData[[#This Row],[Sales stage]]&lt;&gt;"Won",SalesData[[#This Row],[Close Date/Expected Close Date]]-SalesData[[#This Row],[Reporting Date]],"")</f>
        <v>146</v>
      </c>
      <c r="M375" t="b">
        <f>OR(Calculations!$B$2=1,INDEX(Calculations!$E$3:$E$13,Calculations!$B$2)=SalesData[[#This Row],[Country]])</f>
        <v>1</v>
      </c>
    </row>
    <row r="376" spans="1:13">
      <c r="A376" s="9">
        <v>42036</v>
      </c>
      <c r="B376" s="7" t="s">
        <v>24</v>
      </c>
      <c r="C376" s="4" t="s">
        <v>403</v>
      </c>
      <c r="D376" s="4" t="s">
        <v>1029</v>
      </c>
      <c r="E376" s="4" t="s">
        <v>1039</v>
      </c>
      <c r="F376" s="4">
        <v>1500</v>
      </c>
      <c r="G376" s="8">
        <v>0.55000000000000004</v>
      </c>
      <c r="H376" s="4">
        <f t="shared" si="5"/>
        <v>825.00000000000011</v>
      </c>
      <c r="I376" s="4" t="s">
        <v>1051</v>
      </c>
      <c r="J376" s="6">
        <v>42106</v>
      </c>
      <c r="K376" s="10" t="s">
        <v>1043</v>
      </c>
      <c r="L376">
        <f>IF(SalesData[[#This Row],[Sales stage]]&lt;&gt;"Won",SalesData[[#This Row],[Close Date/Expected Close Date]]-SalesData[[#This Row],[Reporting Date]],"")</f>
        <v>70</v>
      </c>
      <c r="M376" t="b">
        <f>OR(Calculations!$B$2=1,INDEX(Calculations!$E$3:$E$13,Calculations!$B$2)=SalesData[[#This Row],[Country]])</f>
        <v>1</v>
      </c>
    </row>
    <row r="377" spans="1:13">
      <c r="A377" s="9">
        <v>42036</v>
      </c>
      <c r="B377" s="7" t="s">
        <v>26</v>
      </c>
      <c r="C377" s="4" t="s">
        <v>404</v>
      </c>
      <c r="D377" s="4" t="s">
        <v>1036</v>
      </c>
      <c r="E377" s="4" t="s">
        <v>1048</v>
      </c>
      <c r="F377" s="4">
        <v>3620</v>
      </c>
      <c r="G377" s="8">
        <v>0.6</v>
      </c>
      <c r="H377" s="4">
        <f t="shared" si="5"/>
        <v>2172</v>
      </c>
      <c r="I377" s="4" t="s">
        <v>1051</v>
      </c>
      <c r="J377" s="6">
        <v>42115</v>
      </c>
      <c r="K377" s="10" t="s">
        <v>1044</v>
      </c>
      <c r="L377">
        <f>IF(SalesData[[#This Row],[Sales stage]]&lt;&gt;"Won",SalesData[[#This Row],[Close Date/Expected Close Date]]-SalesData[[#This Row],[Reporting Date]],"")</f>
        <v>79</v>
      </c>
      <c r="M377" t="b">
        <f>OR(Calculations!$B$2=1,INDEX(Calculations!$E$3:$E$13,Calculations!$B$2)=SalesData[[#This Row],[Country]])</f>
        <v>1</v>
      </c>
    </row>
    <row r="378" spans="1:13">
      <c r="A378" s="9">
        <v>42036</v>
      </c>
      <c r="B378" s="7" t="s">
        <v>12</v>
      </c>
      <c r="C378" s="4" t="s">
        <v>405</v>
      </c>
      <c r="D378" s="4" t="s">
        <v>1035</v>
      </c>
      <c r="E378" s="4" t="s">
        <v>1040</v>
      </c>
      <c r="F378" s="4">
        <v>760</v>
      </c>
      <c r="G378" s="8">
        <v>0.75</v>
      </c>
      <c r="H378" s="4">
        <f t="shared" si="5"/>
        <v>570</v>
      </c>
      <c r="I378" s="4" t="s">
        <v>1053</v>
      </c>
      <c r="J378" s="6">
        <v>42152</v>
      </c>
      <c r="K378" s="10" t="s">
        <v>1043</v>
      </c>
      <c r="L378">
        <f>IF(SalesData[[#This Row],[Sales stage]]&lt;&gt;"Won",SalesData[[#This Row],[Close Date/Expected Close Date]]-SalesData[[#This Row],[Reporting Date]],"")</f>
        <v>116</v>
      </c>
      <c r="M378" t="b">
        <f>OR(Calculations!$B$2=1,INDEX(Calculations!$E$3:$E$13,Calculations!$B$2)=SalesData[[#This Row],[Country]])</f>
        <v>1</v>
      </c>
    </row>
    <row r="379" spans="1:13">
      <c r="A379" s="9">
        <v>42036</v>
      </c>
      <c r="B379" s="7" t="s">
        <v>23</v>
      </c>
      <c r="C379" s="4" t="s">
        <v>406</v>
      </c>
      <c r="D379" s="4" t="s">
        <v>1036</v>
      </c>
      <c r="E379" s="4" t="s">
        <v>1048</v>
      </c>
      <c r="F379" s="4">
        <v>3320</v>
      </c>
      <c r="G379" s="8">
        <v>0.8</v>
      </c>
      <c r="H379" s="4">
        <f t="shared" si="5"/>
        <v>2656</v>
      </c>
      <c r="I379" s="4" t="s">
        <v>1053</v>
      </c>
      <c r="J379" s="6">
        <v>42133</v>
      </c>
      <c r="K379" s="10" t="s">
        <v>1044</v>
      </c>
      <c r="L379">
        <f>IF(SalesData[[#This Row],[Sales stage]]&lt;&gt;"Won",SalesData[[#This Row],[Close Date/Expected Close Date]]-SalesData[[#This Row],[Reporting Date]],"")</f>
        <v>97</v>
      </c>
      <c r="M379" t="b">
        <f>OR(Calculations!$B$2=1,INDEX(Calculations!$E$3:$E$13,Calculations!$B$2)=SalesData[[#This Row],[Country]])</f>
        <v>1</v>
      </c>
    </row>
    <row r="380" spans="1:13">
      <c r="A380" s="9">
        <v>42036</v>
      </c>
      <c r="B380" s="7" t="s">
        <v>12</v>
      </c>
      <c r="C380" s="4" t="s">
        <v>407</v>
      </c>
      <c r="D380" s="4" t="s">
        <v>1029</v>
      </c>
      <c r="E380" s="4" t="s">
        <v>1048</v>
      </c>
      <c r="F380" s="4">
        <v>2680</v>
      </c>
      <c r="G380" s="8">
        <v>0.55000000000000004</v>
      </c>
      <c r="H380" s="4">
        <f t="shared" si="5"/>
        <v>1474.0000000000002</v>
      </c>
      <c r="I380" s="4" t="s">
        <v>1053</v>
      </c>
      <c r="J380" s="6">
        <v>42148</v>
      </c>
      <c r="K380" s="10" t="s">
        <v>1043</v>
      </c>
      <c r="L380">
        <f>IF(SalesData[[#This Row],[Sales stage]]&lt;&gt;"Won",SalesData[[#This Row],[Close Date/Expected Close Date]]-SalesData[[#This Row],[Reporting Date]],"")</f>
        <v>112</v>
      </c>
      <c r="M380" t="b">
        <f>OR(Calculations!$B$2=1,INDEX(Calculations!$E$3:$E$13,Calculations!$B$2)=SalesData[[#This Row],[Country]])</f>
        <v>1</v>
      </c>
    </row>
    <row r="381" spans="1:13">
      <c r="A381" s="9">
        <v>42036</v>
      </c>
      <c r="B381" s="7" t="s">
        <v>24</v>
      </c>
      <c r="C381" s="4" t="s">
        <v>408</v>
      </c>
      <c r="D381" s="4" t="s">
        <v>1031</v>
      </c>
      <c r="E381" s="4" t="s">
        <v>1048</v>
      </c>
      <c r="F381" s="4">
        <v>3660</v>
      </c>
      <c r="G381" s="8">
        <v>0.6</v>
      </c>
      <c r="H381" s="4">
        <f t="shared" si="5"/>
        <v>2196</v>
      </c>
      <c r="I381" s="4" t="s">
        <v>1051</v>
      </c>
      <c r="J381" s="6">
        <v>42175</v>
      </c>
      <c r="K381" s="10" t="s">
        <v>1043</v>
      </c>
      <c r="L381">
        <f>IF(SalesData[[#This Row],[Sales stage]]&lt;&gt;"Won",SalesData[[#This Row],[Close Date/Expected Close Date]]-SalesData[[#This Row],[Reporting Date]],"")</f>
        <v>139</v>
      </c>
      <c r="M381" t="b">
        <f>OR(Calculations!$B$2=1,INDEX(Calculations!$E$3:$E$13,Calculations!$B$2)=SalesData[[#This Row],[Country]])</f>
        <v>1</v>
      </c>
    </row>
    <row r="382" spans="1:13">
      <c r="A382" s="9">
        <v>42036</v>
      </c>
      <c r="B382" s="7" t="s">
        <v>23</v>
      </c>
      <c r="C382" s="4" t="s">
        <v>409</v>
      </c>
      <c r="D382" s="4" t="s">
        <v>1031</v>
      </c>
      <c r="E382" s="4" t="s">
        <v>1048</v>
      </c>
      <c r="F382" s="4">
        <v>220</v>
      </c>
      <c r="G382" s="8">
        <v>0.6</v>
      </c>
      <c r="H382" s="4">
        <f t="shared" si="5"/>
        <v>132</v>
      </c>
      <c r="I382" s="2" t="s">
        <v>1052</v>
      </c>
      <c r="J382" s="6">
        <v>42147</v>
      </c>
      <c r="K382" s="10" t="s">
        <v>1043</v>
      </c>
      <c r="L382">
        <f>IF(SalesData[[#This Row],[Sales stage]]&lt;&gt;"Won",SalesData[[#This Row],[Close Date/Expected Close Date]]-SalesData[[#This Row],[Reporting Date]],"")</f>
        <v>111</v>
      </c>
      <c r="M382" t="b">
        <f>OR(Calculations!$B$2=1,INDEX(Calculations!$E$3:$E$13,Calculations!$B$2)=SalesData[[#This Row],[Country]])</f>
        <v>1</v>
      </c>
    </row>
    <row r="383" spans="1:13">
      <c r="A383" s="9">
        <v>42037</v>
      </c>
      <c r="B383" s="7" t="s">
        <v>18</v>
      </c>
      <c r="C383" s="4" t="s">
        <v>410</v>
      </c>
      <c r="D383" s="4" t="s">
        <v>1030</v>
      </c>
      <c r="E383" s="4" t="s">
        <v>1039</v>
      </c>
      <c r="F383" s="4">
        <v>3780</v>
      </c>
      <c r="G383" s="8">
        <v>0.75</v>
      </c>
      <c r="H383" s="4">
        <f t="shared" si="5"/>
        <v>2835</v>
      </c>
      <c r="I383" s="4" t="s">
        <v>1053</v>
      </c>
      <c r="J383" s="6">
        <v>42171</v>
      </c>
      <c r="K383" s="10"/>
      <c r="L383">
        <f>IF(SalesData[[#This Row],[Sales stage]]&lt;&gt;"Won",SalesData[[#This Row],[Close Date/Expected Close Date]]-SalesData[[#This Row],[Reporting Date]],"")</f>
        <v>134</v>
      </c>
      <c r="M383" t="b">
        <f>OR(Calculations!$B$2=1,INDEX(Calculations!$E$3:$E$13,Calculations!$B$2)=SalesData[[#This Row],[Country]])</f>
        <v>1</v>
      </c>
    </row>
    <row r="384" spans="1:13">
      <c r="A384" s="9">
        <v>42037</v>
      </c>
      <c r="B384" s="7" t="s">
        <v>16</v>
      </c>
      <c r="C384" s="4" t="s">
        <v>411</v>
      </c>
      <c r="D384" s="4" t="s">
        <v>1032</v>
      </c>
      <c r="E384" s="4" t="s">
        <v>1039</v>
      </c>
      <c r="F384" s="4">
        <v>3580</v>
      </c>
      <c r="G384" s="8">
        <v>0.85</v>
      </c>
      <c r="H384" s="4">
        <f t="shared" si="5"/>
        <v>3043</v>
      </c>
      <c r="I384" s="4" t="s">
        <v>1051</v>
      </c>
      <c r="J384" s="6">
        <v>42152</v>
      </c>
      <c r="K384" s="10" t="s">
        <v>1044</v>
      </c>
      <c r="L384">
        <f>IF(SalesData[[#This Row],[Sales stage]]&lt;&gt;"Won",SalesData[[#This Row],[Close Date/Expected Close Date]]-SalesData[[#This Row],[Reporting Date]],"")</f>
        <v>115</v>
      </c>
      <c r="M384" t="b">
        <f>OR(Calculations!$B$2=1,INDEX(Calculations!$E$3:$E$13,Calculations!$B$2)=SalesData[[#This Row],[Country]])</f>
        <v>1</v>
      </c>
    </row>
    <row r="385" spans="1:13">
      <c r="A385" s="9">
        <v>42037</v>
      </c>
      <c r="B385" s="7" t="s">
        <v>17</v>
      </c>
      <c r="C385" s="4" t="s">
        <v>412</v>
      </c>
      <c r="D385" s="4" t="s">
        <v>1037</v>
      </c>
      <c r="E385" s="4" t="s">
        <v>1047</v>
      </c>
      <c r="F385" s="4">
        <v>920</v>
      </c>
      <c r="G385" s="8">
        <v>0.75</v>
      </c>
      <c r="H385" s="4">
        <f t="shared" si="5"/>
        <v>690</v>
      </c>
      <c r="I385" s="4" t="s">
        <v>1051</v>
      </c>
      <c r="J385" s="6">
        <v>42060</v>
      </c>
      <c r="K385" s="10"/>
      <c r="L385" t="str">
        <f>IF(SalesData[[#This Row],[Sales stage]]&lt;&gt;"Won",SalesData[[#This Row],[Close Date/Expected Close Date]]-SalesData[[#This Row],[Reporting Date]],"")</f>
        <v/>
      </c>
      <c r="M385" t="b">
        <f>OR(Calculations!$B$2=1,INDEX(Calculations!$E$3:$E$13,Calculations!$B$2)=SalesData[[#This Row],[Country]])</f>
        <v>1</v>
      </c>
    </row>
    <row r="386" spans="1:13">
      <c r="A386" s="9">
        <v>42037</v>
      </c>
      <c r="B386" s="7" t="s">
        <v>26</v>
      </c>
      <c r="C386" s="4" t="s">
        <v>413</v>
      </c>
      <c r="D386" s="4" t="s">
        <v>1031</v>
      </c>
      <c r="E386" s="4" t="s">
        <v>1047</v>
      </c>
      <c r="F386" s="4">
        <v>1310</v>
      </c>
      <c r="G386" s="8">
        <v>0.6</v>
      </c>
      <c r="H386" s="4">
        <f t="shared" si="5"/>
        <v>786</v>
      </c>
      <c r="I386" s="4" t="s">
        <v>1052</v>
      </c>
      <c r="J386" s="6">
        <v>42074</v>
      </c>
      <c r="K386" s="10"/>
      <c r="L386" t="str">
        <f>IF(SalesData[[#This Row],[Sales stage]]&lt;&gt;"Won",SalesData[[#This Row],[Close Date/Expected Close Date]]-SalesData[[#This Row],[Reporting Date]],"")</f>
        <v/>
      </c>
      <c r="M386" t="b">
        <f>OR(Calculations!$B$2=1,INDEX(Calculations!$E$3:$E$13,Calculations!$B$2)=SalesData[[#This Row],[Country]])</f>
        <v>1</v>
      </c>
    </row>
    <row r="387" spans="1:13">
      <c r="A387" s="9">
        <v>42037</v>
      </c>
      <c r="B387" s="7" t="s">
        <v>16</v>
      </c>
      <c r="C387" s="4" t="s">
        <v>414</v>
      </c>
      <c r="D387" s="4" t="s">
        <v>1036</v>
      </c>
      <c r="E387" s="4" t="s">
        <v>1048</v>
      </c>
      <c r="F387" s="4">
        <v>3540</v>
      </c>
      <c r="G387" s="8">
        <v>0.8</v>
      </c>
      <c r="H387" s="4">
        <f t="shared" ref="H387:H450" si="6">F387*G387</f>
        <v>2832</v>
      </c>
      <c r="I387" s="4" t="s">
        <v>1051</v>
      </c>
      <c r="J387" s="6">
        <v>42134</v>
      </c>
      <c r="K387" s="10"/>
      <c r="L387">
        <f>IF(SalesData[[#This Row],[Sales stage]]&lt;&gt;"Won",SalesData[[#This Row],[Close Date/Expected Close Date]]-SalesData[[#This Row],[Reporting Date]],"")</f>
        <v>97</v>
      </c>
      <c r="M387" t="b">
        <f>OR(Calculations!$B$2=1,INDEX(Calculations!$E$3:$E$13,Calculations!$B$2)=SalesData[[#This Row],[Country]])</f>
        <v>1</v>
      </c>
    </row>
    <row r="388" spans="1:13">
      <c r="A388" s="9">
        <v>42037</v>
      </c>
      <c r="B388" s="7" t="s">
        <v>23</v>
      </c>
      <c r="C388" s="4" t="s">
        <v>415</v>
      </c>
      <c r="D388" s="4" t="s">
        <v>1030</v>
      </c>
      <c r="E388" s="4" t="s">
        <v>1047</v>
      </c>
      <c r="F388" s="4">
        <v>2440</v>
      </c>
      <c r="G388" s="8">
        <v>0.65</v>
      </c>
      <c r="H388" s="4">
        <f t="shared" si="6"/>
        <v>1586</v>
      </c>
      <c r="I388" s="4" t="s">
        <v>1050</v>
      </c>
      <c r="J388" s="6">
        <v>42060</v>
      </c>
      <c r="K388" s="10"/>
      <c r="L388" t="str">
        <f>IF(SalesData[[#This Row],[Sales stage]]&lt;&gt;"Won",SalesData[[#This Row],[Close Date/Expected Close Date]]-SalesData[[#This Row],[Reporting Date]],"")</f>
        <v/>
      </c>
      <c r="M388" t="b">
        <f>OR(Calculations!$B$2=1,INDEX(Calculations!$E$3:$E$13,Calculations!$B$2)=SalesData[[#This Row],[Country]])</f>
        <v>1</v>
      </c>
    </row>
    <row r="389" spans="1:13">
      <c r="A389" s="9">
        <v>42037</v>
      </c>
      <c r="B389" s="7" t="s">
        <v>11</v>
      </c>
      <c r="C389" s="4" t="s">
        <v>416</v>
      </c>
      <c r="D389" s="4" t="s">
        <v>1029</v>
      </c>
      <c r="E389" s="4" t="s">
        <v>1048</v>
      </c>
      <c r="F389" s="4">
        <v>3330</v>
      </c>
      <c r="G389" s="8">
        <v>0.75</v>
      </c>
      <c r="H389" s="4">
        <f t="shared" si="6"/>
        <v>2497.5</v>
      </c>
      <c r="I389" s="4" t="s">
        <v>1051</v>
      </c>
      <c r="J389" s="6">
        <v>42133</v>
      </c>
      <c r="K389" s="10" t="s">
        <v>1043</v>
      </c>
      <c r="L389">
        <f>IF(SalesData[[#This Row],[Sales stage]]&lt;&gt;"Won",SalesData[[#This Row],[Close Date/Expected Close Date]]-SalesData[[#This Row],[Reporting Date]],"")</f>
        <v>96</v>
      </c>
      <c r="M389" t="b">
        <f>OR(Calculations!$B$2=1,INDEX(Calculations!$E$3:$E$13,Calculations!$B$2)=SalesData[[#This Row],[Country]])</f>
        <v>1</v>
      </c>
    </row>
    <row r="390" spans="1:13">
      <c r="A390" s="9">
        <v>42037</v>
      </c>
      <c r="B390" s="7" t="s">
        <v>8</v>
      </c>
      <c r="C390" s="4" t="s">
        <v>417</v>
      </c>
      <c r="D390" s="4" t="s">
        <v>1036</v>
      </c>
      <c r="E390" s="4" t="s">
        <v>1039</v>
      </c>
      <c r="F390" s="4">
        <v>4480</v>
      </c>
      <c r="G390" s="8">
        <v>0.75</v>
      </c>
      <c r="H390" s="4">
        <f t="shared" si="6"/>
        <v>3360</v>
      </c>
      <c r="I390" s="4" t="s">
        <v>1053</v>
      </c>
      <c r="J390" s="6">
        <v>42182</v>
      </c>
      <c r="K390" s="10" t="s">
        <v>1045</v>
      </c>
      <c r="L390">
        <f>IF(SalesData[[#This Row],[Sales stage]]&lt;&gt;"Won",SalesData[[#This Row],[Close Date/Expected Close Date]]-SalesData[[#This Row],[Reporting Date]],"")</f>
        <v>145</v>
      </c>
      <c r="M390" t="b">
        <f>OR(Calculations!$B$2=1,INDEX(Calculations!$E$3:$E$13,Calculations!$B$2)=SalesData[[#This Row],[Country]])</f>
        <v>1</v>
      </c>
    </row>
    <row r="391" spans="1:13">
      <c r="A391" s="9">
        <v>42037</v>
      </c>
      <c r="B391" s="7" t="s">
        <v>27</v>
      </c>
      <c r="C391" s="4" t="s">
        <v>418</v>
      </c>
      <c r="D391" s="4" t="s">
        <v>1032</v>
      </c>
      <c r="E391" s="4" t="s">
        <v>1042</v>
      </c>
      <c r="F391" s="4">
        <v>4150</v>
      </c>
      <c r="G391" s="8">
        <v>0.7</v>
      </c>
      <c r="H391" s="4">
        <f t="shared" si="6"/>
        <v>2905</v>
      </c>
      <c r="I391" s="4" t="s">
        <v>1051</v>
      </c>
      <c r="J391" s="6">
        <v>42111</v>
      </c>
      <c r="K391" s="10" t="s">
        <v>1043</v>
      </c>
      <c r="L391">
        <f>IF(SalesData[[#This Row],[Sales stage]]&lt;&gt;"Won",SalesData[[#This Row],[Close Date/Expected Close Date]]-SalesData[[#This Row],[Reporting Date]],"")</f>
        <v>74</v>
      </c>
      <c r="M391" t="b">
        <f>OR(Calculations!$B$2=1,INDEX(Calculations!$E$3:$E$13,Calculations!$B$2)=SalesData[[#This Row],[Country]])</f>
        <v>1</v>
      </c>
    </row>
    <row r="392" spans="1:13">
      <c r="A392" s="9">
        <v>42038</v>
      </c>
      <c r="B392" s="7" t="s">
        <v>15</v>
      </c>
      <c r="C392" s="4" t="s">
        <v>419</v>
      </c>
      <c r="D392" s="4" t="s">
        <v>1036</v>
      </c>
      <c r="E392" s="4" t="s">
        <v>1039</v>
      </c>
      <c r="F392" s="4">
        <v>240</v>
      </c>
      <c r="G392" s="8">
        <v>0.55000000000000004</v>
      </c>
      <c r="H392" s="4">
        <f t="shared" si="6"/>
        <v>132</v>
      </c>
      <c r="I392" s="2" t="s">
        <v>1052</v>
      </c>
      <c r="J392" s="6">
        <v>42147</v>
      </c>
      <c r="K392" s="10" t="s">
        <v>1045</v>
      </c>
      <c r="L392">
        <f>IF(SalesData[[#This Row],[Sales stage]]&lt;&gt;"Won",SalesData[[#This Row],[Close Date/Expected Close Date]]-SalesData[[#This Row],[Reporting Date]],"")</f>
        <v>109</v>
      </c>
      <c r="M392" t="b">
        <f>OR(Calculations!$B$2=1,INDEX(Calculations!$E$3:$E$13,Calculations!$B$2)=SalesData[[#This Row],[Country]])</f>
        <v>1</v>
      </c>
    </row>
    <row r="393" spans="1:13">
      <c r="A393" s="9">
        <v>42038</v>
      </c>
      <c r="B393" s="7" t="s">
        <v>22</v>
      </c>
      <c r="C393" s="4" t="s">
        <v>420</v>
      </c>
      <c r="D393" s="4" t="s">
        <v>1031</v>
      </c>
      <c r="E393" s="4" t="s">
        <v>1039</v>
      </c>
      <c r="F393" s="4">
        <v>3210</v>
      </c>
      <c r="G393" s="8">
        <v>0.65</v>
      </c>
      <c r="H393" s="4">
        <f t="shared" si="6"/>
        <v>2086.5</v>
      </c>
      <c r="I393" s="4" t="s">
        <v>1053</v>
      </c>
      <c r="J393" s="6">
        <v>42153</v>
      </c>
      <c r="K393" s="10" t="s">
        <v>1043</v>
      </c>
      <c r="L393">
        <f>IF(SalesData[[#This Row],[Sales stage]]&lt;&gt;"Won",SalesData[[#This Row],[Close Date/Expected Close Date]]-SalesData[[#This Row],[Reporting Date]],"")</f>
        <v>115</v>
      </c>
      <c r="M393" t="b">
        <f>OR(Calculations!$B$2=1,INDEX(Calculations!$E$3:$E$13,Calculations!$B$2)=SalesData[[#This Row],[Country]])</f>
        <v>1</v>
      </c>
    </row>
    <row r="394" spans="1:13">
      <c r="A394" s="9">
        <v>42038</v>
      </c>
      <c r="B394" s="7" t="s">
        <v>19</v>
      </c>
      <c r="C394" s="4" t="s">
        <v>421</v>
      </c>
      <c r="D394" s="4" t="s">
        <v>1036</v>
      </c>
      <c r="E394" s="4" t="s">
        <v>1048</v>
      </c>
      <c r="F394" s="4">
        <v>2510</v>
      </c>
      <c r="G394" s="8">
        <v>0.55000000000000004</v>
      </c>
      <c r="H394" s="4">
        <f t="shared" si="6"/>
        <v>1380.5</v>
      </c>
      <c r="I394" s="4" t="s">
        <v>1053</v>
      </c>
      <c r="J394" s="6">
        <v>42182</v>
      </c>
      <c r="K394" s="10" t="s">
        <v>1044</v>
      </c>
      <c r="L394">
        <f>IF(SalesData[[#This Row],[Sales stage]]&lt;&gt;"Won",SalesData[[#This Row],[Close Date/Expected Close Date]]-SalesData[[#This Row],[Reporting Date]],"")</f>
        <v>144</v>
      </c>
      <c r="M394" t="b">
        <f>OR(Calculations!$B$2=1,INDEX(Calculations!$E$3:$E$13,Calculations!$B$2)=SalesData[[#This Row],[Country]])</f>
        <v>1</v>
      </c>
    </row>
    <row r="395" spans="1:13">
      <c r="A395" s="9">
        <v>42038</v>
      </c>
      <c r="B395" s="7" t="s">
        <v>19</v>
      </c>
      <c r="C395" s="4" t="s">
        <v>422</v>
      </c>
      <c r="D395" s="4" t="s">
        <v>1032</v>
      </c>
      <c r="E395" s="4" t="s">
        <v>1048</v>
      </c>
      <c r="F395" s="4">
        <v>290</v>
      </c>
      <c r="G395" s="8">
        <v>0.55000000000000004</v>
      </c>
      <c r="H395" s="4">
        <f t="shared" si="6"/>
        <v>159.5</v>
      </c>
      <c r="I395" s="2" t="s">
        <v>1052</v>
      </c>
      <c r="J395" s="6">
        <v>42129</v>
      </c>
      <c r="K395" s="10" t="s">
        <v>1043</v>
      </c>
      <c r="L395">
        <f>IF(SalesData[[#This Row],[Sales stage]]&lt;&gt;"Won",SalesData[[#This Row],[Close Date/Expected Close Date]]-SalesData[[#This Row],[Reporting Date]],"")</f>
        <v>91</v>
      </c>
      <c r="M395" t="b">
        <f>OR(Calculations!$B$2=1,INDEX(Calculations!$E$3:$E$13,Calculations!$B$2)=SalesData[[#This Row],[Country]])</f>
        <v>1</v>
      </c>
    </row>
    <row r="396" spans="1:13">
      <c r="A396" s="9">
        <v>42038</v>
      </c>
      <c r="B396" s="7" t="s">
        <v>11</v>
      </c>
      <c r="C396" s="4" t="s">
        <v>423</v>
      </c>
      <c r="D396" s="4" t="s">
        <v>1029</v>
      </c>
      <c r="E396" s="4" t="s">
        <v>1040</v>
      </c>
      <c r="F396" s="4">
        <v>3730</v>
      </c>
      <c r="G396" s="8">
        <v>0.8</v>
      </c>
      <c r="H396" s="4">
        <f t="shared" si="6"/>
        <v>2984</v>
      </c>
      <c r="I396" s="4" t="s">
        <v>1050</v>
      </c>
      <c r="J396" s="6">
        <v>42134</v>
      </c>
      <c r="K396" s="10" t="s">
        <v>1046</v>
      </c>
      <c r="L396">
        <f>IF(SalesData[[#This Row],[Sales stage]]&lt;&gt;"Won",SalesData[[#This Row],[Close Date/Expected Close Date]]-SalesData[[#This Row],[Reporting Date]],"")</f>
        <v>96</v>
      </c>
      <c r="M396" t="b">
        <f>OR(Calculations!$B$2=1,INDEX(Calculations!$E$3:$E$13,Calculations!$B$2)=SalesData[[#This Row],[Country]])</f>
        <v>1</v>
      </c>
    </row>
    <row r="397" spans="1:13">
      <c r="A397" s="9">
        <v>42038</v>
      </c>
      <c r="B397" s="7" t="s">
        <v>20</v>
      </c>
      <c r="C397" s="4" t="s">
        <v>424</v>
      </c>
      <c r="D397" s="4" t="s">
        <v>1033</v>
      </c>
      <c r="E397" s="4" t="s">
        <v>1047</v>
      </c>
      <c r="F397" s="4">
        <v>3750</v>
      </c>
      <c r="G397" s="8">
        <v>0.85</v>
      </c>
      <c r="H397" s="4">
        <f t="shared" si="6"/>
        <v>3187.5</v>
      </c>
      <c r="I397" s="4" t="s">
        <v>1050</v>
      </c>
      <c r="J397" s="6">
        <v>42084</v>
      </c>
      <c r="K397" s="10"/>
      <c r="L397" t="str">
        <f>IF(SalesData[[#This Row],[Sales stage]]&lt;&gt;"Won",SalesData[[#This Row],[Close Date/Expected Close Date]]-SalesData[[#This Row],[Reporting Date]],"")</f>
        <v/>
      </c>
      <c r="M397" t="b">
        <f>OR(Calculations!$B$2=1,INDEX(Calculations!$E$3:$E$13,Calculations!$B$2)=SalesData[[#This Row],[Country]])</f>
        <v>1</v>
      </c>
    </row>
    <row r="398" spans="1:13">
      <c r="A398" s="9">
        <v>42039</v>
      </c>
      <c r="B398" s="7" t="s">
        <v>15</v>
      </c>
      <c r="C398" s="4" t="s">
        <v>425</v>
      </c>
      <c r="D398" s="4" t="s">
        <v>1031</v>
      </c>
      <c r="E398" s="4" t="s">
        <v>1039</v>
      </c>
      <c r="F398" s="4">
        <v>590</v>
      </c>
      <c r="G398" s="8">
        <v>0.7</v>
      </c>
      <c r="H398" s="4">
        <f t="shared" si="6"/>
        <v>413</v>
      </c>
      <c r="I398" s="4" t="s">
        <v>1050</v>
      </c>
      <c r="J398" s="6">
        <v>42154</v>
      </c>
      <c r="K398" s="10" t="s">
        <v>1044</v>
      </c>
      <c r="L398">
        <f>IF(SalesData[[#This Row],[Sales stage]]&lt;&gt;"Won",SalesData[[#This Row],[Close Date/Expected Close Date]]-SalesData[[#This Row],[Reporting Date]],"")</f>
        <v>115</v>
      </c>
      <c r="M398" t="b">
        <f>OR(Calculations!$B$2=1,INDEX(Calculations!$E$3:$E$13,Calculations!$B$2)=SalesData[[#This Row],[Country]])</f>
        <v>1</v>
      </c>
    </row>
    <row r="399" spans="1:13">
      <c r="A399" s="9">
        <v>42039</v>
      </c>
      <c r="B399" s="7" t="s">
        <v>20</v>
      </c>
      <c r="C399" s="4" t="s">
        <v>426</v>
      </c>
      <c r="D399" s="4" t="s">
        <v>1037</v>
      </c>
      <c r="E399" s="4" t="s">
        <v>1040</v>
      </c>
      <c r="F399" s="4">
        <v>2080</v>
      </c>
      <c r="G399" s="8">
        <v>0.85</v>
      </c>
      <c r="H399" s="4">
        <f t="shared" si="6"/>
        <v>1768</v>
      </c>
      <c r="I399" s="4" t="s">
        <v>1053</v>
      </c>
      <c r="J399" s="6">
        <v>42142</v>
      </c>
      <c r="K399" s="10"/>
      <c r="L399">
        <f>IF(SalesData[[#This Row],[Sales stage]]&lt;&gt;"Won",SalesData[[#This Row],[Close Date/Expected Close Date]]-SalesData[[#This Row],[Reporting Date]],"")</f>
        <v>103</v>
      </c>
      <c r="M399" t="b">
        <f>OR(Calculations!$B$2=1,INDEX(Calculations!$E$3:$E$13,Calculations!$B$2)=SalesData[[#This Row],[Country]])</f>
        <v>1</v>
      </c>
    </row>
    <row r="400" spans="1:13">
      <c r="A400" s="9">
        <v>42039</v>
      </c>
      <c r="B400" s="7" t="s">
        <v>16</v>
      </c>
      <c r="C400" s="4" t="s">
        <v>427</v>
      </c>
      <c r="D400" s="4" t="s">
        <v>1036</v>
      </c>
      <c r="E400" s="4" t="s">
        <v>1040</v>
      </c>
      <c r="F400" s="4">
        <v>3270</v>
      </c>
      <c r="G400" s="8">
        <v>0.75</v>
      </c>
      <c r="H400" s="4">
        <f t="shared" si="6"/>
        <v>2452.5</v>
      </c>
      <c r="I400" s="4" t="s">
        <v>1053</v>
      </c>
      <c r="J400" s="6">
        <v>42172</v>
      </c>
      <c r="K400" s="10" t="s">
        <v>1044</v>
      </c>
      <c r="L400">
        <f>IF(SalesData[[#This Row],[Sales stage]]&lt;&gt;"Won",SalesData[[#This Row],[Close Date/Expected Close Date]]-SalesData[[#This Row],[Reporting Date]],"")</f>
        <v>133</v>
      </c>
      <c r="M400" t="b">
        <f>OR(Calculations!$B$2=1,INDEX(Calculations!$E$3:$E$13,Calculations!$B$2)=SalesData[[#This Row],[Country]])</f>
        <v>1</v>
      </c>
    </row>
    <row r="401" spans="1:13">
      <c r="A401" s="9">
        <v>42039</v>
      </c>
      <c r="B401" s="7" t="s">
        <v>20</v>
      </c>
      <c r="C401" s="4" t="s">
        <v>428</v>
      </c>
      <c r="D401" s="4" t="s">
        <v>1033</v>
      </c>
      <c r="E401" s="4" t="s">
        <v>1048</v>
      </c>
      <c r="F401" s="4">
        <v>4130</v>
      </c>
      <c r="G401" s="8">
        <v>0.75</v>
      </c>
      <c r="H401" s="4">
        <f t="shared" si="6"/>
        <v>3097.5</v>
      </c>
      <c r="I401" s="4" t="s">
        <v>1053</v>
      </c>
      <c r="J401" s="6">
        <v>42128</v>
      </c>
      <c r="K401" s="10"/>
      <c r="L401">
        <f>IF(SalesData[[#This Row],[Sales stage]]&lt;&gt;"Won",SalesData[[#This Row],[Close Date/Expected Close Date]]-SalesData[[#This Row],[Reporting Date]],"")</f>
        <v>89</v>
      </c>
      <c r="M401" t="b">
        <f>OR(Calculations!$B$2=1,INDEX(Calculations!$E$3:$E$13,Calculations!$B$2)=SalesData[[#This Row],[Country]])</f>
        <v>1</v>
      </c>
    </row>
    <row r="402" spans="1:13">
      <c r="A402" s="9">
        <v>42039</v>
      </c>
      <c r="B402" s="7" t="s">
        <v>22</v>
      </c>
      <c r="C402" s="4" t="s">
        <v>429</v>
      </c>
      <c r="D402" s="4" t="s">
        <v>1036</v>
      </c>
      <c r="E402" s="4" t="s">
        <v>1048</v>
      </c>
      <c r="F402" s="4">
        <v>640</v>
      </c>
      <c r="G402" s="8">
        <v>0.8</v>
      </c>
      <c r="H402" s="4">
        <f t="shared" si="6"/>
        <v>512</v>
      </c>
      <c r="I402" s="4" t="s">
        <v>1051</v>
      </c>
      <c r="J402" s="6">
        <v>42115</v>
      </c>
      <c r="K402" s="10" t="s">
        <v>1043</v>
      </c>
      <c r="L402">
        <f>IF(SalesData[[#This Row],[Sales stage]]&lt;&gt;"Won",SalesData[[#This Row],[Close Date/Expected Close Date]]-SalesData[[#This Row],[Reporting Date]],"")</f>
        <v>76</v>
      </c>
      <c r="M402" t="b">
        <f>OR(Calculations!$B$2=1,INDEX(Calculations!$E$3:$E$13,Calculations!$B$2)=SalesData[[#This Row],[Country]])</f>
        <v>1</v>
      </c>
    </row>
    <row r="403" spans="1:13">
      <c r="A403" s="9">
        <v>42039</v>
      </c>
      <c r="B403" s="7" t="s">
        <v>19</v>
      </c>
      <c r="C403" s="4" t="s">
        <v>430</v>
      </c>
      <c r="D403" s="4" t="s">
        <v>1032</v>
      </c>
      <c r="E403" s="4" t="s">
        <v>1040</v>
      </c>
      <c r="F403" s="4">
        <v>3580</v>
      </c>
      <c r="G403" s="8">
        <v>0.7</v>
      </c>
      <c r="H403" s="4">
        <f t="shared" si="6"/>
        <v>2506</v>
      </c>
      <c r="I403" s="4" t="s">
        <v>1053</v>
      </c>
      <c r="J403" s="6">
        <v>42170</v>
      </c>
      <c r="K403" s="10" t="s">
        <v>1044</v>
      </c>
      <c r="L403">
        <f>IF(SalesData[[#This Row],[Sales stage]]&lt;&gt;"Won",SalesData[[#This Row],[Close Date/Expected Close Date]]-SalesData[[#This Row],[Reporting Date]],"")</f>
        <v>131</v>
      </c>
      <c r="M403" t="b">
        <f>OR(Calculations!$B$2=1,INDEX(Calculations!$E$3:$E$13,Calculations!$B$2)=SalesData[[#This Row],[Country]])</f>
        <v>1</v>
      </c>
    </row>
    <row r="404" spans="1:13">
      <c r="A404" s="9">
        <v>42039</v>
      </c>
      <c r="B404" s="7" t="s">
        <v>19</v>
      </c>
      <c r="C404" s="4" t="s">
        <v>431</v>
      </c>
      <c r="D404" s="4" t="s">
        <v>1035</v>
      </c>
      <c r="E404" s="4" t="s">
        <v>1039</v>
      </c>
      <c r="F404" s="4">
        <v>4560</v>
      </c>
      <c r="G404" s="8">
        <v>0.7</v>
      </c>
      <c r="H404" s="4">
        <f t="shared" si="6"/>
        <v>3192</v>
      </c>
      <c r="I404" s="4" t="s">
        <v>1053</v>
      </c>
      <c r="J404" s="6">
        <v>42173</v>
      </c>
      <c r="K404" s="10"/>
      <c r="L404">
        <f>IF(SalesData[[#This Row],[Sales stage]]&lt;&gt;"Won",SalesData[[#This Row],[Close Date/Expected Close Date]]-SalesData[[#This Row],[Reporting Date]],"")</f>
        <v>134</v>
      </c>
      <c r="M404" t="b">
        <f>OR(Calculations!$B$2=1,INDEX(Calculations!$E$3:$E$13,Calculations!$B$2)=SalesData[[#This Row],[Country]])</f>
        <v>1</v>
      </c>
    </row>
    <row r="405" spans="1:13">
      <c r="A405" s="9">
        <v>42039</v>
      </c>
      <c r="B405" s="7" t="s">
        <v>26</v>
      </c>
      <c r="C405" s="4" t="s">
        <v>432</v>
      </c>
      <c r="D405" s="4" t="s">
        <v>1032</v>
      </c>
      <c r="E405" s="4" t="s">
        <v>1048</v>
      </c>
      <c r="F405" s="4">
        <v>1950</v>
      </c>
      <c r="G405" s="8">
        <v>0.8</v>
      </c>
      <c r="H405" s="4">
        <f t="shared" si="6"/>
        <v>1560</v>
      </c>
      <c r="I405" s="4" t="s">
        <v>1051</v>
      </c>
      <c r="J405" s="6">
        <v>42148</v>
      </c>
      <c r="K405" s="10" t="s">
        <v>1045</v>
      </c>
      <c r="L405">
        <f>IF(SalesData[[#This Row],[Sales stage]]&lt;&gt;"Won",SalesData[[#This Row],[Close Date/Expected Close Date]]-SalesData[[#This Row],[Reporting Date]],"")</f>
        <v>109</v>
      </c>
      <c r="M405" t="b">
        <f>OR(Calculations!$B$2=1,INDEX(Calculations!$E$3:$E$13,Calculations!$B$2)=SalesData[[#This Row],[Country]])</f>
        <v>1</v>
      </c>
    </row>
    <row r="406" spans="1:13">
      <c r="A406" s="9">
        <v>42039</v>
      </c>
      <c r="B406" s="7" t="s">
        <v>11</v>
      </c>
      <c r="C406" s="4" t="s">
        <v>433</v>
      </c>
      <c r="D406" s="4" t="s">
        <v>1032</v>
      </c>
      <c r="E406" s="4" t="s">
        <v>1040</v>
      </c>
      <c r="F406" s="4">
        <v>4550</v>
      </c>
      <c r="G406" s="8">
        <v>0.8</v>
      </c>
      <c r="H406" s="4">
        <f t="shared" si="6"/>
        <v>3640</v>
      </c>
      <c r="I406" s="4" t="s">
        <v>1050</v>
      </c>
      <c r="J406" s="6">
        <v>42158</v>
      </c>
      <c r="K406" s="10" t="s">
        <v>1044</v>
      </c>
      <c r="L406">
        <f>IF(SalesData[[#This Row],[Sales stage]]&lt;&gt;"Won",SalesData[[#This Row],[Close Date/Expected Close Date]]-SalesData[[#This Row],[Reporting Date]],"")</f>
        <v>119</v>
      </c>
      <c r="M406" t="b">
        <f>OR(Calculations!$B$2=1,INDEX(Calculations!$E$3:$E$13,Calculations!$B$2)=SalesData[[#This Row],[Country]])</f>
        <v>1</v>
      </c>
    </row>
    <row r="407" spans="1:13">
      <c r="A407" s="9">
        <v>42039</v>
      </c>
      <c r="B407" s="7" t="s">
        <v>23</v>
      </c>
      <c r="C407" s="4" t="s">
        <v>434</v>
      </c>
      <c r="D407" s="4" t="s">
        <v>1035</v>
      </c>
      <c r="E407" s="4" t="s">
        <v>1048</v>
      </c>
      <c r="F407" s="4">
        <v>1800</v>
      </c>
      <c r="G407" s="8">
        <v>0.75</v>
      </c>
      <c r="H407" s="4">
        <f t="shared" si="6"/>
        <v>1350</v>
      </c>
      <c r="I407" s="4" t="s">
        <v>1050</v>
      </c>
      <c r="J407" s="6">
        <v>42139</v>
      </c>
      <c r="K407" s="10" t="s">
        <v>1043</v>
      </c>
      <c r="L407">
        <f>IF(SalesData[[#This Row],[Sales stage]]&lt;&gt;"Won",SalesData[[#This Row],[Close Date/Expected Close Date]]-SalesData[[#This Row],[Reporting Date]],"")</f>
        <v>100</v>
      </c>
      <c r="M407" t="b">
        <f>OR(Calculations!$B$2=1,INDEX(Calculations!$E$3:$E$13,Calculations!$B$2)=SalesData[[#This Row],[Country]])</f>
        <v>1</v>
      </c>
    </row>
    <row r="408" spans="1:13">
      <c r="A408" s="9">
        <v>42040</v>
      </c>
      <c r="B408" s="7" t="s">
        <v>21</v>
      </c>
      <c r="C408" s="4" t="s">
        <v>435</v>
      </c>
      <c r="D408" s="4" t="s">
        <v>1029</v>
      </c>
      <c r="E408" s="4" t="s">
        <v>1040</v>
      </c>
      <c r="F408" s="4">
        <v>1430</v>
      </c>
      <c r="G408" s="8">
        <v>0.85</v>
      </c>
      <c r="H408" s="4">
        <f t="shared" si="6"/>
        <v>1215.5</v>
      </c>
      <c r="I408" s="4" t="s">
        <v>1051</v>
      </c>
      <c r="J408" s="6">
        <v>42157</v>
      </c>
      <c r="K408" s="10" t="s">
        <v>1044</v>
      </c>
      <c r="L408">
        <f>IF(SalesData[[#This Row],[Sales stage]]&lt;&gt;"Won",SalesData[[#This Row],[Close Date/Expected Close Date]]-SalesData[[#This Row],[Reporting Date]],"")</f>
        <v>117</v>
      </c>
      <c r="M408" t="b">
        <f>OR(Calculations!$B$2=1,INDEX(Calculations!$E$3:$E$13,Calculations!$B$2)=SalesData[[#This Row],[Country]])</f>
        <v>1</v>
      </c>
    </row>
    <row r="409" spans="1:13">
      <c r="A409" s="9">
        <v>42040</v>
      </c>
      <c r="B409" s="7" t="s">
        <v>15</v>
      </c>
      <c r="C409" s="4" t="s">
        <v>436</v>
      </c>
      <c r="D409" s="4" t="s">
        <v>1037</v>
      </c>
      <c r="E409" s="4" t="s">
        <v>1048</v>
      </c>
      <c r="F409" s="4">
        <v>800</v>
      </c>
      <c r="G409" s="8">
        <v>0.75</v>
      </c>
      <c r="H409" s="4">
        <f t="shared" si="6"/>
        <v>600</v>
      </c>
      <c r="I409" s="4" t="s">
        <v>1051</v>
      </c>
      <c r="J409" s="6">
        <v>42110</v>
      </c>
      <c r="K409" s="10" t="s">
        <v>1043</v>
      </c>
      <c r="L409">
        <f>IF(SalesData[[#This Row],[Sales stage]]&lt;&gt;"Won",SalesData[[#This Row],[Close Date/Expected Close Date]]-SalesData[[#This Row],[Reporting Date]],"")</f>
        <v>70</v>
      </c>
      <c r="M409" t="b">
        <f>OR(Calculations!$B$2=1,INDEX(Calculations!$E$3:$E$13,Calculations!$B$2)=SalesData[[#This Row],[Country]])</f>
        <v>1</v>
      </c>
    </row>
    <row r="410" spans="1:13">
      <c r="A410" s="9">
        <v>42040</v>
      </c>
      <c r="B410" s="7" t="s">
        <v>15</v>
      </c>
      <c r="C410" s="4" t="s">
        <v>437</v>
      </c>
      <c r="D410" s="4" t="s">
        <v>1036</v>
      </c>
      <c r="E410" s="4" t="s">
        <v>1040</v>
      </c>
      <c r="F410" s="4">
        <v>1830</v>
      </c>
      <c r="G410" s="8">
        <v>0.85</v>
      </c>
      <c r="H410" s="4">
        <f t="shared" si="6"/>
        <v>1555.5</v>
      </c>
      <c r="I410" s="4" t="s">
        <v>1053</v>
      </c>
      <c r="J410" s="6">
        <v>42130</v>
      </c>
      <c r="K410" s="10" t="s">
        <v>1043</v>
      </c>
      <c r="L410">
        <f>IF(SalesData[[#This Row],[Sales stage]]&lt;&gt;"Won",SalesData[[#This Row],[Close Date/Expected Close Date]]-SalesData[[#This Row],[Reporting Date]],"")</f>
        <v>90</v>
      </c>
      <c r="M410" t="b">
        <f>OR(Calculations!$B$2=1,INDEX(Calculations!$E$3:$E$13,Calculations!$B$2)=SalesData[[#This Row],[Country]])</f>
        <v>1</v>
      </c>
    </row>
    <row r="411" spans="1:13">
      <c r="A411" s="9">
        <v>42040</v>
      </c>
      <c r="B411" s="7" t="s">
        <v>22</v>
      </c>
      <c r="C411" s="4" t="s">
        <v>438</v>
      </c>
      <c r="D411" s="4" t="s">
        <v>1030</v>
      </c>
      <c r="E411" s="4" t="s">
        <v>1041</v>
      </c>
      <c r="F411" s="4">
        <v>2550</v>
      </c>
      <c r="G411" s="8">
        <v>0.85</v>
      </c>
      <c r="H411" s="4">
        <f t="shared" si="6"/>
        <v>2167.5</v>
      </c>
      <c r="I411" s="4" t="s">
        <v>1051</v>
      </c>
      <c r="J411" s="6">
        <v>42123</v>
      </c>
      <c r="K411" s="10"/>
      <c r="L411">
        <f>IF(SalesData[[#This Row],[Sales stage]]&lt;&gt;"Won",SalesData[[#This Row],[Close Date/Expected Close Date]]-SalesData[[#This Row],[Reporting Date]],"")</f>
        <v>83</v>
      </c>
      <c r="M411" t="b">
        <f>OR(Calculations!$B$2=1,INDEX(Calculations!$E$3:$E$13,Calculations!$B$2)=SalesData[[#This Row],[Country]])</f>
        <v>1</v>
      </c>
    </row>
    <row r="412" spans="1:13">
      <c r="A412" s="9">
        <v>42040</v>
      </c>
      <c r="B412" s="7" t="s">
        <v>11</v>
      </c>
      <c r="C412" s="4" t="s">
        <v>439</v>
      </c>
      <c r="D412" s="4" t="s">
        <v>1037</v>
      </c>
      <c r="E412" s="4" t="s">
        <v>1039</v>
      </c>
      <c r="F412" s="4">
        <v>3850</v>
      </c>
      <c r="G412" s="8">
        <v>0.7</v>
      </c>
      <c r="H412" s="4">
        <f t="shared" si="6"/>
        <v>2695</v>
      </c>
      <c r="I412" s="4" t="s">
        <v>1051</v>
      </c>
      <c r="J412" s="6">
        <v>42128</v>
      </c>
      <c r="K412" s="10"/>
      <c r="L412">
        <f>IF(SalesData[[#This Row],[Sales stage]]&lt;&gt;"Won",SalesData[[#This Row],[Close Date/Expected Close Date]]-SalesData[[#This Row],[Reporting Date]],"")</f>
        <v>88</v>
      </c>
      <c r="M412" t="b">
        <f>OR(Calculations!$B$2=1,INDEX(Calculations!$E$3:$E$13,Calculations!$B$2)=SalesData[[#This Row],[Country]])</f>
        <v>1</v>
      </c>
    </row>
    <row r="413" spans="1:13">
      <c r="A413" s="9">
        <v>42040</v>
      </c>
      <c r="B413" s="7" t="s">
        <v>13</v>
      </c>
      <c r="C413" s="4" t="s">
        <v>440</v>
      </c>
      <c r="D413" s="4" t="s">
        <v>1035</v>
      </c>
      <c r="E413" s="4" t="s">
        <v>1040</v>
      </c>
      <c r="F413" s="4">
        <v>3480</v>
      </c>
      <c r="G413" s="8">
        <v>0.85</v>
      </c>
      <c r="H413" s="4">
        <f t="shared" si="6"/>
        <v>2958</v>
      </c>
      <c r="I413" s="4" t="s">
        <v>1051</v>
      </c>
      <c r="J413" s="6">
        <v>42128</v>
      </c>
      <c r="K413" s="10" t="s">
        <v>1046</v>
      </c>
      <c r="L413">
        <f>IF(SalesData[[#This Row],[Sales stage]]&lt;&gt;"Won",SalesData[[#This Row],[Close Date/Expected Close Date]]-SalesData[[#This Row],[Reporting Date]],"")</f>
        <v>88</v>
      </c>
      <c r="M413" t="b">
        <f>OR(Calculations!$B$2=1,INDEX(Calculations!$E$3:$E$13,Calculations!$B$2)=SalesData[[#This Row],[Country]])</f>
        <v>1</v>
      </c>
    </row>
    <row r="414" spans="1:13">
      <c r="A414" s="9">
        <v>42040</v>
      </c>
      <c r="B414" s="7" t="s">
        <v>8</v>
      </c>
      <c r="C414" s="4" t="s">
        <v>441</v>
      </c>
      <c r="D414" s="4" t="s">
        <v>1035</v>
      </c>
      <c r="E414" s="4" t="s">
        <v>1039</v>
      </c>
      <c r="F414" s="4">
        <v>3900</v>
      </c>
      <c r="G414" s="8">
        <v>0.6</v>
      </c>
      <c r="H414" s="4">
        <f t="shared" si="6"/>
        <v>2340</v>
      </c>
      <c r="I414" s="4" t="s">
        <v>1050</v>
      </c>
      <c r="J414" s="6">
        <v>42106</v>
      </c>
      <c r="K414" s="10" t="s">
        <v>1044</v>
      </c>
      <c r="L414">
        <f>IF(SalesData[[#This Row],[Sales stage]]&lt;&gt;"Won",SalesData[[#This Row],[Close Date/Expected Close Date]]-SalesData[[#This Row],[Reporting Date]],"")</f>
        <v>66</v>
      </c>
      <c r="M414" t="b">
        <f>OR(Calculations!$B$2=1,INDEX(Calculations!$E$3:$E$13,Calculations!$B$2)=SalesData[[#This Row],[Country]])</f>
        <v>1</v>
      </c>
    </row>
    <row r="415" spans="1:13">
      <c r="A415" s="9">
        <v>42040</v>
      </c>
      <c r="B415" s="7" t="s">
        <v>9</v>
      </c>
      <c r="C415" s="4" t="s">
        <v>442</v>
      </c>
      <c r="D415" s="4" t="s">
        <v>1032</v>
      </c>
      <c r="E415" s="4" t="s">
        <v>1048</v>
      </c>
      <c r="F415" s="4">
        <v>4110</v>
      </c>
      <c r="G415" s="8">
        <v>0.6</v>
      </c>
      <c r="H415" s="4">
        <f t="shared" si="6"/>
        <v>2466</v>
      </c>
      <c r="I415" s="4" t="s">
        <v>1051</v>
      </c>
      <c r="J415" s="6">
        <v>42160</v>
      </c>
      <c r="K415" s="10" t="s">
        <v>1045</v>
      </c>
      <c r="L415">
        <f>IF(SalesData[[#This Row],[Sales stage]]&lt;&gt;"Won",SalesData[[#This Row],[Close Date/Expected Close Date]]-SalesData[[#This Row],[Reporting Date]],"")</f>
        <v>120</v>
      </c>
      <c r="M415" t="b">
        <f>OR(Calculations!$B$2=1,INDEX(Calculations!$E$3:$E$13,Calculations!$B$2)=SalesData[[#This Row],[Country]])</f>
        <v>1</v>
      </c>
    </row>
    <row r="416" spans="1:13">
      <c r="A416" s="9">
        <v>42040</v>
      </c>
      <c r="B416" s="7" t="s">
        <v>24</v>
      </c>
      <c r="C416" s="4" t="s">
        <v>443</v>
      </c>
      <c r="D416" s="4" t="s">
        <v>1038</v>
      </c>
      <c r="E416" s="4" t="s">
        <v>1040</v>
      </c>
      <c r="F416" s="4">
        <v>3020</v>
      </c>
      <c r="G416" s="8">
        <v>0.55000000000000004</v>
      </c>
      <c r="H416" s="4">
        <f t="shared" si="6"/>
        <v>1661.0000000000002</v>
      </c>
      <c r="I416" s="4" t="s">
        <v>1051</v>
      </c>
      <c r="J416" s="6">
        <v>42105</v>
      </c>
      <c r="K416" s="10" t="s">
        <v>1043</v>
      </c>
      <c r="L416">
        <f>IF(SalesData[[#This Row],[Sales stage]]&lt;&gt;"Won",SalesData[[#This Row],[Close Date/Expected Close Date]]-SalesData[[#This Row],[Reporting Date]],"")</f>
        <v>65</v>
      </c>
      <c r="M416" t="b">
        <f>OR(Calculations!$B$2=1,INDEX(Calculations!$E$3:$E$13,Calculations!$B$2)=SalesData[[#This Row],[Country]])</f>
        <v>1</v>
      </c>
    </row>
    <row r="417" spans="1:13">
      <c r="A417" s="9">
        <v>42040</v>
      </c>
      <c r="B417" s="7" t="s">
        <v>21</v>
      </c>
      <c r="C417" s="4" t="s">
        <v>444</v>
      </c>
      <c r="D417" s="4" t="s">
        <v>1032</v>
      </c>
      <c r="E417" s="4" t="s">
        <v>1039</v>
      </c>
      <c r="F417" s="4">
        <v>4470</v>
      </c>
      <c r="G417" s="8">
        <v>0.6</v>
      </c>
      <c r="H417" s="4">
        <f t="shared" si="6"/>
        <v>2682</v>
      </c>
      <c r="I417" s="4" t="s">
        <v>1051</v>
      </c>
      <c r="J417" s="6">
        <v>42100</v>
      </c>
      <c r="K417" s="10" t="s">
        <v>1045</v>
      </c>
      <c r="L417">
        <f>IF(SalesData[[#This Row],[Sales stage]]&lt;&gt;"Won",SalesData[[#This Row],[Close Date/Expected Close Date]]-SalesData[[#This Row],[Reporting Date]],"")</f>
        <v>60</v>
      </c>
      <c r="M417" t="b">
        <f>OR(Calculations!$B$2=1,INDEX(Calculations!$E$3:$E$13,Calculations!$B$2)=SalesData[[#This Row],[Country]])</f>
        <v>1</v>
      </c>
    </row>
    <row r="418" spans="1:13">
      <c r="A418" s="9">
        <v>42040</v>
      </c>
      <c r="B418" s="7" t="s">
        <v>23</v>
      </c>
      <c r="C418" s="4" t="s">
        <v>445</v>
      </c>
      <c r="D418" s="4" t="s">
        <v>1033</v>
      </c>
      <c r="E418" s="4" t="s">
        <v>1040</v>
      </c>
      <c r="F418" s="4">
        <v>3020</v>
      </c>
      <c r="G418" s="8">
        <v>0.7</v>
      </c>
      <c r="H418" s="4">
        <f t="shared" si="6"/>
        <v>2114</v>
      </c>
      <c r="I418" s="4" t="s">
        <v>1051</v>
      </c>
      <c r="J418" s="6">
        <v>42122</v>
      </c>
      <c r="K418" s="10" t="s">
        <v>1043</v>
      </c>
      <c r="L418">
        <f>IF(SalesData[[#This Row],[Sales stage]]&lt;&gt;"Won",SalesData[[#This Row],[Close Date/Expected Close Date]]-SalesData[[#This Row],[Reporting Date]],"")</f>
        <v>82</v>
      </c>
      <c r="M418" t="b">
        <f>OR(Calculations!$B$2=1,INDEX(Calculations!$E$3:$E$13,Calculations!$B$2)=SalesData[[#This Row],[Country]])</f>
        <v>1</v>
      </c>
    </row>
    <row r="419" spans="1:13">
      <c r="A419" s="9">
        <v>42041</v>
      </c>
      <c r="B419" s="7" t="s">
        <v>24</v>
      </c>
      <c r="C419" s="4" t="s">
        <v>446</v>
      </c>
      <c r="D419" s="4" t="s">
        <v>1035</v>
      </c>
      <c r="E419" s="4" t="s">
        <v>1040</v>
      </c>
      <c r="F419" s="4">
        <v>1560</v>
      </c>
      <c r="G419" s="8">
        <v>0.85</v>
      </c>
      <c r="H419" s="4">
        <f t="shared" si="6"/>
        <v>1326</v>
      </c>
      <c r="I419" s="4" t="s">
        <v>1053</v>
      </c>
      <c r="J419" s="6">
        <v>42182</v>
      </c>
      <c r="K419" s="10" t="s">
        <v>1044</v>
      </c>
      <c r="L419">
        <f>IF(SalesData[[#This Row],[Sales stage]]&lt;&gt;"Won",SalesData[[#This Row],[Close Date/Expected Close Date]]-SalesData[[#This Row],[Reporting Date]],"")</f>
        <v>141</v>
      </c>
      <c r="M419" t="b">
        <f>OR(Calculations!$B$2=1,INDEX(Calculations!$E$3:$E$13,Calculations!$B$2)=SalesData[[#This Row],[Country]])</f>
        <v>1</v>
      </c>
    </row>
    <row r="420" spans="1:13">
      <c r="A420" s="9">
        <v>42041</v>
      </c>
      <c r="B420" s="7" t="s">
        <v>16</v>
      </c>
      <c r="C420" s="4" t="s">
        <v>447</v>
      </c>
      <c r="D420" s="4" t="s">
        <v>1032</v>
      </c>
      <c r="E420" s="4" t="s">
        <v>1047</v>
      </c>
      <c r="F420" s="4">
        <v>670</v>
      </c>
      <c r="G420" s="8">
        <v>0.55000000000000004</v>
      </c>
      <c r="H420" s="4">
        <f t="shared" si="6"/>
        <v>368.50000000000006</v>
      </c>
      <c r="I420" s="4" t="s">
        <v>1053</v>
      </c>
      <c r="J420" s="6">
        <v>42064</v>
      </c>
      <c r="K420" s="10"/>
      <c r="L420" t="str">
        <f>IF(SalesData[[#This Row],[Sales stage]]&lt;&gt;"Won",SalesData[[#This Row],[Close Date/Expected Close Date]]-SalesData[[#This Row],[Reporting Date]],"")</f>
        <v/>
      </c>
      <c r="M420" t="b">
        <f>OR(Calculations!$B$2=1,INDEX(Calculations!$E$3:$E$13,Calculations!$B$2)=SalesData[[#This Row],[Country]])</f>
        <v>1</v>
      </c>
    </row>
    <row r="421" spans="1:13">
      <c r="A421" s="9">
        <v>42041</v>
      </c>
      <c r="B421" s="7" t="s">
        <v>27</v>
      </c>
      <c r="C421" s="4" t="s">
        <v>448</v>
      </c>
      <c r="D421" s="4" t="s">
        <v>1029</v>
      </c>
      <c r="E421" s="4" t="s">
        <v>1039</v>
      </c>
      <c r="F421" s="4">
        <v>3260</v>
      </c>
      <c r="G421" s="8">
        <v>0.8</v>
      </c>
      <c r="H421" s="4">
        <f t="shared" si="6"/>
        <v>2608</v>
      </c>
      <c r="I421" s="4" t="s">
        <v>1051</v>
      </c>
      <c r="J421" s="6">
        <v>42168</v>
      </c>
      <c r="K421" s="10" t="s">
        <v>1043</v>
      </c>
      <c r="L421">
        <f>IF(SalesData[[#This Row],[Sales stage]]&lt;&gt;"Won",SalesData[[#This Row],[Close Date/Expected Close Date]]-SalesData[[#This Row],[Reporting Date]],"")</f>
        <v>127</v>
      </c>
      <c r="M421" t="b">
        <f>OR(Calculations!$B$2=1,INDEX(Calculations!$E$3:$E$13,Calculations!$B$2)=SalesData[[#This Row],[Country]])</f>
        <v>1</v>
      </c>
    </row>
    <row r="422" spans="1:13">
      <c r="A422" s="9">
        <v>42041</v>
      </c>
      <c r="B422" s="7" t="s">
        <v>21</v>
      </c>
      <c r="C422" s="4" t="s">
        <v>449</v>
      </c>
      <c r="D422" s="4" t="s">
        <v>1035</v>
      </c>
      <c r="E422" s="4" t="s">
        <v>1048</v>
      </c>
      <c r="F422" s="4">
        <v>1790</v>
      </c>
      <c r="G422" s="8">
        <v>0.55000000000000004</v>
      </c>
      <c r="H422" s="4">
        <f t="shared" si="6"/>
        <v>984.50000000000011</v>
      </c>
      <c r="I422" s="4" t="s">
        <v>1053</v>
      </c>
      <c r="J422" s="6">
        <v>42116</v>
      </c>
      <c r="K422" s="10" t="s">
        <v>1044</v>
      </c>
      <c r="L422">
        <f>IF(SalesData[[#This Row],[Sales stage]]&lt;&gt;"Won",SalesData[[#This Row],[Close Date/Expected Close Date]]-SalesData[[#This Row],[Reporting Date]],"")</f>
        <v>75</v>
      </c>
      <c r="M422" t="b">
        <f>OR(Calculations!$B$2=1,INDEX(Calculations!$E$3:$E$13,Calculations!$B$2)=SalesData[[#This Row],[Country]])</f>
        <v>1</v>
      </c>
    </row>
    <row r="423" spans="1:13">
      <c r="A423" s="9">
        <v>42041</v>
      </c>
      <c r="B423" s="7" t="s">
        <v>12</v>
      </c>
      <c r="C423" s="4" t="s">
        <v>450</v>
      </c>
      <c r="D423" s="4" t="s">
        <v>1031</v>
      </c>
      <c r="E423" s="4" t="s">
        <v>1040</v>
      </c>
      <c r="F423" s="4">
        <v>4670</v>
      </c>
      <c r="G423" s="8">
        <v>0.7</v>
      </c>
      <c r="H423" s="4">
        <f t="shared" si="6"/>
        <v>3269</v>
      </c>
      <c r="I423" s="4" t="s">
        <v>1050</v>
      </c>
      <c r="J423" s="6">
        <v>42145</v>
      </c>
      <c r="K423" s="10" t="s">
        <v>1046</v>
      </c>
      <c r="L423">
        <f>IF(SalesData[[#This Row],[Sales stage]]&lt;&gt;"Won",SalesData[[#This Row],[Close Date/Expected Close Date]]-SalesData[[#This Row],[Reporting Date]],"")</f>
        <v>104</v>
      </c>
      <c r="M423" t="b">
        <f>OR(Calculations!$B$2=1,INDEX(Calculations!$E$3:$E$13,Calculations!$B$2)=SalesData[[#This Row],[Country]])</f>
        <v>1</v>
      </c>
    </row>
    <row r="424" spans="1:13">
      <c r="A424" s="9">
        <v>42041</v>
      </c>
      <c r="B424" s="7" t="s">
        <v>13</v>
      </c>
      <c r="C424" s="4" t="s">
        <v>451</v>
      </c>
      <c r="D424" s="4" t="s">
        <v>1031</v>
      </c>
      <c r="E424" s="4" t="s">
        <v>1040</v>
      </c>
      <c r="F424" s="4">
        <v>4060</v>
      </c>
      <c r="G424" s="8">
        <v>0.6</v>
      </c>
      <c r="H424" s="4">
        <f t="shared" si="6"/>
        <v>2436</v>
      </c>
      <c r="I424" s="4" t="s">
        <v>1051</v>
      </c>
      <c r="J424" s="6">
        <v>42175</v>
      </c>
      <c r="K424" s="10" t="s">
        <v>1044</v>
      </c>
      <c r="L424">
        <f>IF(SalesData[[#This Row],[Sales stage]]&lt;&gt;"Won",SalesData[[#This Row],[Close Date/Expected Close Date]]-SalesData[[#This Row],[Reporting Date]],"")</f>
        <v>134</v>
      </c>
      <c r="M424" t="b">
        <f>OR(Calculations!$B$2=1,INDEX(Calculations!$E$3:$E$13,Calculations!$B$2)=SalesData[[#This Row],[Country]])</f>
        <v>1</v>
      </c>
    </row>
    <row r="425" spans="1:13">
      <c r="A425" s="9">
        <v>42041</v>
      </c>
      <c r="B425" s="7" t="s">
        <v>8</v>
      </c>
      <c r="C425" s="4" t="s">
        <v>452</v>
      </c>
      <c r="D425" s="4" t="s">
        <v>1034</v>
      </c>
      <c r="E425" s="4" t="s">
        <v>1042</v>
      </c>
      <c r="F425" s="4">
        <v>2170</v>
      </c>
      <c r="G425" s="8">
        <v>0.8</v>
      </c>
      <c r="H425" s="4">
        <f t="shared" si="6"/>
        <v>1736</v>
      </c>
      <c r="I425" s="4" t="s">
        <v>1053</v>
      </c>
      <c r="J425" s="6">
        <v>42163</v>
      </c>
      <c r="K425" s="10" t="s">
        <v>1044</v>
      </c>
      <c r="L425">
        <f>IF(SalesData[[#This Row],[Sales stage]]&lt;&gt;"Won",SalesData[[#This Row],[Close Date/Expected Close Date]]-SalesData[[#This Row],[Reporting Date]],"")</f>
        <v>122</v>
      </c>
      <c r="M425" t="b">
        <f>OR(Calculations!$B$2=1,INDEX(Calculations!$E$3:$E$13,Calculations!$B$2)=SalesData[[#This Row],[Country]])</f>
        <v>1</v>
      </c>
    </row>
    <row r="426" spans="1:13">
      <c r="A426" s="9">
        <v>42041</v>
      </c>
      <c r="B426" s="7" t="s">
        <v>22</v>
      </c>
      <c r="C426" s="4" t="s">
        <v>453</v>
      </c>
      <c r="D426" s="4" t="s">
        <v>1029</v>
      </c>
      <c r="E426" s="4" t="s">
        <v>1042</v>
      </c>
      <c r="F426" s="4">
        <v>4310</v>
      </c>
      <c r="G426" s="8">
        <v>0.85</v>
      </c>
      <c r="H426" s="4">
        <f t="shared" si="6"/>
        <v>3663.5</v>
      </c>
      <c r="I426" s="4" t="s">
        <v>1051</v>
      </c>
      <c r="J426" s="6">
        <v>42135</v>
      </c>
      <c r="K426" s="10" t="s">
        <v>1044</v>
      </c>
      <c r="L426">
        <f>IF(SalesData[[#This Row],[Sales stage]]&lt;&gt;"Won",SalesData[[#This Row],[Close Date/Expected Close Date]]-SalesData[[#This Row],[Reporting Date]],"")</f>
        <v>94</v>
      </c>
      <c r="M426" t="b">
        <f>OR(Calculations!$B$2=1,INDEX(Calculations!$E$3:$E$13,Calculations!$B$2)=SalesData[[#This Row],[Country]])</f>
        <v>1</v>
      </c>
    </row>
    <row r="427" spans="1:13">
      <c r="A427" s="9">
        <v>42041</v>
      </c>
      <c r="B427" s="7" t="s">
        <v>14</v>
      </c>
      <c r="C427" s="4" t="s">
        <v>454</v>
      </c>
      <c r="D427" s="4" t="s">
        <v>1033</v>
      </c>
      <c r="E427" s="4" t="s">
        <v>1042</v>
      </c>
      <c r="F427" s="4">
        <v>3250</v>
      </c>
      <c r="G427" s="8">
        <v>0.8</v>
      </c>
      <c r="H427" s="4">
        <f t="shared" si="6"/>
        <v>2600</v>
      </c>
      <c r="I427" s="4" t="s">
        <v>1053</v>
      </c>
      <c r="J427" s="6">
        <v>42127</v>
      </c>
      <c r="K427" s="10" t="s">
        <v>1043</v>
      </c>
      <c r="L427">
        <f>IF(SalesData[[#This Row],[Sales stage]]&lt;&gt;"Won",SalesData[[#This Row],[Close Date/Expected Close Date]]-SalesData[[#This Row],[Reporting Date]],"")</f>
        <v>86</v>
      </c>
      <c r="M427" t="b">
        <f>OR(Calculations!$B$2=1,INDEX(Calculations!$E$3:$E$13,Calculations!$B$2)=SalesData[[#This Row],[Country]])</f>
        <v>1</v>
      </c>
    </row>
    <row r="428" spans="1:13">
      <c r="A428" s="9">
        <v>42041</v>
      </c>
      <c r="B428" s="7" t="s">
        <v>26</v>
      </c>
      <c r="C428" s="4" t="s">
        <v>455</v>
      </c>
      <c r="D428" s="4" t="s">
        <v>1034</v>
      </c>
      <c r="E428" s="4" t="s">
        <v>1048</v>
      </c>
      <c r="F428" s="4">
        <v>4880</v>
      </c>
      <c r="G428" s="8">
        <v>0.75</v>
      </c>
      <c r="H428" s="4">
        <f t="shared" si="6"/>
        <v>3660</v>
      </c>
      <c r="I428" s="4" t="s">
        <v>1053</v>
      </c>
      <c r="J428" s="6">
        <v>42103</v>
      </c>
      <c r="K428" s="10"/>
      <c r="L428">
        <f>IF(SalesData[[#This Row],[Sales stage]]&lt;&gt;"Won",SalesData[[#This Row],[Close Date/Expected Close Date]]-SalesData[[#This Row],[Reporting Date]],"")</f>
        <v>62</v>
      </c>
      <c r="M428" t="b">
        <f>OR(Calculations!$B$2=1,INDEX(Calculations!$E$3:$E$13,Calculations!$B$2)=SalesData[[#This Row],[Country]])</f>
        <v>1</v>
      </c>
    </row>
    <row r="429" spans="1:13">
      <c r="A429" s="9">
        <v>42042</v>
      </c>
      <c r="B429" s="7" t="s">
        <v>25</v>
      </c>
      <c r="C429" s="4" t="s">
        <v>456</v>
      </c>
      <c r="D429" s="4" t="s">
        <v>1035</v>
      </c>
      <c r="E429" s="4" t="s">
        <v>1039</v>
      </c>
      <c r="F429" s="4">
        <v>4360</v>
      </c>
      <c r="G429" s="8">
        <v>0.75</v>
      </c>
      <c r="H429" s="4">
        <f t="shared" si="6"/>
        <v>3270</v>
      </c>
      <c r="I429" s="4" t="s">
        <v>1051</v>
      </c>
      <c r="J429" s="6">
        <v>42176</v>
      </c>
      <c r="K429" s="10" t="s">
        <v>1043</v>
      </c>
      <c r="L429">
        <f>IF(SalesData[[#This Row],[Sales stage]]&lt;&gt;"Won",SalesData[[#This Row],[Close Date/Expected Close Date]]-SalesData[[#This Row],[Reporting Date]],"")</f>
        <v>134</v>
      </c>
      <c r="M429" t="b">
        <f>OR(Calculations!$B$2=1,INDEX(Calculations!$E$3:$E$13,Calculations!$B$2)=SalesData[[#This Row],[Country]])</f>
        <v>1</v>
      </c>
    </row>
    <row r="430" spans="1:13">
      <c r="A430" s="9">
        <v>42042</v>
      </c>
      <c r="B430" s="7" t="s">
        <v>8</v>
      </c>
      <c r="C430" s="4" t="s">
        <v>457</v>
      </c>
      <c r="D430" s="4" t="s">
        <v>1031</v>
      </c>
      <c r="E430" s="4" t="s">
        <v>1041</v>
      </c>
      <c r="F430" s="4">
        <v>4150</v>
      </c>
      <c r="G430" s="8">
        <v>0.65</v>
      </c>
      <c r="H430" s="4">
        <f t="shared" si="6"/>
        <v>2697.5</v>
      </c>
      <c r="I430" s="4" t="s">
        <v>1051</v>
      </c>
      <c r="J430" s="6">
        <v>42180</v>
      </c>
      <c r="K430" s="10"/>
      <c r="L430">
        <f>IF(SalesData[[#This Row],[Sales stage]]&lt;&gt;"Won",SalesData[[#This Row],[Close Date/Expected Close Date]]-SalesData[[#This Row],[Reporting Date]],"")</f>
        <v>138</v>
      </c>
      <c r="M430" t="b">
        <f>OR(Calculations!$B$2=1,INDEX(Calculations!$E$3:$E$13,Calculations!$B$2)=SalesData[[#This Row],[Country]])</f>
        <v>1</v>
      </c>
    </row>
    <row r="431" spans="1:13">
      <c r="A431" s="9">
        <v>42042</v>
      </c>
      <c r="B431" s="7" t="s">
        <v>13</v>
      </c>
      <c r="C431" s="4" t="s">
        <v>458</v>
      </c>
      <c r="D431" s="4" t="s">
        <v>1032</v>
      </c>
      <c r="E431" s="4" t="s">
        <v>1040</v>
      </c>
      <c r="F431" s="4">
        <v>990</v>
      </c>
      <c r="G431" s="8">
        <v>0.8</v>
      </c>
      <c r="H431" s="4">
        <f t="shared" si="6"/>
        <v>792</v>
      </c>
      <c r="I431" s="4" t="s">
        <v>1050</v>
      </c>
      <c r="J431" s="6">
        <v>42162</v>
      </c>
      <c r="K431" s="10" t="s">
        <v>1044</v>
      </c>
      <c r="L431">
        <f>IF(SalesData[[#This Row],[Sales stage]]&lt;&gt;"Won",SalesData[[#This Row],[Close Date/Expected Close Date]]-SalesData[[#This Row],[Reporting Date]],"")</f>
        <v>120</v>
      </c>
      <c r="M431" t="b">
        <f>OR(Calculations!$B$2=1,INDEX(Calculations!$E$3:$E$13,Calculations!$B$2)=SalesData[[#This Row],[Country]])</f>
        <v>1</v>
      </c>
    </row>
    <row r="432" spans="1:13">
      <c r="A432" s="9">
        <v>42042</v>
      </c>
      <c r="B432" s="7" t="s">
        <v>8</v>
      </c>
      <c r="C432" s="4" t="s">
        <v>459</v>
      </c>
      <c r="D432" s="4" t="s">
        <v>1034</v>
      </c>
      <c r="E432" s="4" t="s">
        <v>1042</v>
      </c>
      <c r="F432" s="4">
        <v>3920</v>
      </c>
      <c r="G432" s="8">
        <v>0.65</v>
      </c>
      <c r="H432" s="4">
        <f t="shared" si="6"/>
        <v>2548</v>
      </c>
      <c r="I432" s="4" t="s">
        <v>1051</v>
      </c>
      <c r="J432" s="6">
        <v>42156</v>
      </c>
      <c r="K432" s="10" t="s">
        <v>1044</v>
      </c>
      <c r="L432">
        <f>IF(SalesData[[#This Row],[Sales stage]]&lt;&gt;"Won",SalesData[[#This Row],[Close Date/Expected Close Date]]-SalesData[[#This Row],[Reporting Date]],"")</f>
        <v>114</v>
      </c>
      <c r="M432" t="b">
        <f>OR(Calculations!$B$2=1,INDEX(Calculations!$E$3:$E$13,Calculations!$B$2)=SalesData[[#This Row],[Country]])</f>
        <v>1</v>
      </c>
    </row>
    <row r="433" spans="1:13">
      <c r="A433" s="9">
        <v>42042</v>
      </c>
      <c r="B433" s="7" t="s">
        <v>27</v>
      </c>
      <c r="C433" s="4" t="s">
        <v>460</v>
      </c>
      <c r="D433" s="4" t="s">
        <v>1033</v>
      </c>
      <c r="E433" s="4" t="s">
        <v>1040</v>
      </c>
      <c r="F433" s="4">
        <v>3520</v>
      </c>
      <c r="G433" s="8">
        <v>0.6</v>
      </c>
      <c r="H433" s="4">
        <f t="shared" si="6"/>
        <v>2112</v>
      </c>
      <c r="I433" s="4" t="s">
        <v>1050</v>
      </c>
      <c r="J433" s="6">
        <v>42125</v>
      </c>
      <c r="K433" s="10" t="s">
        <v>1045</v>
      </c>
      <c r="L433">
        <f>IF(SalesData[[#This Row],[Sales stage]]&lt;&gt;"Won",SalesData[[#This Row],[Close Date/Expected Close Date]]-SalesData[[#This Row],[Reporting Date]],"")</f>
        <v>83</v>
      </c>
      <c r="M433" t="b">
        <f>OR(Calculations!$B$2=1,INDEX(Calculations!$E$3:$E$13,Calculations!$B$2)=SalesData[[#This Row],[Country]])</f>
        <v>1</v>
      </c>
    </row>
    <row r="434" spans="1:13">
      <c r="A434" s="9">
        <v>42042</v>
      </c>
      <c r="B434" s="7" t="s">
        <v>12</v>
      </c>
      <c r="C434" s="4" t="s">
        <v>461</v>
      </c>
      <c r="D434" s="4" t="s">
        <v>1037</v>
      </c>
      <c r="E434" s="4" t="s">
        <v>1048</v>
      </c>
      <c r="F434" s="4">
        <v>680</v>
      </c>
      <c r="G434" s="8">
        <v>0.75</v>
      </c>
      <c r="H434" s="4">
        <f t="shared" si="6"/>
        <v>510</v>
      </c>
      <c r="I434" s="4" t="s">
        <v>1050</v>
      </c>
      <c r="J434" s="6">
        <v>42159</v>
      </c>
      <c r="K434" s="10" t="s">
        <v>1044</v>
      </c>
      <c r="L434">
        <f>IF(SalesData[[#This Row],[Sales stage]]&lt;&gt;"Won",SalesData[[#This Row],[Close Date/Expected Close Date]]-SalesData[[#This Row],[Reporting Date]],"")</f>
        <v>117</v>
      </c>
      <c r="M434" t="b">
        <f>OR(Calculations!$B$2=1,INDEX(Calculations!$E$3:$E$13,Calculations!$B$2)=SalesData[[#This Row],[Country]])</f>
        <v>1</v>
      </c>
    </row>
    <row r="435" spans="1:13">
      <c r="A435" s="9">
        <v>42042</v>
      </c>
      <c r="B435" s="7" t="s">
        <v>11</v>
      </c>
      <c r="C435" s="4" t="s">
        <v>462</v>
      </c>
      <c r="D435" s="4" t="s">
        <v>1035</v>
      </c>
      <c r="E435" s="4" t="s">
        <v>1039</v>
      </c>
      <c r="F435" s="4">
        <v>3080</v>
      </c>
      <c r="G435" s="8">
        <v>0.85</v>
      </c>
      <c r="H435" s="4">
        <f t="shared" si="6"/>
        <v>2618</v>
      </c>
      <c r="I435" s="4" t="s">
        <v>1051</v>
      </c>
      <c r="J435" s="6">
        <v>42134</v>
      </c>
      <c r="K435" s="10" t="s">
        <v>1043</v>
      </c>
      <c r="L435">
        <f>IF(SalesData[[#This Row],[Sales stage]]&lt;&gt;"Won",SalesData[[#This Row],[Close Date/Expected Close Date]]-SalesData[[#This Row],[Reporting Date]],"")</f>
        <v>92</v>
      </c>
      <c r="M435" t="b">
        <f>OR(Calculations!$B$2=1,INDEX(Calculations!$E$3:$E$13,Calculations!$B$2)=SalesData[[#This Row],[Country]])</f>
        <v>1</v>
      </c>
    </row>
    <row r="436" spans="1:13">
      <c r="A436" s="9">
        <v>42042</v>
      </c>
      <c r="B436" s="7" t="s">
        <v>8</v>
      </c>
      <c r="C436" s="4" t="s">
        <v>463</v>
      </c>
      <c r="D436" s="4" t="s">
        <v>1030</v>
      </c>
      <c r="E436" s="4" t="s">
        <v>1040</v>
      </c>
      <c r="F436" s="4">
        <v>1790</v>
      </c>
      <c r="G436" s="8">
        <v>0.7</v>
      </c>
      <c r="H436" s="4">
        <f t="shared" si="6"/>
        <v>1253</v>
      </c>
      <c r="I436" s="4" t="s">
        <v>1050</v>
      </c>
      <c r="J436" s="6">
        <v>42110</v>
      </c>
      <c r="K436" s="10" t="s">
        <v>1044</v>
      </c>
      <c r="L436">
        <f>IF(SalesData[[#This Row],[Sales stage]]&lt;&gt;"Won",SalesData[[#This Row],[Close Date/Expected Close Date]]-SalesData[[#This Row],[Reporting Date]],"")</f>
        <v>68</v>
      </c>
      <c r="M436" t="b">
        <f>OR(Calculations!$B$2=1,INDEX(Calculations!$E$3:$E$13,Calculations!$B$2)=SalesData[[#This Row],[Country]])</f>
        <v>1</v>
      </c>
    </row>
    <row r="437" spans="1:13">
      <c r="A437" s="9">
        <v>42042</v>
      </c>
      <c r="B437" s="7" t="s">
        <v>9</v>
      </c>
      <c r="C437" s="4" t="s">
        <v>464</v>
      </c>
      <c r="D437" s="4" t="s">
        <v>1034</v>
      </c>
      <c r="E437" s="4" t="s">
        <v>1039</v>
      </c>
      <c r="F437" s="4">
        <v>1410</v>
      </c>
      <c r="G437" s="8">
        <v>0.6</v>
      </c>
      <c r="H437" s="4">
        <f t="shared" si="6"/>
        <v>846</v>
      </c>
      <c r="I437" s="4" t="s">
        <v>1051</v>
      </c>
      <c r="J437" s="6">
        <v>42114</v>
      </c>
      <c r="K437" s="10" t="s">
        <v>1046</v>
      </c>
      <c r="L437">
        <f>IF(SalesData[[#This Row],[Sales stage]]&lt;&gt;"Won",SalesData[[#This Row],[Close Date/Expected Close Date]]-SalesData[[#This Row],[Reporting Date]],"")</f>
        <v>72</v>
      </c>
      <c r="M437" t="b">
        <f>OR(Calculations!$B$2=1,INDEX(Calculations!$E$3:$E$13,Calculations!$B$2)=SalesData[[#This Row],[Country]])</f>
        <v>1</v>
      </c>
    </row>
    <row r="438" spans="1:13">
      <c r="A438" s="9">
        <v>42042</v>
      </c>
      <c r="B438" s="7" t="s">
        <v>25</v>
      </c>
      <c r="C438" s="4" t="s">
        <v>465</v>
      </c>
      <c r="D438" s="4" t="s">
        <v>1033</v>
      </c>
      <c r="E438" s="4" t="s">
        <v>1047</v>
      </c>
      <c r="F438" s="4">
        <v>3300</v>
      </c>
      <c r="G438" s="8">
        <v>0.65</v>
      </c>
      <c r="H438" s="4">
        <f t="shared" si="6"/>
        <v>2145</v>
      </c>
      <c r="I438" s="4" t="s">
        <v>1051</v>
      </c>
      <c r="J438" s="6">
        <v>42063</v>
      </c>
      <c r="K438" s="10"/>
      <c r="L438" t="str">
        <f>IF(SalesData[[#This Row],[Sales stage]]&lt;&gt;"Won",SalesData[[#This Row],[Close Date/Expected Close Date]]-SalesData[[#This Row],[Reporting Date]],"")</f>
        <v/>
      </c>
      <c r="M438" t="b">
        <f>OR(Calculations!$B$2=1,INDEX(Calculations!$E$3:$E$13,Calculations!$B$2)=SalesData[[#This Row],[Country]])</f>
        <v>1</v>
      </c>
    </row>
    <row r="439" spans="1:13">
      <c r="A439" s="9">
        <v>42042</v>
      </c>
      <c r="B439" s="7" t="s">
        <v>26</v>
      </c>
      <c r="C439" s="4" t="s">
        <v>466</v>
      </c>
      <c r="D439" s="4" t="s">
        <v>1036</v>
      </c>
      <c r="E439" s="4" t="s">
        <v>1048</v>
      </c>
      <c r="F439" s="4">
        <v>3890</v>
      </c>
      <c r="G439" s="8">
        <v>0.8</v>
      </c>
      <c r="H439" s="4">
        <f t="shared" si="6"/>
        <v>3112</v>
      </c>
      <c r="I439" s="4" t="s">
        <v>1051</v>
      </c>
      <c r="J439" s="6">
        <v>42102</v>
      </c>
      <c r="K439" s="10" t="s">
        <v>1045</v>
      </c>
      <c r="L439">
        <f>IF(SalesData[[#This Row],[Sales stage]]&lt;&gt;"Won",SalesData[[#This Row],[Close Date/Expected Close Date]]-SalesData[[#This Row],[Reporting Date]],"")</f>
        <v>60</v>
      </c>
      <c r="M439" t="b">
        <f>OR(Calculations!$B$2=1,INDEX(Calculations!$E$3:$E$13,Calculations!$B$2)=SalesData[[#This Row],[Country]])</f>
        <v>1</v>
      </c>
    </row>
    <row r="440" spans="1:13">
      <c r="A440" s="9">
        <v>42042</v>
      </c>
      <c r="B440" s="7" t="s">
        <v>18</v>
      </c>
      <c r="C440" s="4" t="s">
        <v>467</v>
      </c>
      <c r="D440" s="4" t="s">
        <v>1031</v>
      </c>
      <c r="E440" s="4" t="s">
        <v>1040</v>
      </c>
      <c r="F440" s="4">
        <v>1070</v>
      </c>
      <c r="G440" s="8">
        <v>0.65</v>
      </c>
      <c r="H440" s="4">
        <f t="shared" si="6"/>
        <v>695.5</v>
      </c>
      <c r="I440" s="4" t="s">
        <v>1053</v>
      </c>
      <c r="J440" s="6">
        <v>42133</v>
      </c>
      <c r="K440" s="10" t="s">
        <v>1044</v>
      </c>
      <c r="L440">
        <f>IF(SalesData[[#This Row],[Sales stage]]&lt;&gt;"Won",SalesData[[#This Row],[Close Date/Expected Close Date]]-SalesData[[#This Row],[Reporting Date]],"")</f>
        <v>91</v>
      </c>
      <c r="M440" t="b">
        <f>OR(Calculations!$B$2=1,INDEX(Calculations!$E$3:$E$13,Calculations!$B$2)=SalesData[[#This Row],[Country]])</f>
        <v>1</v>
      </c>
    </row>
    <row r="441" spans="1:13">
      <c r="A441" s="9">
        <v>42042</v>
      </c>
      <c r="B441" s="7" t="s">
        <v>15</v>
      </c>
      <c r="C441" s="4" t="s">
        <v>468</v>
      </c>
      <c r="D441" s="4" t="s">
        <v>1031</v>
      </c>
      <c r="E441" s="4" t="s">
        <v>1048</v>
      </c>
      <c r="F441" s="4">
        <v>2850</v>
      </c>
      <c r="G441" s="8">
        <v>0.6</v>
      </c>
      <c r="H441" s="4">
        <f t="shared" si="6"/>
        <v>1710</v>
      </c>
      <c r="I441" s="4" t="s">
        <v>1051</v>
      </c>
      <c r="J441" s="6">
        <v>42121</v>
      </c>
      <c r="K441" s="10" t="s">
        <v>1043</v>
      </c>
      <c r="L441">
        <f>IF(SalesData[[#This Row],[Sales stage]]&lt;&gt;"Won",SalesData[[#This Row],[Close Date/Expected Close Date]]-SalesData[[#This Row],[Reporting Date]],"")</f>
        <v>79</v>
      </c>
      <c r="M441" t="b">
        <f>OR(Calculations!$B$2=1,INDEX(Calculations!$E$3:$E$13,Calculations!$B$2)=SalesData[[#This Row],[Country]])</f>
        <v>1</v>
      </c>
    </row>
    <row r="442" spans="1:13">
      <c r="A442" s="9">
        <v>42042</v>
      </c>
      <c r="B442" s="7" t="s">
        <v>13</v>
      </c>
      <c r="C442" s="4" t="s">
        <v>469</v>
      </c>
      <c r="D442" s="4" t="s">
        <v>1036</v>
      </c>
      <c r="E442" s="4" t="s">
        <v>1048</v>
      </c>
      <c r="F442" s="4">
        <v>2150</v>
      </c>
      <c r="G442" s="8">
        <v>0.8</v>
      </c>
      <c r="H442" s="4">
        <f t="shared" si="6"/>
        <v>1720</v>
      </c>
      <c r="I442" s="4" t="s">
        <v>1053</v>
      </c>
      <c r="J442" s="6">
        <v>42139</v>
      </c>
      <c r="K442" s="10" t="s">
        <v>1043</v>
      </c>
      <c r="L442">
        <f>IF(SalesData[[#This Row],[Sales stage]]&lt;&gt;"Won",SalesData[[#This Row],[Close Date/Expected Close Date]]-SalesData[[#This Row],[Reporting Date]],"")</f>
        <v>97</v>
      </c>
      <c r="M442" t="b">
        <f>OR(Calculations!$B$2=1,INDEX(Calculations!$E$3:$E$13,Calculations!$B$2)=SalesData[[#This Row],[Country]])</f>
        <v>1</v>
      </c>
    </row>
    <row r="443" spans="1:13">
      <c r="A443" s="9">
        <v>42043</v>
      </c>
      <c r="B443" s="7" t="s">
        <v>13</v>
      </c>
      <c r="C443" s="4" t="s">
        <v>470</v>
      </c>
      <c r="D443" s="4" t="s">
        <v>1035</v>
      </c>
      <c r="E443" s="4" t="s">
        <v>1048</v>
      </c>
      <c r="F443" s="4">
        <v>580</v>
      </c>
      <c r="G443" s="8">
        <v>0.55000000000000004</v>
      </c>
      <c r="H443" s="4">
        <f t="shared" si="6"/>
        <v>319</v>
      </c>
      <c r="I443" s="4" t="s">
        <v>1050</v>
      </c>
      <c r="J443" s="6">
        <v>42133</v>
      </c>
      <c r="K443" s="10" t="s">
        <v>1043</v>
      </c>
      <c r="L443">
        <f>IF(SalesData[[#This Row],[Sales stage]]&lt;&gt;"Won",SalesData[[#This Row],[Close Date/Expected Close Date]]-SalesData[[#This Row],[Reporting Date]],"")</f>
        <v>90</v>
      </c>
      <c r="M443" t="b">
        <f>OR(Calculations!$B$2=1,INDEX(Calculations!$E$3:$E$13,Calculations!$B$2)=SalesData[[#This Row],[Country]])</f>
        <v>1</v>
      </c>
    </row>
    <row r="444" spans="1:13">
      <c r="A444" s="9">
        <v>42043</v>
      </c>
      <c r="B444" s="7" t="s">
        <v>16</v>
      </c>
      <c r="C444" s="4" t="s">
        <v>471</v>
      </c>
      <c r="D444" s="4" t="s">
        <v>1030</v>
      </c>
      <c r="E444" s="4" t="s">
        <v>1048</v>
      </c>
      <c r="F444" s="4">
        <v>1870</v>
      </c>
      <c r="G444" s="8">
        <v>0.55000000000000004</v>
      </c>
      <c r="H444" s="4">
        <f t="shared" si="6"/>
        <v>1028.5</v>
      </c>
      <c r="I444" s="4" t="s">
        <v>1053</v>
      </c>
      <c r="J444" s="6">
        <v>42139</v>
      </c>
      <c r="K444" s="10" t="s">
        <v>1046</v>
      </c>
      <c r="L444">
        <f>IF(SalesData[[#This Row],[Sales stage]]&lt;&gt;"Won",SalesData[[#This Row],[Close Date/Expected Close Date]]-SalesData[[#This Row],[Reporting Date]],"")</f>
        <v>96</v>
      </c>
      <c r="M444" t="b">
        <f>OR(Calculations!$B$2=1,INDEX(Calculations!$E$3:$E$13,Calculations!$B$2)=SalesData[[#This Row],[Country]])</f>
        <v>1</v>
      </c>
    </row>
    <row r="445" spans="1:13">
      <c r="A445" s="9">
        <v>42043</v>
      </c>
      <c r="B445" s="7" t="s">
        <v>26</v>
      </c>
      <c r="C445" s="4" t="s">
        <v>472</v>
      </c>
      <c r="D445" s="4" t="s">
        <v>1037</v>
      </c>
      <c r="E445" s="4" t="s">
        <v>1048</v>
      </c>
      <c r="F445" s="4">
        <v>1700</v>
      </c>
      <c r="G445" s="8">
        <v>0.55000000000000004</v>
      </c>
      <c r="H445" s="4">
        <f t="shared" si="6"/>
        <v>935.00000000000011</v>
      </c>
      <c r="I445" s="4" t="s">
        <v>1050</v>
      </c>
      <c r="J445" s="6">
        <v>42109</v>
      </c>
      <c r="K445" s="10" t="s">
        <v>1045</v>
      </c>
      <c r="L445">
        <f>IF(SalesData[[#This Row],[Sales stage]]&lt;&gt;"Won",SalesData[[#This Row],[Close Date/Expected Close Date]]-SalesData[[#This Row],[Reporting Date]],"")</f>
        <v>66</v>
      </c>
      <c r="M445" t="b">
        <f>OR(Calculations!$B$2=1,INDEX(Calculations!$E$3:$E$13,Calculations!$B$2)=SalesData[[#This Row],[Country]])</f>
        <v>1</v>
      </c>
    </row>
    <row r="446" spans="1:13">
      <c r="A446" s="9">
        <v>42043</v>
      </c>
      <c r="B446" s="7" t="s">
        <v>13</v>
      </c>
      <c r="C446" s="4" t="s">
        <v>473</v>
      </c>
      <c r="D446" s="4" t="s">
        <v>1036</v>
      </c>
      <c r="E446" s="4" t="s">
        <v>1048</v>
      </c>
      <c r="F446" s="4">
        <v>4930</v>
      </c>
      <c r="G446" s="8">
        <v>0.8</v>
      </c>
      <c r="H446" s="4">
        <f t="shared" si="6"/>
        <v>3944</v>
      </c>
      <c r="I446" s="4" t="s">
        <v>1053</v>
      </c>
      <c r="J446" s="6">
        <v>42106</v>
      </c>
      <c r="K446" s="10" t="s">
        <v>1043</v>
      </c>
      <c r="L446">
        <f>IF(SalesData[[#This Row],[Sales stage]]&lt;&gt;"Won",SalesData[[#This Row],[Close Date/Expected Close Date]]-SalesData[[#This Row],[Reporting Date]],"")</f>
        <v>63</v>
      </c>
      <c r="M446" t="b">
        <f>OR(Calculations!$B$2=1,INDEX(Calculations!$E$3:$E$13,Calculations!$B$2)=SalesData[[#This Row],[Country]])</f>
        <v>1</v>
      </c>
    </row>
    <row r="447" spans="1:13">
      <c r="A447" s="9">
        <v>42043</v>
      </c>
      <c r="B447" s="7" t="s">
        <v>26</v>
      </c>
      <c r="C447" s="4" t="s">
        <v>474</v>
      </c>
      <c r="D447" s="4" t="s">
        <v>1034</v>
      </c>
      <c r="E447" s="4" t="s">
        <v>1048</v>
      </c>
      <c r="F447" s="4">
        <v>2730</v>
      </c>
      <c r="G447" s="8">
        <v>0.6</v>
      </c>
      <c r="H447" s="4">
        <f t="shared" si="6"/>
        <v>1638</v>
      </c>
      <c r="I447" s="4" t="s">
        <v>1051</v>
      </c>
      <c r="J447" s="6">
        <v>42109</v>
      </c>
      <c r="K447" s="10" t="s">
        <v>1043</v>
      </c>
      <c r="L447">
        <f>IF(SalesData[[#This Row],[Sales stage]]&lt;&gt;"Won",SalesData[[#This Row],[Close Date/Expected Close Date]]-SalesData[[#This Row],[Reporting Date]],"")</f>
        <v>66</v>
      </c>
      <c r="M447" t="b">
        <f>OR(Calculations!$B$2=1,INDEX(Calculations!$E$3:$E$13,Calculations!$B$2)=SalesData[[#This Row],[Country]])</f>
        <v>1</v>
      </c>
    </row>
    <row r="448" spans="1:13">
      <c r="A448" s="9">
        <v>42043</v>
      </c>
      <c r="B448" s="7" t="s">
        <v>20</v>
      </c>
      <c r="C448" s="4" t="s">
        <v>475</v>
      </c>
      <c r="D448" s="4" t="s">
        <v>1038</v>
      </c>
      <c r="E448" s="4" t="s">
        <v>1040</v>
      </c>
      <c r="F448" s="4">
        <v>1140</v>
      </c>
      <c r="G448" s="8">
        <v>0.7</v>
      </c>
      <c r="H448" s="4">
        <f t="shared" si="6"/>
        <v>798</v>
      </c>
      <c r="I448" s="4" t="s">
        <v>1053</v>
      </c>
      <c r="J448" s="6">
        <v>42127</v>
      </c>
      <c r="K448" s="10" t="s">
        <v>1044</v>
      </c>
      <c r="L448">
        <f>IF(SalesData[[#This Row],[Sales stage]]&lt;&gt;"Won",SalesData[[#This Row],[Close Date/Expected Close Date]]-SalesData[[#This Row],[Reporting Date]],"")</f>
        <v>84</v>
      </c>
      <c r="M448" t="b">
        <f>OR(Calculations!$B$2=1,INDEX(Calculations!$E$3:$E$13,Calculations!$B$2)=SalesData[[#This Row],[Country]])</f>
        <v>1</v>
      </c>
    </row>
    <row r="449" spans="1:13">
      <c r="A449" s="9">
        <v>42043</v>
      </c>
      <c r="B449" s="7" t="s">
        <v>16</v>
      </c>
      <c r="C449" s="4" t="s">
        <v>476</v>
      </c>
      <c r="D449" s="4" t="s">
        <v>1038</v>
      </c>
      <c r="E449" s="4" t="s">
        <v>1040</v>
      </c>
      <c r="F449" s="4">
        <v>860</v>
      </c>
      <c r="G449" s="8">
        <v>0.85</v>
      </c>
      <c r="H449" s="4">
        <f t="shared" si="6"/>
        <v>731</v>
      </c>
      <c r="I449" s="4" t="s">
        <v>1051</v>
      </c>
      <c r="J449" s="6">
        <v>42131</v>
      </c>
      <c r="K449" s="10" t="s">
        <v>1043</v>
      </c>
      <c r="L449">
        <f>IF(SalesData[[#This Row],[Sales stage]]&lt;&gt;"Won",SalesData[[#This Row],[Close Date/Expected Close Date]]-SalesData[[#This Row],[Reporting Date]],"")</f>
        <v>88</v>
      </c>
      <c r="M449" t="b">
        <f>OR(Calculations!$B$2=1,INDEX(Calculations!$E$3:$E$13,Calculations!$B$2)=SalesData[[#This Row],[Country]])</f>
        <v>1</v>
      </c>
    </row>
    <row r="450" spans="1:13">
      <c r="A450" s="9">
        <v>42043</v>
      </c>
      <c r="B450" s="7" t="s">
        <v>11</v>
      </c>
      <c r="C450" s="4" t="s">
        <v>477</v>
      </c>
      <c r="D450" s="4" t="s">
        <v>1034</v>
      </c>
      <c r="E450" s="4" t="s">
        <v>1042</v>
      </c>
      <c r="F450" s="4">
        <v>4780</v>
      </c>
      <c r="G450" s="8">
        <v>0.7</v>
      </c>
      <c r="H450" s="4">
        <f t="shared" si="6"/>
        <v>3346</v>
      </c>
      <c r="I450" s="4" t="s">
        <v>1051</v>
      </c>
      <c r="J450" s="6">
        <v>42159</v>
      </c>
      <c r="K450" s="10" t="s">
        <v>1043</v>
      </c>
      <c r="L450">
        <f>IF(SalesData[[#This Row],[Sales stage]]&lt;&gt;"Won",SalesData[[#This Row],[Close Date/Expected Close Date]]-SalesData[[#This Row],[Reporting Date]],"")</f>
        <v>116</v>
      </c>
      <c r="M450" t="b">
        <f>OR(Calculations!$B$2=1,INDEX(Calculations!$E$3:$E$13,Calculations!$B$2)=SalesData[[#This Row],[Country]])</f>
        <v>1</v>
      </c>
    </row>
    <row r="451" spans="1:13">
      <c r="A451" s="9">
        <v>42043</v>
      </c>
      <c r="B451" s="7" t="s">
        <v>20</v>
      </c>
      <c r="C451" s="4" t="s">
        <v>478</v>
      </c>
      <c r="D451" s="4" t="s">
        <v>1031</v>
      </c>
      <c r="E451" s="4" t="s">
        <v>1040</v>
      </c>
      <c r="F451" s="4">
        <v>2850</v>
      </c>
      <c r="G451" s="8">
        <v>0.6</v>
      </c>
      <c r="H451" s="4">
        <f t="shared" ref="H451:H514" si="7">F451*G451</f>
        <v>1710</v>
      </c>
      <c r="I451" s="4" t="s">
        <v>1050</v>
      </c>
      <c r="J451" s="6">
        <v>42110</v>
      </c>
      <c r="K451" s="10" t="s">
        <v>1044</v>
      </c>
      <c r="L451">
        <f>IF(SalesData[[#This Row],[Sales stage]]&lt;&gt;"Won",SalesData[[#This Row],[Close Date/Expected Close Date]]-SalesData[[#This Row],[Reporting Date]],"")</f>
        <v>67</v>
      </c>
      <c r="M451" t="b">
        <f>OR(Calculations!$B$2=1,INDEX(Calculations!$E$3:$E$13,Calculations!$B$2)=SalesData[[#This Row],[Country]])</f>
        <v>1</v>
      </c>
    </row>
    <row r="452" spans="1:13">
      <c r="A452" s="9">
        <v>42043</v>
      </c>
      <c r="B452" s="7" t="s">
        <v>23</v>
      </c>
      <c r="C452" s="4" t="s">
        <v>479</v>
      </c>
      <c r="D452" s="4" t="s">
        <v>1036</v>
      </c>
      <c r="E452" s="4" t="s">
        <v>1048</v>
      </c>
      <c r="F452" s="4">
        <v>3330</v>
      </c>
      <c r="G452" s="8">
        <v>0.6</v>
      </c>
      <c r="H452" s="4">
        <f t="shared" si="7"/>
        <v>1998</v>
      </c>
      <c r="I452" s="4" t="s">
        <v>1053</v>
      </c>
      <c r="J452" s="6">
        <v>42126</v>
      </c>
      <c r="K452" s="10" t="s">
        <v>1043</v>
      </c>
      <c r="L452">
        <f>IF(SalesData[[#This Row],[Sales stage]]&lt;&gt;"Won",SalesData[[#This Row],[Close Date/Expected Close Date]]-SalesData[[#This Row],[Reporting Date]],"")</f>
        <v>83</v>
      </c>
      <c r="M452" t="b">
        <f>OR(Calculations!$B$2=1,INDEX(Calculations!$E$3:$E$13,Calculations!$B$2)=SalesData[[#This Row],[Country]])</f>
        <v>1</v>
      </c>
    </row>
    <row r="453" spans="1:13">
      <c r="A453" s="9">
        <v>42043</v>
      </c>
      <c r="B453" s="7" t="s">
        <v>20</v>
      </c>
      <c r="C453" s="4" t="s">
        <v>480</v>
      </c>
      <c r="D453" s="4" t="s">
        <v>1030</v>
      </c>
      <c r="E453" s="4" t="s">
        <v>1040</v>
      </c>
      <c r="F453" s="4">
        <v>1400</v>
      </c>
      <c r="G453" s="8">
        <v>0.55000000000000004</v>
      </c>
      <c r="H453" s="4">
        <f t="shared" si="7"/>
        <v>770.00000000000011</v>
      </c>
      <c r="I453" s="4" t="s">
        <v>1051</v>
      </c>
      <c r="J453" s="6">
        <v>42135</v>
      </c>
      <c r="K453" s="10" t="s">
        <v>1043</v>
      </c>
      <c r="L453">
        <f>IF(SalesData[[#This Row],[Sales stage]]&lt;&gt;"Won",SalesData[[#This Row],[Close Date/Expected Close Date]]-SalesData[[#This Row],[Reporting Date]],"")</f>
        <v>92</v>
      </c>
      <c r="M453" t="b">
        <f>OR(Calculations!$B$2=1,INDEX(Calculations!$E$3:$E$13,Calculations!$B$2)=SalesData[[#This Row],[Country]])</f>
        <v>1</v>
      </c>
    </row>
    <row r="454" spans="1:13">
      <c r="A454" s="9">
        <v>42043</v>
      </c>
      <c r="B454" s="7" t="s">
        <v>16</v>
      </c>
      <c r="C454" s="4" t="s">
        <v>481</v>
      </c>
      <c r="D454" s="4" t="s">
        <v>1029</v>
      </c>
      <c r="E454" s="4" t="s">
        <v>1040</v>
      </c>
      <c r="F454" s="4">
        <v>1030</v>
      </c>
      <c r="G454" s="8">
        <v>0.65</v>
      </c>
      <c r="H454" s="4">
        <f t="shared" si="7"/>
        <v>669.5</v>
      </c>
      <c r="I454" s="4" t="s">
        <v>1051</v>
      </c>
      <c r="J454" s="6">
        <v>42109</v>
      </c>
      <c r="K454" s="10" t="s">
        <v>1044</v>
      </c>
      <c r="L454">
        <f>IF(SalesData[[#This Row],[Sales stage]]&lt;&gt;"Won",SalesData[[#This Row],[Close Date/Expected Close Date]]-SalesData[[#This Row],[Reporting Date]],"")</f>
        <v>66</v>
      </c>
      <c r="M454" t="b">
        <f>OR(Calculations!$B$2=1,INDEX(Calculations!$E$3:$E$13,Calculations!$B$2)=SalesData[[#This Row],[Country]])</f>
        <v>1</v>
      </c>
    </row>
    <row r="455" spans="1:13">
      <c r="A455" s="9">
        <v>42043</v>
      </c>
      <c r="B455" s="7" t="s">
        <v>18</v>
      </c>
      <c r="C455" s="4" t="s">
        <v>482</v>
      </c>
      <c r="D455" s="4" t="s">
        <v>1035</v>
      </c>
      <c r="E455" s="4" t="s">
        <v>1040</v>
      </c>
      <c r="F455" s="4">
        <v>960</v>
      </c>
      <c r="G455" s="8">
        <v>0.5</v>
      </c>
      <c r="H455" s="4">
        <f t="shared" si="7"/>
        <v>480</v>
      </c>
      <c r="I455" s="4" t="s">
        <v>1051</v>
      </c>
      <c r="J455" s="6">
        <v>42166</v>
      </c>
      <c r="K455" s="10" t="s">
        <v>1045</v>
      </c>
      <c r="L455">
        <f>IF(SalesData[[#This Row],[Sales stage]]&lt;&gt;"Won",SalesData[[#This Row],[Close Date/Expected Close Date]]-SalesData[[#This Row],[Reporting Date]],"")</f>
        <v>123</v>
      </c>
      <c r="M455" t="b">
        <f>OR(Calculations!$B$2=1,INDEX(Calculations!$E$3:$E$13,Calculations!$B$2)=SalesData[[#This Row],[Country]])</f>
        <v>1</v>
      </c>
    </row>
    <row r="456" spans="1:13">
      <c r="A456" s="9">
        <v>42043</v>
      </c>
      <c r="B456" s="7" t="s">
        <v>18</v>
      </c>
      <c r="C456" s="4" t="s">
        <v>483</v>
      </c>
      <c r="D456" s="4" t="s">
        <v>1032</v>
      </c>
      <c r="E456" s="4" t="s">
        <v>1040</v>
      </c>
      <c r="F456" s="4">
        <v>450</v>
      </c>
      <c r="G456" s="8">
        <v>0.55000000000000004</v>
      </c>
      <c r="H456" s="4">
        <f t="shared" si="7"/>
        <v>247.50000000000003</v>
      </c>
      <c r="I456" s="2" t="s">
        <v>1052</v>
      </c>
      <c r="J456" s="6">
        <v>42122</v>
      </c>
      <c r="K456" s="10" t="s">
        <v>1043</v>
      </c>
      <c r="L456">
        <f>IF(SalesData[[#This Row],[Sales stage]]&lt;&gt;"Won",SalesData[[#This Row],[Close Date/Expected Close Date]]-SalesData[[#This Row],[Reporting Date]],"")</f>
        <v>79</v>
      </c>
      <c r="M456" t="b">
        <f>OR(Calculations!$B$2=1,INDEX(Calculations!$E$3:$E$13,Calculations!$B$2)=SalesData[[#This Row],[Country]])</f>
        <v>1</v>
      </c>
    </row>
    <row r="457" spans="1:13">
      <c r="A457" s="9">
        <v>42043</v>
      </c>
      <c r="B457" s="7" t="s">
        <v>23</v>
      </c>
      <c r="C457" s="4" t="s">
        <v>484</v>
      </c>
      <c r="D457" s="4" t="s">
        <v>1038</v>
      </c>
      <c r="E457" s="4" t="s">
        <v>1040</v>
      </c>
      <c r="F457" s="4">
        <v>570</v>
      </c>
      <c r="G457" s="8">
        <v>0.7</v>
      </c>
      <c r="H457" s="4">
        <f t="shared" si="7"/>
        <v>399</v>
      </c>
      <c r="I457" s="4" t="s">
        <v>1051</v>
      </c>
      <c r="J457" s="6">
        <v>42129</v>
      </c>
      <c r="K457" s="10" t="s">
        <v>1043</v>
      </c>
      <c r="L457">
        <f>IF(SalesData[[#This Row],[Sales stage]]&lt;&gt;"Won",SalesData[[#This Row],[Close Date/Expected Close Date]]-SalesData[[#This Row],[Reporting Date]],"")</f>
        <v>86</v>
      </c>
      <c r="M457" t="b">
        <f>OR(Calculations!$B$2=1,INDEX(Calculations!$E$3:$E$13,Calculations!$B$2)=SalesData[[#This Row],[Country]])</f>
        <v>1</v>
      </c>
    </row>
    <row r="458" spans="1:13">
      <c r="A458" s="9">
        <v>42043</v>
      </c>
      <c r="B458" s="7" t="s">
        <v>27</v>
      </c>
      <c r="C458" s="4" t="s">
        <v>485</v>
      </c>
      <c r="D458" s="4" t="s">
        <v>1032</v>
      </c>
      <c r="E458" s="4" t="s">
        <v>1047</v>
      </c>
      <c r="F458" s="4">
        <v>4220</v>
      </c>
      <c r="G458" s="8">
        <v>0.6</v>
      </c>
      <c r="H458" s="4">
        <f t="shared" si="7"/>
        <v>2532</v>
      </c>
      <c r="I458" s="4" t="s">
        <v>1051</v>
      </c>
      <c r="J458" s="6">
        <v>42081</v>
      </c>
      <c r="K458" s="10"/>
      <c r="L458" t="str">
        <f>IF(SalesData[[#This Row],[Sales stage]]&lt;&gt;"Won",SalesData[[#This Row],[Close Date/Expected Close Date]]-SalesData[[#This Row],[Reporting Date]],"")</f>
        <v/>
      </c>
      <c r="M458" t="b">
        <f>OR(Calculations!$B$2=1,INDEX(Calculations!$E$3:$E$13,Calculations!$B$2)=SalesData[[#This Row],[Country]])</f>
        <v>1</v>
      </c>
    </row>
    <row r="459" spans="1:13">
      <c r="A459" s="9">
        <v>42044</v>
      </c>
      <c r="B459" s="7" t="s">
        <v>16</v>
      </c>
      <c r="C459" s="4" t="s">
        <v>486</v>
      </c>
      <c r="D459" s="4" t="s">
        <v>1032</v>
      </c>
      <c r="E459" s="4" t="s">
        <v>1040</v>
      </c>
      <c r="F459" s="4">
        <v>4140</v>
      </c>
      <c r="G459" s="8">
        <v>0.7</v>
      </c>
      <c r="H459" s="4">
        <f t="shared" si="7"/>
        <v>2898</v>
      </c>
      <c r="I459" s="4" t="s">
        <v>1051</v>
      </c>
      <c r="J459" s="6">
        <v>42122</v>
      </c>
      <c r="K459" s="10"/>
      <c r="L459">
        <f>IF(SalesData[[#This Row],[Sales stage]]&lt;&gt;"Won",SalesData[[#This Row],[Close Date/Expected Close Date]]-SalesData[[#This Row],[Reporting Date]],"")</f>
        <v>78</v>
      </c>
      <c r="M459" t="b">
        <f>OR(Calculations!$B$2=1,INDEX(Calculations!$E$3:$E$13,Calculations!$B$2)=SalesData[[#This Row],[Country]])</f>
        <v>1</v>
      </c>
    </row>
    <row r="460" spans="1:13">
      <c r="A460" s="9">
        <v>42044</v>
      </c>
      <c r="B460" s="7" t="s">
        <v>15</v>
      </c>
      <c r="C460" s="4" t="s">
        <v>487</v>
      </c>
      <c r="D460" s="4" t="s">
        <v>1037</v>
      </c>
      <c r="E460" s="4" t="s">
        <v>1048</v>
      </c>
      <c r="F460" s="4">
        <v>4420</v>
      </c>
      <c r="G460" s="8">
        <v>0.55000000000000004</v>
      </c>
      <c r="H460" s="4">
        <f t="shared" si="7"/>
        <v>2431</v>
      </c>
      <c r="I460" s="4" t="s">
        <v>1051</v>
      </c>
      <c r="J460" s="6">
        <v>42126</v>
      </c>
      <c r="K460" s="10" t="s">
        <v>1044</v>
      </c>
      <c r="L460">
        <f>IF(SalesData[[#This Row],[Sales stage]]&lt;&gt;"Won",SalesData[[#This Row],[Close Date/Expected Close Date]]-SalesData[[#This Row],[Reporting Date]],"")</f>
        <v>82</v>
      </c>
      <c r="M460" t="b">
        <f>OR(Calculations!$B$2=1,INDEX(Calculations!$E$3:$E$13,Calculations!$B$2)=SalesData[[#This Row],[Country]])</f>
        <v>1</v>
      </c>
    </row>
    <row r="461" spans="1:13">
      <c r="A461" s="9">
        <v>42044</v>
      </c>
      <c r="B461" s="7" t="s">
        <v>23</v>
      </c>
      <c r="C461" s="4" t="s">
        <v>488</v>
      </c>
      <c r="D461" s="4" t="s">
        <v>1038</v>
      </c>
      <c r="E461" s="4" t="s">
        <v>1048</v>
      </c>
      <c r="F461" s="4">
        <v>220</v>
      </c>
      <c r="G461" s="8">
        <v>0.6</v>
      </c>
      <c r="H461" s="4">
        <f t="shared" si="7"/>
        <v>132</v>
      </c>
      <c r="I461" s="2" t="s">
        <v>1052</v>
      </c>
      <c r="J461" s="6">
        <v>42107</v>
      </c>
      <c r="K461" s="10" t="s">
        <v>1044</v>
      </c>
      <c r="L461">
        <f>IF(SalesData[[#This Row],[Sales stage]]&lt;&gt;"Won",SalesData[[#This Row],[Close Date/Expected Close Date]]-SalesData[[#This Row],[Reporting Date]],"")</f>
        <v>63</v>
      </c>
      <c r="M461" t="b">
        <f>OR(Calculations!$B$2=1,INDEX(Calculations!$E$3:$E$13,Calculations!$B$2)=SalesData[[#This Row],[Country]])</f>
        <v>1</v>
      </c>
    </row>
    <row r="462" spans="1:13">
      <c r="A462" s="9">
        <v>42044</v>
      </c>
      <c r="B462" s="7" t="s">
        <v>8</v>
      </c>
      <c r="C462" s="4" t="s">
        <v>489</v>
      </c>
      <c r="D462" s="4" t="s">
        <v>1034</v>
      </c>
      <c r="E462" s="4" t="s">
        <v>1048</v>
      </c>
      <c r="F462" s="4">
        <v>640</v>
      </c>
      <c r="G462" s="8">
        <v>0.6</v>
      </c>
      <c r="H462" s="4">
        <f t="shared" si="7"/>
        <v>384</v>
      </c>
      <c r="I462" s="4" t="s">
        <v>1050</v>
      </c>
      <c r="J462" s="6">
        <v>42149</v>
      </c>
      <c r="K462" s="10" t="s">
        <v>1044</v>
      </c>
      <c r="L462">
        <f>IF(SalesData[[#This Row],[Sales stage]]&lt;&gt;"Won",SalesData[[#This Row],[Close Date/Expected Close Date]]-SalesData[[#This Row],[Reporting Date]],"")</f>
        <v>105</v>
      </c>
      <c r="M462" t="b">
        <f>OR(Calculations!$B$2=1,INDEX(Calculations!$E$3:$E$13,Calculations!$B$2)=SalesData[[#This Row],[Country]])</f>
        <v>1</v>
      </c>
    </row>
    <row r="463" spans="1:13">
      <c r="A463" s="9">
        <v>42044</v>
      </c>
      <c r="B463" s="7" t="s">
        <v>23</v>
      </c>
      <c r="C463" s="4" t="s">
        <v>490</v>
      </c>
      <c r="D463" s="4" t="s">
        <v>1032</v>
      </c>
      <c r="E463" s="4" t="s">
        <v>1040</v>
      </c>
      <c r="F463" s="4">
        <v>3120</v>
      </c>
      <c r="G463" s="8">
        <v>0.85</v>
      </c>
      <c r="H463" s="4">
        <f t="shared" si="7"/>
        <v>2652</v>
      </c>
      <c r="I463" s="4" t="s">
        <v>1050</v>
      </c>
      <c r="J463" s="6">
        <v>42169</v>
      </c>
      <c r="K463" s="10" t="s">
        <v>1044</v>
      </c>
      <c r="L463">
        <f>IF(SalesData[[#This Row],[Sales stage]]&lt;&gt;"Won",SalesData[[#This Row],[Close Date/Expected Close Date]]-SalesData[[#This Row],[Reporting Date]],"")</f>
        <v>125</v>
      </c>
      <c r="M463" t="b">
        <f>OR(Calculations!$B$2=1,INDEX(Calculations!$E$3:$E$13,Calculations!$B$2)=SalesData[[#This Row],[Country]])</f>
        <v>1</v>
      </c>
    </row>
    <row r="464" spans="1:13">
      <c r="A464" s="9">
        <v>42044</v>
      </c>
      <c r="B464" s="7" t="s">
        <v>8</v>
      </c>
      <c r="C464" s="4" t="s">
        <v>491</v>
      </c>
      <c r="D464" s="4" t="s">
        <v>1038</v>
      </c>
      <c r="E464" s="4" t="s">
        <v>1042</v>
      </c>
      <c r="F464" s="4">
        <v>3920</v>
      </c>
      <c r="G464" s="8">
        <v>0.75</v>
      </c>
      <c r="H464" s="4">
        <f t="shared" si="7"/>
        <v>2940</v>
      </c>
      <c r="I464" s="4" t="s">
        <v>1050</v>
      </c>
      <c r="J464" s="6">
        <v>42113</v>
      </c>
      <c r="K464" s="10" t="s">
        <v>1046</v>
      </c>
      <c r="L464">
        <f>IF(SalesData[[#This Row],[Sales stage]]&lt;&gt;"Won",SalesData[[#This Row],[Close Date/Expected Close Date]]-SalesData[[#This Row],[Reporting Date]],"")</f>
        <v>69</v>
      </c>
      <c r="M464" t="b">
        <f>OR(Calculations!$B$2=1,INDEX(Calculations!$E$3:$E$13,Calculations!$B$2)=SalesData[[#This Row],[Country]])</f>
        <v>1</v>
      </c>
    </row>
    <row r="465" spans="1:13">
      <c r="A465" s="9">
        <v>42044</v>
      </c>
      <c r="B465" s="7" t="s">
        <v>8</v>
      </c>
      <c r="C465" s="4" t="s">
        <v>492</v>
      </c>
      <c r="D465" s="4" t="s">
        <v>1036</v>
      </c>
      <c r="E465" s="4" t="s">
        <v>1040</v>
      </c>
      <c r="F465" s="4">
        <v>1480</v>
      </c>
      <c r="G465" s="8">
        <v>0.6</v>
      </c>
      <c r="H465" s="4">
        <f t="shared" si="7"/>
        <v>888</v>
      </c>
      <c r="I465" s="4" t="s">
        <v>1051</v>
      </c>
      <c r="J465" s="6">
        <v>42168</v>
      </c>
      <c r="K465" s="10" t="s">
        <v>1043</v>
      </c>
      <c r="L465">
        <f>IF(SalesData[[#This Row],[Sales stage]]&lt;&gt;"Won",SalesData[[#This Row],[Close Date/Expected Close Date]]-SalesData[[#This Row],[Reporting Date]],"")</f>
        <v>124</v>
      </c>
      <c r="M465" t="b">
        <f>OR(Calculations!$B$2=1,INDEX(Calculations!$E$3:$E$13,Calculations!$B$2)=SalesData[[#This Row],[Country]])</f>
        <v>1</v>
      </c>
    </row>
    <row r="466" spans="1:13">
      <c r="A466" s="9">
        <v>42044</v>
      </c>
      <c r="B466" s="7" t="s">
        <v>9</v>
      </c>
      <c r="C466" s="4" t="s">
        <v>493</v>
      </c>
      <c r="D466" s="4" t="s">
        <v>1030</v>
      </c>
      <c r="E466" s="4" t="s">
        <v>1039</v>
      </c>
      <c r="F466" s="4">
        <v>700</v>
      </c>
      <c r="G466" s="8">
        <v>0.85</v>
      </c>
      <c r="H466" s="4">
        <f t="shared" si="7"/>
        <v>595</v>
      </c>
      <c r="I466" s="4" t="s">
        <v>1053</v>
      </c>
      <c r="J466" s="6">
        <v>42136</v>
      </c>
      <c r="K466" s="10" t="s">
        <v>1046</v>
      </c>
      <c r="L466">
        <f>IF(SalesData[[#This Row],[Sales stage]]&lt;&gt;"Won",SalesData[[#This Row],[Close Date/Expected Close Date]]-SalesData[[#This Row],[Reporting Date]],"")</f>
        <v>92</v>
      </c>
      <c r="M466" t="b">
        <f>OR(Calculations!$B$2=1,INDEX(Calculations!$E$3:$E$13,Calculations!$B$2)=SalesData[[#This Row],[Country]])</f>
        <v>1</v>
      </c>
    </row>
    <row r="467" spans="1:13">
      <c r="A467" s="9">
        <v>42044</v>
      </c>
      <c r="B467" s="7" t="s">
        <v>22</v>
      </c>
      <c r="C467" s="4" t="s">
        <v>494</v>
      </c>
      <c r="D467" s="4" t="s">
        <v>1034</v>
      </c>
      <c r="E467" s="4" t="s">
        <v>1048</v>
      </c>
      <c r="F467" s="4">
        <v>3590</v>
      </c>
      <c r="G467" s="8">
        <v>0.85</v>
      </c>
      <c r="H467" s="4">
        <f t="shared" si="7"/>
        <v>3051.5</v>
      </c>
      <c r="I467" s="4" t="s">
        <v>1053</v>
      </c>
      <c r="J467" s="6">
        <v>42182</v>
      </c>
      <c r="K467" s="10" t="s">
        <v>1043</v>
      </c>
      <c r="L467">
        <f>IF(SalesData[[#This Row],[Sales stage]]&lt;&gt;"Won",SalesData[[#This Row],[Close Date/Expected Close Date]]-SalesData[[#This Row],[Reporting Date]],"")</f>
        <v>138</v>
      </c>
      <c r="M467" t="b">
        <f>OR(Calculations!$B$2=1,INDEX(Calculations!$E$3:$E$13,Calculations!$B$2)=SalesData[[#This Row],[Country]])</f>
        <v>1</v>
      </c>
    </row>
    <row r="468" spans="1:13">
      <c r="A468" s="9">
        <v>42044</v>
      </c>
      <c r="B468" s="7" t="s">
        <v>10</v>
      </c>
      <c r="C468" s="4" t="s">
        <v>495</v>
      </c>
      <c r="D468" s="4" t="s">
        <v>1032</v>
      </c>
      <c r="E468" s="4" t="s">
        <v>1047</v>
      </c>
      <c r="F468" s="4">
        <v>2250</v>
      </c>
      <c r="G468" s="8">
        <v>0.7</v>
      </c>
      <c r="H468" s="4">
        <f t="shared" si="7"/>
        <v>1575</v>
      </c>
      <c r="I468" s="4" t="s">
        <v>1050</v>
      </c>
      <c r="J468" s="6">
        <v>42083</v>
      </c>
      <c r="K468" s="10"/>
      <c r="L468" t="str">
        <f>IF(SalesData[[#This Row],[Sales stage]]&lt;&gt;"Won",SalesData[[#This Row],[Close Date/Expected Close Date]]-SalesData[[#This Row],[Reporting Date]],"")</f>
        <v/>
      </c>
      <c r="M468" t="b">
        <f>OR(Calculations!$B$2=1,INDEX(Calculations!$E$3:$E$13,Calculations!$B$2)=SalesData[[#This Row],[Country]])</f>
        <v>1</v>
      </c>
    </row>
    <row r="469" spans="1:13">
      <c r="A469" s="9">
        <v>42044</v>
      </c>
      <c r="B469" s="7" t="s">
        <v>26</v>
      </c>
      <c r="C469" s="4" t="s">
        <v>496</v>
      </c>
      <c r="D469" s="4" t="s">
        <v>1034</v>
      </c>
      <c r="E469" s="4" t="s">
        <v>1039</v>
      </c>
      <c r="F469" s="4">
        <v>680</v>
      </c>
      <c r="G469" s="8">
        <v>0.65</v>
      </c>
      <c r="H469" s="4">
        <f t="shared" si="7"/>
        <v>442</v>
      </c>
      <c r="I469" s="4" t="s">
        <v>1051</v>
      </c>
      <c r="J469" s="6">
        <v>42177</v>
      </c>
      <c r="K469" s="10" t="s">
        <v>1046</v>
      </c>
      <c r="L469">
        <f>IF(SalesData[[#This Row],[Sales stage]]&lt;&gt;"Won",SalesData[[#This Row],[Close Date/Expected Close Date]]-SalesData[[#This Row],[Reporting Date]],"")</f>
        <v>133</v>
      </c>
      <c r="M469" t="b">
        <f>OR(Calculations!$B$2=1,INDEX(Calculations!$E$3:$E$13,Calculations!$B$2)=SalesData[[#This Row],[Country]])</f>
        <v>1</v>
      </c>
    </row>
    <row r="470" spans="1:13">
      <c r="A470" s="9">
        <v>42044</v>
      </c>
      <c r="B470" s="7" t="s">
        <v>22</v>
      </c>
      <c r="C470" s="4" t="s">
        <v>497</v>
      </c>
      <c r="D470" s="4" t="s">
        <v>1029</v>
      </c>
      <c r="E470" s="4" t="s">
        <v>1048</v>
      </c>
      <c r="F470" s="4">
        <v>210</v>
      </c>
      <c r="G470" s="8">
        <v>0.55000000000000004</v>
      </c>
      <c r="H470" s="4">
        <f t="shared" si="7"/>
        <v>115.50000000000001</v>
      </c>
      <c r="I470" s="4" t="s">
        <v>1050</v>
      </c>
      <c r="J470" s="6">
        <v>42174</v>
      </c>
      <c r="K470" s="10" t="s">
        <v>1043</v>
      </c>
      <c r="L470">
        <f>IF(SalesData[[#This Row],[Sales stage]]&lt;&gt;"Won",SalesData[[#This Row],[Close Date/Expected Close Date]]-SalesData[[#This Row],[Reporting Date]],"")</f>
        <v>130</v>
      </c>
      <c r="M470" t="b">
        <f>OR(Calculations!$B$2=1,INDEX(Calculations!$E$3:$E$13,Calculations!$B$2)=SalesData[[#This Row],[Country]])</f>
        <v>1</v>
      </c>
    </row>
    <row r="471" spans="1:13">
      <c r="A471" s="9">
        <v>42045</v>
      </c>
      <c r="B471" s="7" t="s">
        <v>25</v>
      </c>
      <c r="C471" s="4" t="s">
        <v>498</v>
      </c>
      <c r="D471" s="4" t="s">
        <v>1030</v>
      </c>
      <c r="E471" s="4" t="s">
        <v>1041</v>
      </c>
      <c r="F471" s="4">
        <v>1640</v>
      </c>
      <c r="G471" s="8">
        <v>0.6</v>
      </c>
      <c r="H471" s="4">
        <f t="shared" si="7"/>
        <v>984</v>
      </c>
      <c r="I471" s="4" t="s">
        <v>1053</v>
      </c>
      <c r="J471" s="6">
        <v>42121</v>
      </c>
      <c r="K471" s="10"/>
      <c r="L471">
        <f>IF(SalesData[[#This Row],[Sales stage]]&lt;&gt;"Won",SalesData[[#This Row],[Close Date/Expected Close Date]]-SalesData[[#This Row],[Reporting Date]],"")</f>
        <v>76</v>
      </c>
      <c r="M471" t="b">
        <f>OR(Calculations!$B$2=1,INDEX(Calculations!$E$3:$E$13,Calculations!$B$2)=SalesData[[#This Row],[Country]])</f>
        <v>1</v>
      </c>
    </row>
    <row r="472" spans="1:13">
      <c r="A472" s="9">
        <v>42045</v>
      </c>
      <c r="B472" s="7" t="s">
        <v>22</v>
      </c>
      <c r="C472" s="4" t="s">
        <v>499</v>
      </c>
      <c r="D472" s="4" t="s">
        <v>1037</v>
      </c>
      <c r="E472" s="4" t="s">
        <v>1039</v>
      </c>
      <c r="F472" s="4">
        <v>3490</v>
      </c>
      <c r="G472" s="8">
        <v>0.75</v>
      </c>
      <c r="H472" s="4">
        <f t="shared" si="7"/>
        <v>2617.5</v>
      </c>
      <c r="I472" s="4" t="s">
        <v>1053</v>
      </c>
      <c r="J472" s="6">
        <v>42121</v>
      </c>
      <c r="K472" s="10" t="s">
        <v>1044</v>
      </c>
      <c r="L472">
        <f>IF(SalesData[[#This Row],[Sales stage]]&lt;&gt;"Won",SalesData[[#This Row],[Close Date/Expected Close Date]]-SalesData[[#This Row],[Reporting Date]],"")</f>
        <v>76</v>
      </c>
      <c r="M472" t="b">
        <f>OR(Calculations!$B$2=1,INDEX(Calculations!$E$3:$E$13,Calculations!$B$2)=SalesData[[#This Row],[Country]])</f>
        <v>1</v>
      </c>
    </row>
    <row r="473" spans="1:13">
      <c r="A473" s="9">
        <v>42045</v>
      </c>
      <c r="B473" s="7" t="s">
        <v>13</v>
      </c>
      <c r="C473" s="4" t="s">
        <v>500</v>
      </c>
      <c r="D473" s="4" t="s">
        <v>1036</v>
      </c>
      <c r="E473" s="4" t="s">
        <v>1048</v>
      </c>
      <c r="F473" s="4">
        <v>3890</v>
      </c>
      <c r="G473" s="8">
        <v>0.75</v>
      </c>
      <c r="H473" s="4">
        <f t="shared" si="7"/>
        <v>2917.5</v>
      </c>
      <c r="I473" s="4" t="s">
        <v>1053</v>
      </c>
      <c r="J473" s="6">
        <v>42180</v>
      </c>
      <c r="K473" s="10" t="s">
        <v>1043</v>
      </c>
      <c r="L473">
        <f>IF(SalesData[[#This Row],[Sales stage]]&lt;&gt;"Won",SalesData[[#This Row],[Close Date/Expected Close Date]]-SalesData[[#This Row],[Reporting Date]],"")</f>
        <v>135</v>
      </c>
      <c r="M473" t="b">
        <f>OR(Calculations!$B$2=1,INDEX(Calculations!$E$3:$E$13,Calculations!$B$2)=SalesData[[#This Row],[Country]])</f>
        <v>1</v>
      </c>
    </row>
    <row r="474" spans="1:13">
      <c r="A474" s="9">
        <v>42045</v>
      </c>
      <c r="B474" s="7" t="s">
        <v>26</v>
      </c>
      <c r="C474" s="4" t="s">
        <v>501</v>
      </c>
      <c r="D474" s="4" t="s">
        <v>1037</v>
      </c>
      <c r="E474" s="4" t="s">
        <v>1048</v>
      </c>
      <c r="F474" s="4">
        <v>4590</v>
      </c>
      <c r="G474" s="8">
        <v>0.75</v>
      </c>
      <c r="H474" s="4">
        <f t="shared" si="7"/>
        <v>3442.5</v>
      </c>
      <c r="I474" s="4" t="s">
        <v>1050</v>
      </c>
      <c r="J474" s="6">
        <v>42151</v>
      </c>
      <c r="K474" s="10" t="s">
        <v>1044</v>
      </c>
      <c r="L474">
        <f>IF(SalesData[[#This Row],[Sales stage]]&lt;&gt;"Won",SalesData[[#This Row],[Close Date/Expected Close Date]]-SalesData[[#This Row],[Reporting Date]],"")</f>
        <v>106</v>
      </c>
      <c r="M474" t="b">
        <f>OR(Calculations!$B$2=1,INDEX(Calculations!$E$3:$E$13,Calculations!$B$2)=SalesData[[#This Row],[Country]])</f>
        <v>1</v>
      </c>
    </row>
    <row r="475" spans="1:13">
      <c r="A475" s="9">
        <v>42045</v>
      </c>
      <c r="B475" s="7" t="s">
        <v>16</v>
      </c>
      <c r="C475" s="4" t="s">
        <v>502</v>
      </c>
      <c r="D475" s="4" t="s">
        <v>1038</v>
      </c>
      <c r="E475" s="4" t="s">
        <v>1040</v>
      </c>
      <c r="F475" s="4">
        <v>700</v>
      </c>
      <c r="G475" s="8">
        <v>0.8</v>
      </c>
      <c r="H475" s="4">
        <f t="shared" si="7"/>
        <v>560</v>
      </c>
      <c r="I475" s="4" t="s">
        <v>1051</v>
      </c>
      <c r="J475" s="6">
        <v>42143</v>
      </c>
      <c r="K475" s="10"/>
      <c r="L475">
        <f>IF(SalesData[[#This Row],[Sales stage]]&lt;&gt;"Won",SalesData[[#This Row],[Close Date/Expected Close Date]]-SalesData[[#This Row],[Reporting Date]],"")</f>
        <v>98</v>
      </c>
      <c r="M475" t="b">
        <f>OR(Calculations!$B$2=1,INDEX(Calculations!$E$3:$E$13,Calculations!$B$2)=SalesData[[#This Row],[Country]])</f>
        <v>1</v>
      </c>
    </row>
    <row r="476" spans="1:13">
      <c r="A476" s="9">
        <v>42045</v>
      </c>
      <c r="B476" s="7" t="s">
        <v>23</v>
      </c>
      <c r="C476" s="4" t="s">
        <v>503</v>
      </c>
      <c r="D476" s="4" t="s">
        <v>1038</v>
      </c>
      <c r="E476" s="4" t="s">
        <v>1042</v>
      </c>
      <c r="F476" s="4">
        <v>4680</v>
      </c>
      <c r="G476" s="8">
        <v>0.85</v>
      </c>
      <c r="H476" s="4">
        <f t="shared" si="7"/>
        <v>3978</v>
      </c>
      <c r="I476" s="4" t="s">
        <v>1053</v>
      </c>
      <c r="J476" s="6">
        <v>42124</v>
      </c>
      <c r="K476" s="10" t="s">
        <v>1043</v>
      </c>
      <c r="L476">
        <f>IF(SalesData[[#This Row],[Sales stage]]&lt;&gt;"Won",SalesData[[#This Row],[Close Date/Expected Close Date]]-SalesData[[#This Row],[Reporting Date]],"")</f>
        <v>79</v>
      </c>
      <c r="M476" t="b">
        <f>OR(Calculations!$B$2=1,INDEX(Calculations!$E$3:$E$13,Calculations!$B$2)=SalesData[[#This Row],[Country]])</f>
        <v>1</v>
      </c>
    </row>
    <row r="477" spans="1:13">
      <c r="A477" s="9">
        <v>42045</v>
      </c>
      <c r="B477" s="7" t="s">
        <v>15</v>
      </c>
      <c r="C477" s="4" t="s">
        <v>504</v>
      </c>
      <c r="D477" s="4" t="s">
        <v>1036</v>
      </c>
      <c r="E477" s="4" t="s">
        <v>1039</v>
      </c>
      <c r="F477" s="4">
        <v>1980</v>
      </c>
      <c r="G477" s="8">
        <v>0.55000000000000004</v>
      </c>
      <c r="H477" s="4">
        <f t="shared" si="7"/>
        <v>1089</v>
      </c>
      <c r="I477" s="4" t="s">
        <v>1051</v>
      </c>
      <c r="J477" s="6">
        <v>42164</v>
      </c>
      <c r="K477" s="10" t="s">
        <v>1045</v>
      </c>
      <c r="L477">
        <f>IF(SalesData[[#This Row],[Sales stage]]&lt;&gt;"Won",SalesData[[#This Row],[Close Date/Expected Close Date]]-SalesData[[#This Row],[Reporting Date]],"")</f>
        <v>119</v>
      </c>
      <c r="M477" t="b">
        <f>OR(Calculations!$B$2=1,INDEX(Calculations!$E$3:$E$13,Calculations!$B$2)=SalesData[[#This Row],[Country]])</f>
        <v>1</v>
      </c>
    </row>
    <row r="478" spans="1:13">
      <c r="A478" s="9">
        <v>42045</v>
      </c>
      <c r="B478" s="7" t="s">
        <v>26</v>
      </c>
      <c r="C478" s="4" t="s">
        <v>505</v>
      </c>
      <c r="D478" s="4" t="s">
        <v>1037</v>
      </c>
      <c r="E478" s="4" t="s">
        <v>1040</v>
      </c>
      <c r="F478" s="4">
        <v>860</v>
      </c>
      <c r="G478" s="8">
        <v>0.6</v>
      </c>
      <c r="H478" s="4">
        <f t="shared" si="7"/>
        <v>516</v>
      </c>
      <c r="I478" s="4" t="s">
        <v>1053</v>
      </c>
      <c r="J478" s="6">
        <v>42112</v>
      </c>
      <c r="K478" s="10" t="s">
        <v>1043</v>
      </c>
      <c r="L478">
        <f>IF(SalesData[[#This Row],[Sales stage]]&lt;&gt;"Won",SalesData[[#This Row],[Close Date/Expected Close Date]]-SalesData[[#This Row],[Reporting Date]],"")</f>
        <v>67</v>
      </c>
      <c r="M478" t="b">
        <f>OR(Calculations!$B$2=1,INDEX(Calculations!$E$3:$E$13,Calculations!$B$2)=SalesData[[#This Row],[Country]])</f>
        <v>1</v>
      </c>
    </row>
    <row r="479" spans="1:13">
      <c r="A479" s="9">
        <v>42045</v>
      </c>
      <c r="B479" s="7" t="s">
        <v>26</v>
      </c>
      <c r="C479" s="4" t="s">
        <v>506</v>
      </c>
      <c r="D479" s="4" t="s">
        <v>1034</v>
      </c>
      <c r="E479" s="4" t="s">
        <v>1040</v>
      </c>
      <c r="F479" s="4">
        <v>800</v>
      </c>
      <c r="G479" s="8">
        <v>0.65</v>
      </c>
      <c r="H479" s="4">
        <f t="shared" si="7"/>
        <v>520</v>
      </c>
      <c r="I479" s="4" t="s">
        <v>1050</v>
      </c>
      <c r="J479" s="6">
        <v>42171</v>
      </c>
      <c r="K479" s="10" t="s">
        <v>1046</v>
      </c>
      <c r="L479">
        <f>IF(SalesData[[#This Row],[Sales stage]]&lt;&gt;"Won",SalesData[[#This Row],[Close Date/Expected Close Date]]-SalesData[[#This Row],[Reporting Date]],"")</f>
        <v>126</v>
      </c>
      <c r="M479" t="b">
        <f>OR(Calculations!$B$2=1,INDEX(Calculations!$E$3:$E$13,Calculations!$B$2)=SalesData[[#This Row],[Country]])</f>
        <v>1</v>
      </c>
    </row>
    <row r="480" spans="1:13">
      <c r="A480" s="9">
        <v>42045</v>
      </c>
      <c r="B480" s="7" t="s">
        <v>11</v>
      </c>
      <c r="C480" s="4" t="s">
        <v>507</v>
      </c>
      <c r="D480" s="4" t="s">
        <v>1035</v>
      </c>
      <c r="E480" s="4" t="s">
        <v>1040</v>
      </c>
      <c r="F480" s="4">
        <v>3260</v>
      </c>
      <c r="G480" s="8">
        <v>0.55000000000000004</v>
      </c>
      <c r="H480" s="4">
        <f t="shared" si="7"/>
        <v>1793.0000000000002</v>
      </c>
      <c r="I480" s="4" t="s">
        <v>1053</v>
      </c>
      <c r="J480" s="6">
        <v>42110</v>
      </c>
      <c r="K480" s="10" t="s">
        <v>1045</v>
      </c>
      <c r="L480">
        <f>IF(SalesData[[#This Row],[Sales stage]]&lt;&gt;"Won",SalesData[[#This Row],[Close Date/Expected Close Date]]-SalesData[[#This Row],[Reporting Date]],"")</f>
        <v>65</v>
      </c>
      <c r="M480" t="b">
        <f>OR(Calculations!$B$2=1,INDEX(Calculations!$E$3:$E$13,Calculations!$B$2)=SalesData[[#This Row],[Country]])</f>
        <v>1</v>
      </c>
    </row>
    <row r="481" spans="1:13">
      <c r="A481" s="9">
        <v>42046</v>
      </c>
      <c r="B481" s="7" t="s">
        <v>19</v>
      </c>
      <c r="C481" s="4" t="s">
        <v>508</v>
      </c>
      <c r="D481" s="4" t="s">
        <v>1035</v>
      </c>
      <c r="E481" s="4" t="s">
        <v>1040</v>
      </c>
      <c r="F481" s="4">
        <v>3840</v>
      </c>
      <c r="G481" s="8">
        <v>0.85</v>
      </c>
      <c r="H481" s="4">
        <f t="shared" si="7"/>
        <v>3264</v>
      </c>
      <c r="I481" s="4" t="s">
        <v>1053</v>
      </c>
      <c r="J481" s="6">
        <v>42170</v>
      </c>
      <c r="K481" s="10" t="s">
        <v>1044</v>
      </c>
      <c r="L481">
        <f>IF(SalesData[[#This Row],[Sales stage]]&lt;&gt;"Won",SalesData[[#This Row],[Close Date/Expected Close Date]]-SalesData[[#This Row],[Reporting Date]],"")</f>
        <v>124</v>
      </c>
      <c r="M481" t="b">
        <f>OR(Calculations!$B$2=1,INDEX(Calculations!$E$3:$E$13,Calculations!$B$2)=SalesData[[#This Row],[Country]])</f>
        <v>1</v>
      </c>
    </row>
    <row r="482" spans="1:13">
      <c r="A482" s="9">
        <v>42046</v>
      </c>
      <c r="B482" s="7" t="s">
        <v>18</v>
      </c>
      <c r="C482" s="4" t="s">
        <v>509</v>
      </c>
      <c r="D482" s="4" t="s">
        <v>1031</v>
      </c>
      <c r="E482" s="4" t="s">
        <v>1042</v>
      </c>
      <c r="F482" s="4">
        <v>1850</v>
      </c>
      <c r="G482" s="8">
        <v>0.85</v>
      </c>
      <c r="H482" s="4">
        <f t="shared" si="7"/>
        <v>1572.5</v>
      </c>
      <c r="I482" s="4" t="s">
        <v>1051</v>
      </c>
      <c r="J482" s="6">
        <v>42146</v>
      </c>
      <c r="K482" s="10" t="s">
        <v>1043</v>
      </c>
      <c r="L482">
        <f>IF(SalesData[[#This Row],[Sales stage]]&lt;&gt;"Won",SalesData[[#This Row],[Close Date/Expected Close Date]]-SalesData[[#This Row],[Reporting Date]],"")</f>
        <v>100</v>
      </c>
      <c r="M482" t="b">
        <f>OR(Calculations!$B$2=1,INDEX(Calculations!$E$3:$E$13,Calculations!$B$2)=SalesData[[#This Row],[Country]])</f>
        <v>1</v>
      </c>
    </row>
    <row r="483" spans="1:13">
      <c r="A483" s="9">
        <v>42046</v>
      </c>
      <c r="B483" s="7" t="s">
        <v>23</v>
      </c>
      <c r="C483" s="4" t="s">
        <v>510</v>
      </c>
      <c r="D483" s="4" t="s">
        <v>1031</v>
      </c>
      <c r="E483" s="4" t="s">
        <v>1042</v>
      </c>
      <c r="F483" s="4">
        <v>1760</v>
      </c>
      <c r="G483" s="8">
        <v>0.6</v>
      </c>
      <c r="H483" s="4">
        <f t="shared" si="7"/>
        <v>1056</v>
      </c>
      <c r="I483" s="4" t="s">
        <v>1050</v>
      </c>
      <c r="J483" s="6">
        <v>42170</v>
      </c>
      <c r="K483" s="10" t="s">
        <v>1044</v>
      </c>
      <c r="L483">
        <f>IF(SalesData[[#This Row],[Sales stage]]&lt;&gt;"Won",SalesData[[#This Row],[Close Date/Expected Close Date]]-SalesData[[#This Row],[Reporting Date]],"")</f>
        <v>124</v>
      </c>
      <c r="M483" t="b">
        <f>OR(Calculations!$B$2=1,INDEX(Calculations!$E$3:$E$13,Calculations!$B$2)=SalesData[[#This Row],[Country]])</f>
        <v>1</v>
      </c>
    </row>
    <row r="484" spans="1:13">
      <c r="A484" s="9">
        <v>42046</v>
      </c>
      <c r="B484" s="7" t="s">
        <v>19</v>
      </c>
      <c r="C484" s="4" t="s">
        <v>511</v>
      </c>
      <c r="D484" s="4" t="s">
        <v>1034</v>
      </c>
      <c r="E484" s="4" t="s">
        <v>1047</v>
      </c>
      <c r="F484" s="4">
        <v>1320</v>
      </c>
      <c r="G484" s="8">
        <v>0.55000000000000004</v>
      </c>
      <c r="H484" s="4">
        <f t="shared" si="7"/>
        <v>726.00000000000011</v>
      </c>
      <c r="I484" s="4" t="s">
        <v>1053</v>
      </c>
      <c r="J484" s="6">
        <v>42057</v>
      </c>
      <c r="K484" s="10"/>
      <c r="L484" t="str">
        <f>IF(SalesData[[#This Row],[Sales stage]]&lt;&gt;"Won",SalesData[[#This Row],[Close Date/Expected Close Date]]-SalesData[[#This Row],[Reporting Date]],"")</f>
        <v/>
      </c>
      <c r="M484" t="b">
        <f>OR(Calculations!$B$2=1,INDEX(Calculations!$E$3:$E$13,Calculations!$B$2)=SalesData[[#This Row],[Country]])</f>
        <v>1</v>
      </c>
    </row>
    <row r="485" spans="1:13">
      <c r="A485" s="9">
        <v>42046</v>
      </c>
      <c r="B485" s="7" t="s">
        <v>22</v>
      </c>
      <c r="C485" s="4" t="s">
        <v>512</v>
      </c>
      <c r="D485" s="4" t="s">
        <v>1038</v>
      </c>
      <c r="E485" s="4" t="s">
        <v>1039</v>
      </c>
      <c r="F485" s="4">
        <v>1940</v>
      </c>
      <c r="G485" s="8">
        <v>0.55000000000000004</v>
      </c>
      <c r="H485" s="4">
        <f t="shared" si="7"/>
        <v>1067</v>
      </c>
      <c r="I485" s="4" t="s">
        <v>1051</v>
      </c>
      <c r="J485" s="6">
        <v>42101</v>
      </c>
      <c r="K485" s="10" t="s">
        <v>1046</v>
      </c>
      <c r="L485">
        <f>IF(SalesData[[#This Row],[Sales stage]]&lt;&gt;"Won",SalesData[[#This Row],[Close Date/Expected Close Date]]-SalesData[[#This Row],[Reporting Date]],"")</f>
        <v>55</v>
      </c>
      <c r="M485" t="b">
        <f>OR(Calculations!$B$2=1,INDEX(Calculations!$E$3:$E$13,Calculations!$B$2)=SalesData[[#This Row],[Country]])</f>
        <v>1</v>
      </c>
    </row>
    <row r="486" spans="1:13">
      <c r="A486" s="9">
        <v>42046</v>
      </c>
      <c r="B486" s="7" t="s">
        <v>9</v>
      </c>
      <c r="C486" s="4" t="s">
        <v>513</v>
      </c>
      <c r="D486" s="4" t="s">
        <v>1033</v>
      </c>
      <c r="E486" s="4" t="s">
        <v>1048</v>
      </c>
      <c r="F486" s="4">
        <v>3050</v>
      </c>
      <c r="G486" s="8">
        <v>0.7</v>
      </c>
      <c r="H486" s="4">
        <f t="shared" si="7"/>
        <v>2135</v>
      </c>
      <c r="I486" s="4" t="s">
        <v>1051</v>
      </c>
      <c r="J486" s="6">
        <v>42101</v>
      </c>
      <c r="K486" s="10" t="s">
        <v>1043</v>
      </c>
      <c r="L486">
        <f>IF(SalesData[[#This Row],[Sales stage]]&lt;&gt;"Won",SalesData[[#This Row],[Close Date/Expected Close Date]]-SalesData[[#This Row],[Reporting Date]],"")</f>
        <v>55</v>
      </c>
      <c r="M486" t="b">
        <f>OR(Calculations!$B$2=1,INDEX(Calculations!$E$3:$E$13,Calculations!$B$2)=SalesData[[#This Row],[Country]])</f>
        <v>1</v>
      </c>
    </row>
    <row r="487" spans="1:13">
      <c r="A487" s="9">
        <v>42046</v>
      </c>
      <c r="B487" s="7" t="s">
        <v>24</v>
      </c>
      <c r="C487" s="4" t="s">
        <v>514</v>
      </c>
      <c r="D487" s="4" t="s">
        <v>1033</v>
      </c>
      <c r="E487" s="4" t="s">
        <v>1042</v>
      </c>
      <c r="F487" s="4">
        <v>4760</v>
      </c>
      <c r="G487" s="8">
        <v>0.7</v>
      </c>
      <c r="H487" s="4">
        <f t="shared" si="7"/>
        <v>3332</v>
      </c>
      <c r="I487" s="4" t="s">
        <v>1050</v>
      </c>
      <c r="J487" s="6">
        <v>42102</v>
      </c>
      <c r="K487" s="10" t="s">
        <v>1044</v>
      </c>
      <c r="L487">
        <f>IF(SalesData[[#This Row],[Sales stage]]&lt;&gt;"Won",SalesData[[#This Row],[Close Date/Expected Close Date]]-SalesData[[#This Row],[Reporting Date]],"")</f>
        <v>56</v>
      </c>
      <c r="M487" t="b">
        <f>OR(Calculations!$B$2=1,INDEX(Calculations!$E$3:$E$13,Calculations!$B$2)=SalesData[[#This Row],[Country]])</f>
        <v>1</v>
      </c>
    </row>
    <row r="488" spans="1:13">
      <c r="A488" s="9">
        <v>42046</v>
      </c>
      <c r="B488" s="7" t="s">
        <v>13</v>
      </c>
      <c r="C488" s="4" t="s">
        <v>515</v>
      </c>
      <c r="D488" s="4" t="s">
        <v>1031</v>
      </c>
      <c r="E488" s="4" t="s">
        <v>1048</v>
      </c>
      <c r="F488" s="4">
        <v>1070</v>
      </c>
      <c r="G488" s="8">
        <v>0.55000000000000004</v>
      </c>
      <c r="H488" s="4">
        <f t="shared" si="7"/>
        <v>588.5</v>
      </c>
      <c r="I488" s="4" t="s">
        <v>1051</v>
      </c>
      <c r="J488" s="6">
        <v>42180</v>
      </c>
      <c r="K488" s="10" t="s">
        <v>1044</v>
      </c>
      <c r="L488">
        <f>IF(SalesData[[#This Row],[Sales stage]]&lt;&gt;"Won",SalesData[[#This Row],[Close Date/Expected Close Date]]-SalesData[[#This Row],[Reporting Date]],"")</f>
        <v>134</v>
      </c>
      <c r="M488" t="b">
        <f>OR(Calculations!$B$2=1,INDEX(Calculations!$E$3:$E$13,Calculations!$B$2)=SalesData[[#This Row],[Country]])</f>
        <v>1</v>
      </c>
    </row>
    <row r="489" spans="1:13">
      <c r="A489" s="9">
        <v>42046</v>
      </c>
      <c r="B489" s="7" t="s">
        <v>24</v>
      </c>
      <c r="C489" s="4" t="s">
        <v>516</v>
      </c>
      <c r="D489" s="4" t="s">
        <v>1036</v>
      </c>
      <c r="E489" s="4" t="s">
        <v>1047</v>
      </c>
      <c r="F489" s="4">
        <v>420</v>
      </c>
      <c r="G489" s="8">
        <v>0.8</v>
      </c>
      <c r="H489" s="4">
        <f t="shared" si="7"/>
        <v>336</v>
      </c>
      <c r="I489" s="4" t="s">
        <v>1052</v>
      </c>
      <c r="J489" s="6">
        <v>42061</v>
      </c>
      <c r="K489" s="10"/>
      <c r="L489" t="str">
        <f>IF(SalesData[[#This Row],[Sales stage]]&lt;&gt;"Won",SalesData[[#This Row],[Close Date/Expected Close Date]]-SalesData[[#This Row],[Reporting Date]],"")</f>
        <v/>
      </c>
      <c r="M489" t="b">
        <f>OR(Calculations!$B$2=1,INDEX(Calculations!$E$3:$E$13,Calculations!$B$2)=SalesData[[#This Row],[Country]])</f>
        <v>1</v>
      </c>
    </row>
    <row r="490" spans="1:13">
      <c r="A490" s="9">
        <v>42046</v>
      </c>
      <c r="B490" s="7" t="s">
        <v>21</v>
      </c>
      <c r="C490" s="4" t="s">
        <v>517</v>
      </c>
      <c r="D490" s="4" t="s">
        <v>1034</v>
      </c>
      <c r="E490" s="4" t="s">
        <v>1040</v>
      </c>
      <c r="F490" s="4">
        <v>380</v>
      </c>
      <c r="G490" s="8">
        <v>0.6</v>
      </c>
      <c r="H490" s="4">
        <f t="shared" si="7"/>
        <v>228</v>
      </c>
      <c r="I490" s="4" t="s">
        <v>1051</v>
      </c>
      <c r="J490" s="6">
        <v>42166</v>
      </c>
      <c r="K490" s="10" t="s">
        <v>1043</v>
      </c>
      <c r="L490">
        <f>IF(SalesData[[#This Row],[Sales stage]]&lt;&gt;"Won",SalesData[[#This Row],[Close Date/Expected Close Date]]-SalesData[[#This Row],[Reporting Date]],"")</f>
        <v>120</v>
      </c>
      <c r="M490" t="b">
        <f>OR(Calculations!$B$2=1,INDEX(Calculations!$E$3:$E$13,Calculations!$B$2)=SalesData[[#This Row],[Country]])</f>
        <v>1</v>
      </c>
    </row>
    <row r="491" spans="1:13">
      <c r="A491" s="9">
        <v>42046</v>
      </c>
      <c r="B491" s="7" t="s">
        <v>11</v>
      </c>
      <c r="C491" s="4" t="s">
        <v>518</v>
      </c>
      <c r="D491" s="4" t="s">
        <v>1034</v>
      </c>
      <c r="E491" s="4" t="s">
        <v>1042</v>
      </c>
      <c r="F491" s="4">
        <v>420</v>
      </c>
      <c r="G491" s="8">
        <v>0.85</v>
      </c>
      <c r="H491" s="4">
        <f t="shared" si="7"/>
        <v>357</v>
      </c>
      <c r="I491" s="4" t="s">
        <v>1051</v>
      </c>
      <c r="J491" s="6">
        <v>42138</v>
      </c>
      <c r="K491" s="10" t="s">
        <v>1044</v>
      </c>
      <c r="L491">
        <f>IF(SalesData[[#This Row],[Sales stage]]&lt;&gt;"Won",SalesData[[#This Row],[Close Date/Expected Close Date]]-SalesData[[#This Row],[Reporting Date]],"")</f>
        <v>92</v>
      </c>
      <c r="M491" t="b">
        <f>OR(Calculations!$B$2=1,INDEX(Calculations!$E$3:$E$13,Calculations!$B$2)=SalesData[[#This Row],[Country]])</f>
        <v>1</v>
      </c>
    </row>
    <row r="492" spans="1:13">
      <c r="A492" s="9">
        <v>42046</v>
      </c>
      <c r="B492" s="7" t="s">
        <v>8</v>
      </c>
      <c r="C492" s="4" t="s">
        <v>519</v>
      </c>
      <c r="D492" s="4" t="s">
        <v>1032</v>
      </c>
      <c r="E492" s="4" t="s">
        <v>1040</v>
      </c>
      <c r="F492" s="4">
        <v>3750</v>
      </c>
      <c r="G492" s="8">
        <v>0.8</v>
      </c>
      <c r="H492" s="4">
        <f t="shared" si="7"/>
        <v>3000</v>
      </c>
      <c r="I492" s="4" t="s">
        <v>1050</v>
      </c>
      <c r="J492" s="6">
        <v>42123</v>
      </c>
      <c r="K492" s="10" t="s">
        <v>1046</v>
      </c>
      <c r="L492">
        <f>IF(SalesData[[#This Row],[Sales stage]]&lt;&gt;"Won",SalesData[[#This Row],[Close Date/Expected Close Date]]-SalesData[[#This Row],[Reporting Date]],"")</f>
        <v>77</v>
      </c>
      <c r="M492" t="b">
        <f>OR(Calculations!$B$2=1,INDEX(Calculations!$E$3:$E$13,Calculations!$B$2)=SalesData[[#This Row],[Country]])</f>
        <v>1</v>
      </c>
    </row>
    <row r="493" spans="1:13">
      <c r="A493" s="9">
        <v>42047</v>
      </c>
      <c r="B493" s="7" t="s">
        <v>19</v>
      </c>
      <c r="C493" s="4" t="s">
        <v>520</v>
      </c>
      <c r="D493" s="4" t="s">
        <v>1032</v>
      </c>
      <c r="E493" s="4" t="s">
        <v>1048</v>
      </c>
      <c r="F493" s="4">
        <v>3640</v>
      </c>
      <c r="G493" s="8">
        <v>0.7</v>
      </c>
      <c r="H493" s="4">
        <f t="shared" si="7"/>
        <v>2548</v>
      </c>
      <c r="I493" s="4" t="s">
        <v>1050</v>
      </c>
      <c r="J493" s="6">
        <v>42101</v>
      </c>
      <c r="K493" s="10" t="s">
        <v>1043</v>
      </c>
      <c r="L493">
        <f>IF(SalesData[[#This Row],[Sales stage]]&lt;&gt;"Won",SalesData[[#This Row],[Close Date/Expected Close Date]]-SalesData[[#This Row],[Reporting Date]],"")</f>
        <v>54</v>
      </c>
      <c r="M493" t="b">
        <f>OR(Calculations!$B$2=1,INDEX(Calculations!$E$3:$E$13,Calculations!$B$2)=SalesData[[#This Row],[Country]])</f>
        <v>1</v>
      </c>
    </row>
    <row r="494" spans="1:13">
      <c r="A494" s="9">
        <v>42047</v>
      </c>
      <c r="B494" s="7" t="s">
        <v>9</v>
      </c>
      <c r="C494" s="4" t="s">
        <v>521</v>
      </c>
      <c r="D494" s="4" t="s">
        <v>1038</v>
      </c>
      <c r="E494" s="4" t="s">
        <v>1039</v>
      </c>
      <c r="F494" s="4">
        <v>2530</v>
      </c>
      <c r="G494" s="8">
        <v>0.7</v>
      </c>
      <c r="H494" s="4">
        <f t="shared" si="7"/>
        <v>1771</v>
      </c>
      <c r="I494" s="4" t="s">
        <v>1051</v>
      </c>
      <c r="J494" s="6">
        <v>42105</v>
      </c>
      <c r="K494" s="10" t="s">
        <v>1046</v>
      </c>
      <c r="L494">
        <f>IF(SalesData[[#This Row],[Sales stage]]&lt;&gt;"Won",SalesData[[#This Row],[Close Date/Expected Close Date]]-SalesData[[#This Row],[Reporting Date]],"")</f>
        <v>58</v>
      </c>
      <c r="M494" t="b">
        <f>OR(Calculations!$B$2=1,INDEX(Calculations!$E$3:$E$13,Calculations!$B$2)=SalesData[[#This Row],[Country]])</f>
        <v>1</v>
      </c>
    </row>
    <row r="495" spans="1:13">
      <c r="A495" s="9">
        <v>42047</v>
      </c>
      <c r="B495" s="7" t="s">
        <v>26</v>
      </c>
      <c r="C495" s="4" t="s">
        <v>522</v>
      </c>
      <c r="D495" s="4" t="s">
        <v>1037</v>
      </c>
      <c r="E495" s="4" t="s">
        <v>1048</v>
      </c>
      <c r="F495" s="4">
        <v>2230</v>
      </c>
      <c r="G495" s="8">
        <v>0.55000000000000004</v>
      </c>
      <c r="H495" s="4">
        <f t="shared" si="7"/>
        <v>1226.5</v>
      </c>
      <c r="I495" s="4" t="s">
        <v>1051</v>
      </c>
      <c r="J495" s="6">
        <v>42117</v>
      </c>
      <c r="K495" s="10" t="s">
        <v>1044</v>
      </c>
      <c r="L495">
        <f>IF(SalesData[[#This Row],[Sales stage]]&lt;&gt;"Won",SalesData[[#This Row],[Close Date/Expected Close Date]]-SalesData[[#This Row],[Reporting Date]],"")</f>
        <v>70</v>
      </c>
      <c r="M495" t="b">
        <f>OR(Calculations!$B$2=1,INDEX(Calculations!$E$3:$E$13,Calculations!$B$2)=SalesData[[#This Row],[Country]])</f>
        <v>1</v>
      </c>
    </row>
    <row r="496" spans="1:13">
      <c r="A496" s="9">
        <v>42047</v>
      </c>
      <c r="B496" s="7" t="s">
        <v>27</v>
      </c>
      <c r="C496" s="4" t="s">
        <v>523</v>
      </c>
      <c r="D496" s="4" t="s">
        <v>1038</v>
      </c>
      <c r="E496" s="4" t="s">
        <v>1042</v>
      </c>
      <c r="F496" s="4">
        <v>220</v>
      </c>
      <c r="G496" s="8">
        <v>0.65</v>
      </c>
      <c r="H496" s="4">
        <f t="shared" si="7"/>
        <v>143</v>
      </c>
      <c r="I496" s="2" t="s">
        <v>1052</v>
      </c>
      <c r="J496" s="6">
        <v>42169</v>
      </c>
      <c r="K496" s="10" t="s">
        <v>1044</v>
      </c>
      <c r="L496">
        <f>IF(SalesData[[#This Row],[Sales stage]]&lt;&gt;"Won",SalesData[[#This Row],[Close Date/Expected Close Date]]-SalesData[[#This Row],[Reporting Date]],"")</f>
        <v>122</v>
      </c>
      <c r="M496" t="b">
        <f>OR(Calculations!$B$2=1,INDEX(Calculations!$E$3:$E$13,Calculations!$B$2)=SalesData[[#This Row],[Country]])</f>
        <v>1</v>
      </c>
    </row>
    <row r="497" spans="1:13">
      <c r="A497" s="9">
        <v>42047</v>
      </c>
      <c r="B497" s="7" t="s">
        <v>22</v>
      </c>
      <c r="C497" s="4" t="s">
        <v>524</v>
      </c>
      <c r="D497" s="4" t="s">
        <v>1030</v>
      </c>
      <c r="E497" s="4" t="s">
        <v>1047</v>
      </c>
      <c r="F497" s="4">
        <v>540</v>
      </c>
      <c r="G497" s="8">
        <v>0.65</v>
      </c>
      <c r="H497" s="4">
        <f t="shared" si="7"/>
        <v>351</v>
      </c>
      <c r="I497" s="4" t="s">
        <v>1052</v>
      </c>
      <c r="J497" s="6">
        <v>42083</v>
      </c>
      <c r="K497" s="10"/>
      <c r="L497" t="str">
        <f>IF(SalesData[[#This Row],[Sales stage]]&lt;&gt;"Won",SalesData[[#This Row],[Close Date/Expected Close Date]]-SalesData[[#This Row],[Reporting Date]],"")</f>
        <v/>
      </c>
      <c r="M497" t="b">
        <f>OR(Calculations!$B$2=1,INDEX(Calculations!$E$3:$E$13,Calculations!$B$2)=SalesData[[#This Row],[Country]])</f>
        <v>1</v>
      </c>
    </row>
    <row r="498" spans="1:13">
      <c r="A498" s="9">
        <v>42047</v>
      </c>
      <c r="B498" s="7" t="s">
        <v>8</v>
      </c>
      <c r="C498" s="4" t="s">
        <v>525</v>
      </c>
      <c r="D498" s="4" t="s">
        <v>1038</v>
      </c>
      <c r="E498" s="4" t="s">
        <v>1048</v>
      </c>
      <c r="F498" s="4">
        <v>1330</v>
      </c>
      <c r="G498" s="8">
        <v>0.65</v>
      </c>
      <c r="H498" s="4">
        <f t="shared" si="7"/>
        <v>864.5</v>
      </c>
      <c r="I498" s="4" t="s">
        <v>1051</v>
      </c>
      <c r="J498" s="6">
        <v>42146</v>
      </c>
      <c r="K498" s="10" t="s">
        <v>1043</v>
      </c>
      <c r="L498">
        <f>IF(SalesData[[#This Row],[Sales stage]]&lt;&gt;"Won",SalesData[[#This Row],[Close Date/Expected Close Date]]-SalesData[[#This Row],[Reporting Date]],"")</f>
        <v>99</v>
      </c>
      <c r="M498" t="b">
        <f>OR(Calculations!$B$2=1,INDEX(Calculations!$E$3:$E$13,Calculations!$B$2)=SalesData[[#This Row],[Country]])</f>
        <v>1</v>
      </c>
    </row>
    <row r="499" spans="1:13">
      <c r="A499" s="9">
        <v>42047</v>
      </c>
      <c r="B499" s="7" t="s">
        <v>9</v>
      </c>
      <c r="C499" s="4" t="s">
        <v>526</v>
      </c>
      <c r="D499" s="4" t="s">
        <v>1034</v>
      </c>
      <c r="E499" s="4" t="s">
        <v>1047</v>
      </c>
      <c r="F499" s="4">
        <v>2080</v>
      </c>
      <c r="G499" s="8">
        <v>0.65</v>
      </c>
      <c r="H499" s="4">
        <f t="shared" si="7"/>
        <v>1352</v>
      </c>
      <c r="I499" s="4" t="s">
        <v>1050</v>
      </c>
      <c r="J499" s="6">
        <v>42074</v>
      </c>
      <c r="K499" s="10"/>
      <c r="L499" t="str">
        <f>IF(SalesData[[#This Row],[Sales stage]]&lt;&gt;"Won",SalesData[[#This Row],[Close Date/Expected Close Date]]-SalesData[[#This Row],[Reporting Date]],"")</f>
        <v/>
      </c>
      <c r="M499" t="b">
        <f>OR(Calculations!$B$2=1,INDEX(Calculations!$E$3:$E$13,Calculations!$B$2)=SalesData[[#This Row],[Country]])</f>
        <v>1</v>
      </c>
    </row>
    <row r="500" spans="1:13">
      <c r="A500" s="9">
        <v>42047</v>
      </c>
      <c r="B500" s="7" t="s">
        <v>24</v>
      </c>
      <c r="C500" s="4" t="s">
        <v>527</v>
      </c>
      <c r="D500" s="4" t="s">
        <v>1030</v>
      </c>
      <c r="E500" s="4" t="s">
        <v>1048</v>
      </c>
      <c r="F500" s="4">
        <v>2350</v>
      </c>
      <c r="G500" s="8">
        <v>0.75</v>
      </c>
      <c r="H500" s="4">
        <f t="shared" si="7"/>
        <v>1762.5</v>
      </c>
      <c r="I500" s="4" t="s">
        <v>1050</v>
      </c>
      <c r="J500" s="6">
        <v>42140</v>
      </c>
      <c r="K500" s="10" t="s">
        <v>1043</v>
      </c>
      <c r="L500">
        <f>IF(SalesData[[#This Row],[Sales stage]]&lt;&gt;"Won",SalesData[[#This Row],[Close Date/Expected Close Date]]-SalesData[[#This Row],[Reporting Date]],"")</f>
        <v>93</v>
      </c>
      <c r="M500" t="b">
        <f>OR(Calculations!$B$2=1,INDEX(Calculations!$E$3:$E$13,Calculations!$B$2)=SalesData[[#This Row],[Country]])</f>
        <v>1</v>
      </c>
    </row>
    <row r="501" spans="1:13">
      <c r="A501" s="9">
        <v>42047</v>
      </c>
      <c r="B501" s="7" t="s">
        <v>14</v>
      </c>
      <c r="C501" s="4" t="s">
        <v>528</v>
      </c>
      <c r="D501" s="4" t="s">
        <v>1038</v>
      </c>
      <c r="E501" s="4" t="s">
        <v>1040</v>
      </c>
      <c r="F501" s="4">
        <v>1040</v>
      </c>
      <c r="G501" s="8">
        <v>0.85</v>
      </c>
      <c r="H501" s="4">
        <f t="shared" si="7"/>
        <v>884</v>
      </c>
      <c r="I501" s="4" t="s">
        <v>1051</v>
      </c>
      <c r="J501" s="6">
        <v>42175</v>
      </c>
      <c r="K501" s="10" t="s">
        <v>1046</v>
      </c>
      <c r="L501">
        <f>IF(SalesData[[#This Row],[Sales stage]]&lt;&gt;"Won",SalesData[[#This Row],[Close Date/Expected Close Date]]-SalesData[[#This Row],[Reporting Date]],"")</f>
        <v>128</v>
      </c>
      <c r="M501" t="b">
        <f>OR(Calculations!$B$2=1,INDEX(Calculations!$E$3:$E$13,Calculations!$B$2)=SalesData[[#This Row],[Country]])</f>
        <v>1</v>
      </c>
    </row>
    <row r="502" spans="1:13">
      <c r="A502" s="9">
        <v>42047</v>
      </c>
      <c r="B502" s="7" t="s">
        <v>25</v>
      </c>
      <c r="C502" s="4" t="s">
        <v>529</v>
      </c>
      <c r="D502" s="4" t="s">
        <v>1036</v>
      </c>
      <c r="E502" s="4" t="s">
        <v>1048</v>
      </c>
      <c r="F502" s="4">
        <v>2360</v>
      </c>
      <c r="G502" s="8">
        <v>0.85</v>
      </c>
      <c r="H502" s="4">
        <f t="shared" si="7"/>
        <v>2006</v>
      </c>
      <c r="I502" s="4" t="s">
        <v>1051</v>
      </c>
      <c r="J502" s="6">
        <v>42113</v>
      </c>
      <c r="K502" s="10" t="s">
        <v>1044</v>
      </c>
      <c r="L502">
        <f>IF(SalesData[[#This Row],[Sales stage]]&lt;&gt;"Won",SalesData[[#This Row],[Close Date/Expected Close Date]]-SalesData[[#This Row],[Reporting Date]],"")</f>
        <v>66</v>
      </c>
      <c r="M502" t="b">
        <f>OR(Calculations!$B$2=1,INDEX(Calculations!$E$3:$E$13,Calculations!$B$2)=SalesData[[#This Row],[Country]])</f>
        <v>1</v>
      </c>
    </row>
    <row r="503" spans="1:13">
      <c r="A503" s="9">
        <v>42047</v>
      </c>
      <c r="B503" s="7" t="s">
        <v>23</v>
      </c>
      <c r="C503" s="4" t="s">
        <v>530</v>
      </c>
      <c r="D503" s="4" t="s">
        <v>1036</v>
      </c>
      <c r="E503" s="4" t="s">
        <v>1040</v>
      </c>
      <c r="F503" s="4">
        <v>4740</v>
      </c>
      <c r="G503" s="8">
        <v>0.75</v>
      </c>
      <c r="H503" s="4">
        <f t="shared" si="7"/>
        <v>3555</v>
      </c>
      <c r="I503" s="4" t="s">
        <v>1051</v>
      </c>
      <c r="J503" s="6">
        <v>42101</v>
      </c>
      <c r="K503" s="10" t="s">
        <v>1043</v>
      </c>
      <c r="L503">
        <f>IF(SalesData[[#This Row],[Sales stage]]&lt;&gt;"Won",SalesData[[#This Row],[Close Date/Expected Close Date]]-SalesData[[#This Row],[Reporting Date]],"")</f>
        <v>54</v>
      </c>
      <c r="M503" t="b">
        <f>OR(Calculations!$B$2=1,INDEX(Calculations!$E$3:$E$13,Calculations!$B$2)=SalesData[[#This Row],[Country]])</f>
        <v>1</v>
      </c>
    </row>
    <row r="504" spans="1:13">
      <c r="A504" s="9">
        <v>42047</v>
      </c>
      <c r="B504" s="7" t="s">
        <v>20</v>
      </c>
      <c r="C504" s="4" t="s">
        <v>531</v>
      </c>
      <c r="D504" s="4" t="s">
        <v>1030</v>
      </c>
      <c r="E504" s="4" t="s">
        <v>1048</v>
      </c>
      <c r="F504" s="4">
        <v>4860</v>
      </c>
      <c r="G504" s="8">
        <v>0.75</v>
      </c>
      <c r="H504" s="4">
        <f t="shared" si="7"/>
        <v>3645</v>
      </c>
      <c r="I504" s="4" t="s">
        <v>1050</v>
      </c>
      <c r="J504" s="6">
        <v>42125</v>
      </c>
      <c r="K504" s="10" t="s">
        <v>1044</v>
      </c>
      <c r="L504">
        <f>IF(SalesData[[#This Row],[Sales stage]]&lt;&gt;"Won",SalesData[[#This Row],[Close Date/Expected Close Date]]-SalesData[[#This Row],[Reporting Date]],"")</f>
        <v>78</v>
      </c>
      <c r="M504" t="b">
        <f>OR(Calculations!$B$2=1,INDEX(Calculations!$E$3:$E$13,Calculations!$B$2)=SalesData[[#This Row],[Country]])</f>
        <v>1</v>
      </c>
    </row>
    <row r="505" spans="1:13">
      <c r="A505" s="9">
        <v>42047</v>
      </c>
      <c r="B505" s="7" t="s">
        <v>11</v>
      </c>
      <c r="C505" s="4" t="s">
        <v>532</v>
      </c>
      <c r="D505" s="4" t="s">
        <v>1032</v>
      </c>
      <c r="E505" s="4" t="s">
        <v>1048</v>
      </c>
      <c r="F505" s="4">
        <v>1830</v>
      </c>
      <c r="G505" s="8">
        <v>0.85</v>
      </c>
      <c r="H505" s="4">
        <f t="shared" si="7"/>
        <v>1555.5</v>
      </c>
      <c r="I505" s="4" t="s">
        <v>1053</v>
      </c>
      <c r="J505" s="6">
        <v>42151</v>
      </c>
      <c r="K505" s="10"/>
      <c r="L505">
        <f>IF(SalesData[[#This Row],[Sales stage]]&lt;&gt;"Won",SalesData[[#This Row],[Close Date/Expected Close Date]]-SalesData[[#This Row],[Reporting Date]],"")</f>
        <v>104</v>
      </c>
      <c r="M505" t="b">
        <f>OR(Calculations!$B$2=1,INDEX(Calculations!$E$3:$E$13,Calculations!$B$2)=SalesData[[#This Row],[Country]])</f>
        <v>1</v>
      </c>
    </row>
    <row r="506" spans="1:13">
      <c r="A506" s="9">
        <v>42047</v>
      </c>
      <c r="B506" s="7" t="s">
        <v>11</v>
      </c>
      <c r="C506" s="4" t="s">
        <v>533</v>
      </c>
      <c r="D506" s="4" t="s">
        <v>1033</v>
      </c>
      <c r="E506" s="4" t="s">
        <v>1039</v>
      </c>
      <c r="F506" s="4">
        <v>3540</v>
      </c>
      <c r="G506" s="8">
        <v>0.6</v>
      </c>
      <c r="H506" s="4">
        <f t="shared" si="7"/>
        <v>2124</v>
      </c>
      <c r="I506" s="4" t="s">
        <v>1053</v>
      </c>
      <c r="J506" s="6">
        <v>42141</v>
      </c>
      <c r="K506" s="10" t="s">
        <v>1046</v>
      </c>
      <c r="L506">
        <f>IF(SalesData[[#This Row],[Sales stage]]&lt;&gt;"Won",SalesData[[#This Row],[Close Date/Expected Close Date]]-SalesData[[#This Row],[Reporting Date]],"")</f>
        <v>94</v>
      </c>
      <c r="M506" t="b">
        <f>OR(Calculations!$B$2=1,INDEX(Calculations!$E$3:$E$13,Calculations!$B$2)=SalesData[[#This Row],[Country]])</f>
        <v>1</v>
      </c>
    </row>
    <row r="507" spans="1:13">
      <c r="A507" s="9">
        <v>42047</v>
      </c>
      <c r="B507" s="7" t="s">
        <v>22</v>
      </c>
      <c r="C507" s="4" t="s">
        <v>534</v>
      </c>
      <c r="D507" s="4" t="s">
        <v>1032</v>
      </c>
      <c r="E507" s="4" t="s">
        <v>1040</v>
      </c>
      <c r="F507" s="4">
        <v>4450</v>
      </c>
      <c r="G507" s="8">
        <v>0.85</v>
      </c>
      <c r="H507" s="4">
        <f t="shared" si="7"/>
        <v>3782.5</v>
      </c>
      <c r="I507" s="4" t="s">
        <v>1051</v>
      </c>
      <c r="J507" s="6">
        <v>42142</v>
      </c>
      <c r="K507" s="10" t="s">
        <v>1044</v>
      </c>
      <c r="L507">
        <f>IF(SalesData[[#This Row],[Sales stage]]&lt;&gt;"Won",SalesData[[#This Row],[Close Date/Expected Close Date]]-SalesData[[#This Row],[Reporting Date]],"")</f>
        <v>95</v>
      </c>
      <c r="M507" t="b">
        <f>OR(Calculations!$B$2=1,INDEX(Calculations!$E$3:$E$13,Calculations!$B$2)=SalesData[[#This Row],[Country]])</f>
        <v>1</v>
      </c>
    </row>
    <row r="508" spans="1:13">
      <c r="A508" s="9">
        <v>42048</v>
      </c>
      <c r="B508" s="7" t="s">
        <v>18</v>
      </c>
      <c r="C508" s="4" t="s">
        <v>535</v>
      </c>
      <c r="D508" s="4" t="s">
        <v>1031</v>
      </c>
      <c r="E508" s="4" t="s">
        <v>1039</v>
      </c>
      <c r="F508" s="4">
        <v>2440</v>
      </c>
      <c r="G508" s="8">
        <v>0.85</v>
      </c>
      <c r="H508" s="4">
        <f t="shared" si="7"/>
        <v>2074</v>
      </c>
      <c r="I508" s="4" t="s">
        <v>1051</v>
      </c>
      <c r="J508" s="6">
        <v>42156</v>
      </c>
      <c r="K508" s="10" t="s">
        <v>1046</v>
      </c>
      <c r="L508">
        <f>IF(SalesData[[#This Row],[Sales stage]]&lt;&gt;"Won",SalesData[[#This Row],[Close Date/Expected Close Date]]-SalesData[[#This Row],[Reporting Date]],"")</f>
        <v>108</v>
      </c>
      <c r="M508" t="b">
        <f>OR(Calculations!$B$2=1,INDEX(Calculations!$E$3:$E$13,Calculations!$B$2)=SalesData[[#This Row],[Country]])</f>
        <v>1</v>
      </c>
    </row>
    <row r="509" spans="1:13">
      <c r="A509" s="9">
        <v>42048</v>
      </c>
      <c r="B509" s="7" t="s">
        <v>26</v>
      </c>
      <c r="C509" s="4" t="s">
        <v>536</v>
      </c>
      <c r="D509" s="4" t="s">
        <v>1034</v>
      </c>
      <c r="E509" s="4" t="s">
        <v>1039</v>
      </c>
      <c r="F509" s="4">
        <v>1290</v>
      </c>
      <c r="G509" s="8">
        <v>0.85</v>
      </c>
      <c r="H509" s="4">
        <f t="shared" si="7"/>
        <v>1096.5</v>
      </c>
      <c r="I509" s="4" t="s">
        <v>1051</v>
      </c>
      <c r="J509" s="6">
        <v>42179</v>
      </c>
      <c r="K509" s="10" t="s">
        <v>1045</v>
      </c>
      <c r="L509">
        <f>IF(SalesData[[#This Row],[Sales stage]]&lt;&gt;"Won",SalesData[[#This Row],[Close Date/Expected Close Date]]-SalesData[[#This Row],[Reporting Date]],"")</f>
        <v>131</v>
      </c>
      <c r="M509" t="b">
        <f>OR(Calculations!$B$2=1,INDEX(Calculations!$E$3:$E$13,Calculations!$B$2)=SalesData[[#This Row],[Country]])</f>
        <v>1</v>
      </c>
    </row>
    <row r="510" spans="1:13">
      <c r="A510" s="9">
        <v>42048</v>
      </c>
      <c r="B510" s="7" t="s">
        <v>27</v>
      </c>
      <c r="C510" s="4" t="s">
        <v>537</v>
      </c>
      <c r="D510" s="4" t="s">
        <v>1031</v>
      </c>
      <c r="E510" s="4" t="s">
        <v>1048</v>
      </c>
      <c r="F510" s="4">
        <v>4790</v>
      </c>
      <c r="G510" s="8">
        <v>0.7</v>
      </c>
      <c r="H510" s="4">
        <f t="shared" si="7"/>
        <v>3353</v>
      </c>
      <c r="I510" s="4" t="s">
        <v>1050</v>
      </c>
      <c r="J510" s="6">
        <v>42128</v>
      </c>
      <c r="K510" s="10" t="s">
        <v>1045</v>
      </c>
      <c r="L510">
        <f>IF(SalesData[[#This Row],[Sales stage]]&lt;&gt;"Won",SalesData[[#This Row],[Close Date/Expected Close Date]]-SalesData[[#This Row],[Reporting Date]],"")</f>
        <v>80</v>
      </c>
      <c r="M510" t="b">
        <f>OR(Calculations!$B$2=1,INDEX(Calculations!$E$3:$E$13,Calculations!$B$2)=SalesData[[#This Row],[Country]])</f>
        <v>1</v>
      </c>
    </row>
    <row r="511" spans="1:13">
      <c r="A511" s="9">
        <v>42048</v>
      </c>
      <c r="B511" s="7" t="s">
        <v>17</v>
      </c>
      <c r="C511" s="4" t="s">
        <v>538</v>
      </c>
      <c r="D511" s="4" t="s">
        <v>1034</v>
      </c>
      <c r="E511" s="4" t="s">
        <v>1040</v>
      </c>
      <c r="F511" s="4">
        <v>1810</v>
      </c>
      <c r="G511" s="8">
        <v>0.7</v>
      </c>
      <c r="H511" s="4">
        <f t="shared" si="7"/>
        <v>1267</v>
      </c>
      <c r="I511" s="4" t="s">
        <v>1051</v>
      </c>
      <c r="J511" s="6">
        <v>42144</v>
      </c>
      <c r="K511" s="10" t="s">
        <v>1043</v>
      </c>
      <c r="L511">
        <f>IF(SalesData[[#This Row],[Sales stage]]&lt;&gt;"Won",SalesData[[#This Row],[Close Date/Expected Close Date]]-SalesData[[#This Row],[Reporting Date]],"")</f>
        <v>96</v>
      </c>
      <c r="M511" t="b">
        <f>OR(Calculations!$B$2=1,INDEX(Calculations!$E$3:$E$13,Calculations!$B$2)=SalesData[[#This Row],[Country]])</f>
        <v>1</v>
      </c>
    </row>
    <row r="512" spans="1:13">
      <c r="A512" s="9">
        <v>42048</v>
      </c>
      <c r="B512" s="7" t="s">
        <v>24</v>
      </c>
      <c r="C512" s="4" t="s">
        <v>539</v>
      </c>
      <c r="D512" s="4" t="s">
        <v>1038</v>
      </c>
      <c r="E512" s="4" t="s">
        <v>1048</v>
      </c>
      <c r="F512" s="4">
        <v>1270</v>
      </c>
      <c r="G512" s="8">
        <v>0.75</v>
      </c>
      <c r="H512" s="4">
        <f t="shared" si="7"/>
        <v>952.5</v>
      </c>
      <c r="I512" s="4" t="s">
        <v>1053</v>
      </c>
      <c r="J512" s="6">
        <v>42123</v>
      </c>
      <c r="K512" s="10" t="s">
        <v>1043</v>
      </c>
      <c r="L512">
        <f>IF(SalesData[[#This Row],[Sales stage]]&lt;&gt;"Won",SalesData[[#This Row],[Close Date/Expected Close Date]]-SalesData[[#This Row],[Reporting Date]],"")</f>
        <v>75</v>
      </c>
      <c r="M512" t="b">
        <f>OR(Calculations!$B$2=1,INDEX(Calculations!$E$3:$E$13,Calculations!$B$2)=SalesData[[#This Row],[Country]])</f>
        <v>1</v>
      </c>
    </row>
    <row r="513" spans="1:13">
      <c r="A513" s="9">
        <v>42048</v>
      </c>
      <c r="B513" s="7" t="s">
        <v>16</v>
      </c>
      <c r="C513" s="4" t="s">
        <v>540</v>
      </c>
      <c r="D513" s="4" t="s">
        <v>1030</v>
      </c>
      <c r="E513" s="4" t="s">
        <v>1039</v>
      </c>
      <c r="F513" s="4">
        <v>4580</v>
      </c>
      <c r="G513" s="8">
        <v>0.75</v>
      </c>
      <c r="H513" s="4">
        <f t="shared" si="7"/>
        <v>3435</v>
      </c>
      <c r="I513" s="4" t="s">
        <v>1051</v>
      </c>
      <c r="J513" s="6">
        <v>42179</v>
      </c>
      <c r="K513" s="10" t="s">
        <v>1044</v>
      </c>
      <c r="L513">
        <f>IF(SalesData[[#This Row],[Sales stage]]&lt;&gt;"Won",SalesData[[#This Row],[Close Date/Expected Close Date]]-SalesData[[#This Row],[Reporting Date]],"")</f>
        <v>131</v>
      </c>
      <c r="M513" t="b">
        <f>OR(Calculations!$B$2=1,INDEX(Calculations!$E$3:$E$13,Calculations!$B$2)=SalesData[[#This Row],[Country]])</f>
        <v>1</v>
      </c>
    </row>
    <row r="514" spans="1:13">
      <c r="A514" s="9">
        <v>42048</v>
      </c>
      <c r="B514" s="7" t="s">
        <v>11</v>
      </c>
      <c r="C514" s="4" t="s">
        <v>541</v>
      </c>
      <c r="D514" s="4" t="s">
        <v>1037</v>
      </c>
      <c r="E514" s="4" t="s">
        <v>1040</v>
      </c>
      <c r="F514" s="4">
        <v>3560</v>
      </c>
      <c r="G514" s="8">
        <v>0.75</v>
      </c>
      <c r="H514" s="4">
        <f t="shared" si="7"/>
        <v>2670</v>
      </c>
      <c r="I514" s="4" t="s">
        <v>1050</v>
      </c>
      <c r="J514" s="6">
        <v>42143</v>
      </c>
      <c r="K514" s="10" t="s">
        <v>1045</v>
      </c>
      <c r="L514">
        <f>IF(SalesData[[#This Row],[Sales stage]]&lt;&gt;"Won",SalesData[[#This Row],[Close Date/Expected Close Date]]-SalesData[[#This Row],[Reporting Date]],"")</f>
        <v>95</v>
      </c>
      <c r="M514" t="b">
        <f>OR(Calculations!$B$2=1,INDEX(Calculations!$E$3:$E$13,Calculations!$B$2)=SalesData[[#This Row],[Country]])</f>
        <v>1</v>
      </c>
    </row>
    <row r="515" spans="1:13">
      <c r="A515" s="9">
        <v>42048</v>
      </c>
      <c r="B515" s="7" t="s">
        <v>26</v>
      </c>
      <c r="C515" s="4" t="s">
        <v>542</v>
      </c>
      <c r="D515" s="4" t="s">
        <v>1033</v>
      </c>
      <c r="E515" s="4" t="s">
        <v>1042</v>
      </c>
      <c r="F515" s="4">
        <v>880</v>
      </c>
      <c r="G515" s="8">
        <v>0.6</v>
      </c>
      <c r="H515" s="4">
        <f t="shared" ref="H515:H578" si="8">F515*G515</f>
        <v>528</v>
      </c>
      <c r="I515" s="4" t="s">
        <v>1051</v>
      </c>
      <c r="J515" s="6">
        <v>42120</v>
      </c>
      <c r="K515" s="10" t="s">
        <v>1044</v>
      </c>
      <c r="L515">
        <f>IF(SalesData[[#This Row],[Sales stage]]&lt;&gt;"Won",SalesData[[#This Row],[Close Date/Expected Close Date]]-SalesData[[#This Row],[Reporting Date]],"")</f>
        <v>72</v>
      </c>
      <c r="M515" t="b">
        <f>OR(Calculations!$B$2=1,INDEX(Calculations!$E$3:$E$13,Calculations!$B$2)=SalesData[[#This Row],[Country]])</f>
        <v>1</v>
      </c>
    </row>
    <row r="516" spans="1:13">
      <c r="A516" s="9">
        <v>42048</v>
      </c>
      <c r="B516" s="7" t="s">
        <v>16</v>
      </c>
      <c r="C516" s="4" t="s">
        <v>543</v>
      </c>
      <c r="D516" s="4" t="s">
        <v>1029</v>
      </c>
      <c r="E516" s="4" t="s">
        <v>1040</v>
      </c>
      <c r="F516" s="4">
        <v>1480</v>
      </c>
      <c r="G516" s="8">
        <v>0.7</v>
      </c>
      <c r="H516" s="4">
        <f t="shared" si="8"/>
        <v>1036</v>
      </c>
      <c r="I516" s="4" t="s">
        <v>1051</v>
      </c>
      <c r="J516" s="6">
        <v>42103</v>
      </c>
      <c r="K516" s="10" t="s">
        <v>1046</v>
      </c>
      <c r="L516">
        <f>IF(SalesData[[#This Row],[Sales stage]]&lt;&gt;"Won",SalesData[[#This Row],[Close Date/Expected Close Date]]-SalesData[[#This Row],[Reporting Date]],"")</f>
        <v>55</v>
      </c>
      <c r="M516" t="b">
        <f>OR(Calculations!$B$2=1,INDEX(Calculations!$E$3:$E$13,Calculations!$B$2)=SalesData[[#This Row],[Country]])</f>
        <v>1</v>
      </c>
    </row>
    <row r="517" spans="1:13">
      <c r="A517" s="9">
        <v>42049</v>
      </c>
      <c r="B517" s="7" t="s">
        <v>27</v>
      </c>
      <c r="C517" s="4" t="s">
        <v>544</v>
      </c>
      <c r="D517" s="4" t="s">
        <v>1032</v>
      </c>
      <c r="E517" s="4" t="s">
        <v>1042</v>
      </c>
      <c r="F517" s="4">
        <v>700</v>
      </c>
      <c r="G517" s="8">
        <v>0.6</v>
      </c>
      <c r="H517" s="4">
        <f t="shared" si="8"/>
        <v>420</v>
      </c>
      <c r="I517" s="4" t="s">
        <v>1053</v>
      </c>
      <c r="J517" s="6">
        <v>42158</v>
      </c>
      <c r="K517" s="10" t="s">
        <v>1045</v>
      </c>
      <c r="L517">
        <f>IF(SalesData[[#This Row],[Sales stage]]&lt;&gt;"Won",SalesData[[#This Row],[Close Date/Expected Close Date]]-SalesData[[#This Row],[Reporting Date]],"")</f>
        <v>109</v>
      </c>
      <c r="M517" t="b">
        <f>OR(Calculations!$B$2=1,INDEX(Calculations!$E$3:$E$13,Calculations!$B$2)=SalesData[[#This Row],[Country]])</f>
        <v>1</v>
      </c>
    </row>
    <row r="518" spans="1:13">
      <c r="A518" s="9">
        <v>42049</v>
      </c>
      <c r="B518" s="7" t="s">
        <v>26</v>
      </c>
      <c r="C518" s="4" t="s">
        <v>545</v>
      </c>
      <c r="D518" s="4" t="s">
        <v>1036</v>
      </c>
      <c r="E518" s="4" t="s">
        <v>1040</v>
      </c>
      <c r="F518" s="4">
        <v>990</v>
      </c>
      <c r="G518" s="8">
        <v>0.65</v>
      </c>
      <c r="H518" s="4">
        <f t="shared" si="8"/>
        <v>643.5</v>
      </c>
      <c r="I518" s="4" t="s">
        <v>1050</v>
      </c>
      <c r="J518" s="6">
        <v>42099</v>
      </c>
      <c r="K518" s="10" t="s">
        <v>1043</v>
      </c>
      <c r="L518">
        <f>IF(SalesData[[#This Row],[Sales stage]]&lt;&gt;"Won",SalesData[[#This Row],[Close Date/Expected Close Date]]-SalesData[[#This Row],[Reporting Date]],"")</f>
        <v>50</v>
      </c>
      <c r="M518" t="b">
        <f>OR(Calculations!$B$2=1,INDEX(Calculations!$E$3:$E$13,Calculations!$B$2)=SalesData[[#This Row],[Country]])</f>
        <v>1</v>
      </c>
    </row>
    <row r="519" spans="1:13">
      <c r="A519" s="9">
        <v>42049</v>
      </c>
      <c r="B519" s="7" t="s">
        <v>11</v>
      </c>
      <c r="C519" s="4" t="s">
        <v>546</v>
      </c>
      <c r="D519" s="4" t="s">
        <v>1030</v>
      </c>
      <c r="E519" s="4" t="s">
        <v>1039</v>
      </c>
      <c r="F519" s="4">
        <v>2930</v>
      </c>
      <c r="G519" s="8">
        <v>0.75</v>
      </c>
      <c r="H519" s="4">
        <f t="shared" si="8"/>
        <v>2197.5</v>
      </c>
      <c r="I519" s="4" t="s">
        <v>1051</v>
      </c>
      <c r="J519" s="6">
        <v>42104</v>
      </c>
      <c r="K519" s="10" t="s">
        <v>1046</v>
      </c>
      <c r="L519">
        <f>IF(SalesData[[#This Row],[Sales stage]]&lt;&gt;"Won",SalesData[[#This Row],[Close Date/Expected Close Date]]-SalesData[[#This Row],[Reporting Date]],"")</f>
        <v>55</v>
      </c>
      <c r="M519" t="b">
        <f>OR(Calculations!$B$2=1,INDEX(Calculations!$E$3:$E$13,Calculations!$B$2)=SalesData[[#This Row],[Country]])</f>
        <v>1</v>
      </c>
    </row>
    <row r="520" spans="1:13">
      <c r="A520" s="9">
        <v>42049</v>
      </c>
      <c r="B520" s="7" t="s">
        <v>17</v>
      </c>
      <c r="C520" s="4" t="s">
        <v>547</v>
      </c>
      <c r="D520" s="4" t="s">
        <v>1038</v>
      </c>
      <c r="E520" s="4" t="s">
        <v>1048</v>
      </c>
      <c r="F520" s="4">
        <v>3140</v>
      </c>
      <c r="G520" s="8">
        <v>0.8</v>
      </c>
      <c r="H520" s="4">
        <f t="shared" si="8"/>
        <v>2512</v>
      </c>
      <c r="I520" s="4" t="s">
        <v>1051</v>
      </c>
      <c r="J520" s="6">
        <v>42166</v>
      </c>
      <c r="K520" s="10" t="s">
        <v>1043</v>
      </c>
      <c r="L520">
        <f>IF(SalesData[[#This Row],[Sales stage]]&lt;&gt;"Won",SalesData[[#This Row],[Close Date/Expected Close Date]]-SalesData[[#This Row],[Reporting Date]],"")</f>
        <v>117</v>
      </c>
      <c r="M520" t="b">
        <f>OR(Calculations!$B$2=1,INDEX(Calculations!$E$3:$E$13,Calculations!$B$2)=SalesData[[#This Row],[Country]])</f>
        <v>1</v>
      </c>
    </row>
    <row r="521" spans="1:13">
      <c r="A521" s="9">
        <v>42049</v>
      </c>
      <c r="B521" s="7" t="s">
        <v>8</v>
      </c>
      <c r="C521" s="4" t="s">
        <v>548</v>
      </c>
      <c r="D521" s="4" t="s">
        <v>1034</v>
      </c>
      <c r="E521" s="4" t="s">
        <v>1048</v>
      </c>
      <c r="F521" s="4">
        <v>2550</v>
      </c>
      <c r="G521" s="8">
        <v>0.85</v>
      </c>
      <c r="H521" s="4">
        <f t="shared" si="8"/>
        <v>2167.5</v>
      </c>
      <c r="I521" s="4" t="s">
        <v>1051</v>
      </c>
      <c r="J521" s="6">
        <v>42177</v>
      </c>
      <c r="K521" s="10" t="s">
        <v>1046</v>
      </c>
      <c r="L521">
        <f>IF(SalesData[[#This Row],[Sales stage]]&lt;&gt;"Won",SalesData[[#This Row],[Close Date/Expected Close Date]]-SalesData[[#This Row],[Reporting Date]],"")</f>
        <v>128</v>
      </c>
      <c r="M521" t="b">
        <f>OR(Calculations!$B$2=1,INDEX(Calculations!$E$3:$E$13,Calculations!$B$2)=SalesData[[#This Row],[Country]])</f>
        <v>1</v>
      </c>
    </row>
    <row r="522" spans="1:13">
      <c r="A522" s="9">
        <v>42049</v>
      </c>
      <c r="B522" s="7" t="s">
        <v>23</v>
      </c>
      <c r="C522" s="4" t="s">
        <v>549</v>
      </c>
      <c r="D522" s="4" t="s">
        <v>1035</v>
      </c>
      <c r="E522" s="4" t="s">
        <v>1039</v>
      </c>
      <c r="F522" s="4">
        <v>4390</v>
      </c>
      <c r="G522" s="8">
        <v>0.8</v>
      </c>
      <c r="H522" s="4">
        <f t="shared" si="8"/>
        <v>3512</v>
      </c>
      <c r="I522" s="4" t="s">
        <v>1051</v>
      </c>
      <c r="J522" s="6">
        <v>42167</v>
      </c>
      <c r="K522" s="10" t="s">
        <v>1043</v>
      </c>
      <c r="L522">
        <f>IF(SalesData[[#This Row],[Sales stage]]&lt;&gt;"Won",SalesData[[#This Row],[Close Date/Expected Close Date]]-SalesData[[#This Row],[Reporting Date]],"")</f>
        <v>118</v>
      </c>
      <c r="M522" t="b">
        <f>OR(Calculations!$B$2=1,INDEX(Calculations!$E$3:$E$13,Calculations!$B$2)=SalesData[[#This Row],[Country]])</f>
        <v>1</v>
      </c>
    </row>
    <row r="523" spans="1:13">
      <c r="A523" s="9">
        <v>42049</v>
      </c>
      <c r="B523" s="7" t="s">
        <v>22</v>
      </c>
      <c r="C523" s="4" t="s">
        <v>550</v>
      </c>
      <c r="D523" s="4" t="s">
        <v>1036</v>
      </c>
      <c r="E523" s="4" t="s">
        <v>1039</v>
      </c>
      <c r="F523" s="4">
        <v>2990</v>
      </c>
      <c r="G523" s="8">
        <v>0.6</v>
      </c>
      <c r="H523" s="4">
        <f t="shared" si="8"/>
        <v>1794</v>
      </c>
      <c r="I523" s="4" t="s">
        <v>1051</v>
      </c>
      <c r="J523" s="6">
        <v>42169</v>
      </c>
      <c r="K523" s="10" t="s">
        <v>1044</v>
      </c>
      <c r="L523">
        <f>IF(SalesData[[#This Row],[Sales stage]]&lt;&gt;"Won",SalesData[[#This Row],[Close Date/Expected Close Date]]-SalesData[[#This Row],[Reporting Date]],"")</f>
        <v>120</v>
      </c>
      <c r="M523" t="b">
        <f>OR(Calculations!$B$2=1,INDEX(Calculations!$E$3:$E$13,Calculations!$B$2)=SalesData[[#This Row],[Country]])</f>
        <v>1</v>
      </c>
    </row>
    <row r="524" spans="1:13">
      <c r="A524" s="9">
        <v>42049</v>
      </c>
      <c r="B524" s="7" t="s">
        <v>18</v>
      </c>
      <c r="C524" s="4" t="s">
        <v>551</v>
      </c>
      <c r="D524" s="4" t="s">
        <v>1034</v>
      </c>
      <c r="E524" s="4" t="s">
        <v>1042</v>
      </c>
      <c r="F524" s="4">
        <v>3570</v>
      </c>
      <c r="G524" s="8">
        <v>0.85</v>
      </c>
      <c r="H524" s="4">
        <f t="shared" si="8"/>
        <v>3034.5</v>
      </c>
      <c r="I524" s="4" t="s">
        <v>1051</v>
      </c>
      <c r="J524" s="6">
        <v>42143</v>
      </c>
      <c r="K524" s="10" t="s">
        <v>1046</v>
      </c>
      <c r="L524">
        <f>IF(SalesData[[#This Row],[Sales stage]]&lt;&gt;"Won",SalesData[[#This Row],[Close Date/Expected Close Date]]-SalesData[[#This Row],[Reporting Date]],"")</f>
        <v>94</v>
      </c>
      <c r="M524" t="b">
        <f>OR(Calculations!$B$2=1,INDEX(Calculations!$E$3:$E$13,Calculations!$B$2)=SalesData[[#This Row],[Country]])</f>
        <v>1</v>
      </c>
    </row>
    <row r="525" spans="1:13">
      <c r="A525" s="9">
        <v>42050</v>
      </c>
      <c r="B525" s="7" t="s">
        <v>19</v>
      </c>
      <c r="C525" s="4" t="s">
        <v>552</v>
      </c>
      <c r="D525" s="4" t="s">
        <v>1034</v>
      </c>
      <c r="E525" s="4" t="s">
        <v>1048</v>
      </c>
      <c r="F525" s="4">
        <v>3910</v>
      </c>
      <c r="G525" s="8">
        <v>0.75</v>
      </c>
      <c r="H525" s="4">
        <f t="shared" si="8"/>
        <v>2932.5</v>
      </c>
      <c r="I525" s="4" t="s">
        <v>1050</v>
      </c>
      <c r="J525" s="6">
        <v>42153</v>
      </c>
      <c r="K525" s="10" t="s">
        <v>1043</v>
      </c>
      <c r="L525">
        <f>IF(SalesData[[#This Row],[Sales stage]]&lt;&gt;"Won",SalesData[[#This Row],[Close Date/Expected Close Date]]-SalesData[[#This Row],[Reporting Date]],"")</f>
        <v>103</v>
      </c>
      <c r="M525" t="b">
        <f>OR(Calculations!$B$2=1,INDEX(Calculations!$E$3:$E$13,Calculations!$B$2)=SalesData[[#This Row],[Country]])</f>
        <v>1</v>
      </c>
    </row>
    <row r="526" spans="1:13">
      <c r="A526" s="9">
        <v>42050</v>
      </c>
      <c r="B526" s="7" t="s">
        <v>22</v>
      </c>
      <c r="C526" s="4" t="s">
        <v>553</v>
      </c>
      <c r="D526" s="4" t="s">
        <v>1036</v>
      </c>
      <c r="E526" s="4" t="s">
        <v>1048</v>
      </c>
      <c r="F526" s="4">
        <v>600</v>
      </c>
      <c r="G526" s="8">
        <v>0.65</v>
      </c>
      <c r="H526" s="4">
        <f t="shared" si="8"/>
        <v>390</v>
      </c>
      <c r="I526" s="4" t="s">
        <v>1053</v>
      </c>
      <c r="J526" s="6">
        <v>42110</v>
      </c>
      <c r="K526" s="10" t="s">
        <v>1045</v>
      </c>
      <c r="L526">
        <f>IF(SalesData[[#This Row],[Sales stage]]&lt;&gt;"Won",SalesData[[#This Row],[Close Date/Expected Close Date]]-SalesData[[#This Row],[Reporting Date]],"")</f>
        <v>60</v>
      </c>
      <c r="M526" t="b">
        <f>OR(Calculations!$B$2=1,INDEX(Calculations!$E$3:$E$13,Calculations!$B$2)=SalesData[[#This Row],[Country]])</f>
        <v>1</v>
      </c>
    </row>
    <row r="527" spans="1:13">
      <c r="A527" s="9">
        <v>42050</v>
      </c>
      <c r="B527" s="7" t="s">
        <v>13</v>
      </c>
      <c r="C527" s="4" t="s">
        <v>554</v>
      </c>
      <c r="D527" s="4" t="s">
        <v>1032</v>
      </c>
      <c r="E527" s="4" t="s">
        <v>1039</v>
      </c>
      <c r="F527" s="4">
        <v>660</v>
      </c>
      <c r="G527" s="8">
        <v>0.75</v>
      </c>
      <c r="H527" s="4">
        <f t="shared" si="8"/>
        <v>495</v>
      </c>
      <c r="I527" s="4" t="s">
        <v>1051</v>
      </c>
      <c r="J527" s="6">
        <v>42120</v>
      </c>
      <c r="K527" s="10" t="s">
        <v>1045</v>
      </c>
      <c r="L527">
        <f>IF(SalesData[[#This Row],[Sales stage]]&lt;&gt;"Won",SalesData[[#This Row],[Close Date/Expected Close Date]]-SalesData[[#This Row],[Reporting Date]],"")</f>
        <v>70</v>
      </c>
      <c r="M527" t="b">
        <f>OR(Calculations!$B$2=1,INDEX(Calculations!$E$3:$E$13,Calculations!$B$2)=SalesData[[#This Row],[Country]])</f>
        <v>1</v>
      </c>
    </row>
    <row r="528" spans="1:13">
      <c r="A528" s="9">
        <v>42050</v>
      </c>
      <c r="B528" s="7" t="s">
        <v>23</v>
      </c>
      <c r="C528" s="4" t="s">
        <v>555</v>
      </c>
      <c r="D528" s="4" t="s">
        <v>1036</v>
      </c>
      <c r="E528" s="4" t="s">
        <v>1040</v>
      </c>
      <c r="F528" s="4">
        <v>3320</v>
      </c>
      <c r="G528" s="8">
        <v>0.75</v>
      </c>
      <c r="H528" s="4">
        <f t="shared" si="8"/>
        <v>2490</v>
      </c>
      <c r="I528" s="4" t="s">
        <v>1051</v>
      </c>
      <c r="J528" s="6">
        <v>42134</v>
      </c>
      <c r="K528" s="10" t="s">
        <v>1043</v>
      </c>
      <c r="L528">
        <f>IF(SalesData[[#This Row],[Sales stage]]&lt;&gt;"Won",SalesData[[#This Row],[Close Date/Expected Close Date]]-SalesData[[#This Row],[Reporting Date]],"")</f>
        <v>84</v>
      </c>
      <c r="M528" t="b">
        <f>OR(Calculations!$B$2=1,INDEX(Calculations!$E$3:$E$13,Calculations!$B$2)=SalesData[[#This Row],[Country]])</f>
        <v>1</v>
      </c>
    </row>
    <row r="529" spans="1:13">
      <c r="A529" s="9">
        <v>42050</v>
      </c>
      <c r="B529" s="7" t="s">
        <v>22</v>
      </c>
      <c r="C529" s="4" t="s">
        <v>556</v>
      </c>
      <c r="D529" s="4" t="s">
        <v>1029</v>
      </c>
      <c r="E529" s="4" t="s">
        <v>1042</v>
      </c>
      <c r="F529" s="4">
        <v>1470</v>
      </c>
      <c r="G529" s="8">
        <v>0.75</v>
      </c>
      <c r="H529" s="4">
        <f t="shared" si="8"/>
        <v>1102.5</v>
      </c>
      <c r="I529" s="4" t="s">
        <v>1053</v>
      </c>
      <c r="J529" s="6">
        <v>42152</v>
      </c>
      <c r="K529" s="10" t="s">
        <v>1046</v>
      </c>
      <c r="L529">
        <f>IF(SalesData[[#This Row],[Sales stage]]&lt;&gt;"Won",SalesData[[#This Row],[Close Date/Expected Close Date]]-SalesData[[#This Row],[Reporting Date]],"")</f>
        <v>102</v>
      </c>
      <c r="M529" t="b">
        <f>OR(Calculations!$B$2=1,INDEX(Calculations!$E$3:$E$13,Calculations!$B$2)=SalesData[[#This Row],[Country]])</f>
        <v>1</v>
      </c>
    </row>
    <row r="530" spans="1:13">
      <c r="A530" s="9">
        <v>42050</v>
      </c>
      <c r="B530" s="7" t="s">
        <v>12</v>
      </c>
      <c r="C530" s="4" t="s">
        <v>557</v>
      </c>
      <c r="D530" s="4" t="s">
        <v>1033</v>
      </c>
      <c r="E530" s="4" t="s">
        <v>1048</v>
      </c>
      <c r="F530" s="4">
        <v>3640</v>
      </c>
      <c r="G530" s="8">
        <v>0.65</v>
      </c>
      <c r="H530" s="4">
        <f t="shared" si="8"/>
        <v>2366</v>
      </c>
      <c r="I530" s="4" t="s">
        <v>1050</v>
      </c>
      <c r="J530" s="6">
        <v>42112</v>
      </c>
      <c r="K530" s="10" t="s">
        <v>1046</v>
      </c>
      <c r="L530">
        <f>IF(SalesData[[#This Row],[Sales stage]]&lt;&gt;"Won",SalesData[[#This Row],[Close Date/Expected Close Date]]-SalesData[[#This Row],[Reporting Date]],"")</f>
        <v>62</v>
      </c>
      <c r="M530" t="b">
        <f>OR(Calculations!$B$2=1,INDEX(Calculations!$E$3:$E$13,Calculations!$B$2)=SalesData[[#This Row],[Country]])</f>
        <v>1</v>
      </c>
    </row>
    <row r="531" spans="1:13">
      <c r="A531" s="9">
        <v>42051</v>
      </c>
      <c r="B531" s="7" t="s">
        <v>12</v>
      </c>
      <c r="C531" s="4" t="s">
        <v>558</v>
      </c>
      <c r="D531" s="4" t="s">
        <v>1034</v>
      </c>
      <c r="E531" s="4" t="s">
        <v>1039</v>
      </c>
      <c r="F531" s="4">
        <v>1100</v>
      </c>
      <c r="G531" s="8">
        <v>0.8</v>
      </c>
      <c r="H531" s="4">
        <f t="shared" si="8"/>
        <v>880</v>
      </c>
      <c r="I531" s="4" t="s">
        <v>1051</v>
      </c>
      <c r="J531" s="6">
        <v>42170</v>
      </c>
      <c r="K531" s="10" t="s">
        <v>1043</v>
      </c>
      <c r="L531">
        <f>IF(SalesData[[#This Row],[Sales stage]]&lt;&gt;"Won",SalesData[[#This Row],[Close Date/Expected Close Date]]-SalesData[[#This Row],[Reporting Date]],"")</f>
        <v>119</v>
      </c>
      <c r="M531" t="b">
        <f>OR(Calculations!$B$2=1,INDEX(Calculations!$E$3:$E$13,Calculations!$B$2)=SalesData[[#This Row],[Country]])</f>
        <v>1</v>
      </c>
    </row>
    <row r="532" spans="1:13">
      <c r="A532" s="9">
        <v>42051</v>
      </c>
      <c r="B532" s="7" t="s">
        <v>14</v>
      </c>
      <c r="C532" s="4" t="s">
        <v>559</v>
      </c>
      <c r="D532" s="4" t="s">
        <v>1035</v>
      </c>
      <c r="E532" s="4" t="s">
        <v>1039</v>
      </c>
      <c r="F532" s="4">
        <v>2060</v>
      </c>
      <c r="G532" s="8">
        <v>0.7</v>
      </c>
      <c r="H532" s="4">
        <f t="shared" si="8"/>
        <v>1442</v>
      </c>
      <c r="I532" s="4" t="s">
        <v>1050</v>
      </c>
      <c r="J532" s="6">
        <v>42112</v>
      </c>
      <c r="K532" s="10"/>
      <c r="L532">
        <f>IF(SalesData[[#This Row],[Sales stage]]&lt;&gt;"Won",SalesData[[#This Row],[Close Date/Expected Close Date]]-SalesData[[#This Row],[Reporting Date]],"")</f>
        <v>61</v>
      </c>
      <c r="M532" t="b">
        <f>OR(Calculations!$B$2=1,INDEX(Calculations!$E$3:$E$13,Calculations!$B$2)=SalesData[[#This Row],[Country]])</f>
        <v>1</v>
      </c>
    </row>
    <row r="533" spans="1:13">
      <c r="A533" s="9">
        <v>42051</v>
      </c>
      <c r="B533" s="7" t="s">
        <v>18</v>
      </c>
      <c r="C533" s="4" t="s">
        <v>560</v>
      </c>
      <c r="D533" s="4" t="s">
        <v>1029</v>
      </c>
      <c r="E533" s="4" t="s">
        <v>1040</v>
      </c>
      <c r="F533" s="4">
        <v>4020</v>
      </c>
      <c r="G533" s="8">
        <v>0.7</v>
      </c>
      <c r="H533" s="4">
        <f t="shared" si="8"/>
        <v>2814</v>
      </c>
      <c r="I533" s="4" t="s">
        <v>1051</v>
      </c>
      <c r="J533" s="6">
        <v>42167</v>
      </c>
      <c r="K533" s="10" t="s">
        <v>1043</v>
      </c>
      <c r="L533">
        <f>IF(SalesData[[#This Row],[Sales stage]]&lt;&gt;"Won",SalesData[[#This Row],[Close Date/Expected Close Date]]-SalesData[[#This Row],[Reporting Date]],"")</f>
        <v>116</v>
      </c>
      <c r="M533" t="b">
        <f>OR(Calculations!$B$2=1,INDEX(Calculations!$E$3:$E$13,Calculations!$B$2)=SalesData[[#This Row],[Country]])</f>
        <v>1</v>
      </c>
    </row>
    <row r="534" spans="1:13">
      <c r="A534" s="9">
        <v>42051</v>
      </c>
      <c r="B534" s="7" t="s">
        <v>21</v>
      </c>
      <c r="C534" s="4" t="s">
        <v>561</v>
      </c>
      <c r="D534" s="4" t="s">
        <v>1030</v>
      </c>
      <c r="E534" s="4" t="s">
        <v>1048</v>
      </c>
      <c r="F534" s="4">
        <v>3720</v>
      </c>
      <c r="G534" s="8">
        <v>0.75</v>
      </c>
      <c r="H534" s="4">
        <f t="shared" si="8"/>
        <v>2790</v>
      </c>
      <c r="I534" s="4" t="s">
        <v>1051</v>
      </c>
      <c r="J534" s="6">
        <v>42156</v>
      </c>
      <c r="K534" s="10" t="s">
        <v>1044</v>
      </c>
      <c r="L534">
        <f>IF(SalesData[[#This Row],[Sales stage]]&lt;&gt;"Won",SalesData[[#This Row],[Close Date/Expected Close Date]]-SalesData[[#This Row],[Reporting Date]],"")</f>
        <v>105</v>
      </c>
      <c r="M534" t="b">
        <f>OR(Calculations!$B$2=1,INDEX(Calculations!$E$3:$E$13,Calculations!$B$2)=SalesData[[#This Row],[Country]])</f>
        <v>1</v>
      </c>
    </row>
    <row r="535" spans="1:13">
      <c r="A535" s="9">
        <v>42051</v>
      </c>
      <c r="B535" s="7" t="s">
        <v>10</v>
      </c>
      <c r="C535" s="4" t="s">
        <v>562</v>
      </c>
      <c r="D535" s="4" t="s">
        <v>1029</v>
      </c>
      <c r="E535" s="4" t="s">
        <v>1048</v>
      </c>
      <c r="F535" s="4">
        <v>970</v>
      </c>
      <c r="G535" s="8">
        <v>0.65</v>
      </c>
      <c r="H535" s="4">
        <f t="shared" si="8"/>
        <v>630.5</v>
      </c>
      <c r="I535" s="4" t="s">
        <v>1051</v>
      </c>
      <c r="J535" s="6">
        <v>42105</v>
      </c>
      <c r="K535" s="10" t="s">
        <v>1044</v>
      </c>
      <c r="L535">
        <f>IF(SalesData[[#This Row],[Sales stage]]&lt;&gt;"Won",SalesData[[#This Row],[Close Date/Expected Close Date]]-SalesData[[#This Row],[Reporting Date]],"")</f>
        <v>54</v>
      </c>
      <c r="M535" t="b">
        <f>OR(Calculations!$B$2=1,INDEX(Calculations!$E$3:$E$13,Calculations!$B$2)=SalesData[[#This Row],[Country]])</f>
        <v>1</v>
      </c>
    </row>
    <row r="536" spans="1:13">
      <c r="A536" s="9">
        <v>42051</v>
      </c>
      <c r="B536" s="7" t="s">
        <v>20</v>
      </c>
      <c r="C536" s="4" t="s">
        <v>563</v>
      </c>
      <c r="D536" s="4" t="s">
        <v>1038</v>
      </c>
      <c r="E536" s="4" t="s">
        <v>1040</v>
      </c>
      <c r="F536" s="4">
        <v>1800</v>
      </c>
      <c r="G536" s="8">
        <v>0.5</v>
      </c>
      <c r="H536" s="4">
        <f t="shared" si="8"/>
        <v>900</v>
      </c>
      <c r="I536" s="4" t="s">
        <v>1050</v>
      </c>
      <c r="J536" s="6">
        <v>42100</v>
      </c>
      <c r="K536" s="10"/>
      <c r="L536">
        <f>IF(SalesData[[#This Row],[Sales stage]]&lt;&gt;"Won",SalesData[[#This Row],[Close Date/Expected Close Date]]-SalesData[[#This Row],[Reporting Date]],"")</f>
        <v>49</v>
      </c>
      <c r="M536" t="b">
        <f>OR(Calculations!$B$2=1,INDEX(Calculations!$E$3:$E$13,Calculations!$B$2)=SalesData[[#This Row],[Country]])</f>
        <v>1</v>
      </c>
    </row>
    <row r="537" spans="1:13">
      <c r="A537" s="9">
        <v>42051</v>
      </c>
      <c r="B537" s="7" t="s">
        <v>21</v>
      </c>
      <c r="C537" s="4" t="s">
        <v>564</v>
      </c>
      <c r="D537" s="4" t="s">
        <v>1038</v>
      </c>
      <c r="E537" s="4" t="s">
        <v>1047</v>
      </c>
      <c r="F537" s="4">
        <v>4830</v>
      </c>
      <c r="G537" s="8">
        <v>0.8</v>
      </c>
      <c r="H537" s="4">
        <f t="shared" si="8"/>
        <v>3864</v>
      </c>
      <c r="I537" s="4" t="s">
        <v>1051</v>
      </c>
      <c r="J537" s="6">
        <v>42088</v>
      </c>
      <c r="K537" s="10"/>
      <c r="L537" t="str">
        <f>IF(SalesData[[#This Row],[Sales stage]]&lt;&gt;"Won",SalesData[[#This Row],[Close Date/Expected Close Date]]-SalesData[[#This Row],[Reporting Date]],"")</f>
        <v/>
      </c>
      <c r="M537" t="b">
        <f>OR(Calculations!$B$2=1,INDEX(Calculations!$E$3:$E$13,Calculations!$B$2)=SalesData[[#This Row],[Country]])</f>
        <v>1</v>
      </c>
    </row>
    <row r="538" spans="1:13">
      <c r="A538" s="9">
        <v>42052</v>
      </c>
      <c r="B538" s="7" t="s">
        <v>22</v>
      </c>
      <c r="C538" s="4" t="s">
        <v>565</v>
      </c>
      <c r="D538" s="4" t="s">
        <v>1029</v>
      </c>
      <c r="E538" s="4" t="s">
        <v>1048</v>
      </c>
      <c r="F538" s="4">
        <v>1080</v>
      </c>
      <c r="G538" s="8">
        <v>0.55000000000000004</v>
      </c>
      <c r="H538" s="4">
        <f t="shared" si="8"/>
        <v>594</v>
      </c>
      <c r="I538" s="4" t="s">
        <v>1051</v>
      </c>
      <c r="J538" s="6">
        <v>42130</v>
      </c>
      <c r="K538" s="10"/>
      <c r="L538">
        <f>IF(SalesData[[#This Row],[Sales stage]]&lt;&gt;"Won",SalesData[[#This Row],[Close Date/Expected Close Date]]-SalesData[[#This Row],[Reporting Date]],"")</f>
        <v>78</v>
      </c>
      <c r="M538" t="b">
        <f>OR(Calculations!$B$2=1,INDEX(Calculations!$E$3:$E$13,Calculations!$B$2)=SalesData[[#This Row],[Country]])</f>
        <v>1</v>
      </c>
    </row>
    <row r="539" spans="1:13">
      <c r="A539" s="9">
        <v>42052</v>
      </c>
      <c r="B539" s="7" t="s">
        <v>12</v>
      </c>
      <c r="C539" s="4" t="s">
        <v>566</v>
      </c>
      <c r="D539" s="4" t="s">
        <v>1032</v>
      </c>
      <c r="E539" s="4" t="s">
        <v>1048</v>
      </c>
      <c r="F539" s="4">
        <v>1760</v>
      </c>
      <c r="G539" s="8">
        <v>0.75</v>
      </c>
      <c r="H539" s="4">
        <f t="shared" si="8"/>
        <v>1320</v>
      </c>
      <c r="I539" s="4" t="s">
        <v>1050</v>
      </c>
      <c r="J539" s="6">
        <v>42115</v>
      </c>
      <c r="K539" s="10" t="s">
        <v>1046</v>
      </c>
      <c r="L539">
        <f>IF(SalesData[[#This Row],[Sales stage]]&lt;&gt;"Won",SalesData[[#This Row],[Close Date/Expected Close Date]]-SalesData[[#This Row],[Reporting Date]],"")</f>
        <v>63</v>
      </c>
      <c r="M539" t="b">
        <f>OR(Calculations!$B$2=1,INDEX(Calculations!$E$3:$E$13,Calculations!$B$2)=SalesData[[#This Row],[Country]])</f>
        <v>1</v>
      </c>
    </row>
    <row r="540" spans="1:13">
      <c r="A540" s="9">
        <v>42052</v>
      </c>
      <c r="B540" s="7" t="s">
        <v>12</v>
      </c>
      <c r="C540" s="4" t="s">
        <v>567</v>
      </c>
      <c r="D540" s="4" t="s">
        <v>1032</v>
      </c>
      <c r="E540" s="4" t="s">
        <v>1040</v>
      </c>
      <c r="F540" s="4">
        <v>1220</v>
      </c>
      <c r="G540" s="8">
        <v>0.6</v>
      </c>
      <c r="H540" s="4">
        <f t="shared" si="8"/>
        <v>732</v>
      </c>
      <c r="I540" s="4" t="s">
        <v>1051</v>
      </c>
      <c r="J540" s="6">
        <v>42106</v>
      </c>
      <c r="K540" s="10" t="s">
        <v>1045</v>
      </c>
      <c r="L540">
        <f>IF(SalesData[[#This Row],[Sales stage]]&lt;&gt;"Won",SalesData[[#This Row],[Close Date/Expected Close Date]]-SalesData[[#This Row],[Reporting Date]],"")</f>
        <v>54</v>
      </c>
      <c r="M540" t="b">
        <f>OR(Calculations!$B$2=1,INDEX(Calculations!$E$3:$E$13,Calculations!$B$2)=SalesData[[#This Row],[Country]])</f>
        <v>1</v>
      </c>
    </row>
    <row r="541" spans="1:13">
      <c r="A541" s="9">
        <v>42052</v>
      </c>
      <c r="B541" s="7" t="s">
        <v>23</v>
      </c>
      <c r="C541" s="4" t="s">
        <v>568</v>
      </c>
      <c r="D541" s="4" t="s">
        <v>1036</v>
      </c>
      <c r="E541" s="4" t="s">
        <v>1047</v>
      </c>
      <c r="F541" s="4">
        <v>2250</v>
      </c>
      <c r="G541" s="8">
        <v>0.75</v>
      </c>
      <c r="H541" s="4">
        <f t="shared" si="8"/>
        <v>1687.5</v>
      </c>
      <c r="I541" s="4" t="s">
        <v>1053</v>
      </c>
      <c r="J541" s="6">
        <v>42091</v>
      </c>
      <c r="K541" s="10"/>
      <c r="L541" t="str">
        <f>IF(SalesData[[#This Row],[Sales stage]]&lt;&gt;"Won",SalesData[[#This Row],[Close Date/Expected Close Date]]-SalesData[[#This Row],[Reporting Date]],"")</f>
        <v/>
      </c>
      <c r="M541" t="b">
        <f>OR(Calculations!$B$2=1,INDEX(Calculations!$E$3:$E$13,Calculations!$B$2)=SalesData[[#This Row],[Country]])</f>
        <v>1</v>
      </c>
    </row>
    <row r="542" spans="1:13">
      <c r="A542" s="9">
        <v>42052</v>
      </c>
      <c r="B542" s="7" t="s">
        <v>24</v>
      </c>
      <c r="C542" s="4" t="s">
        <v>569</v>
      </c>
      <c r="D542" s="4" t="s">
        <v>1029</v>
      </c>
      <c r="E542" s="4" t="s">
        <v>1039</v>
      </c>
      <c r="F542" s="4">
        <v>3490</v>
      </c>
      <c r="G542" s="8">
        <v>0.75</v>
      </c>
      <c r="H542" s="4">
        <f t="shared" si="8"/>
        <v>2617.5</v>
      </c>
      <c r="I542" s="4" t="s">
        <v>1050</v>
      </c>
      <c r="J542" s="6">
        <v>42184</v>
      </c>
      <c r="K542" s="10" t="s">
        <v>1046</v>
      </c>
      <c r="L542">
        <f>IF(SalesData[[#This Row],[Sales stage]]&lt;&gt;"Won",SalesData[[#This Row],[Close Date/Expected Close Date]]-SalesData[[#This Row],[Reporting Date]],"")</f>
        <v>132</v>
      </c>
      <c r="M542" t="b">
        <f>OR(Calculations!$B$2=1,INDEX(Calculations!$E$3:$E$13,Calculations!$B$2)=SalesData[[#This Row],[Country]])</f>
        <v>1</v>
      </c>
    </row>
    <row r="543" spans="1:13">
      <c r="A543" s="9">
        <v>42052</v>
      </c>
      <c r="B543" s="7" t="s">
        <v>15</v>
      </c>
      <c r="C543" s="4" t="s">
        <v>570</v>
      </c>
      <c r="D543" s="4" t="s">
        <v>1032</v>
      </c>
      <c r="E543" s="4" t="s">
        <v>1048</v>
      </c>
      <c r="F543" s="4">
        <v>2410</v>
      </c>
      <c r="G543" s="8">
        <v>0.55000000000000004</v>
      </c>
      <c r="H543" s="4">
        <f t="shared" si="8"/>
        <v>1325.5</v>
      </c>
      <c r="I543" s="4" t="s">
        <v>1053</v>
      </c>
      <c r="J543" s="6">
        <v>42139</v>
      </c>
      <c r="K543" s="10" t="s">
        <v>1043</v>
      </c>
      <c r="L543">
        <f>IF(SalesData[[#This Row],[Sales stage]]&lt;&gt;"Won",SalesData[[#This Row],[Close Date/Expected Close Date]]-SalesData[[#This Row],[Reporting Date]],"")</f>
        <v>87</v>
      </c>
      <c r="M543" t="b">
        <f>OR(Calculations!$B$2=1,INDEX(Calculations!$E$3:$E$13,Calculations!$B$2)=SalesData[[#This Row],[Country]])</f>
        <v>1</v>
      </c>
    </row>
    <row r="544" spans="1:13">
      <c r="A544" s="9">
        <v>42052</v>
      </c>
      <c r="B544" s="7" t="s">
        <v>19</v>
      </c>
      <c r="C544" s="4" t="s">
        <v>571</v>
      </c>
      <c r="D544" s="4" t="s">
        <v>1030</v>
      </c>
      <c r="E544" s="4" t="s">
        <v>1047</v>
      </c>
      <c r="F544" s="4">
        <v>770</v>
      </c>
      <c r="G544" s="8">
        <v>0.65</v>
      </c>
      <c r="H544" s="4">
        <f t="shared" si="8"/>
        <v>500.5</v>
      </c>
      <c r="I544" s="4" t="s">
        <v>1050</v>
      </c>
      <c r="J544" s="6">
        <v>42079</v>
      </c>
      <c r="K544" s="10"/>
      <c r="L544" t="str">
        <f>IF(SalesData[[#This Row],[Sales stage]]&lt;&gt;"Won",SalesData[[#This Row],[Close Date/Expected Close Date]]-SalesData[[#This Row],[Reporting Date]],"")</f>
        <v/>
      </c>
      <c r="M544" t="b">
        <f>OR(Calculations!$B$2=1,INDEX(Calculations!$E$3:$E$13,Calculations!$B$2)=SalesData[[#This Row],[Country]])</f>
        <v>1</v>
      </c>
    </row>
    <row r="545" spans="1:13">
      <c r="A545" s="9">
        <v>42052</v>
      </c>
      <c r="B545" s="7" t="s">
        <v>24</v>
      </c>
      <c r="C545" s="4" t="s">
        <v>572</v>
      </c>
      <c r="D545" s="4" t="s">
        <v>1032</v>
      </c>
      <c r="E545" s="4" t="s">
        <v>1048</v>
      </c>
      <c r="F545" s="4">
        <v>390</v>
      </c>
      <c r="G545" s="8">
        <v>0.85</v>
      </c>
      <c r="H545" s="4">
        <f t="shared" si="8"/>
        <v>331.5</v>
      </c>
      <c r="I545" s="2" t="s">
        <v>1052</v>
      </c>
      <c r="J545" s="6">
        <v>42111</v>
      </c>
      <c r="K545" s="10" t="s">
        <v>1045</v>
      </c>
      <c r="L545">
        <f>IF(SalesData[[#This Row],[Sales stage]]&lt;&gt;"Won",SalesData[[#This Row],[Close Date/Expected Close Date]]-SalesData[[#This Row],[Reporting Date]],"")</f>
        <v>59</v>
      </c>
      <c r="M545" t="b">
        <f>OR(Calculations!$B$2=1,INDEX(Calculations!$E$3:$E$13,Calculations!$B$2)=SalesData[[#This Row],[Country]])</f>
        <v>1</v>
      </c>
    </row>
    <row r="546" spans="1:13">
      <c r="A546" s="9">
        <v>42053</v>
      </c>
      <c r="B546" s="7" t="s">
        <v>17</v>
      </c>
      <c r="C546" s="4" t="s">
        <v>573</v>
      </c>
      <c r="D546" s="4" t="s">
        <v>1031</v>
      </c>
      <c r="E546" s="4" t="s">
        <v>1048</v>
      </c>
      <c r="F546" s="4">
        <v>2500</v>
      </c>
      <c r="G546" s="8">
        <v>0.55000000000000004</v>
      </c>
      <c r="H546" s="4">
        <f t="shared" si="8"/>
        <v>1375</v>
      </c>
      <c r="I546" s="4" t="s">
        <v>1050</v>
      </c>
      <c r="J546" s="6">
        <v>42115</v>
      </c>
      <c r="K546" s="10" t="s">
        <v>1043</v>
      </c>
      <c r="L546">
        <f>IF(SalesData[[#This Row],[Sales stage]]&lt;&gt;"Won",SalesData[[#This Row],[Close Date/Expected Close Date]]-SalesData[[#This Row],[Reporting Date]],"")</f>
        <v>62</v>
      </c>
      <c r="M546" t="b">
        <f>OR(Calculations!$B$2=1,INDEX(Calculations!$E$3:$E$13,Calculations!$B$2)=SalesData[[#This Row],[Country]])</f>
        <v>1</v>
      </c>
    </row>
    <row r="547" spans="1:13">
      <c r="A547" s="9">
        <v>42053</v>
      </c>
      <c r="B547" s="7" t="s">
        <v>11</v>
      </c>
      <c r="C547" s="4" t="s">
        <v>574</v>
      </c>
      <c r="D547" s="4" t="s">
        <v>1033</v>
      </c>
      <c r="E547" s="4" t="s">
        <v>1042</v>
      </c>
      <c r="F547" s="4">
        <v>2990</v>
      </c>
      <c r="G547" s="8">
        <v>0.55000000000000004</v>
      </c>
      <c r="H547" s="4">
        <f t="shared" si="8"/>
        <v>1644.5000000000002</v>
      </c>
      <c r="I547" s="4" t="s">
        <v>1051</v>
      </c>
      <c r="J547" s="6">
        <v>42152</v>
      </c>
      <c r="K547" s="10" t="s">
        <v>1044</v>
      </c>
      <c r="L547">
        <f>IF(SalesData[[#This Row],[Sales stage]]&lt;&gt;"Won",SalesData[[#This Row],[Close Date/Expected Close Date]]-SalesData[[#This Row],[Reporting Date]],"")</f>
        <v>99</v>
      </c>
      <c r="M547" t="b">
        <f>OR(Calculations!$B$2=1,INDEX(Calculations!$E$3:$E$13,Calculations!$B$2)=SalesData[[#This Row],[Country]])</f>
        <v>1</v>
      </c>
    </row>
    <row r="548" spans="1:13">
      <c r="A548" s="9">
        <v>42053</v>
      </c>
      <c r="B548" s="7" t="s">
        <v>25</v>
      </c>
      <c r="C548" s="4" t="s">
        <v>575</v>
      </c>
      <c r="D548" s="4" t="s">
        <v>1037</v>
      </c>
      <c r="E548" s="4" t="s">
        <v>1042</v>
      </c>
      <c r="F548" s="4">
        <v>990</v>
      </c>
      <c r="G548" s="8">
        <v>0.8</v>
      </c>
      <c r="H548" s="4">
        <f t="shared" si="8"/>
        <v>792</v>
      </c>
      <c r="I548" s="4" t="s">
        <v>1053</v>
      </c>
      <c r="J548" s="6">
        <v>42122</v>
      </c>
      <c r="K548" s="10" t="s">
        <v>1044</v>
      </c>
      <c r="L548">
        <f>IF(SalesData[[#This Row],[Sales stage]]&lt;&gt;"Won",SalesData[[#This Row],[Close Date/Expected Close Date]]-SalesData[[#This Row],[Reporting Date]],"")</f>
        <v>69</v>
      </c>
      <c r="M548" t="b">
        <f>OR(Calculations!$B$2=1,INDEX(Calculations!$E$3:$E$13,Calculations!$B$2)=SalesData[[#This Row],[Country]])</f>
        <v>1</v>
      </c>
    </row>
    <row r="549" spans="1:13">
      <c r="A549" s="9">
        <v>42053</v>
      </c>
      <c r="B549" s="7" t="s">
        <v>23</v>
      </c>
      <c r="C549" s="4" t="s">
        <v>576</v>
      </c>
      <c r="D549" s="4" t="s">
        <v>1029</v>
      </c>
      <c r="E549" s="4" t="s">
        <v>1040</v>
      </c>
      <c r="F549" s="4">
        <v>4940</v>
      </c>
      <c r="G549" s="8">
        <v>0.6</v>
      </c>
      <c r="H549" s="4">
        <f t="shared" si="8"/>
        <v>2964</v>
      </c>
      <c r="I549" s="4" t="s">
        <v>1051</v>
      </c>
      <c r="J549" s="6">
        <v>42144</v>
      </c>
      <c r="K549" s="10" t="s">
        <v>1046</v>
      </c>
      <c r="L549">
        <f>IF(SalesData[[#This Row],[Sales stage]]&lt;&gt;"Won",SalesData[[#This Row],[Close Date/Expected Close Date]]-SalesData[[#This Row],[Reporting Date]],"")</f>
        <v>91</v>
      </c>
      <c r="M549" t="b">
        <f>OR(Calculations!$B$2=1,INDEX(Calculations!$E$3:$E$13,Calculations!$B$2)=SalesData[[#This Row],[Country]])</f>
        <v>1</v>
      </c>
    </row>
    <row r="550" spans="1:13">
      <c r="A550" s="9">
        <v>42053</v>
      </c>
      <c r="B550" s="7" t="s">
        <v>23</v>
      </c>
      <c r="C550" s="4" t="s">
        <v>577</v>
      </c>
      <c r="D550" s="4" t="s">
        <v>1037</v>
      </c>
      <c r="E550" s="4" t="s">
        <v>1039</v>
      </c>
      <c r="F550" s="4">
        <v>3990</v>
      </c>
      <c r="G550" s="8">
        <v>0.8</v>
      </c>
      <c r="H550" s="4">
        <f t="shared" si="8"/>
        <v>3192</v>
      </c>
      <c r="I550" s="4" t="s">
        <v>1051</v>
      </c>
      <c r="J550" s="6">
        <v>42164</v>
      </c>
      <c r="K550" s="10" t="s">
        <v>1043</v>
      </c>
      <c r="L550">
        <f>IF(SalesData[[#This Row],[Sales stage]]&lt;&gt;"Won",SalesData[[#This Row],[Close Date/Expected Close Date]]-SalesData[[#This Row],[Reporting Date]],"")</f>
        <v>111</v>
      </c>
      <c r="M550" t="b">
        <f>OR(Calculations!$B$2=1,INDEX(Calculations!$E$3:$E$13,Calculations!$B$2)=SalesData[[#This Row],[Country]])</f>
        <v>1</v>
      </c>
    </row>
    <row r="551" spans="1:13">
      <c r="A551" s="9">
        <v>42053</v>
      </c>
      <c r="B551" s="7" t="s">
        <v>16</v>
      </c>
      <c r="C551" s="4" t="s">
        <v>578</v>
      </c>
      <c r="D551" s="4" t="s">
        <v>1038</v>
      </c>
      <c r="E551" s="4" t="s">
        <v>1039</v>
      </c>
      <c r="F551" s="4">
        <v>1680</v>
      </c>
      <c r="G551" s="8">
        <v>0.85</v>
      </c>
      <c r="H551" s="4">
        <f t="shared" si="8"/>
        <v>1428</v>
      </c>
      <c r="I551" s="4" t="s">
        <v>1051</v>
      </c>
      <c r="J551" s="6">
        <v>42127</v>
      </c>
      <c r="K551" s="10" t="s">
        <v>1043</v>
      </c>
      <c r="L551">
        <f>IF(SalesData[[#This Row],[Sales stage]]&lt;&gt;"Won",SalesData[[#This Row],[Close Date/Expected Close Date]]-SalesData[[#This Row],[Reporting Date]],"")</f>
        <v>74</v>
      </c>
      <c r="M551" t="b">
        <f>OR(Calculations!$B$2=1,INDEX(Calculations!$E$3:$E$13,Calculations!$B$2)=SalesData[[#This Row],[Country]])</f>
        <v>1</v>
      </c>
    </row>
    <row r="552" spans="1:13">
      <c r="A552" s="9">
        <v>42053</v>
      </c>
      <c r="B552" s="7" t="s">
        <v>14</v>
      </c>
      <c r="C552" s="4" t="s">
        <v>579</v>
      </c>
      <c r="D552" s="4" t="s">
        <v>1032</v>
      </c>
      <c r="E552" s="4" t="s">
        <v>1042</v>
      </c>
      <c r="F552" s="4">
        <v>2920</v>
      </c>
      <c r="G552" s="8">
        <v>0.8</v>
      </c>
      <c r="H552" s="4">
        <f t="shared" si="8"/>
        <v>2336</v>
      </c>
      <c r="I552" s="4" t="s">
        <v>1051</v>
      </c>
      <c r="J552" s="6">
        <v>42106</v>
      </c>
      <c r="K552" s="10"/>
      <c r="L552">
        <f>IF(SalesData[[#This Row],[Sales stage]]&lt;&gt;"Won",SalesData[[#This Row],[Close Date/Expected Close Date]]-SalesData[[#This Row],[Reporting Date]],"")</f>
        <v>53</v>
      </c>
      <c r="M552" t="b">
        <f>OR(Calculations!$B$2=1,INDEX(Calculations!$E$3:$E$13,Calculations!$B$2)=SalesData[[#This Row],[Country]])</f>
        <v>1</v>
      </c>
    </row>
    <row r="553" spans="1:13">
      <c r="A553" s="9">
        <v>42053</v>
      </c>
      <c r="B553" s="7" t="s">
        <v>12</v>
      </c>
      <c r="C553" s="4" t="s">
        <v>580</v>
      </c>
      <c r="D553" s="4" t="s">
        <v>1035</v>
      </c>
      <c r="E553" s="4" t="s">
        <v>1048</v>
      </c>
      <c r="F553" s="4">
        <v>3670</v>
      </c>
      <c r="G553" s="8">
        <v>0.65</v>
      </c>
      <c r="H553" s="4">
        <f t="shared" si="8"/>
        <v>2385.5</v>
      </c>
      <c r="I553" s="4" t="s">
        <v>1051</v>
      </c>
      <c r="J553" s="6">
        <v>42148</v>
      </c>
      <c r="K553" s="10" t="s">
        <v>1044</v>
      </c>
      <c r="L553">
        <f>IF(SalesData[[#This Row],[Sales stage]]&lt;&gt;"Won",SalesData[[#This Row],[Close Date/Expected Close Date]]-SalesData[[#This Row],[Reporting Date]],"")</f>
        <v>95</v>
      </c>
      <c r="M553" t="b">
        <f>OR(Calculations!$B$2=1,INDEX(Calculations!$E$3:$E$13,Calculations!$B$2)=SalesData[[#This Row],[Country]])</f>
        <v>1</v>
      </c>
    </row>
    <row r="554" spans="1:13">
      <c r="A554" s="9">
        <v>42053</v>
      </c>
      <c r="B554" s="7" t="s">
        <v>11</v>
      </c>
      <c r="C554" s="4" t="s">
        <v>581</v>
      </c>
      <c r="D554" s="4" t="s">
        <v>1032</v>
      </c>
      <c r="E554" s="4" t="s">
        <v>1040</v>
      </c>
      <c r="F554" s="4">
        <v>3100</v>
      </c>
      <c r="G554" s="8">
        <v>0.8</v>
      </c>
      <c r="H554" s="4">
        <f t="shared" si="8"/>
        <v>2480</v>
      </c>
      <c r="I554" s="4" t="s">
        <v>1050</v>
      </c>
      <c r="J554" s="6">
        <v>42109</v>
      </c>
      <c r="K554" s="10" t="s">
        <v>1043</v>
      </c>
      <c r="L554">
        <f>IF(SalesData[[#This Row],[Sales stage]]&lt;&gt;"Won",SalesData[[#This Row],[Close Date/Expected Close Date]]-SalesData[[#This Row],[Reporting Date]],"")</f>
        <v>56</v>
      </c>
      <c r="M554" t="b">
        <f>OR(Calculations!$B$2=1,INDEX(Calculations!$E$3:$E$13,Calculations!$B$2)=SalesData[[#This Row],[Country]])</f>
        <v>1</v>
      </c>
    </row>
    <row r="555" spans="1:13">
      <c r="A555" s="9">
        <v>42053</v>
      </c>
      <c r="B555" s="7" t="s">
        <v>17</v>
      </c>
      <c r="C555" s="4" t="s">
        <v>582</v>
      </c>
      <c r="D555" s="4" t="s">
        <v>1032</v>
      </c>
      <c r="E555" s="4" t="s">
        <v>1039</v>
      </c>
      <c r="F555" s="4">
        <v>3950</v>
      </c>
      <c r="G555" s="8">
        <v>0.65</v>
      </c>
      <c r="H555" s="4">
        <f t="shared" si="8"/>
        <v>2567.5</v>
      </c>
      <c r="I555" s="4" t="s">
        <v>1050</v>
      </c>
      <c r="J555" s="6">
        <v>42160</v>
      </c>
      <c r="K555" s="10" t="s">
        <v>1044</v>
      </c>
      <c r="L555">
        <f>IF(SalesData[[#This Row],[Sales stage]]&lt;&gt;"Won",SalesData[[#This Row],[Close Date/Expected Close Date]]-SalesData[[#This Row],[Reporting Date]],"")</f>
        <v>107</v>
      </c>
      <c r="M555" t="b">
        <f>OR(Calculations!$B$2=1,INDEX(Calculations!$E$3:$E$13,Calculations!$B$2)=SalesData[[#This Row],[Country]])</f>
        <v>1</v>
      </c>
    </row>
    <row r="556" spans="1:13">
      <c r="A556" s="9">
        <v>42053</v>
      </c>
      <c r="B556" s="7" t="s">
        <v>9</v>
      </c>
      <c r="C556" s="4" t="s">
        <v>583</v>
      </c>
      <c r="D556" s="4" t="s">
        <v>1031</v>
      </c>
      <c r="E556" s="4" t="s">
        <v>1042</v>
      </c>
      <c r="F556" s="4">
        <v>2060</v>
      </c>
      <c r="G556" s="8">
        <v>0.7</v>
      </c>
      <c r="H556" s="4">
        <f t="shared" si="8"/>
        <v>1442</v>
      </c>
      <c r="I556" s="4" t="s">
        <v>1050</v>
      </c>
      <c r="J556" s="6">
        <v>42111</v>
      </c>
      <c r="K556" s="10" t="s">
        <v>1044</v>
      </c>
      <c r="L556">
        <f>IF(SalesData[[#This Row],[Sales stage]]&lt;&gt;"Won",SalesData[[#This Row],[Close Date/Expected Close Date]]-SalesData[[#This Row],[Reporting Date]],"")</f>
        <v>58</v>
      </c>
      <c r="M556" t="b">
        <f>OR(Calculations!$B$2=1,INDEX(Calculations!$E$3:$E$13,Calculations!$B$2)=SalesData[[#This Row],[Country]])</f>
        <v>1</v>
      </c>
    </row>
    <row r="557" spans="1:13">
      <c r="A557" s="9">
        <v>42054</v>
      </c>
      <c r="B557" s="7" t="s">
        <v>15</v>
      </c>
      <c r="C557" s="4" t="s">
        <v>584</v>
      </c>
      <c r="D557" s="4" t="s">
        <v>1030</v>
      </c>
      <c r="E557" s="4" t="s">
        <v>1048</v>
      </c>
      <c r="F557" s="4">
        <v>4120</v>
      </c>
      <c r="G557" s="8">
        <v>0.55000000000000004</v>
      </c>
      <c r="H557" s="4">
        <f t="shared" si="8"/>
        <v>2266</v>
      </c>
      <c r="I557" s="4" t="s">
        <v>1053</v>
      </c>
      <c r="J557" s="6">
        <v>42112</v>
      </c>
      <c r="K557" s="10"/>
      <c r="L557">
        <f>IF(SalesData[[#This Row],[Sales stage]]&lt;&gt;"Won",SalesData[[#This Row],[Close Date/Expected Close Date]]-SalesData[[#This Row],[Reporting Date]],"")</f>
        <v>58</v>
      </c>
      <c r="M557" t="b">
        <f>OR(Calculations!$B$2=1,INDEX(Calculations!$E$3:$E$13,Calculations!$B$2)=SalesData[[#This Row],[Country]])</f>
        <v>1</v>
      </c>
    </row>
    <row r="558" spans="1:13">
      <c r="A558" s="9">
        <v>42054</v>
      </c>
      <c r="B558" s="7" t="s">
        <v>18</v>
      </c>
      <c r="C558" s="4" t="s">
        <v>585</v>
      </c>
      <c r="D558" s="4" t="s">
        <v>1034</v>
      </c>
      <c r="E558" s="4" t="s">
        <v>1040</v>
      </c>
      <c r="F558" s="4">
        <v>240</v>
      </c>
      <c r="G558" s="8">
        <v>0.55000000000000004</v>
      </c>
      <c r="H558" s="4">
        <f t="shared" si="8"/>
        <v>132</v>
      </c>
      <c r="I558" s="2" t="s">
        <v>1052</v>
      </c>
      <c r="J558" s="6">
        <v>42142</v>
      </c>
      <c r="K558" s="10"/>
      <c r="L558">
        <f>IF(SalesData[[#This Row],[Sales stage]]&lt;&gt;"Won",SalesData[[#This Row],[Close Date/Expected Close Date]]-SalesData[[#This Row],[Reporting Date]],"")</f>
        <v>88</v>
      </c>
      <c r="M558" t="b">
        <f>OR(Calculations!$B$2=1,INDEX(Calculations!$E$3:$E$13,Calculations!$B$2)=SalesData[[#This Row],[Country]])</f>
        <v>1</v>
      </c>
    </row>
    <row r="559" spans="1:13">
      <c r="A559" s="9">
        <v>42054</v>
      </c>
      <c r="B559" s="7" t="s">
        <v>15</v>
      </c>
      <c r="C559" s="4" t="s">
        <v>586</v>
      </c>
      <c r="D559" s="4" t="s">
        <v>1038</v>
      </c>
      <c r="E559" s="4" t="s">
        <v>1048</v>
      </c>
      <c r="F559" s="4">
        <v>3410</v>
      </c>
      <c r="G559" s="8">
        <v>0.75</v>
      </c>
      <c r="H559" s="4">
        <f t="shared" si="8"/>
        <v>2557.5</v>
      </c>
      <c r="I559" s="4" t="s">
        <v>1050</v>
      </c>
      <c r="J559" s="6">
        <v>42120</v>
      </c>
      <c r="K559" s="10" t="s">
        <v>1043</v>
      </c>
      <c r="L559">
        <f>IF(SalesData[[#This Row],[Sales stage]]&lt;&gt;"Won",SalesData[[#This Row],[Close Date/Expected Close Date]]-SalesData[[#This Row],[Reporting Date]],"")</f>
        <v>66</v>
      </c>
      <c r="M559" t="b">
        <f>OR(Calculations!$B$2=1,INDEX(Calculations!$E$3:$E$13,Calculations!$B$2)=SalesData[[#This Row],[Country]])</f>
        <v>1</v>
      </c>
    </row>
    <row r="560" spans="1:13">
      <c r="A560" s="9">
        <v>42054</v>
      </c>
      <c r="B560" s="7" t="s">
        <v>13</v>
      </c>
      <c r="C560" s="4" t="s">
        <v>587</v>
      </c>
      <c r="D560" s="4" t="s">
        <v>1034</v>
      </c>
      <c r="E560" s="4" t="s">
        <v>1048</v>
      </c>
      <c r="F560" s="4">
        <v>4140</v>
      </c>
      <c r="G560" s="8">
        <v>0.85</v>
      </c>
      <c r="H560" s="4">
        <f t="shared" si="8"/>
        <v>3519</v>
      </c>
      <c r="I560" s="4" t="s">
        <v>1053</v>
      </c>
      <c r="J560" s="6">
        <v>42111</v>
      </c>
      <c r="K560" s="10" t="s">
        <v>1043</v>
      </c>
      <c r="L560">
        <f>IF(SalesData[[#This Row],[Sales stage]]&lt;&gt;"Won",SalesData[[#This Row],[Close Date/Expected Close Date]]-SalesData[[#This Row],[Reporting Date]],"")</f>
        <v>57</v>
      </c>
      <c r="M560" t="b">
        <f>OR(Calculations!$B$2=1,INDEX(Calculations!$E$3:$E$13,Calculations!$B$2)=SalesData[[#This Row],[Country]])</f>
        <v>1</v>
      </c>
    </row>
    <row r="561" spans="1:13">
      <c r="A561" s="9">
        <v>42054</v>
      </c>
      <c r="B561" s="7" t="s">
        <v>9</v>
      </c>
      <c r="C561" s="4" t="s">
        <v>588</v>
      </c>
      <c r="D561" s="4" t="s">
        <v>1036</v>
      </c>
      <c r="E561" s="4" t="s">
        <v>1039</v>
      </c>
      <c r="F561" s="4">
        <v>4220</v>
      </c>
      <c r="G561" s="8">
        <v>0.55000000000000004</v>
      </c>
      <c r="H561" s="4">
        <f t="shared" si="8"/>
        <v>2321</v>
      </c>
      <c r="I561" s="4" t="s">
        <v>1050</v>
      </c>
      <c r="J561" s="6">
        <v>42157</v>
      </c>
      <c r="K561" s="10" t="s">
        <v>1043</v>
      </c>
      <c r="L561">
        <f>IF(SalesData[[#This Row],[Sales stage]]&lt;&gt;"Won",SalesData[[#This Row],[Close Date/Expected Close Date]]-SalesData[[#This Row],[Reporting Date]],"")</f>
        <v>103</v>
      </c>
      <c r="M561" t="b">
        <f>OR(Calculations!$B$2=1,INDEX(Calculations!$E$3:$E$13,Calculations!$B$2)=SalesData[[#This Row],[Country]])</f>
        <v>1</v>
      </c>
    </row>
    <row r="562" spans="1:13">
      <c r="A562" s="9">
        <v>42054</v>
      </c>
      <c r="B562" s="7" t="s">
        <v>27</v>
      </c>
      <c r="C562" s="4" t="s">
        <v>589</v>
      </c>
      <c r="D562" s="4" t="s">
        <v>1033</v>
      </c>
      <c r="E562" s="4" t="s">
        <v>1039</v>
      </c>
      <c r="F562" s="4">
        <v>4370</v>
      </c>
      <c r="G562" s="8">
        <v>0.85</v>
      </c>
      <c r="H562" s="4">
        <f t="shared" si="8"/>
        <v>3714.5</v>
      </c>
      <c r="I562" s="4" t="s">
        <v>1050</v>
      </c>
      <c r="J562" s="6">
        <v>42100</v>
      </c>
      <c r="K562" s="10" t="s">
        <v>1043</v>
      </c>
      <c r="L562">
        <f>IF(SalesData[[#This Row],[Sales stage]]&lt;&gt;"Won",SalesData[[#This Row],[Close Date/Expected Close Date]]-SalesData[[#This Row],[Reporting Date]],"")</f>
        <v>46</v>
      </c>
      <c r="M562" t="b">
        <f>OR(Calculations!$B$2=1,INDEX(Calculations!$E$3:$E$13,Calculations!$B$2)=SalesData[[#This Row],[Country]])</f>
        <v>1</v>
      </c>
    </row>
    <row r="563" spans="1:13">
      <c r="A563" s="9">
        <v>42054</v>
      </c>
      <c r="B563" s="7" t="s">
        <v>25</v>
      </c>
      <c r="C563" s="4" t="s">
        <v>590</v>
      </c>
      <c r="D563" s="4" t="s">
        <v>1035</v>
      </c>
      <c r="E563" s="4" t="s">
        <v>1042</v>
      </c>
      <c r="F563" s="4">
        <v>1530</v>
      </c>
      <c r="G563" s="8">
        <v>0.6</v>
      </c>
      <c r="H563" s="4">
        <f t="shared" si="8"/>
        <v>918</v>
      </c>
      <c r="I563" s="4" t="s">
        <v>1051</v>
      </c>
      <c r="J563" s="6">
        <v>42136</v>
      </c>
      <c r="K563" s="10" t="s">
        <v>1043</v>
      </c>
      <c r="L563">
        <f>IF(SalesData[[#This Row],[Sales stage]]&lt;&gt;"Won",SalesData[[#This Row],[Close Date/Expected Close Date]]-SalesData[[#This Row],[Reporting Date]],"")</f>
        <v>82</v>
      </c>
      <c r="M563" t="b">
        <f>OR(Calculations!$B$2=1,INDEX(Calculations!$E$3:$E$13,Calculations!$B$2)=SalesData[[#This Row],[Country]])</f>
        <v>1</v>
      </c>
    </row>
    <row r="564" spans="1:13">
      <c r="A564" s="9">
        <v>42054</v>
      </c>
      <c r="B564" s="7" t="s">
        <v>27</v>
      </c>
      <c r="C564" s="4" t="s">
        <v>591</v>
      </c>
      <c r="D564" s="4" t="s">
        <v>1034</v>
      </c>
      <c r="E564" s="4" t="s">
        <v>1041</v>
      </c>
      <c r="F564" s="4">
        <v>970</v>
      </c>
      <c r="G564" s="8">
        <v>0.65</v>
      </c>
      <c r="H564" s="4">
        <f t="shared" si="8"/>
        <v>630.5</v>
      </c>
      <c r="I564" s="4" t="s">
        <v>1051</v>
      </c>
      <c r="J564" s="6">
        <v>42121</v>
      </c>
      <c r="K564" s="10"/>
      <c r="L564">
        <f>IF(SalesData[[#This Row],[Sales stage]]&lt;&gt;"Won",SalesData[[#This Row],[Close Date/Expected Close Date]]-SalesData[[#This Row],[Reporting Date]],"")</f>
        <v>67</v>
      </c>
      <c r="M564" t="b">
        <f>OR(Calculations!$B$2=1,INDEX(Calculations!$E$3:$E$13,Calculations!$B$2)=SalesData[[#This Row],[Country]])</f>
        <v>1</v>
      </c>
    </row>
    <row r="565" spans="1:13">
      <c r="A565" s="9">
        <v>42054</v>
      </c>
      <c r="B565" s="7" t="s">
        <v>8</v>
      </c>
      <c r="C565" s="4" t="s">
        <v>592</v>
      </c>
      <c r="D565" s="4" t="s">
        <v>1030</v>
      </c>
      <c r="E565" s="4" t="s">
        <v>1040</v>
      </c>
      <c r="F565" s="4">
        <v>4920</v>
      </c>
      <c r="G565" s="8">
        <v>0.7</v>
      </c>
      <c r="H565" s="4">
        <f t="shared" si="8"/>
        <v>3444</v>
      </c>
      <c r="I565" s="4" t="s">
        <v>1051</v>
      </c>
      <c r="J565" s="6">
        <v>42107</v>
      </c>
      <c r="K565" s="10" t="s">
        <v>1044</v>
      </c>
      <c r="L565">
        <f>IF(SalesData[[#This Row],[Sales stage]]&lt;&gt;"Won",SalesData[[#This Row],[Close Date/Expected Close Date]]-SalesData[[#This Row],[Reporting Date]],"")</f>
        <v>53</v>
      </c>
      <c r="M565" t="b">
        <f>OR(Calculations!$B$2=1,INDEX(Calculations!$E$3:$E$13,Calculations!$B$2)=SalesData[[#This Row],[Country]])</f>
        <v>1</v>
      </c>
    </row>
    <row r="566" spans="1:13">
      <c r="A566" s="9">
        <v>42055</v>
      </c>
      <c r="B566" s="7" t="s">
        <v>8</v>
      </c>
      <c r="C566" s="4" t="s">
        <v>593</v>
      </c>
      <c r="D566" s="4" t="s">
        <v>1034</v>
      </c>
      <c r="E566" s="4" t="s">
        <v>1042</v>
      </c>
      <c r="F566" s="4">
        <v>2200</v>
      </c>
      <c r="G566" s="8">
        <v>0.8</v>
      </c>
      <c r="H566" s="4">
        <f t="shared" si="8"/>
        <v>1760</v>
      </c>
      <c r="I566" s="4" t="s">
        <v>1053</v>
      </c>
      <c r="J566" s="6">
        <v>42180</v>
      </c>
      <c r="K566" s="10" t="s">
        <v>1046</v>
      </c>
      <c r="L566">
        <f>IF(SalesData[[#This Row],[Sales stage]]&lt;&gt;"Won",SalesData[[#This Row],[Close Date/Expected Close Date]]-SalesData[[#This Row],[Reporting Date]],"")</f>
        <v>125</v>
      </c>
      <c r="M566" t="b">
        <f>OR(Calculations!$B$2=1,INDEX(Calculations!$E$3:$E$13,Calculations!$B$2)=SalesData[[#This Row],[Country]])</f>
        <v>1</v>
      </c>
    </row>
    <row r="567" spans="1:13">
      <c r="A567" s="9">
        <v>42055</v>
      </c>
      <c r="B567" s="7" t="s">
        <v>21</v>
      </c>
      <c r="C567" s="4" t="s">
        <v>594</v>
      </c>
      <c r="D567" s="4" t="s">
        <v>1034</v>
      </c>
      <c r="E567" s="4" t="s">
        <v>1039</v>
      </c>
      <c r="F567" s="4">
        <v>530</v>
      </c>
      <c r="G567" s="8">
        <v>0.85</v>
      </c>
      <c r="H567" s="4">
        <f t="shared" si="8"/>
        <v>450.5</v>
      </c>
      <c r="I567" s="4" t="s">
        <v>1051</v>
      </c>
      <c r="J567" s="6">
        <v>42135</v>
      </c>
      <c r="K567" s="10" t="s">
        <v>1044</v>
      </c>
      <c r="L567">
        <f>IF(SalesData[[#This Row],[Sales stage]]&lt;&gt;"Won",SalesData[[#This Row],[Close Date/Expected Close Date]]-SalesData[[#This Row],[Reporting Date]],"")</f>
        <v>80</v>
      </c>
      <c r="M567" t="b">
        <f>OR(Calculations!$B$2=1,INDEX(Calculations!$E$3:$E$13,Calculations!$B$2)=SalesData[[#This Row],[Country]])</f>
        <v>1</v>
      </c>
    </row>
    <row r="568" spans="1:13">
      <c r="A568" s="9">
        <v>42055</v>
      </c>
      <c r="B568" s="7" t="s">
        <v>16</v>
      </c>
      <c r="C568" s="4" t="s">
        <v>595</v>
      </c>
      <c r="D568" s="4" t="s">
        <v>1032</v>
      </c>
      <c r="E568" s="4" t="s">
        <v>1040</v>
      </c>
      <c r="F568" s="4">
        <v>3130</v>
      </c>
      <c r="G568" s="8">
        <v>0.55000000000000004</v>
      </c>
      <c r="H568" s="4">
        <f t="shared" si="8"/>
        <v>1721.5000000000002</v>
      </c>
      <c r="I568" s="4" t="s">
        <v>1051</v>
      </c>
      <c r="J568" s="6">
        <v>42139</v>
      </c>
      <c r="K568" s="10" t="s">
        <v>1043</v>
      </c>
      <c r="L568">
        <f>IF(SalesData[[#This Row],[Sales stage]]&lt;&gt;"Won",SalesData[[#This Row],[Close Date/Expected Close Date]]-SalesData[[#This Row],[Reporting Date]],"")</f>
        <v>84</v>
      </c>
      <c r="M568" t="b">
        <f>OR(Calculations!$B$2=1,INDEX(Calculations!$E$3:$E$13,Calculations!$B$2)=SalesData[[#This Row],[Country]])</f>
        <v>1</v>
      </c>
    </row>
    <row r="569" spans="1:13">
      <c r="A569" s="9">
        <v>42055</v>
      </c>
      <c r="B569" s="7" t="s">
        <v>27</v>
      </c>
      <c r="C569" s="4" t="s">
        <v>596</v>
      </c>
      <c r="D569" s="4" t="s">
        <v>1033</v>
      </c>
      <c r="E569" s="4" t="s">
        <v>1048</v>
      </c>
      <c r="F569" s="4">
        <v>1640</v>
      </c>
      <c r="G569" s="8">
        <v>0.7</v>
      </c>
      <c r="H569" s="4">
        <f t="shared" si="8"/>
        <v>1148</v>
      </c>
      <c r="I569" s="4" t="s">
        <v>1053</v>
      </c>
      <c r="J569" s="6">
        <v>42110</v>
      </c>
      <c r="K569" s="10" t="s">
        <v>1043</v>
      </c>
      <c r="L569">
        <f>IF(SalesData[[#This Row],[Sales stage]]&lt;&gt;"Won",SalesData[[#This Row],[Close Date/Expected Close Date]]-SalesData[[#This Row],[Reporting Date]],"")</f>
        <v>55</v>
      </c>
      <c r="M569" t="b">
        <f>OR(Calculations!$B$2=1,INDEX(Calculations!$E$3:$E$13,Calculations!$B$2)=SalesData[[#This Row],[Country]])</f>
        <v>1</v>
      </c>
    </row>
    <row r="570" spans="1:13">
      <c r="A570" s="9">
        <v>42055</v>
      </c>
      <c r="B570" s="7" t="s">
        <v>16</v>
      </c>
      <c r="C570" s="4" t="s">
        <v>597</v>
      </c>
      <c r="D570" s="4" t="s">
        <v>1037</v>
      </c>
      <c r="E570" s="4" t="s">
        <v>1042</v>
      </c>
      <c r="F570" s="4">
        <v>4160</v>
      </c>
      <c r="G570" s="8">
        <v>0.85</v>
      </c>
      <c r="H570" s="4">
        <f t="shared" si="8"/>
        <v>3536</v>
      </c>
      <c r="I570" s="4" t="s">
        <v>1050</v>
      </c>
      <c r="J570" s="6">
        <v>42109</v>
      </c>
      <c r="K570" s="10"/>
      <c r="L570">
        <f>IF(SalesData[[#This Row],[Sales stage]]&lt;&gt;"Won",SalesData[[#This Row],[Close Date/Expected Close Date]]-SalesData[[#This Row],[Reporting Date]],"")</f>
        <v>54</v>
      </c>
      <c r="M570" t="b">
        <f>OR(Calculations!$B$2=1,INDEX(Calculations!$E$3:$E$13,Calculations!$B$2)=SalesData[[#This Row],[Country]])</f>
        <v>1</v>
      </c>
    </row>
    <row r="571" spans="1:13">
      <c r="A571" s="9">
        <v>42055</v>
      </c>
      <c r="B571" s="7" t="s">
        <v>11</v>
      </c>
      <c r="C571" s="4" t="s">
        <v>598</v>
      </c>
      <c r="D571" s="4" t="s">
        <v>1038</v>
      </c>
      <c r="E571" s="4" t="s">
        <v>1047</v>
      </c>
      <c r="F571" s="4">
        <v>4950</v>
      </c>
      <c r="G571" s="8">
        <v>0.55000000000000004</v>
      </c>
      <c r="H571" s="4">
        <f t="shared" si="8"/>
        <v>2722.5</v>
      </c>
      <c r="I571" s="4" t="s">
        <v>1053</v>
      </c>
      <c r="J571" s="6">
        <v>42072</v>
      </c>
      <c r="K571" s="10"/>
      <c r="L571" t="str">
        <f>IF(SalesData[[#This Row],[Sales stage]]&lt;&gt;"Won",SalesData[[#This Row],[Close Date/Expected Close Date]]-SalesData[[#This Row],[Reporting Date]],"")</f>
        <v/>
      </c>
      <c r="M571" t="b">
        <f>OR(Calculations!$B$2=1,INDEX(Calculations!$E$3:$E$13,Calculations!$B$2)=SalesData[[#This Row],[Country]])</f>
        <v>1</v>
      </c>
    </row>
    <row r="572" spans="1:13">
      <c r="A572" s="9">
        <v>42055</v>
      </c>
      <c r="B572" s="7" t="s">
        <v>27</v>
      </c>
      <c r="C572" s="4" t="s">
        <v>599</v>
      </c>
      <c r="D572" s="4" t="s">
        <v>1034</v>
      </c>
      <c r="E572" s="4" t="s">
        <v>1042</v>
      </c>
      <c r="F572" s="4">
        <v>3930</v>
      </c>
      <c r="G572" s="8">
        <v>0.7</v>
      </c>
      <c r="H572" s="4">
        <f t="shared" si="8"/>
        <v>2751</v>
      </c>
      <c r="I572" s="4" t="s">
        <v>1053</v>
      </c>
      <c r="J572" s="6">
        <v>42139</v>
      </c>
      <c r="K572" s="10" t="s">
        <v>1044</v>
      </c>
      <c r="L572">
        <f>IF(SalesData[[#This Row],[Sales stage]]&lt;&gt;"Won",SalesData[[#This Row],[Close Date/Expected Close Date]]-SalesData[[#This Row],[Reporting Date]],"")</f>
        <v>84</v>
      </c>
      <c r="M572" t="b">
        <f>OR(Calculations!$B$2=1,INDEX(Calculations!$E$3:$E$13,Calculations!$B$2)=SalesData[[#This Row],[Country]])</f>
        <v>1</v>
      </c>
    </row>
    <row r="573" spans="1:13">
      <c r="A573" s="9">
        <v>42055</v>
      </c>
      <c r="B573" s="7" t="s">
        <v>16</v>
      </c>
      <c r="C573" s="4" t="s">
        <v>600</v>
      </c>
      <c r="D573" s="4" t="s">
        <v>1036</v>
      </c>
      <c r="E573" s="4" t="s">
        <v>1047</v>
      </c>
      <c r="F573" s="4">
        <v>3410</v>
      </c>
      <c r="G573" s="8">
        <v>0.75</v>
      </c>
      <c r="H573" s="4">
        <f t="shared" si="8"/>
        <v>2557.5</v>
      </c>
      <c r="I573" s="4" t="s">
        <v>1051</v>
      </c>
      <c r="J573" s="6">
        <v>42094</v>
      </c>
      <c r="K573" s="10"/>
      <c r="L573" t="str">
        <f>IF(SalesData[[#This Row],[Sales stage]]&lt;&gt;"Won",SalesData[[#This Row],[Close Date/Expected Close Date]]-SalesData[[#This Row],[Reporting Date]],"")</f>
        <v/>
      </c>
      <c r="M573" t="b">
        <f>OR(Calculations!$B$2=1,INDEX(Calculations!$E$3:$E$13,Calculations!$B$2)=SalesData[[#This Row],[Country]])</f>
        <v>1</v>
      </c>
    </row>
    <row r="574" spans="1:13">
      <c r="A574" s="9">
        <v>42055</v>
      </c>
      <c r="B574" s="7" t="s">
        <v>13</v>
      </c>
      <c r="C574" s="4" t="s">
        <v>601</v>
      </c>
      <c r="D574" s="4" t="s">
        <v>1033</v>
      </c>
      <c r="E574" s="4" t="s">
        <v>1047</v>
      </c>
      <c r="F574" s="4">
        <v>500</v>
      </c>
      <c r="G574" s="8">
        <v>0.75</v>
      </c>
      <c r="H574" s="4">
        <f t="shared" si="8"/>
        <v>375</v>
      </c>
      <c r="I574" s="4" t="s">
        <v>1053</v>
      </c>
      <c r="J574" s="6">
        <v>42094</v>
      </c>
      <c r="K574" s="10"/>
      <c r="L574" t="str">
        <f>IF(SalesData[[#This Row],[Sales stage]]&lt;&gt;"Won",SalesData[[#This Row],[Close Date/Expected Close Date]]-SalesData[[#This Row],[Reporting Date]],"")</f>
        <v/>
      </c>
      <c r="M574" t="b">
        <f>OR(Calculations!$B$2=1,INDEX(Calculations!$E$3:$E$13,Calculations!$B$2)=SalesData[[#This Row],[Country]])</f>
        <v>1</v>
      </c>
    </row>
    <row r="575" spans="1:13">
      <c r="A575" s="9">
        <v>42055</v>
      </c>
      <c r="B575" s="7" t="s">
        <v>11</v>
      </c>
      <c r="C575" s="4" t="s">
        <v>602</v>
      </c>
      <c r="D575" s="4" t="s">
        <v>1032</v>
      </c>
      <c r="E575" s="4" t="s">
        <v>1048</v>
      </c>
      <c r="F575" s="4">
        <v>3460</v>
      </c>
      <c r="G575" s="8">
        <v>0.8</v>
      </c>
      <c r="H575" s="4">
        <f t="shared" si="8"/>
        <v>2768</v>
      </c>
      <c r="I575" s="4" t="s">
        <v>1051</v>
      </c>
      <c r="J575" s="6">
        <v>42166</v>
      </c>
      <c r="K575" s="10" t="s">
        <v>1043</v>
      </c>
      <c r="L575">
        <f>IF(SalesData[[#This Row],[Sales stage]]&lt;&gt;"Won",SalesData[[#This Row],[Close Date/Expected Close Date]]-SalesData[[#This Row],[Reporting Date]],"")</f>
        <v>111</v>
      </c>
      <c r="M575" t="b">
        <f>OR(Calculations!$B$2=1,INDEX(Calculations!$E$3:$E$13,Calculations!$B$2)=SalesData[[#This Row],[Country]])</f>
        <v>1</v>
      </c>
    </row>
    <row r="576" spans="1:13">
      <c r="A576" s="9">
        <v>42055</v>
      </c>
      <c r="B576" s="7" t="s">
        <v>27</v>
      </c>
      <c r="C576" s="4" t="s">
        <v>603</v>
      </c>
      <c r="D576" s="4" t="s">
        <v>1038</v>
      </c>
      <c r="E576" s="4" t="s">
        <v>1040</v>
      </c>
      <c r="F576" s="4">
        <v>460</v>
      </c>
      <c r="G576" s="8">
        <v>0.85</v>
      </c>
      <c r="H576" s="4">
        <f t="shared" si="8"/>
        <v>391</v>
      </c>
      <c r="I576" s="2" t="s">
        <v>1052</v>
      </c>
      <c r="J576" s="6">
        <v>42155</v>
      </c>
      <c r="K576" s="10" t="s">
        <v>1043</v>
      </c>
      <c r="L576">
        <f>IF(SalesData[[#This Row],[Sales stage]]&lt;&gt;"Won",SalesData[[#This Row],[Close Date/Expected Close Date]]-SalesData[[#This Row],[Reporting Date]],"")</f>
        <v>100</v>
      </c>
      <c r="M576" t="b">
        <f>OR(Calculations!$B$2=1,INDEX(Calculations!$E$3:$E$13,Calculations!$B$2)=SalesData[[#This Row],[Country]])</f>
        <v>1</v>
      </c>
    </row>
    <row r="577" spans="1:13">
      <c r="A577" s="9">
        <v>42055</v>
      </c>
      <c r="B577" s="7" t="s">
        <v>27</v>
      </c>
      <c r="C577" s="4" t="s">
        <v>604</v>
      </c>
      <c r="D577" s="4" t="s">
        <v>1036</v>
      </c>
      <c r="E577" s="4" t="s">
        <v>1048</v>
      </c>
      <c r="F577" s="4">
        <v>3310</v>
      </c>
      <c r="G577" s="8">
        <v>0.85</v>
      </c>
      <c r="H577" s="4">
        <f t="shared" si="8"/>
        <v>2813.5</v>
      </c>
      <c r="I577" s="4" t="s">
        <v>1050</v>
      </c>
      <c r="J577" s="6">
        <v>42175</v>
      </c>
      <c r="K577" s="10" t="s">
        <v>1044</v>
      </c>
      <c r="L577">
        <f>IF(SalesData[[#This Row],[Sales stage]]&lt;&gt;"Won",SalesData[[#This Row],[Close Date/Expected Close Date]]-SalesData[[#This Row],[Reporting Date]],"")</f>
        <v>120</v>
      </c>
      <c r="M577" t="b">
        <f>OR(Calculations!$B$2=1,INDEX(Calculations!$E$3:$E$13,Calculations!$B$2)=SalesData[[#This Row],[Country]])</f>
        <v>1</v>
      </c>
    </row>
    <row r="578" spans="1:13">
      <c r="A578" s="9">
        <v>42055</v>
      </c>
      <c r="B578" s="7" t="s">
        <v>12</v>
      </c>
      <c r="C578" s="4" t="s">
        <v>605</v>
      </c>
      <c r="D578" s="4" t="s">
        <v>1029</v>
      </c>
      <c r="E578" s="4" t="s">
        <v>1047</v>
      </c>
      <c r="F578" s="4">
        <v>2000</v>
      </c>
      <c r="G578" s="8">
        <v>0.6</v>
      </c>
      <c r="H578" s="4">
        <f t="shared" si="8"/>
        <v>1200</v>
      </c>
      <c r="I578" s="4" t="s">
        <v>1050</v>
      </c>
      <c r="J578" s="6">
        <v>42075</v>
      </c>
      <c r="K578" s="10"/>
      <c r="L578" t="str">
        <f>IF(SalesData[[#This Row],[Sales stage]]&lt;&gt;"Won",SalesData[[#This Row],[Close Date/Expected Close Date]]-SalesData[[#This Row],[Reporting Date]],"")</f>
        <v/>
      </c>
      <c r="M578" t="b">
        <f>OR(Calculations!$B$2=1,INDEX(Calculations!$E$3:$E$13,Calculations!$B$2)=SalesData[[#This Row],[Country]])</f>
        <v>1</v>
      </c>
    </row>
    <row r="579" spans="1:13">
      <c r="A579" s="9">
        <v>42055</v>
      </c>
      <c r="B579" s="7" t="s">
        <v>21</v>
      </c>
      <c r="C579" s="4" t="s">
        <v>606</v>
      </c>
      <c r="D579" s="4" t="s">
        <v>1033</v>
      </c>
      <c r="E579" s="4" t="s">
        <v>1039</v>
      </c>
      <c r="F579" s="4">
        <v>560</v>
      </c>
      <c r="G579" s="8">
        <v>0.65</v>
      </c>
      <c r="H579" s="4">
        <f t="shared" ref="H579:H642" si="9">F579*G579</f>
        <v>364</v>
      </c>
      <c r="I579" s="4" t="s">
        <v>1050</v>
      </c>
      <c r="J579" s="6">
        <v>42140</v>
      </c>
      <c r="K579" s="10" t="s">
        <v>1045</v>
      </c>
      <c r="L579">
        <f>IF(SalesData[[#This Row],[Sales stage]]&lt;&gt;"Won",SalesData[[#This Row],[Close Date/Expected Close Date]]-SalesData[[#This Row],[Reporting Date]],"")</f>
        <v>85</v>
      </c>
      <c r="M579" t="b">
        <f>OR(Calculations!$B$2=1,INDEX(Calculations!$E$3:$E$13,Calculations!$B$2)=SalesData[[#This Row],[Country]])</f>
        <v>1</v>
      </c>
    </row>
    <row r="580" spans="1:13">
      <c r="A580" s="9">
        <v>42056</v>
      </c>
      <c r="B580" s="7" t="s">
        <v>19</v>
      </c>
      <c r="C580" s="4" t="s">
        <v>607</v>
      </c>
      <c r="D580" s="4" t="s">
        <v>1036</v>
      </c>
      <c r="E580" s="4" t="s">
        <v>1039</v>
      </c>
      <c r="F580" s="4">
        <v>2290</v>
      </c>
      <c r="G580" s="8">
        <v>0.6</v>
      </c>
      <c r="H580" s="4">
        <f t="shared" si="9"/>
        <v>1374</v>
      </c>
      <c r="I580" s="4" t="s">
        <v>1051</v>
      </c>
      <c r="J580" s="6">
        <v>42168</v>
      </c>
      <c r="K580" s="10" t="s">
        <v>1045</v>
      </c>
      <c r="L580">
        <f>IF(SalesData[[#This Row],[Sales stage]]&lt;&gt;"Won",SalesData[[#This Row],[Close Date/Expected Close Date]]-SalesData[[#This Row],[Reporting Date]],"")</f>
        <v>112</v>
      </c>
      <c r="M580" t="b">
        <f>OR(Calculations!$B$2=1,INDEX(Calculations!$E$3:$E$13,Calculations!$B$2)=SalesData[[#This Row],[Country]])</f>
        <v>1</v>
      </c>
    </row>
    <row r="581" spans="1:13">
      <c r="A581" s="9">
        <v>42056</v>
      </c>
      <c r="B581" s="7" t="s">
        <v>13</v>
      </c>
      <c r="C581" s="4" t="s">
        <v>608</v>
      </c>
      <c r="D581" s="4" t="s">
        <v>1030</v>
      </c>
      <c r="E581" s="4" t="s">
        <v>1042</v>
      </c>
      <c r="F581" s="4">
        <v>850</v>
      </c>
      <c r="G581" s="8">
        <v>0.6</v>
      </c>
      <c r="H581" s="4">
        <f t="shared" si="9"/>
        <v>510</v>
      </c>
      <c r="I581" s="4" t="s">
        <v>1051</v>
      </c>
      <c r="J581" s="6">
        <v>42152</v>
      </c>
      <c r="K581" s="10" t="s">
        <v>1044</v>
      </c>
      <c r="L581">
        <f>IF(SalesData[[#This Row],[Sales stage]]&lt;&gt;"Won",SalesData[[#This Row],[Close Date/Expected Close Date]]-SalesData[[#This Row],[Reporting Date]],"")</f>
        <v>96</v>
      </c>
      <c r="M581" t="b">
        <f>OR(Calculations!$B$2=1,INDEX(Calculations!$E$3:$E$13,Calculations!$B$2)=SalesData[[#This Row],[Country]])</f>
        <v>1</v>
      </c>
    </row>
    <row r="582" spans="1:13">
      <c r="A582" s="9">
        <v>42056</v>
      </c>
      <c r="B582" s="7" t="s">
        <v>10</v>
      </c>
      <c r="C582" s="4" t="s">
        <v>609</v>
      </c>
      <c r="D582" s="4" t="s">
        <v>1033</v>
      </c>
      <c r="E582" s="4" t="s">
        <v>1040</v>
      </c>
      <c r="F582" s="4">
        <v>3540</v>
      </c>
      <c r="G582" s="8">
        <v>0.75</v>
      </c>
      <c r="H582" s="4">
        <f t="shared" si="9"/>
        <v>2655</v>
      </c>
      <c r="I582" s="4" t="s">
        <v>1053</v>
      </c>
      <c r="J582" s="6">
        <v>42146</v>
      </c>
      <c r="K582" s="10" t="s">
        <v>1044</v>
      </c>
      <c r="L582">
        <f>IF(SalesData[[#This Row],[Sales stage]]&lt;&gt;"Won",SalesData[[#This Row],[Close Date/Expected Close Date]]-SalesData[[#This Row],[Reporting Date]],"")</f>
        <v>90</v>
      </c>
      <c r="M582" t="b">
        <f>OR(Calculations!$B$2=1,INDEX(Calculations!$E$3:$E$13,Calculations!$B$2)=SalesData[[#This Row],[Country]])</f>
        <v>1</v>
      </c>
    </row>
    <row r="583" spans="1:13">
      <c r="A583" s="9">
        <v>42056</v>
      </c>
      <c r="B583" s="7" t="s">
        <v>8</v>
      </c>
      <c r="C583" s="4" t="s">
        <v>610</v>
      </c>
      <c r="D583" s="4" t="s">
        <v>1030</v>
      </c>
      <c r="E583" s="4" t="s">
        <v>1048</v>
      </c>
      <c r="F583" s="4">
        <v>2960</v>
      </c>
      <c r="G583" s="8">
        <v>0.75</v>
      </c>
      <c r="H583" s="4">
        <f t="shared" si="9"/>
        <v>2220</v>
      </c>
      <c r="I583" s="4" t="s">
        <v>1050</v>
      </c>
      <c r="J583" s="6">
        <v>42138</v>
      </c>
      <c r="K583" s="10" t="s">
        <v>1044</v>
      </c>
      <c r="L583">
        <f>IF(SalesData[[#This Row],[Sales stage]]&lt;&gt;"Won",SalesData[[#This Row],[Close Date/Expected Close Date]]-SalesData[[#This Row],[Reporting Date]],"")</f>
        <v>82</v>
      </c>
      <c r="M583" t="b">
        <f>OR(Calculations!$B$2=1,INDEX(Calculations!$E$3:$E$13,Calculations!$B$2)=SalesData[[#This Row],[Country]])</f>
        <v>1</v>
      </c>
    </row>
    <row r="584" spans="1:13">
      <c r="A584" s="9">
        <v>42056</v>
      </c>
      <c r="B584" s="7" t="s">
        <v>24</v>
      </c>
      <c r="C584" s="4" t="s">
        <v>611</v>
      </c>
      <c r="D584" s="4" t="s">
        <v>1036</v>
      </c>
      <c r="E584" s="4" t="s">
        <v>1039</v>
      </c>
      <c r="F584" s="4">
        <v>1420</v>
      </c>
      <c r="G584" s="8">
        <v>0.75</v>
      </c>
      <c r="H584" s="4">
        <f t="shared" si="9"/>
        <v>1065</v>
      </c>
      <c r="I584" s="4" t="s">
        <v>1053</v>
      </c>
      <c r="J584" s="6">
        <v>42102</v>
      </c>
      <c r="K584" s="10" t="s">
        <v>1043</v>
      </c>
      <c r="L584">
        <f>IF(SalesData[[#This Row],[Sales stage]]&lt;&gt;"Won",SalesData[[#This Row],[Close Date/Expected Close Date]]-SalesData[[#This Row],[Reporting Date]],"")</f>
        <v>46</v>
      </c>
      <c r="M584" t="b">
        <f>OR(Calculations!$B$2=1,INDEX(Calculations!$E$3:$E$13,Calculations!$B$2)=SalesData[[#This Row],[Country]])</f>
        <v>1</v>
      </c>
    </row>
    <row r="585" spans="1:13">
      <c r="A585" s="9">
        <v>42057</v>
      </c>
      <c r="B585" s="7" t="s">
        <v>20</v>
      </c>
      <c r="C585" s="4" t="s">
        <v>612</v>
      </c>
      <c r="D585" s="4" t="s">
        <v>1035</v>
      </c>
      <c r="E585" s="4" t="s">
        <v>1048</v>
      </c>
      <c r="F585" s="4">
        <v>3450</v>
      </c>
      <c r="G585" s="8">
        <v>0.65</v>
      </c>
      <c r="H585" s="4">
        <f t="shared" si="9"/>
        <v>2242.5</v>
      </c>
      <c r="I585" s="4" t="s">
        <v>1051</v>
      </c>
      <c r="J585" s="6">
        <v>42148</v>
      </c>
      <c r="K585" s="10" t="s">
        <v>1045</v>
      </c>
      <c r="L585">
        <f>IF(SalesData[[#This Row],[Sales stage]]&lt;&gt;"Won",SalesData[[#This Row],[Close Date/Expected Close Date]]-SalesData[[#This Row],[Reporting Date]],"")</f>
        <v>91</v>
      </c>
      <c r="M585" t="b">
        <f>OR(Calculations!$B$2=1,INDEX(Calculations!$E$3:$E$13,Calculations!$B$2)=SalesData[[#This Row],[Country]])</f>
        <v>1</v>
      </c>
    </row>
    <row r="586" spans="1:13">
      <c r="A586" s="9">
        <v>42057</v>
      </c>
      <c r="B586" s="7" t="s">
        <v>22</v>
      </c>
      <c r="C586" s="4" t="s">
        <v>613</v>
      </c>
      <c r="D586" s="4" t="s">
        <v>1033</v>
      </c>
      <c r="E586" s="4" t="s">
        <v>1040</v>
      </c>
      <c r="F586" s="4">
        <v>3530</v>
      </c>
      <c r="G586" s="8">
        <v>0.65</v>
      </c>
      <c r="H586" s="4">
        <f t="shared" si="9"/>
        <v>2294.5</v>
      </c>
      <c r="I586" s="4" t="s">
        <v>1050</v>
      </c>
      <c r="J586" s="6">
        <v>42104</v>
      </c>
      <c r="K586" s="10" t="s">
        <v>1043</v>
      </c>
      <c r="L586">
        <f>IF(SalesData[[#This Row],[Sales stage]]&lt;&gt;"Won",SalesData[[#This Row],[Close Date/Expected Close Date]]-SalesData[[#This Row],[Reporting Date]],"")</f>
        <v>47</v>
      </c>
      <c r="M586" t="b">
        <f>OR(Calculations!$B$2=1,INDEX(Calculations!$E$3:$E$13,Calculations!$B$2)=SalesData[[#This Row],[Country]])</f>
        <v>1</v>
      </c>
    </row>
    <row r="587" spans="1:13">
      <c r="A587" s="9">
        <v>42057</v>
      </c>
      <c r="B587" s="7" t="s">
        <v>22</v>
      </c>
      <c r="C587" s="4" t="s">
        <v>614</v>
      </c>
      <c r="D587" s="4" t="s">
        <v>1038</v>
      </c>
      <c r="E587" s="4" t="s">
        <v>1048</v>
      </c>
      <c r="F587" s="4">
        <v>1260</v>
      </c>
      <c r="G587" s="8">
        <v>0.85</v>
      </c>
      <c r="H587" s="4">
        <f t="shared" si="9"/>
        <v>1071</v>
      </c>
      <c r="I587" s="4" t="s">
        <v>1051</v>
      </c>
      <c r="J587" s="6">
        <v>42169</v>
      </c>
      <c r="K587" s="10" t="s">
        <v>1045</v>
      </c>
      <c r="L587">
        <f>IF(SalesData[[#This Row],[Sales stage]]&lt;&gt;"Won",SalesData[[#This Row],[Close Date/Expected Close Date]]-SalesData[[#This Row],[Reporting Date]],"")</f>
        <v>112</v>
      </c>
      <c r="M587" t="b">
        <f>OR(Calculations!$B$2=1,INDEX(Calculations!$E$3:$E$13,Calculations!$B$2)=SalesData[[#This Row],[Country]])</f>
        <v>1</v>
      </c>
    </row>
    <row r="588" spans="1:13">
      <c r="A588" s="9">
        <v>42057</v>
      </c>
      <c r="B588" s="7" t="s">
        <v>21</v>
      </c>
      <c r="C588" s="4" t="s">
        <v>615</v>
      </c>
      <c r="D588" s="4" t="s">
        <v>1037</v>
      </c>
      <c r="E588" s="4" t="s">
        <v>1048</v>
      </c>
      <c r="F588" s="4">
        <v>4980</v>
      </c>
      <c r="G588" s="8">
        <v>0.55000000000000004</v>
      </c>
      <c r="H588" s="4">
        <f t="shared" si="9"/>
        <v>2739</v>
      </c>
      <c r="I588" s="4" t="s">
        <v>1053</v>
      </c>
      <c r="J588" s="6">
        <v>42173</v>
      </c>
      <c r="K588" s="10" t="s">
        <v>1046</v>
      </c>
      <c r="L588">
        <f>IF(SalesData[[#This Row],[Sales stage]]&lt;&gt;"Won",SalesData[[#This Row],[Close Date/Expected Close Date]]-SalesData[[#This Row],[Reporting Date]],"")</f>
        <v>116</v>
      </c>
      <c r="M588" t="b">
        <f>OR(Calculations!$B$2=1,INDEX(Calculations!$E$3:$E$13,Calculations!$B$2)=SalesData[[#This Row],[Country]])</f>
        <v>1</v>
      </c>
    </row>
    <row r="589" spans="1:13">
      <c r="A589" s="9">
        <v>42057</v>
      </c>
      <c r="B589" s="7" t="s">
        <v>22</v>
      </c>
      <c r="C589" s="4" t="s">
        <v>616</v>
      </c>
      <c r="D589" s="4" t="s">
        <v>1038</v>
      </c>
      <c r="E589" s="4" t="s">
        <v>1040</v>
      </c>
      <c r="F589" s="4">
        <v>3440</v>
      </c>
      <c r="G589" s="8">
        <v>0.8</v>
      </c>
      <c r="H589" s="4">
        <f t="shared" si="9"/>
        <v>2752</v>
      </c>
      <c r="I589" s="4" t="s">
        <v>1053</v>
      </c>
      <c r="J589" s="6">
        <v>42122</v>
      </c>
      <c r="K589" s="10"/>
      <c r="L589">
        <f>IF(SalesData[[#This Row],[Sales stage]]&lt;&gt;"Won",SalesData[[#This Row],[Close Date/Expected Close Date]]-SalesData[[#This Row],[Reporting Date]],"")</f>
        <v>65</v>
      </c>
      <c r="M589" t="b">
        <f>OR(Calculations!$B$2=1,INDEX(Calculations!$E$3:$E$13,Calculations!$B$2)=SalesData[[#This Row],[Country]])</f>
        <v>1</v>
      </c>
    </row>
    <row r="590" spans="1:13">
      <c r="A590" s="9">
        <v>42057</v>
      </c>
      <c r="B590" s="7" t="s">
        <v>16</v>
      </c>
      <c r="C590" s="4" t="s">
        <v>617</v>
      </c>
      <c r="D590" s="4" t="s">
        <v>1032</v>
      </c>
      <c r="E590" s="4" t="s">
        <v>1039</v>
      </c>
      <c r="F590" s="4">
        <v>2350</v>
      </c>
      <c r="G590" s="8">
        <v>0.8</v>
      </c>
      <c r="H590" s="4">
        <f t="shared" si="9"/>
        <v>1880</v>
      </c>
      <c r="I590" s="4" t="s">
        <v>1051</v>
      </c>
      <c r="J590" s="6">
        <v>42180</v>
      </c>
      <c r="K590" s="10" t="s">
        <v>1046</v>
      </c>
      <c r="L590">
        <f>IF(SalesData[[#This Row],[Sales stage]]&lt;&gt;"Won",SalesData[[#This Row],[Close Date/Expected Close Date]]-SalesData[[#This Row],[Reporting Date]],"")</f>
        <v>123</v>
      </c>
      <c r="M590" t="b">
        <f>OR(Calculations!$B$2=1,INDEX(Calculations!$E$3:$E$13,Calculations!$B$2)=SalesData[[#This Row],[Country]])</f>
        <v>1</v>
      </c>
    </row>
    <row r="591" spans="1:13">
      <c r="A591" s="9">
        <v>42057</v>
      </c>
      <c r="B591" s="7" t="s">
        <v>14</v>
      </c>
      <c r="C591" s="4" t="s">
        <v>618</v>
      </c>
      <c r="D591" s="4" t="s">
        <v>1033</v>
      </c>
      <c r="E591" s="4" t="s">
        <v>1039</v>
      </c>
      <c r="F591" s="4">
        <v>890</v>
      </c>
      <c r="G591" s="8">
        <v>0.85</v>
      </c>
      <c r="H591" s="4">
        <f t="shared" si="9"/>
        <v>756.5</v>
      </c>
      <c r="I591" s="4" t="s">
        <v>1051</v>
      </c>
      <c r="J591" s="6">
        <v>42165</v>
      </c>
      <c r="K591" s="10" t="s">
        <v>1044</v>
      </c>
      <c r="L591">
        <f>IF(SalesData[[#This Row],[Sales stage]]&lt;&gt;"Won",SalesData[[#This Row],[Close Date/Expected Close Date]]-SalesData[[#This Row],[Reporting Date]],"")</f>
        <v>108</v>
      </c>
      <c r="M591" t="b">
        <f>OR(Calculations!$B$2=1,INDEX(Calculations!$E$3:$E$13,Calculations!$B$2)=SalesData[[#This Row],[Country]])</f>
        <v>1</v>
      </c>
    </row>
    <row r="592" spans="1:13">
      <c r="A592" s="9">
        <v>42057</v>
      </c>
      <c r="B592" s="7" t="s">
        <v>16</v>
      </c>
      <c r="C592" s="4" t="s">
        <v>619</v>
      </c>
      <c r="D592" s="4" t="s">
        <v>1035</v>
      </c>
      <c r="E592" s="4" t="s">
        <v>1039</v>
      </c>
      <c r="F592" s="4">
        <v>3460</v>
      </c>
      <c r="G592" s="8">
        <v>0.6</v>
      </c>
      <c r="H592" s="4">
        <f t="shared" si="9"/>
        <v>2076</v>
      </c>
      <c r="I592" s="4" t="s">
        <v>1050</v>
      </c>
      <c r="J592" s="6">
        <v>42161</v>
      </c>
      <c r="K592" s="10" t="s">
        <v>1046</v>
      </c>
      <c r="L592">
        <f>IF(SalesData[[#This Row],[Sales stage]]&lt;&gt;"Won",SalesData[[#This Row],[Close Date/Expected Close Date]]-SalesData[[#This Row],[Reporting Date]],"")</f>
        <v>104</v>
      </c>
      <c r="M592" t="b">
        <f>OR(Calculations!$B$2=1,INDEX(Calculations!$E$3:$E$13,Calculations!$B$2)=SalesData[[#This Row],[Country]])</f>
        <v>1</v>
      </c>
    </row>
    <row r="593" spans="1:13">
      <c r="A593" s="9">
        <v>42058</v>
      </c>
      <c r="B593" s="7" t="s">
        <v>12</v>
      </c>
      <c r="C593" s="4" t="s">
        <v>620</v>
      </c>
      <c r="D593" s="4" t="s">
        <v>1037</v>
      </c>
      <c r="E593" s="4" t="s">
        <v>1042</v>
      </c>
      <c r="F593" s="4">
        <v>2600</v>
      </c>
      <c r="G593" s="8">
        <v>0.7</v>
      </c>
      <c r="H593" s="4">
        <f t="shared" si="9"/>
        <v>1819.9999999999998</v>
      </c>
      <c r="I593" s="4" t="s">
        <v>1051</v>
      </c>
      <c r="J593" s="6">
        <v>42175</v>
      </c>
      <c r="K593" s="10" t="s">
        <v>1045</v>
      </c>
      <c r="L593">
        <f>IF(SalesData[[#This Row],[Sales stage]]&lt;&gt;"Won",SalesData[[#This Row],[Close Date/Expected Close Date]]-SalesData[[#This Row],[Reporting Date]],"")</f>
        <v>117</v>
      </c>
      <c r="M593" t="b">
        <f>OR(Calculations!$B$2=1,INDEX(Calculations!$E$3:$E$13,Calculations!$B$2)=SalesData[[#This Row],[Country]])</f>
        <v>1</v>
      </c>
    </row>
    <row r="594" spans="1:13">
      <c r="A594" s="9">
        <v>42058</v>
      </c>
      <c r="B594" s="7" t="s">
        <v>25</v>
      </c>
      <c r="C594" s="4" t="s">
        <v>621</v>
      </c>
      <c r="D594" s="4" t="s">
        <v>1034</v>
      </c>
      <c r="E594" s="4" t="s">
        <v>1042</v>
      </c>
      <c r="F594" s="4">
        <v>3800</v>
      </c>
      <c r="G594" s="8">
        <v>0.7</v>
      </c>
      <c r="H594" s="4">
        <f t="shared" si="9"/>
        <v>2660</v>
      </c>
      <c r="I594" s="4" t="s">
        <v>1051</v>
      </c>
      <c r="J594" s="6">
        <v>42123</v>
      </c>
      <c r="K594" s="10" t="s">
        <v>1044</v>
      </c>
      <c r="L594">
        <f>IF(SalesData[[#This Row],[Sales stage]]&lt;&gt;"Won",SalesData[[#This Row],[Close Date/Expected Close Date]]-SalesData[[#This Row],[Reporting Date]],"")</f>
        <v>65</v>
      </c>
      <c r="M594" t="b">
        <f>OR(Calculations!$B$2=1,INDEX(Calculations!$E$3:$E$13,Calculations!$B$2)=SalesData[[#This Row],[Country]])</f>
        <v>1</v>
      </c>
    </row>
    <row r="595" spans="1:13">
      <c r="A595" s="9">
        <v>42058</v>
      </c>
      <c r="B595" s="7" t="s">
        <v>13</v>
      </c>
      <c r="C595" s="4" t="s">
        <v>622</v>
      </c>
      <c r="D595" s="4" t="s">
        <v>1029</v>
      </c>
      <c r="E595" s="4" t="s">
        <v>1040</v>
      </c>
      <c r="F595" s="4">
        <v>4700</v>
      </c>
      <c r="G595" s="8">
        <v>0.85</v>
      </c>
      <c r="H595" s="4">
        <f t="shared" si="9"/>
        <v>3995</v>
      </c>
      <c r="I595" s="4" t="s">
        <v>1053</v>
      </c>
      <c r="J595" s="6">
        <v>42109</v>
      </c>
      <c r="K595" s="10" t="s">
        <v>1044</v>
      </c>
      <c r="L595">
        <f>IF(SalesData[[#This Row],[Sales stage]]&lt;&gt;"Won",SalesData[[#This Row],[Close Date/Expected Close Date]]-SalesData[[#This Row],[Reporting Date]],"")</f>
        <v>51</v>
      </c>
      <c r="M595" t="b">
        <f>OR(Calculations!$B$2=1,INDEX(Calculations!$E$3:$E$13,Calculations!$B$2)=SalesData[[#This Row],[Country]])</f>
        <v>1</v>
      </c>
    </row>
    <row r="596" spans="1:13">
      <c r="A596" s="9">
        <v>42058</v>
      </c>
      <c r="B596" s="7" t="s">
        <v>22</v>
      </c>
      <c r="C596" s="4" t="s">
        <v>623</v>
      </c>
      <c r="D596" s="4" t="s">
        <v>1038</v>
      </c>
      <c r="E596" s="4" t="s">
        <v>1039</v>
      </c>
      <c r="F596" s="4">
        <v>1100</v>
      </c>
      <c r="G596" s="8">
        <v>0.8</v>
      </c>
      <c r="H596" s="4">
        <f t="shared" si="9"/>
        <v>880</v>
      </c>
      <c r="I596" s="4" t="s">
        <v>1053</v>
      </c>
      <c r="J596" s="6">
        <v>42148</v>
      </c>
      <c r="K596" s="10" t="s">
        <v>1044</v>
      </c>
      <c r="L596">
        <f>IF(SalesData[[#This Row],[Sales stage]]&lt;&gt;"Won",SalesData[[#This Row],[Close Date/Expected Close Date]]-SalesData[[#This Row],[Reporting Date]],"")</f>
        <v>90</v>
      </c>
      <c r="M596" t="b">
        <f>OR(Calculations!$B$2=1,INDEX(Calculations!$E$3:$E$13,Calculations!$B$2)=SalesData[[#This Row],[Country]])</f>
        <v>1</v>
      </c>
    </row>
    <row r="597" spans="1:13">
      <c r="A597" s="9">
        <v>42058</v>
      </c>
      <c r="B597" s="7" t="s">
        <v>24</v>
      </c>
      <c r="C597" s="4" t="s">
        <v>624</v>
      </c>
      <c r="D597" s="4" t="s">
        <v>1032</v>
      </c>
      <c r="E597" s="4" t="s">
        <v>1048</v>
      </c>
      <c r="F597" s="4">
        <v>2480</v>
      </c>
      <c r="G597" s="8">
        <v>0.7</v>
      </c>
      <c r="H597" s="4">
        <f t="shared" si="9"/>
        <v>1736</v>
      </c>
      <c r="I597" s="4" t="s">
        <v>1053</v>
      </c>
      <c r="J597" s="6">
        <v>42097</v>
      </c>
      <c r="K597" s="10" t="s">
        <v>1043</v>
      </c>
      <c r="L597">
        <f>IF(SalesData[[#This Row],[Sales stage]]&lt;&gt;"Won",SalesData[[#This Row],[Close Date/Expected Close Date]]-SalesData[[#This Row],[Reporting Date]],"")</f>
        <v>39</v>
      </c>
      <c r="M597" t="b">
        <f>OR(Calculations!$B$2=1,INDEX(Calculations!$E$3:$E$13,Calculations!$B$2)=SalesData[[#This Row],[Country]])</f>
        <v>1</v>
      </c>
    </row>
    <row r="598" spans="1:13">
      <c r="A598" s="9">
        <v>42058</v>
      </c>
      <c r="B598" s="7" t="s">
        <v>9</v>
      </c>
      <c r="C598" s="4" t="s">
        <v>625</v>
      </c>
      <c r="D598" s="4" t="s">
        <v>1037</v>
      </c>
      <c r="E598" s="4" t="s">
        <v>1048</v>
      </c>
      <c r="F598" s="4">
        <v>1090</v>
      </c>
      <c r="G598" s="8">
        <v>0.8</v>
      </c>
      <c r="H598" s="4">
        <f t="shared" si="9"/>
        <v>872</v>
      </c>
      <c r="I598" s="4" t="s">
        <v>1051</v>
      </c>
      <c r="J598" s="6">
        <v>42132</v>
      </c>
      <c r="K598" s="10" t="s">
        <v>1045</v>
      </c>
      <c r="L598">
        <f>IF(SalesData[[#This Row],[Sales stage]]&lt;&gt;"Won",SalesData[[#This Row],[Close Date/Expected Close Date]]-SalesData[[#This Row],[Reporting Date]],"")</f>
        <v>74</v>
      </c>
      <c r="M598" t="b">
        <f>OR(Calculations!$B$2=1,INDEX(Calculations!$E$3:$E$13,Calculations!$B$2)=SalesData[[#This Row],[Country]])</f>
        <v>1</v>
      </c>
    </row>
    <row r="599" spans="1:13">
      <c r="A599" s="9">
        <v>42058</v>
      </c>
      <c r="B599" s="7" t="s">
        <v>18</v>
      </c>
      <c r="C599" s="4" t="s">
        <v>626</v>
      </c>
      <c r="D599" s="4" t="s">
        <v>1036</v>
      </c>
      <c r="E599" s="4" t="s">
        <v>1048</v>
      </c>
      <c r="F599" s="4">
        <v>4550</v>
      </c>
      <c r="G599" s="8">
        <v>0.85</v>
      </c>
      <c r="H599" s="4">
        <f t="shared" si="9"/>
        <v>3867.5</v>
      </c>
      <c r="I599" s="4" t="s">
        <v>1051</v>
      </c>
      <c r="J599" s="6">
        <v>42117</v>
      </c>
      <c r="K599" s="10" t="s">
        <v>1046</v>
      </c>
      <c r="L599">
        <f>IF(SalesData[[#This Row],[Sales stage]]&lt;&gt;"Won",SalesData[[#This Row],[Close Date/Expected Close Date]]-SalesData[[#This Row],[Reporting Date]],"")</f>
        <v>59</v>
      </c>
      <c r="M599" t="b">
        <f>OR(Calculations!$B$2=1,INDEX(Calculations!$E$3:$E$13,Calculations!$B$2)=SalesData[[#This Row],[Country]])</f>
        <v>1</v>
      </c>
    </row>
    <row r="600" spans="1:13">
      <c r="A600" s="9">
        <v>42058</v>
      </c>
      <c r="B600" s="7" t="s">
        <v>18</v>
      </c>
      <c r="C600" s="4" t="s">
        <v>627</v>
      </c>
      <c r="D600" s="4" t="s">
        <v>1035</v>
      </c>
      <c r="E600" s="4" t="s">
        <v>1039</v>
      </c>
      <c r="F600" s="4">
        <v>4530</v>
      </c>
      <c r="G600" s="8">
        <v>0.55000000000000004</v>
      </c>
      <c r="H600" s="4">
        <f t="shared" si="9"/>
        <v>2491.5</v>
      </c>
      <c r="I600" s="4" t="s">
        <v>1051</v>
      </c>
      <c r="J600" s="6">
        <v>42110</v>
      </c>
      <c r="K600" s="10" t="s">
        <v>1046</v>
      </c>
      <c r="L600">
        <f>IF(SalesData[[#This Row],[Sales stage]]&lt;&gt;"Won",SalesData[[#This Row],[Close Date/Expected Close Date]]-SalesData[[#This Row],[Reporting Date]],"")</f>
        <v>52</v>
      </c>
      <c r="M600" t="b">
        <f>OR(Calculations!$B$2=1,INDEX(Calculations!$E$3:$E$13,Calculations!$B$2)=SalesData[[#This Row],[Country]])</f>
        <v>1</v>
      </c>
    </row>
    <row r="601" spans="1:13">
      <c r="A601" s="9">
        <v>42058</v>
      </c>
      <c r="B601" s="7" t="s">
        <v>24</v>
      </c>
      <c r="C601" s="4" t="s">
        <v>628</v>
      </c>
      <c r="D601" s="4" t="s">
        <v>1033</v>
      </c>
      <c r="E601" s="4" t="s">
        <v>1039</v>
      </c>
      <c r="F601" s="4">
        <v>4550</v>
      </c>
      <c r="G601" s="8">
        <v>0.8</v>
      </c>
      <c r="H601" s="4">
        <f t="shared" si="9"/>
        <v>3640</v>
      </c>
      <c r="I601" s="4" t="s">
        <v>1051</v>
      </c>
      <c r="J601" s="6">
        <v>42166</v>
      </c>
      <c r="K601" s="10" t="s">
        <v>1044</v>
      </c>
      <c r="L601">
        <f>IF(SalesData[[#This Row],[Sales stage]]&lt;&gt;"Won",SalesData[[#This Row],[Close Date/Expected Close Date]]-SalesData[[#This Row],[Reporting Date]],"")</f>
        <v>108</v>
      </c>
      <c r="M601" t="b">
        <f>OR(Calculations!$B$2=1,INDEX(Calculations!$E$3:$E$13,Calculations!$B$2)=SalesData[[#This Row],[Country]])</f>
        <v>1</v>
      </c>
    </row>
    <row r="602" spans="1:13">
      <c r="A602" s="9">
        <v>42059</v>
      </c>
      <c r="B602" s="7" t="s">
        <v>26</v>
      </c>
      <c r="C602" s="4" t="s">
        <v>629</v>
      </c>
      <c r="D602" s="4" t="s">
        <v>1029</v>
      </c>
      <c r="E602" s="4" t="s">
        <v>1040</v>
      </c>
      <c r="F602" s="4">
        <v>3470</v>
      </c>
      <c r="G602" s="8">
        <v>0.55000000000000004</v>
      </c>
      <c r="H602" s="4">
        <f t="shared" si="9"/>
        <v>1908.5000000000002</v>
      </c>
      <c r="I602" s="4" t="s">
        <v>1053</v>
      </c>
      <c r="J602" s="6">
        <v>42146</v>
      </c>
      <c r="K602" s="10" t="s">
        <v>1046</v>
      </c>
      <c r="L602">
        <f>IF(SalesData[[#This Row],[Sales stage]]&lt;&gt;"Won",SalesData[[#This Row],[Close Date/Expected Close Date]]-SalesData[[#This Row],[Reporting Date]],"")</f>
        <v>87</v>
      </c>
      <c r="M602" t="b">
        <f>OR(Calculations!$B$2=1,INDEX(Calculations!$E$3:$E$13,Calculations!$B$2)=SalesData[[#This Row],[Country]])</f>
        <v>1</v>
      </c>
    </row>
    <row r="603" spans="1:13">
      <c r="A603" s="9">
        <v>42059</v>
      </c>
      <c r="B603" s="7" t="s">
        <v>11</v>
      </c>
      <c r="C603" s="4" t="s">
        <v>630</v>
      </c>
      <c r="D603" s="4" t="s">
        <v>1030</v>
      </c>
      <c r="E603" s="4" t="s">
        <v>1041</v>
      </c>
      <c r="F603" s="4">
        <v>4870</v>
      </c>
      <c r="G603" s="8">
        <v>0.6</v>
      </c>
      <c r="H603" s="4">
        <f t="shared" si="9"/>
        <v>2922</v>
      </c>
      <c r="I603" s="4" t="s">
        <v>1050</v>
      </c>
      <c r="J603" s="6">
        <v>42141</v>
      </c>
      <c r="K603" s="10"/>
      <c r="L603">
        <f>IF(SalesData[[#This Row],[Sales stage]]&lt;&gt;"Won",SalesData[[#This Row],[Close Date/Expected Close Date]]-SalesData[[#This Row],[Reporting Date]],"")</f>
        <v>82</v>
      </c>
      <c r="M603" t="b">
        <f>OR(Calculations!$B$2=1,INDEX(Calculations!$E$3:$E$13,Calculations!$B$2)=SalesData[[#This Row],[Country]])</f>
        <v>1</v>
      </c>
    </row>
    <row r="604" spans="1:13">
      <c r="A604" s="9">
        <v>42059</v>
      </c>
      <c r="B604" s="7" t="s">
        <v>16</v>
      </c>
      <c r="C604" s="4" t="s">
        <v>631</v>
      </c>
      <c r="D604" s="4" t="s">
        <v>1037</v>
      </c>
      <c r="E604" s="4" t="s">
        <v>1048</v>
      </c>
      <c r="F604" s="4">
        <v>3160</v>
      </c>
      <c r="G604" s="8">
        <v>0.85</v>
      </c>
      <c r="H604" s="4">
        <f t="shared" si="9"/>
        <v>2686</v>
      </c>
      <c r="I604" s="4" t="s">
        <v>1051</v>
      </c>
      <c r="J604" s="6">
        <v>42112</v>
      </c>
      <c r="K604" s="10" t="s">
        <v>1044</v>
      </c>
      <c r="L604">
        <f>IF(SalesData[[#This Row],[Sales stage]]&lt;&gt;"Won",SalesData[[#This Row],[Close Date/Expected Close Date]]-SalesData[[#This Row],[Reporting Date]],"")</f>
        <v>53</v>
      </c>
      <c r="M604" t="b">
        <f>OR(Calculations!$B$2=1,INDEX(Calculations!$E$3:$E$13,Calculations!$B$2)=SalesData[[#This Row],[Country]])</f>
        <v>1</v>
      </c>
    </row>
    <row r="605" spans="1:13">
      <c r="A605" s="9">
        <v>42059</v>
      </c>
      <c r="B605" s="7" t="s">
        <v>13</v>
      </c>
      <c r="C605" s="4" t="s">
        <v>632</v>
      </c>
      <c r="D605" s="4" t="s">
        <v>1030</v>
      </c>
      <c r="E605" s="4" t="s">
        <v>1039</v>
      </c>
      <c r="F605" s="4">
        <v>4890</v>
      </c>
      <c r="G605" s="8">
        <v>0.7</v>
      </c>
      <c r="H605" s="4">
        <f t="shared" si="9"/>
        <v>3423</v>
      </c>
      <c r="I605" s="4" t="s">
        <v>1051</v>
      </c>
      <c r="J605" s="6">
        <v>42117</v>
      </c>
      <c r="K605" s="10" t="s">
        <v>1046</v>
      </c>
      <c r="L605">
        <f>IF(SalesData[[#This Row],[Sales stage]]&lt;&gt;"Won",SalesData[[#This Row],[Close Date/Expected Close Date]]-SalesData[[#This Row],[Reporting Date]],"")</f>
        <v>58</v>
      </c>
      <c r="M605" t="b">
        <f>OR(Calculations!$B$2=1,INDEX(Calculations!$E$3:$E$13,Calculations!$B$2)=SalesData[[#This Row],[Country]])</f>
        <v>1</v>
      </c>
    </row>
    <row r="606" spans="1:13">
      <c r="A606" s="9">
        <v>42059</v>
      </c>
      <c r="B606" s="7" t="s">
        <v>20</v>
      </c>
      <c r="C606" s="4" t="s">
        <v>633</v>
      </c>
      <c r="D606" s="4" t="s">
        <v>1029</v>
      </c>
      <c r="E606" s="4" t="s">
        <v>1042</v>
      </c>
      <c r="F606" s="4">
        <v>3110</v>
      </c>
      <c r="G606" s="8">
        <v>0.85</v>
      </c>
      <c r="H606" s="4">
        <f t="shared" si="9"/>
        <v>2643.5</v>
      </c>
      <c r="I606" s="4" t="s">
        <v>1050</v>
      </c>
      <c r="J606" s="6">
        <v>42109</v>
      </c>
      <c r="K606" s="10" t="s">
        <v>1045</v>
      </c>
      <c r="L606">
        <f>IF(SalesData[[#This Row],[Sales stage]]&lt;&gt;"Won",SalesData[[#This Row],[Close Date/Expected Close Date]]-SalesData[[#This Row],[Reporting Date]],"")</f>
        <v>50</v>
      </c>
      <c r="M606" t="b">
        <f>OR(Calculations!$B$2=1,INDEX(Calculations!$E$3:$E$13,Calculations!$B$2)=SalesData[[#This Row],[Country]])</f>
        <v>1</v>
      </c>
    </row>
    <row r="607" spans="1:13">
      <c r="A607" s="9">
        <v>42059</v>
      </c>
      <c r="B607" s="7" t="s">
        <v>10</v>
      </c>
      <c r="C607" s="4" t="s">
        <v>634</v>
      </c>
      <c r="D607" s="4" t="s">
        <v>1032</v>
      </c>
      <c r="E607" s="4" t="s">
        <v>1048</v>
      </c>
      <c r="F607" s="4">
        <v>610</v>
      </c>
      <c r="G607" s="8">
        <v>0.75</v>
      </c>
      <c r="H607" s="4">
        <f t="shared" si="9"/>
        <v>457.5</v>
      </c>
      <c r="I607" s="4" t="s">
        <v>1051</v>
      </c>
      <c r="J607" s="6">
        <v>42102</v>
      </c>
      <c r="K607" s="10" t="s">
        <v>1044</v>
      </c>
      <c r="L607">
        <f>IF(SalesData[[#This Row],[Sales stage]]&lt;&gt;"Won",SalesData[[#This Row],[Close Date/Expected Close Date]]-SalesData[[#This Row],[Reporting Date]],"")</f>
        <v>43</v>
      </c>
      <c r="M607" t="b">
        <f>OR(Calculations!$B$2=1,INDEX(Calculations!$E$3:$E$13,Calculations!$B$2)=SalesData[[#This Row],[Country]])</f>
        <v>1</v>
      </c>
    </row>
    <row r="608" spans="1:13">
      <c r="A608" s="9">
        <v>42059</v>
      </c>
      <c r="B608" s="7" t="s">
        <v>15</v>
      </c>
      <c r="C608" s="4" t="s">
        <v>635</v>
      </c>
      <c r="D608" s="4" t="s">
        <v>1035</v>
      </c>
      <c r="E608" s="4" t="s">
        <v>1039</v>
      </c>
      <c r="F608" s="4">
        <v>4990</v>
      </c>
      <c r="G608" s="8">
        <v>0.7</v>
      </c>
      <c r="H608" s="4">
        <f t="shared" si="9"/>
        <v>3493</v>
      </c>
      <c r="I608" s="4" t="s">
        <v>1050</v>
      </c>
      <c r="J608" s="6">
        <v>42152</v>
      </c>
      <c r="K608" s="10" t="s">
        <v>1046</v>
      </c>
      <c r="L608">
        <f>IF(SalesData[[#This Row],[Sales stage]]&lt;&gt;"Won",SalesData[[#This Row],[Close Date/Expected Close Date]]-SalesData[[#This Row],[Reporting Date]],"")</f>
        <v>93</v>
      </c>
      <c r="M608" t="b">
        <f>OR(Calculations!$B$2=1,INDEX(Calculations!$E$3:$E$13,Calculations!$B$2)=SalesData[[#This Row],[Country]])</f>
        <v>1</v>
      </c>
    </row>
    <row r="609" spans="1:13">
      <c r="A609" s="9">
        <v>42059</v>
      </c>
      <c r="B609" s="7" t="s">
        <v>17</v>
      </c>
      <c r="C609" s="4" t="s">
        <v>636</v>
      </c>
      <c r="D609" s="4" t="s">
        <v>1037</v>
      </c>
      <c r="E609" s="4" t="s">
        <v>1039</v>
      </c>
      <c r="F609" s="4">
        <v>4950</v>
      </c>
      <c r="G609" s="8">
        <v>0.6</v>
      </c>
      <c r="H609" s="4">
        <f t="shared" si="9"/>
        <v>2970</v>
      </c>
      <c r="I609" s="4" t="s">
        <v>1051</v>
      </c>
      <c r="J609" s="6">
        <v>42141</v>
      </c>
      <c r="K609" s="10" t="s">
        <v>1044</v>
      </c>
      <c r="L609">
        <f>IF(SalesData[[#This Row],[Sales stage]]&lt;&gt;"Won",SalesData[[#This Row],[Close Date/Expected Close Date]]-SalesData[[#This Row],[Reporting Date]],"")</f>
        <v>82</v>
      </c>
      <c r="M609" t="b">
        <f>OR(Calculations!$B$2=1,INDEX(Calculations!$E$3:$E$13,Calculations!$B$2)=SalesData[[#This Row],[Country]])</f>
        <v>1</v>
      </c>
    </row>
    <row r="610" spans="1:13">
      <c r="A610" s="9">
        <v>42059</v>
      </c>
      <c r="B610" s="7" t="s">
        <v>9</v>
      </c>
      <c r="C610" s="4" t="s">
        <v>637</v>
      </c>
      <c r="D610" s="4" t="s">
        <v>1029</v>
      </c>
      <c r="E610" s="4" t="s">
        <v>1048</v>
      </c>
      <c r="F610" s="4">
        <v>1580</v>
      </c>
      <c r="G610" s="8">
        <v>0.65</v>
      </c>
      <c r="H610" s="4">
        <f t="shared" si="9"/>
        <v>1027</v>
      </c>
      <c r="I610" s="4" t="s">
        <v>1051</v>
      </c>
      <c r="J610" s="6">
        <v>42124</v>
      </c>
      <c r="K610" s="10" t="s">
        <v>1044</v>
      </c>
      <c r="L610">
        <f>IF(SalesData[[#This Row],[Sales stage]]&lt;&gt;"Won",SalesData[[#This Row],[Close Date/Expected Close Date]]-SalesData[[#This Row],[Reporting Date]],"")</f>
        <v>65</v>
      </c>
      <c r="M610" t="b">
        <f>OR(Calculations!$B$2=1,INDEX(Calculations!$E$3:$E$13,Calculations!$B$2)=SalesData[[#This Row],[Country]])</f>
        <v>1</v>
      </c>
    </row>
    <row r="611" spans="1:13">
      <c r="A611" s="9">
        <v>42059</v>
      </c>
      <c r="B611" s="7" t="s">
        <v>16</v>
      </c>
      <c r="C611" s="4" t="s">
        <v>638</v>
      </c>
      <c r="D611" s="4" t="s">
        <v>1032</v>
      </c>
      <c r="E611" s="4" t="s">
        <v>1039</v>
      </c>
      <c r="F611" s="4">
        <v>2670</v>
      </c>
      <c r="G611" s="8">
        <v>0.55000000000000004</v>
      </c>
      <c r="H611" s="4">
        <f t="shared" si="9"/>
        <v>1468.5000000000002</v>
      </c>
      <c r="I611" s="4" t="s">
        <v>1051</v>
      </c>
      <c r="J611" s="6">
        <v>42115</v>
      </c>
      <c r="K611" s="10" t="s">
        <v>1043</v>
      </c>
      <c r="L611">
        <f>IF(SalesData[[#This Row],[Sales stage]]&lt;&gt;"Won",SalesData[[#This Row],[Close Date/Expected Close Date]]-SalesData[[#This Row],[Reporting Date]],"")</f>
        <v>56</v>
      </c>
      <c r="M611" t="b">
        <f>OR(Calculations!$B$2=1,INDEX(Calculations!$E$3:$E$13,Calculations!$B$2)=SalesData[[#This Row],[Country]])</f>
        <v>1</v>
      </c>
    </row>
    <row r="612" spans="1:13">
      <c r="A612" s="9">
        <v>42059</v>
      </c>
      <c r="B612" s="7" t="s">
        <v>27</v>
      </c>
      <c r="C612" s="4" t="s">
        <v>639</v>
      </c>
      <c r="D612" s="4" t="s">
        <v>1037</v>
      </c>
      <c r="E612" s="4" t="s">
        <v>1048</v>
      </c>
      <c r="F612" s="4">
        <v>4700</v>
      </c>
      <c r="G612" s="8">
        <v>0.85</v>
      </c>
      <c r="H612" s="4">
        <f t="shared" si="9"/>
        <v>3995</v>
      </c>
      <c r="I612" s="4" t="s">
        <v>1053</v>
      </c>
      <c r="J612" s="6">
        <v>42115</v>
      </c>
      <c r="K612" s="10" t="s">
        <v>1046</v>
      </c>
      <c r="L612">
        <f>IF(SalesData[[#This Row],[Sales stage]]&lt;&gt;"Won",SalesData[[#This Row],[Close Date/Expected Close Date]]-SalesData[[#This Row],[Reporting Date]],"")</f>
        <v>56</v>
      </c>
      <c r="M612" t="b">
        <f>OR(Calculations!$B$2=1,INDEX(Calculations!$E$3:$E$13,Calculations!$B$2)=SalesData[[#This Row],[Country]])</f>
        <v>1</v>
      </c>
    </row>
    <row r="613" spans="1:13">
      <c r="A613" s="9">
        <v>42059</v>
      </c>
      <c r="B613" s="7" t="s">
        <v>27</v>
      </c>
      <c r="C613" s="4" t="s">
        <v>640</v>
      </c>
      <c r="D613" s="4" t="s">
        <v>1033</v>
      </c>
      <c r="E613" s="4" t="s">
        <v>1047</v>
      </c>
      <c r="F613" s="4">
        <v>1120</v>
      </c>
      <c r="G613" s="8">
        <v>0.6</v>
      </c>
      <c r="H613" s="4">
        <f t="shared" si="9"/>
        <v>672</v>
      </c>
      <c r="I613" s="4" t="s">
        <v>1052</v>
      </c>
      <c r="J613" s="6">
        <v>42094</v>
      </c>
      <c r="K613" s="10"/>
      <c r="L613" t="str">
        <f>IF(SalesData[[#This Row],[Sales stage]]&lt;&gt;"Won",SalesData[[#This Row],[Close Date/Expected Close Date]]-SalesData[[#This Row],[Reporting Date]],"")</f>
        <v/>
      </c>
      <c r="M613" t="b">
        <f>OR(Calculations!$B$2=1,INDEX(Calculations!$E$3:$E$13,Calculations!$B$2)=SalesData[[#This Row],[Country]])</f>
        <v>1</v>
      </c>
    </row>
    <row r="614" spans="1:13">
      <c r="A614" s="9">
        <v>42060</v>
      </c>
      <c r="B614" s="7" t="s">
        <v>24</v>
      </c>
      <c r="C614" s="4" t="s">
        <v>641</v>
      </c>
      <c r="D614" s="4" t="s">
        <v>1037</v>
      </c>
      <c r="E614" s="4" t="s">
        <v>1039</v>
      </c>
      <c r="F614" s="4">
        <v>4490</v>
      </c>
      <c r="G614" s="8">
        <v>0.55000000000000004</v>
      </c>
      <c r="H614" s="4">
        <f t="shared" si="9"/>
        <v>2469.5</v>
      </c>
      <c r="I614" s="4" t="s">
        <v>1053</v>
      </c>
      <c r="J614" s="6">
        <v>42135</v>
      </c>
      <c r="K614" s="10" t="s">
        <v>1046</v>
      </c>
      <c r="L614">
        <f>IF(SalesData[[#This Row],[Sales stage]]&lt;&gt;"Won",SalesData[[#This Row],[Close Date/Expected Close Date]]-SalesData[[#This Row],[Reporting Date]],"")</f>
        <v>75</v>
      </c>
      <c r="M614" t="b">
        <f>OR(Calculations!$B$2=1,INDEX(Calculations!$E$3:$E$13,Calculations!$B$2)=SalesData[[#This Row],[Country]])</f>
        <v>1</v>
      </c>
    </row>
    <row r="615" spans="1:13">
      <c r="A615" s="9">
        <v>42060</v>
      </c>
      <c r="B615" s="7" t="s">
        <v>25</v>
      </c>
      <c r="C615" s="4" t="s">
        <v>642</v>
      </c>
      <c r="D615" s="4" t="s">
        <v>1030</v>
      </c>
      <c r="E615" s="4" t="s">
        <v>1040</v>
      </c>
      <c r="F615" s="4">
        <v>4650</v>
      </c>
      <c r="G615" s="8">
        <v>0.65</v>
      </c>
      <c r="H615" s="4">
        <f t="shared" si="9"/>
        <v>3022.5</v>
      </c>
      <c r="I615" s="4" t="s">
        <v>1051</v>
      </c>
      <c r="J615" s="6">
        <v>42123</v>
      </c>
      <c r="K615" s="10" t="s">
        <v>1044</v>
      </c>
      <c r="L615">
        <f>IF(SalesData[[#This Row],[Sales stage]]&lt;&gt;"Won",SalesData[[#This Row],[Close Date/Expected Close Date]]-SalesData[[#This Row],[Reporting Date]],"")</f>
        <v>63</v>
      </c>
      <c r="M615" t="b">
        <f>OR(Calculations!$B$2=1,INDEX(Calculations!$E$3:$E$13,Calculations!$B$2)=SalesData[[#This Row],[Country]])</f>
        <v>1</v>
      </c>
    </row>
    <row r="616" spans="1:13">
      <c r="A616" s="9">
        <v>42060</v>
      </c>
      <c r="B616" s="7" t="s">
        <v>16</v>
      </c>
      <c r="C616" s="4" t="s">
        <v>643</v>
      </c>
      <c r="D616" s="4" t="s">
        <v>1037</v>
      </c>
      <c r="E616" s="4" t="s">
        <v>1042</v>
      </c>
      <c r="F616" s="4">
        <v>2080</v>
      </c>
      <c r="G616" s="8">
        <v>0.6</v>
      </c>
      <c r="H616" s="4">
        <f t="shared" si="9"/>
        <v>1248</v>
      </c>
      <c r="I616" s="4" t="s">
        <v>1053</v>
      </c>
      <c r="J616" s="6">
        <v>42124</v>
      </c>
      <c r="K616" s="10" t="s">
        <v>1044</v>
      </c>
      <c r="L616">
        <f>IF(SalesData[[#This Row],[Sales stage]]&lt;&gt;"Won",SalesData[[#This Row],[Close Date/Expected Close Date]]-SalesData[[#This Row],[Reporting Date]],"")</f>
        <v>64</v>
      </c>
      <c r="M616" t="b">
        <f>OR(Calculations!$B$2=1,INDEX(Calculations!$E$3:$E$13,Calculations!$B$2)=SalesData[[#This Row],[Country]])</f>
        <v>1</v>
      </c>
    </row>
    <row r="617" spans="1:13">
      <c r="A617" s="9">
        <v>42060</v>
      </c>
      <c r="B617" s="7" t="s">
        <v>21</v>
      </c>
      <c r="C617" s="4" t="s">
        <v>644</v>
      </c>
      <c r="D617" s="4" t="s">
        <v>1033</v>
      </c>
      <c r="E617" s="4" t="s">
        <v>1042</v>
      </c>
      <c r="F617" s="4">
        <v>4600</v>
      </c>
      <c r="G617" s="8">
        <v>0.65</v>
      </c>
      <c r="H617" s="4">
        <f t="shared" si="9"/>
        <v>2990</v>
      </c>
      <c r="I617" s="4" t="s">
        <v>1051</v>
      </c>
      <c r="J617" s="6">
        <v>42167</v>
      </c>
      <c r="K617" s="10" t="s">
        <v>1046</v>
      </c>
      <c r="L617">
        <f>IF(SalesData[[#This Row],[Sales stage]]&lt;&gt;"Won",SalesData[[#This Row],[Close Date/Expected Close Date]]-SalesData[[#This Row],[Reporting Date]],"")</f>
        <v>107</v>
      </c>
      <c r="M617" t="b">
        <f>OR(Calculations!$B$2=1,INDEX(Calculations!$E$3:$E$13,Calculations!$B$2)=SalesData[[#This Row],[Country]])</f>
        <v>1</v>
      </c>
    </row>
    <row r="618" spans="1:13">
      <c r="A618" s="9">
        <v>42060</v>
      </c>
      <c r="B618" s="7" t="s">
        <v>14</v>
      </c>
      <c r="C618" s="4" t="s">
        <v>645</v>
      </c>
      <c r="D618" s="4" t="s">
        <v>1030</v>
      </c>
      <c r="E618" s="4" t="s">
        <v>1048</v>
      </c>
      <c r="F618" s="4">
        <v>2460</v>
      </c>
      <c r="G618" s="8">
        <v>0.8</v>
      </c>
      <c r="H618" s="4">
        <f t="shared" si="9"/>
        <v>1968</v>
      </c>
      <c r="I618" s="4" t="s">
        <v>1050</v>
      </c>
      <c r="J618" s="6">
        <v>42155</v>
      </c>
      <c r="K618" s="10"/>
      <c r="L618">
        <f>IF(SalesData[[#This Row],[Sales stage]]&lt;&gt;"Won",SalesData[[#This Row],[Close Date/Expected Close Date]]-SalesData[[#This Row],[Reporting Date]],"")</f>
        <v>95</v>
      </c>
      <c r="M618" t="b">
        <f>OR(Calculations!$B$2=1,INDEX(Calculations!$E$3:$E$13,Calculations!$B$2)=SalesData[[#This Row],[Country]])</f>
        <v>1</v>
      </c>
    </row>
    <row r="619" spans="1:13">
      <c r="A619" s="9">
        <v>42060</v>
      </c>
      <c r="B619" s="7" t="s">
        <v>11</v>
      </c>
      <c r="C619" s="4" t="s">
        <v>646</v>
      </c>
      <c r="D619" s="4" t="s">
        <v>1032</v>
      </c>
      <c r="E619" s="4" t="s">
        <v>1048</v>
      </c>
      <c r="F619" s="4">
        <v>2610</v>
      </c>
      <c r="G619" s="8">
        <v>0.7</v>
      </c>
      <c r="H619" s="4">
        <f t="shared" si="9"/>
        <v>1826.9999999999998</v>
      </c>
      <c r="I619" s="4" t="s">
        <v>1051</v>
      </c>
      <c r="J619" s="6">
        <v>42111</v>
      </c>
      <c r="K619" s="10" t="s">
        <v>1045</v>
      </c>
      <c r="L619">
        <f>IF(SalesData[[#This Row],[Sales stage]]&lt;&gt;"Won",SalesData[[#This Row],[Close Date/Expected Close Date]]-SalesData[[#This Row],[Reporting Date]],"")</f>
        <v>51</v>
      </c>
      <c r="M619" t="b">
        <f>OR(Calculations!$B$2=1,INDEX(Calculations!$E$3:$E$13,Calculations!$B$2)=SalesData[[#This Row],[Country]])</f>
        <v>1</v>
      </c>
    </row>
    <row r="620" spans="1:13">
      <c r="A620" s="9">
        <v>42061</v>
      </c>
      <c r="B620" s="7" t="s">
        <v>22</v>
      </c>
      <c r="C620" s="4" t="s">
        <v>647</v>
      </c>
      <c r="D620" s="4" t="s">
        <v>1029</v>
      </c>
      <c r="E620" s="4" t="s">
        <v>1039</v>
      </c>
      <c r="F620" s="4">
        <v>3820</v>
      </c>
      <c r="G620" s="8">
        <v>0.6</v>
      </c>
      <c r="H620" s="4">
        <f t="shared" si="9"/>
        <v>2292</v>
      </c>
      <c r="I620" s="4" t="s">
        <v>1053</v>
      </c>
      <c r="J620" s="6">
        <v>42182</v>
      </c>
      <c r="K620" s="10" t="s">
        <v>1046</v>
      </c>
      <c r="L620">
        <f>IF(SalesData[[#This Row],[Sales stage]]&lt;&gt;"Won",SalesData[[#This Row],[Close Date/Expected Close Date]]-SalesData[[#This Row],[Reporting Date]],"")</f>
        <v>121</v>
      </c>
      <c r="M620" t="b">
        <f>OR(Calculations!$B$2=1,INDEX(Calculations!$E$3:$E$13,Calculations!$B$2)=SalesData[[#This Row],[Country]])</f>
        <v>1</v>
      </c>
    </row>
    <row r="621" spans="1:13">
      <c r="A621" s="9">
        <v>42061</v>
      </c>
      <c r="B621" s="7" t="s">
        <v>20</v>
      </c>
      <c r="C621" s="4" t="s">
        <v>648</v>
      </c>
      <c r="D621" s="4" t="s">
        <v>1033</v>
      </c>
      <c r="E621" s="4" t="s">
        <v>1040</v>
      </c>
      <c r="F621" s="4">
        <v>3020</v>
      </c>
      <c r="G621" s="8">
        <v>0.75</v>
      </c>
      <c r="H621" s="4">
        <f t="shared" si="9"/>
        <v>2265</v>
      </c>
      <c r="I621" s="4" t="s">
        <v>1051</v>
      </c>
      <c r="J621" s="6">
        <v>42116</v>
      </c>
      <c r="K621" s="10" t="s">
        <v>1043</v>
      </c>
      <c r="L621">
        <f>IF(SalesData[[#This Row],[Sales stage]]&lt;&gt;"Won",SalesData[[#This Row],[Close Date/Expected Close Date]]-SalesData[[#This Row],[Reporting Date]],"")</f>
        <v>55</v>
      </c>
      <c r="M621" t="b">
        <f>OR(Calculations!$B$2=1,INDEX(Calculations!$E$3:$E$13,Calculations!$B$2)=SalesData[[#This Row],[Country]])</f>
        <v>1</v>
      </c>
    </row>
    <row r="622" spans="1:13">
      <c r="A622" s="9">
        <v>42061</v>
      </c>
      <c r="B622" s="7" t="s">
        <v>21</v>
      </c>
      <c r="C622" s="4" t="s">
        <v>649</v>
      </c>
      <c r="D622" s="4" t="s">
        <v>1031</v>
      </c>
      <c r="E622" s="4" t="s">
        <v>1040</v>
      </c>
      <c r="F622" s="4">
        <v>250</v>
      </c>
      <c r="G622" s="8">
        <v>0.6</v>
      </c>
      <c r="H622" s="4">
        <f t="shared" si="9"/>
        <v>150</v>
      </c>
      <c r="I622" s="2" t="s">
        <v>1052</v>
      </c>
      <c r="J622" s="6">
        <v>42127</v>
      </c>
      <c r="K622" s="10" t="s">
        <v>1043</v>
      </c>
      <c r="L622">
        <f>IF(SalesData[[#This Row],[Sales stage]]&lt;&gt;"Won",SalesData[[#This Row],[Close Date/Expected Close Date]]-SalesData[[#This Row],[Reporting Date]],"")</f>
        <v>66</v>
      </c>
      <c r="M622" t="b">
        <f>OR(Calculations!$B$2=1,INDEX(Calculations!$E$3:$E$13,Calculations!$B$2)=SalesData[[#This Row],[Country]])</f>
        <v>1</v>
      </c>
    </row>
    <row r="623" spans="1:13">
      <c r="A623" s="9">
        <v>42061</v>
      </c>
      <c r="B623" s="7" t="s">
        <v>15</v>
      </c>
      <c r="C623" s="4" t="s">
        <v>650</v>
      </c>
      <c r="D623" s="4" t="s">
        <v>1029</v>
      </c>
      <c r="E623" s="4" t="s">
        <v>1040</v>
      </c>
      <c r="F623" s="4">
        <v>440</v>
      </c>
      <c r="G623" s="8">
        <v>0.7</v>
      </c>
      <c r="H623" s="4">
        <f t="shared" si="9"/>
        <v>308</v>
      </c>
      <c r="I623" s="2" t="s">
        <v>1052</v>
      </c>
      <c r="J623" s="6">
        <v>42130</v>
      </c>
      <c r="K623" s="10" t="s">
        <v>1043</v>
      </c>
      <c r="L623">
        <f>IF(SalesData[[#This Row],[Sales stage]]&lt;&gt;"Won",SalesData[[#This Row],[Close Date/Expected Close Date]]-SalesData[[#This Row],[Reporting Date]],"")</f>
        <v>69</v>
      </c>
      <c r="M623" t="b">
        <f>OR(Calculations!$B$2=1,INDEX(Calculations!$E$3:$E$13,Calculations!$B$2)=SalesData[[#This Row],[Country]])</f>
        <v>1</v>
      </c>
    </row>
    <row r="624" spans="1:13">
      <c r="A624" s="9">
        <v>42061</v>
      </c>
      <c r="B624" s="7" t="s">
        <v>15</v>
      </c>
      <c r="C624" s="4" t="s">
        <v>651</v>
      </c>
      <c r="D624" s="4" t="s">
        <v>1033</v>
      </c>
      <c r="E624" s="4" t="s">
        <v>1040</v>
      </c>
      <c r="F624" s="4">
        <v>3660</v>
      </c>
      <c r="G624" s="8">
        <v>0.75</v>
      </c>
      <c r="H624" s="4">
        <f t="shared" si="9"/>
        <v>2745</v>
      </c>
      <c r="I624" s="4" t="s">
        <v>1051</v>
      </c>
      <c r="J624" s="6">
        <v>42170</v>
      </c>
      <c r="K624" s="10" t="s">
        <v>1045</v>
      </c>
      <c r="L624">
        <f>IF(SalesData[[#This Row],[Sales stage]]&lt;&gt;"Won",SalesData[[#This Row],[Close Date/Expected Close Date]]-SalesData[[#This Row],[Reporting Date]],"")</f>
        <v>109</v>
      </c>
      <c r="M624" t="b">
        <f>OR(Calculations!$B$2=1,INDEX(Calculations!$E$3:$E$13,Calculations!$B$2)=SalesData[[#This Row],[Country]])</f>
        <v>1</v>
      </c>
    </row>
    <row r="625" spans="1:13">
      <c r="A625" s="9">
        <v>42061</v>
      </c>
      <c r="B625" s="7" t="s">
        <v>24</v>
      </c>
      <c r="C625" s="4" t="s">
        <v>652</v>
      </c>
      <c r="D625" s="4" t="s">
        <v>1032</v>
      </c>
      <c r="E625" s="4" t="s">
        <v>1048</v>
      </c>
      <c r="F625" s="4">
        <v>3080</v>
      </c>
      <c r="G625" s="8">
        <v>0.7</v>
      </c>
      <c r="H625" s="4">
        <f t="shared" si="9"/>
        <v>2156</v>
      </c>
      <c r="I625" s="4" t="s">
        <v>1051</v>
      </c>
      <c r="J625" s="6">
        <v>42141</v>
      </c>
      <c r="K625" s="10"/>
      <c r="L625">
        <f>IF(SalesData[[#This Row],[Sales stage]]&lt;&gt;"Won",SalesData[[#This Row],[Close Date/Expected Close Date]]-SalesData[[#This Row],[Reporting Date]],"")</f>
        <v>80</v>
      </c>
      <c r="M625" t="b">
        <f>OR(Calculations!$B$2=1,INDEX(Calculations!$E$3:$E$13,Calculations!$B$2)=SalesData[[#This Row],[Country]])</f>
        <v>1</v>
      </c>
    </row>
    <row r="626" spans="1:13">
      <c r="A626" s="9">
        <v>42061</v>
      </c>
      <c r="B626" s="7" t="s">
        <v>24</v>
      </c>
      <c r="C626" s="4" t="s">
        <v>653</v>
      </c>
      <c r="D626" s="4" t="s">
        <v>1033</v>
      </c>
      <c r="E626" s="4" t="s">
        <v>1042</v>
      </c>
      <c r="F626" s="4">
        <v>1620</v>
      </c>
      <c r="G626" s="8">
        <v>0.85</v>
      </c>
      <c r="H626" s="4">
        <f t="shared" si="9"/>
        <v>1377</v>
      </c>
      <c r="I626" s="4" t="s">
        <v>1053</v>
      </c>
      <c r="J626" s="6">
        <v>42177</v>
      </c>
      <c r="K626" s="10"/>
      <c r="L626">
        <f>IF(SalesData[[#This Row],[Sales stage]]&lt;&gt;"Won",SalesData[[#This Row],[Close Date/Expected Close Date]]-SalesData[[#This Row],[Reporting Date]],"")</f>
        <v>116</v>
      </c>
      <c r="M626" t="b">
        <f>OR(Calculations!$B$2=1,INDEX(Calculations!$E$3:$E$13,Calculations!$B$2)=SalesData[[#This Row],[Country]])</f>
        <v>1</v>
      </c>
    </row>
    <row r="627" spans="1:13">
      <c r="A627" s="9">
        <v>42061</v>
      </c>
      <c r="B627" s="7" t="s">
        <v>8</v>
      </c>
      <c r="C627" s="4" t="s">
        <v>654</v>
      </c>
      <c r="D627" s="4" t="s">
        <v>1032</v>
      </c>
      <c r="E627" s="4" t="s">
        <v>1040</v>
      </c>
      <c r="F627" s="4">
        <v>1860</v>
      </c>
      <c r="G627" s="8">
        <v>0.6</v>
      </c>
      <c r="H627" s="4">
        <f t="shared" si="9"/>
        <v>1116</v>
      </c>
      <c r="I627" s="4" t="s">
        <v>1053</v>
      </c>
      <c r="J627" s="6">
        <v>42113</v>
      </c>
      <c r="K627" s="10" t="s">
        <v>1043</v>
      </c>
      <c r="L627">
        <f>IF(SalesData[[#This Row],[Sales stage]]&lt;&gt;"Won",SalesData[[#This Row],[Close Date/Expected Close Date]]-SalesData[[#This Row],[Reporting Date]],"")</f>
        <v>52</v>
      </c>
      <c r="M627" t="b">
        <f>OR(Calculations!$B$2=1,INDEX(Calculations!$E$3:$E$13,Calculations!$B$2)=SalesData[[#This Row],[Country]])</f>
        <v>1</v>
      </c>
    </row>
    <row r="628" spans="1:13">
      <c r="A628" s="9">
        <v>42062</v>
      </c>
      <c r="B628" s="7" t="s">
        <v>24</v>
      </c>
      <c r="C628" s="4" t="s">
        <v>655</v>
      </c>
      <c r="D628" s="4" t="s">
        <v>1031</v>
      </c>
      <c r="E628" s="4" t="s">
        <v>1039</v>
      </c>
      <c r="F628" s="4">
        <v>4290</v>
      </c>
      <c r="G628" s="8">
        <v>0.75</v>
      </c>
      <c r="H628" s="4">
        <f t="shared" si="9"/>
        <v>3217.5</v>
      </c>
      <c r="I628" s="4" t="s">
        <v>1053</v>
      </c>
      <c r="J628" s="6">
        <v>42128</v>
      </c>
      <c r="K628" s="10" t="s">
        <v>1043</v>
      </c>
      <c r="L628">
        <f>IF(SalesData[[#This Row],[Sales stage]]&lt;&gt;"Won",SalesData[[#This Row],[Close Date/Expected Close Date]]-SalesData[[#This Row],[Reporting Date]],"")</f>
        <v>66</v>
      </c>
      <c r="M628" t="b">
        <f>OR(Calculations!$B$2=1,INDEX(Calculations!$E$3:$E$13,Calculations!$B$2)=SalesData[[#This Row],[Country]])</f>
        <v>1</v>
      </c>
    </row>
    <row r="629" spans="1:13">
      <c r="A629" s="9">
        <v>42062</v>
      </c>
      <c r="B629" s="7" t="s">
        <v>13</v>
      </c>
      <c r="C629" s="4" t="s">
        <v>656</v>
      </c>
      <c r="D629" s="4" t="s">
        <v>1033</v>
      </c>
      <c r="E629" s="4" t="s">
        <v>1048</v>
      </c>
      <c r="F629" s="4">
        <v>220</v>
      </c>
      <c r="G629" s="8">
        <v>0.65</v>
      </c>
      <c r="H629" s="4">
        <f t="shared" si="9"/>
        <v>143</v>
      </c>
      <c r="I629" s="4" t="s">
        <v>1050</v>
      </c>
      <c r="J629" s="6">
        <v>42114</v>
      </c>
      <c r="K629" s="10" t="s">
        <v>1044</v>
      </c>
      <c r="L629">
        <f>IF(SalesData[[#This Row],[Sales stage]]&lt;&gt;"Won",SalesData[[#This Row],[Close Date/Expected Close Date]]-SalesData[[#This Row],[Reporting Date]],"")</f>
        <v>52</v>
      </c>
      <c r="M629" t="b">
        <f>OR(Calculations!$B$2=1,INDEX(Calculations!$E$3:$E$13,Calculations!$B$2)=SalesData[[#This Row],[Country]])</f>
        <v>1</v>
      </c>
    </row>
    <row r="630" spans="1:13">
      <c r="A630" s="9">
        <v>42062</v>
      </c>
      <c r="B630" s="7" t="s">
        <v>26</v>
      </c>
      <c r="C630" s="4" t="s">
        <v>657</v>
      </c>
      <c r="D630" s="4" t="s">
        <v>1037</v>
      </c>
      <c r="E630" s="4" t="s">
        <v>1039</v>
      </c>
      <c r="F630" s="4">
        <v>4260</v>
      </c>
      <c r="G630" s="8">
        <v>0.6</v>
      </c>
      <c r="H630" s="4">
        <f t="shared" si="9"/>
        <v>2556</v>
      </c>
      <c r="I630" s="4" t="s">
        <v>1051</v>
      </c>
      <c r="J630" s="6">
        <v>42168</v>
      </c>
      <c r="K630" s="10" t="s">
        <v>1045</v>
      </c>
      <c r="L630">
        <f>IF(SalesData[[#This Row],[Sales stage]]&lt;&gt;"Won",SalesData[[#This Row],[Close Date/Expected Close Date]]-SalesData[[#This Row],[Reporting Date]],"")</f>
        <v>106</v>
      </c>
      <c r="M630" t="b">
        <f>OR(Calculations!$B$2=1,INDEX(Calculations!$E$3:$E$13,Calculations!$B$2)=SalesData[[#This Row],[Country]])</f>
        <v>1</v>
      </c>
    </row>
    <row r="631" spans="1:13">
      <c r="A631" s="9">
        <v>42062</v>
      </c>
      <c r="B631" s="7" t="s">
        <v>25</v>
      </c>
      <c r="C631" s="4" t="s">
        <v>658</v>
      </c>
      <c r="D631" s="4" t="s">
        <v>1036</v>
      </c>
      <c r="E631" s="4" t="s">
        <v>1039</v>
      </c>
      <c r="F631" s="4">
        <v>1990</v>
      </c>
      <c r="G631" s="8">
        <v>0.65</v>
      </c>
      <c r="H631" s="4">
        <f t="shared" si="9"/>
        <v>1293.5</v>
      </c>
      <c r="I631" s="4" t="s">
        <v>1051</v>
      </c>
      <c r="J631" s="6">
        <v>42142</v>
      </c>
      <c r="K631" s="10" t="s">
        <v>1044</v>
      </c>
      <c r="L631">
        <f>IF(SalesData[[#This Row],[Sales stage]]&lt;&gt;"Won",SalesData[[#This Row],[Close Date/Expected Close Date]]-SalesData[[#This Row],[Reporting Date]],"")</f>
        <v>80</v>
      </c>
      <c r="M631" t="b">
        <f>OR(Calculations!$B$2=1,INDEX(Calculations!$E$3:$E$13,Calculations!$B$2)=SalesData[[#This Row],[Country]])</f>
        <v>1</v>
      </c>
    </row>
    <row r="632" spans="1:13">
      <c r="A632" s="9">
        <v>42062</v>
      </c>
      <c r="B632" s="7" t="s">
        <v>21</v>
      </c>
      <c r="C632" s="4" t="s">
        <v>659</v>
      </c>
      <c r="D632" s="4" t="s">
        <v>1030</v>
      </c>
      <c r="E632" s="4" t="s">
        <v>1048</v>
      </c>
      <c r="F632" s="4">
        <v>2030</v>
      </c>
      <c r="G632" s="8">
        <v>0.75</v>
      </c>
      <c r="H632" s="4">
        <f t="shared" si="9"/>
        <v>1522.5</v>
      </c>
      <c r="I632" s="4" t="s">
        <v>1051</v>
      </c>
      <c r="J632" s="6">
        <v>42101</v>
      </c>
      <c r="K632" s="10" t="s">
        <v>1045</v>
      </c>
      <c r="L632">
        <f>IF(SalesData[[#This Row],[Sales stage]]&lt;&gt;"Won",SalesData[[#This Row],[Close Date/Expected Close Date]]-SalesData[[#This Row],[Reporting Date]],"")</f>
        <v>39</v>
      </c>
      <c r="M632" t="b">
        <f>OR(Calculations!$B$2=1,INDEX(Calculations!$E$3:$E$13,Calculations!$B$2)=SalesData[[#This Row],[Country]])</f>
        <v>1</v>
      </c>
    </row>
    <row r="633" spans="1:13">
      <c r="A633" s="9">
        <v>42062</v>
      </c>
      <c r="B633" s="7" t="s">
        <v>25</v>
      </c>
      <c r="C633" s="4" t="s">
        <v>660</v>
      </c>
      <c r="D633" s="4" t="s">
        <v>1033</v>
      </c>
      <c r="E633" s="4" t="s">
        <v>1040</v>
      </c>
      <c r="F633" s="4">
        <v>3890</v>
      </c>
      <c r="G633" s="8">
        <v>0.6</v>
      </c>
      <c r="H633" s="4">
        <f t="shared" si="9"/>
        <v>2334</v>
      </c>
      <c r="I633" s="4" t="s">
        <v>1050</v>
      </c>
      <c r="J633" s="6">
        <v>42128</v>
      </c>
      <c r="K633" s="10" t="s">
        <v>1044</v>
      </c>
      <c r="L633">
        <f>IF(SalesData[[#This Row],[Sales stage]]&lt;&gt;"Won",SalesData[[#This Row],[Close Date/Expected Close Date]]-SalesData[[#This Row],[Reporting Date]],"")</f>
        <v>66</v>
      </c>
      <c r="M633" t="b">
        <f>OR(Calculations!$B$2=1,INDEX(Calculations!$E$3:$E$13,Calculations!$B$2)=SalesData[[#This Row],[Country]])</f>
        <v>1</v>
      </c>
    </row>
    <row r="634" spans="1:13">
      <c r="A634" s="9">
        <v>42062</v>
      </c>
      <c r="B634" s="7" t="s">
        <v>18</v>
      </c>
      <c r="C634" s="4" t="s">
        <v>661</v>
      </c>
      <c r="D634" s="4" t="s">
        <v>1035</v>
      </c>
      <c r="E634" s="4" t="s">
        <v>1040</v>
      </c>
      <c r="F634" s="4">
        <v>5000</v>
      </c>
      <c r="G634" s="8">
        <v>0.8</v>
      </c>
      <c r="H634" s="4">
        <f t="shared" si="9"/>
        <v>4000</v>
      </c>
      <c r="I634" s="4" t="s">
        <v>1051</v>
      </c>
      <c r="J634" s="6">
        <v>42110</v>
      </c>
      <c r="K634" s="10" t="s">
        <v>1044</v>
      </c>
      <c r="L634">
        <f>IF(SalesData[[#This Row],[Sales stage]]&lt;&gt;"Won",SalesData[[#This Row],[Close Date/Expected Close Date]]-SalesData[[#This Row],[Reporting Date]],"")</f>
        <v>48</v>
      </c>
      <c r="M634" t="b">
        <f>OR(Calculations!$B$2=1,INDEX(Calculations!$E$3:$E$13,Calculations!$B$2)=SalesData[[#This Row],[Country]])</f>
        <v>1</v>
      </c>
    </row>
    <row r="635" spans="1:13">
      <c r="A635" s="9">
        <v>42062</v>
      </c>
      <c r="B635" s="7" t="s">
        <v>15</v>
      </c>
      <c r="C635" s="4" t="s">
        <v>662</v>
      </c>
      <c r="D635" s="4" t="s">
        <v>1032</v>
      </c>
      <c r="E635" s="4" t="s">
        <v>1048</v>
      </c>
      <c r="F635" s="4">
        <v>4450</v>
      </c>
      <c r="G635" s="8">
        <v>0.6</v>
      </c>
      <c r="H635" s="4">
        <f t="shared" si="9"/>
        <v>2670</v>
      </c>
      <c r="I635" s="4" t="s">
        <v>1051</v>
      </c>
      <c r="J635" s="6">
        <v>42172</v>
      </c>
      <c r="K635" s="10"/>
      <c r="L635">
        <f>IF(SalesData[[#This Row],[Sales stage]]&lt;&gt;"Won",SalesData[[#This Row],[Close Date/Expected Close Date]]-SalesData[[#This Row],[Reporting Date]],"")</f>
        <v>110</v>
      </c>
      <c r="M635" t="b">
        <f>OR(Calculations!$B$2=1,INDEX(Calculations!$E$3:$E$13,Calculations!$B$2)=SalesData[[#This Row],[Country]])</f>
        <v>1</v>
      </c>
    </row>
    <row r="636" spans="1:13">
      <c r="A636" s="9">
        <v>42062</v>
      </c>
      <c r="B636" s="7" t="s">
        <v>8</v>
      </c>
      <c r="C636" s="4" t="s">
        <v>663</v>
      </c>
      <c r="D636" s="4" t="s">
        <v>1036</v>
      </c>
      <c r="E636" s="4" t="s">
        <v>1042</v>
      </c>
      <c r="F636" s="4">
        <v>1890</v>
      </c>
      <c r="G636" s="8">
        <v>0.85</v>
      </c>
      <c r="H636" s="4">
        <f t="shared" si="9"/>
        <v>1606.5</v>
      </c>
      <c r="I636" s="4" t="s">
        <v>1051</v>
      </c>
      <c r="J636" s="6">
        <v>42132</v>
      </c>
      <c r="K636" s="10" t="s">
        <v>1046</v>
      </c>
      <c r="L636">
        <f>IF(SalesData[[#This Row],[Sales stage]]&lt;&gt;"Won",SalesData[[#This Row],[Close Date/Expected Close Date]]-SalesData[[#This Row],[Reporting Date]],"")</f>
        <v>70</v>
      </c>
      <c r="M636" t="b">
        <f>OR(Calculations!$B$2=1,INDEX(Calculations!$E$3:$E$13,Calculations!$B$2)=SalesData[[#This Row],[Country]])</f>
        <v>1</v>
      </c>
    </row>
    <row r="637" spans="1:13">
      <c r="A637" s="9">
        <v>42062</v>
      </c>
      <c r="B637" s="7" t="s">
        <v>25</v>
      </c>
      <c r="C637" s="4" t="s">
        <v>664</v>
      </c>
      <c r="D637" s="4" t="s">
        <v>1032</v>
      </c>
      <c r="E637" s="4" t="s">
        <v>1048</v>
      </c>
      <c r="F637" s="4">
        <v>2070</v>
      </c>
      <c r="G637" s="8">
        <v>0.7</v>
      </c>
      <c r="H637" s="4">
        <f t="shared" si="9"/>
        <v>1449</v>
      </c>
      <c r="I637" s="4" t="s">
        <v>1051</v>
      </c>
      <c r="J637" s="6">
        <v>42139</v>
      </c>
      <c r="K637" s="10" t="s">
        <v>1043</v>
      </c>
      <c r="L637">
        <f>IF(SalesData[[#This Row],[Sales stage]]&lt;&gt;"Won",SalesData[[#This Row],[Close Date/Expected Close Date]]-SalesData[[#This Row],[Reporting Date]],"")</f>
        <v>77</v>
      </c>
      <c r="M637" t="b">
        <f>OR(Calculations!$B$2=1,INDEX(Calculations!$E$3:$E$13,Calculations!$B$2)=SalesData[[#This Row],[Country]])</f>
        <v>1</v>
      </c>
    </row>
    <row r="638" spans="1:13">
      <c r="A638" s="9">
        <v>42062</v>
      </c>
      <c r="B638" s="7" t="s">
        <v>13</v>
      </c>
      <c r="C638" s="4" t="s">
        <v>665</v>
      </c>
      <c r="D638" s="4" t="s">
        <v>1030</v>
      </c>
      <c r="E638" s="4" t="s">
        <v>1048</v>
      </c>
      <c r="F638" s="4">
        <v>1250</v>
      </c>
      <c r="G638" s="8">
        <v>0.55000000000000004</v>
      </c>
      <c r="H638" s="4">
        <f t="shared" si="9"/>
        <v>687.5</v>
      </c>
      <c r="I638" s="4" t="s">
        <v>1053</v>
      </c>
      <c r="J638" s="6">
        <v>42127</v>
      </c>
      <c r="K638" s="10"/>
      <c r="L638">
        <f>IF(SalesData[[#This Row],[Sales stage]]&lt;&gt;"Won",SalesData[[#This Row],[Close Date/Expected Close Date]]-SalesData[[#This Row],[Reporting Date]],"")</f>
        <v>65</v>
      </c>
      <c r="M638" t="b">
        <f>OR(Calculations!$B$2=1,INDEX(Calculations!$E$3:$E$13,Calculations!$B$2)=SalesData[[#This Row],[Country]])</f>
        <v>1</v>
      </c>
    </row>
    <row r="639" spans="1:13">
      <c r="A639" s="9">
        <v>42062</v>
      </c>
      <c r="B639" s="7" t="s">
        <v>16</v>
      </c>
      <c r="C639" s="4" t="s">
        <v>666</v>
      </c>
      <c r="D639" s="4" t="s">
        <v>1038</v>
      </c>
      <c r="E639" s="4" t="s">
        <v>1042</v>
      </c>
      <c r="F639" s="4">
        <v>560</v>
      </c>
      <c r="G639" s="8">
        <v>0.75</v>
      </c>
      <c r="H639" s="4">
        <f t="shared" si="9"/>
        <v>420</v>
      </c>
      <c r="I639" s="4" t="s">
        <v>1053</v>
      </c>
      <c r="J639" s="6">
        <v>42109</v>
      </c>
      <c r="K639" s="10" t="s">
        <v>1043</v>
      </c>
      <c r="L639">
        <f>IF(SalesData[[#This Row],[Sales stage]]&lt;&gt;"Won",SalesData[[#This Row],[Close Date/Expected Close Date]]-SalesData[[#This Row],[Reporting Date]],"")</f>
        <v>47</v>
      </c>
      <c r="M639" t="b">
        <f>OR(Calculations!$B$2=1,INDEX(Calculations!$E$3:$E$13,Calculations!$B$2)=SalesData[[#This Row],[Country]])</f>
        <v>1</v>
      </c>
    </row>
    <row r="640" spans="1:13">
      <c r="A640" s="9">
        <v>42062</v>
      </c>
      <c r="B640" s="7" t="s">
        <v>24</v>
      </c>
      <c r="C640" s="4" t="s">
        <v>667</v>
      </c>
      <c r="D640" s="4" t="s">
        <v>1037</v>
      </c>
      <c r="E640" s="4" t="s">
        <v>1040</v>
      </c>
      <c r="F640" s="4">
        <v>2230</v>
      </c>
      <c r="G640" s="8">
        <v>0.5</v>
      </c>
      <c r="H640" s="4">
        <f t="shared" si="9"/>
        <v>1115</v>
      </c>
      <c r="I640" s="4" t="s">
        <v>1051</v>
      </c>
      <c r="J640" s="6">
        <v>42098</v>
      </c>
      <c r="K640" s="10" t="s">
        <v>1045</v>
      </c>
      <c r="L640">
        <f>IF(SalesData[[#This Row],[Sales stage]]&lt;&gt;"Won",SalesData[[#This Row],[Close Date/Expected Close Date]]-SalesData[[#This Row],[Reporting Date]],"")</f>
        <v>36</v>
      </c>
      <c r="M640" t="b">
        <f>OR(Calculations!$B$2=1,INDEX(Calculations!$E$3:$E$13,Calculations!$B$2)=SalesData[[#This Row],[Country]])</f>
        <v>1</v>
      </c>
    </row>
    <row r="641" spans="1:13">
      <c r="A641" s="9">
        <v>42062</v>
      </c>
      <c r="B641" s="7" t="s">
        <v>27</v>
      </c>
      <c r="C641" s="4" t="s">
        <v>668</v>
      </c>
      <c r="D641" s="4" t="s">
        <v>1032</v>
      </c>
      <c r="E641" s="4" t="s">
        <v>1040</v>
      </c>
      <c r="F641" s="4">
        <v>4430</v>
      </c>
      <c r="G641" s="8">
        <v>0.65</v>
      </c>
      <c r="H641" s="4">
        <f t="shared" si="9"/>
        <v>2879.5</v>
      </c>
      <c r="I641" s="4" t="s">
        <v>1051</v>
      </c>
      <c r="J641" s="6">
        <v>42131</v>
      </c>
      <c r="K641" s="10" t="s">
        <v>1045</v>
      </c>
      <c r="L641">
        <f>IF(SalesData[[#This Row],[Sales stage]]&lt;&gt;"Won",SalesData[[#This Row],[Close Date/Expected Close Date]]-SalesData[[#This Row],[Reporting Date]],"")</f>
        <v>69</v>
      </c>
      <c r="M641" t="b">
        <f>OR(Calculations!$B$2=1,INDEX(Calculations!$E$3:$E$13,Calculations!$B$2)=SalesData[[#This Row],[Country]])</f>
        <v>1</v>
      </c>
    </row>
    <row r="642" spans="1:13">
      <c r="A642" s="9">
        <v>42062</v>
      </c>
      <c r="B642" s="7" t="s">
        <v>21</v>
      </c>
      <c r="C642" s="4" t="s">
        <v>669</v>
      </c>
      <c r="D642" s="4" t="s">
        <v>1029</v>
      </c>
      <c r="E642" s="4" t="s">
        <v>1042</v>
      </c>
      <c r="F642" s="4">
        <v>3080</v>
      </c>
      <c r="G642" s="8">
        <v>0.75</v>
      </c>
      <c r="H642" s="4">
        <f t="shared" si="9"/>
        <v>2310</v>
      </c>
      <c r="I642" s="4" t="s">
        <v>1053</v>
      </c>
      <c r="J642" s="6">
        <v>42132</v>
      </c>
      <c r="K642" s="10" t="s">
        <v>1044</v>
      </c>
      <c r="L642">
        <f>IF(SalesData[[#This Row],[Sales stage]]&lt;&gt;"Won",SalesData[[#This Row],[Close Date/Expected Close Date]]-SalesData[[#This Row],[Reporting Date]],"")</f>
        <v>70</v>
      </c>
      <c r="M642" t="b">
        <f>OR(Calculations!$B$2=1,INDEX(Calculations!$E$3:$E$13,Calculations!$B$2)=SalesData[[#This Row],[Country]])</f>
        <v>1</v>
      </c>
    </row>
    <row r="643" spans="1:13">
      <c r="A643" s="9">
        <v>42062</v>
      </c>
      <c r="B643" s="7" t="s">
        <v>24</v>
      </c>
      <c r="C643" s="4" t="s">
        <v>670</v>
      </c>
      <c r="D643" s="4" t="s">
        <v>1036</v>
      </c>
      <c r="E643" s="4" t="s">
        <v>1048</v>
      </c>
      <c r="F643" s="4">
        <v>2880</v>
      </c>
      <c r="G643" s="8">
        <v>0.55000000000000004</v>
      </c>
      <c r="H643" s="4">
        <f t="shared" ref="H643:H706" si="10">F643*G643</f>
        <v>1584.0000000000002</v>
      </c>
      <c r="I643" s="4" t="s">
        <v>1051</v>
      </c>
      <c r="J643" s="6">
        <v>42161</v>
      </c>
      <c r="K643" s="10" t="s">
        <v>1045</v>
      </c>
      <c r="L643">
        <f>IF(SalesData[[#This Row],[Sales stage]]&lt;&gt;"Won",SalesData[[#This Row],[Close Date/Expected Close Date]]-SalesData[[#This Row],[Reporting Date]],"")</f>
        <v>99</v>
      </c>
      <c r="M643" t="b">
        <f>OR(Calculations!$B$2=1,INDEX(Calculations!$E$3:$E$13,Calculations!$B$2)=SalesData[[#This Row],[Country]])</f>
        <v>1</v>
      </c>
    </row>
    <row r="644" spans="1:13">
      <c r="A644" s="9">
        <v>42063</v>
      </c>
      <c r="B644" s="7" t="s">
        <v>21</v>
      </c>
      <c r="C644" s="4" t="s">
        <v>671</v>
      </c>
      <c r="D644" s="4" t="s">
        <v>1035</v>
      </c>
      <c r="E644" s="4" t="s">
        <v>1047</v>
      </c>
      <c r="F644" s="4">
        <v>2160</v>
      </c>
      <c r="G644" s="8">
        <v>0.65</v>
      </c>
      <c r="H644" s="4">
        <f t="shared" si="10"/>
        <v>1404</v>
      </c>
      <c r="I644" s="4" t="s">
        <v>1051</v>
      </c>
      <c r="J644" s="6">
        <v>42088</v>
      </c>
      <c r="K644" s="10"/>
      <c r="L644" t="str">
        <f>IF(SalesData[[#This Row],[Sales stage]]&lt;&gt;"Won",SalesData[[#This Row],[Close Date/Expected Close Date]]-SalesData[[#This Row],[Reporting Date]],"")</f>
        <v/>
      </c>
      <c r="M644" t="b">
        <f>OR(Calculations!$B$2=1,INDEX(Calculations!$E$3:$E$13,Calculations!$B$2)=SalesData[[#This Row],[Country]])</f>
        <v>1</v>
      </c>
    </row>
    <row r="645" spans="1:13">
      <c r="A645" s="9">
        <v>42063</v>
      </c>
      <c r="B645" s="7" t="s">
        <v>17</v>
      </c>
      <c r="C645" s="4" t="s">
        <v>672</v>
      </c>
      <c r="D645" s="4" t="s">
        <v>1034</v>
      </c>
      <c r="E645" s="4" t="s">
        <v>1039</v>
      </c>
      <c r="F645" s="4">
        <v>3450</v>
      </c>
      <c r="G645" s="8">
        <v>0.8</v>
      </c>
      <c r="H645" s="4">
        <f t="shared" si="10"/>
        <v>2760</v>
      </c>
      <c r="I645" s="4" t="s">
        <v>1050</v>
      </c>
      <c r="J645" s="6">
        <v>42098</v>
      </c>
      <c r="K645" s="10" t="s">
        <v>1044</v>
      </c>
      <c r="L645">
        <f>IF(SalesData[[#This Row],[Sales stage]]&lt;&gt;"Won",SalesData[[#This Row],[Close Date/Expected Close Date]]-SalesData[[#This Row],[Reporting Date]],"")</f>
        <v>35</v>
      </c>
      <c r="M645" t="b">
        <f>OR(Calculations!$B$2=1,INDEX(Calculations!$E$3:$E$13,Calculations!$B$2)=SalesData[[#This Row],[Country]])</f>
        <v>1</v>
      </c>
    </row>
    <row r="646" spans="1:13">
      <c r="A646" s="9">
        <v>42063</v>
      </c>
      <c r="B646" s="7" t="s">
        <v>16</v>
      </c>
      <c r="C646" s="4" t="s">
        <v>673</v>
      </c>
      <c r="D646" s="4" t="s">
        <v>1035</v>
      </c>
      <c r="E646" s="4" t="s">
        <v>1039</v>
      </c>
      <c r="F646" s="4">
        <v>4630</v>
      </c>
      <c r="G646" s="8">
        <v>0.6</v>
      </c>
      <c r="H646" s="4">
        <f t="shared" si="10"/>
        <v>2778</v>
      </c>
      <c r="I646" s="4" t="s">
        <v>1051</v>
      </c>
      <c r="J646" s="6">
        <v>42144</v>
      </c>
      <c r="K646" s="10" t="s">
        <v>1044</v>
      </c>
      <c r="L646">
        <f>IF(SalesData[[#This Row],[Sales stage]]&lt;&gt;"Won",SalesData[[#This Row],[Close Date/Expected Close Date]]-SalesData[[#This Row],[Reporting Date]],"")</f>
        <v>81</v>
      </c>
      <c r="M646" t="b">
        <f>OR(Calculations!$B$2=1,INDEX(Calculations!$E$3:$E$13,Calculations!$B$2)=SalesData[[#This Row],[Country]])</f>
        <v>1</v>
      </c>
    </row>
    <row r="647" spans="1:13">
      <c r="A647" s="9">
        <v>42063</v>
      </c>
      <c r="B647" s="7" t="s">
        <v>16</v>
      </c>
      <c r="C647" s="4" t="s">
        <v>674</v>
      </c>
      <c r="D647" s="4" t="s">
        <v>1030</v>
      </c>
      <c r="E647" s="4" t="s">
        <v>1040</v>
      </c>
      <c r="F647" s="4">
        <v>4910</v>
      </c>
      <c r="G647" s="8">
        <v>0.85</v>
      </c>
      <c r="H647" s="4">
        <f t="shared" si="10"/>
        <v>4173.5</v>
      </c>
      <c r="I647" s="4" t="s">
        <v>1051</v>
      </c>
      <c r="J647" s="6">
        <v>42152</v>
      </c>
      <c r="K647" s="10" t="s">
        <v>1043</v>
      </c>
      <c r="L647">
        <f>IF(SalesData[[#This Row],[Sales stage]]&lt;&gt;"Won",SalesData[[#This Row],[Close Date/Expected Close Date]]-SalesData[[#This Row],[Reporting Date]],"")</f>
        <v>89</v>
      </c>
      <c r="M647" t="b">
        <f>OR(Calculations!$B$2=1,INDEX(Calculations!$E$3:$E$13,Calculations!$B$2)=SalesData[[#This Row],[Country]])</f>
        <v>1</v>
      </c>
    </row>
    <row r="648" spans="1:13">
      <c r="A648" s="9">
        <v>42063</v>
      </c>
      <c r="B648" s="7" t="s">
        <v>21</v>
      </c>
      <c r="C648" s="4" t="s">
        <v>675</v>
      </c>
      <c r="D648" s="4" t="s">
        <v>1037</v>
      </c>
      <c r="E648" s="4" t="s">
        <v>1048</v>
      </c>
      <c r="F648" s="4">
        <v>1550</v>
      </c>
      <c r="G648" s="8">
        <v>0.7</v>
      </c>
      <c r="H648" s="4">
        <f t="shared" si="10"/>
        <v>1085</v>
      </c>
      <c r="I648" s="4" t="s">
        <v>1050</v>
      </c>
      <c r="J648" s="6">
        <v>42134</v>
      </c>
      <c r="K648" s="10" t="s">
        <v>1043</v>
      </c>
      <c r="L648">
        <f>IF(SalesData[[#This Row],[Sales stage]]&lt;&gt;"Won",SalesData[[#This Row],[Close Date/Expected Close Date]]-SalesData[[#This Row],[Reporting Date]],"")</f>
        <v>71</v>
      </c>
      <c r="M648" t="b">
        <f>OR(Calculations!$B$2=1,INDEX(Calculations!$E$3:$E$13,Calculations!$B$2)=SalesData[[#This Row],[Country]])</f>
        <v>1</v>
      </c>
    </row>
    <row r="649" spans="1:13">
      <c r="A649" s="9">
        <v>42063</v>
      </c>
      <c r="B649" s="7" t="s">
        <v>9</v>
      </c>
      <c r="C649" s="4" t="s">
        <v>676</v>
      </c>
      <c r="D649" s="4" t="s">
        <v>1034</v>
      </c>
      <c r="E649" s="4" t="s">
        <v>1048</v>
      </c>
      <c r="F649" s="4">
        <v>1820</v>
      </c>
      <c r="G649" s="8">
        <v>0.6</v>
      </c>
      <c r="H649" s="4">
        <f t="shared" si="10"/>
        <v>1092</v>
      </c>
      <c r="I649" s="4" t="s">
        <v>1051</v>
      </c>
      <c r="J649" s="6">
        <v>42164</v>
      </c>
      <c r="K649" s="10" t="s">
        <v>1044</v>
      </c>
      <c r="L649">
        <f>IF(SalesData[[#This Row],[Sales stage]]&lt;&gt;"Won",SalesData[[#This Row],[Close Date/Expected Close Date]]-SalesData[[#This Row],[Reporting Date]],"")</f>
        <v>101</v>
      </c>
      <c r="M649" t="b">
        <f>OR(Calculations!$B$2=1,INDEX(Calculations!$E$3:$E$13,Calculations!$B$2)=SalesData[[#This Row],[Country]])</f>
        <v>1</v>
      </c>
    </row>
    <row r="650" spans="1:13">
      <c r="A650" s="9">
        <v>42063</v>
      </c>
      <c r="B650" s="7" t="s">
        <v>22</v>
      </c>
      <c r="C650" s="4" t="s">
        <v>677</v>
      </c>
      <c r="D650" s="4" t="s">
        <v>1033</v>
      </c>
      <c r="E650" s="4" t="s">
        <v>1047</v>
      </c>
      <c r="F650" s="4">
        <v>4040</v>
      </c>
      <c r="G650" s="8">
        <v>0.8</v>
      </c>
      <c r="H650" s="4">
        <f t="shared" si="10"/>
        <v>3232</v>
      </c>
      <c r="I650" s="4" t="s">
        <v>1053</v>
      </c>
      <c r="J650" s="6">
        <v>42080</v>
      </c>
      <c r="K650" s="10"/>
      <c r="L650" t="str">
        <f>IF(SalesData[[#This Row],[Sales stage]]&lt;&gt;"Won",SalesData[[#This Row],[Close Date/Expected Close Date]]-SalesData[[#This Row],[Reporting Date]],"")</f>
        <v/>
      </c>
      <c r="M650" t="b">
        <f>OR(Calculations!$B$2=1,INDEX(Calculations!$E$3:$E$13,Calculations!$B$2)=SalesData[[#This Row],[Country]])</f>
        <v>1</v>
      </c>
    </row>
    <row r="651" spans="1:13">
      <c r="A651" s="9">
        <v>42063</v>
      </c>
      <c r="B651" s="7" t="s">
        <v>22</v>
      </c>
      <c r="C651" s="4" t="s">
        <v>678</v>
      </c>
      <c r="D651" s="4" t="s">
        <v>1033</v>
      </c>
      <c r="E651" s="4" t="s">
        <v>1048</v>
      </c>
      <c r="F651" s="4">
        <v>1580</v>
      </c>
      <c r="G651" s="8">
        <v>0.6</v>
      </c>
      <c r="H651" s="4">
        <f t="shared" si="10"/>
        <v>948</v>
      </c>
      <c r="I651" s="4" t="s">
        <v>1051</v>
      </c>
      <c r="J651" s="6">
        <v>42184</v>
      </c>
      <c r="K651" s="10" t="s">
        <v>1045</v>
      </c>
      <c r="L651">
        <f>IF(SalesData[[#This Row],[Sales stage]]&lt;&gt;"Won",SalesData[[#This Row],[Close Date/Expected Close Date]]-SalesData[[#This Row],[Reporting Date]],"")</f>
        <v>121</v>
      </c>
      <c r="M651" t="b">
        <f>OR(Calculations!$B$2=1,INDEX(Calculations!$E$3:$E$13,Calculations!$B$2)=SalesData[[#This Row],[Country]])</f>
        <v>1</v>
      </c>
    </row>
    <row r="652" spans="1:13">
      <c r="A652" s="9">
        <v>42063</v>
      </c>
      <c r="B652" s="7" t="s">
        <v>15</v>
      </c>
      <c r="C652" s="4" t="s">
        <v>679</v>
      </c>
      <c r="D652" s="4" t="s">
        <v>1029</v>
      </c>
      <c r="E652" s="4" t="s">
        <v>1041</v>
      </c>
      <c r="F652" s="4">
        <v>260</v>
      </c>
      <c r="G652" s="8">
        <v>0.75</v>
      </c>
      <c r="H652" s="4">
        <f t="shared" si="10"/>
        <v>195</v>
      </c>
      <c r="I652" s="4" t="s">
        <v>1053</v>
      </c>
      <c r="J652" s="6">
        <v>42159</v>
      </c>
      <c r="K652" s="10"/>
      <c r="L652">
        <f>IF(SalesData[[#This Row],[Sales stage]]&lt;&gt;"Won",SalesData[[#This Row],[Close Date/Expected Close Date]]-SalesData[[#This Row],[Reporting Date]],"")</f>
        <v>96</v>
      </c>
      <c r="M652" t="b">
        <f>OR(Calculations!$B$2=1,INDEX(Calculations!$E$3:$E$13,Calculations!$B$2)=SalesData[[#This Row],[Country]])</f>
        <v>1</v>
      </c>
    </row>
    <row r="653" spans="1:13">
      <c r="A653" s="9">
        <v>42063</v>
      </c>
      <c r="B653" s="7" t="s">
        <v>20</v>
      </c>
      <c r="C653" s="4" t="s">
        <v>680</v>
      </c>
      <c r="D653" s="4" t="s">
        <v>1032</v>
      </c>
      <c r="E653" s="4" t="s">
        <v>1039</v>
      </c>
      <c r="F653" s="4">
        <v>4030</v>
      </c>
      <c r="G653" s="8">
        <v>0.85</v>
      </c>
      <c r="H653" s="4">
        <f t="shared" si="10"/>
        <v>3425.5</v>
      </c>
      <c r="I653" s="4" t="s">
        <v>1051</v>
      </c>
      <c r="J653" s="6">
        <v>42146</v>
      </c>
      <c r="K653" s="10" t="s">
        <v>1045</v>
      </c>
      <c r="L653">
        <f>IF(SalesData[[#This Row],[Sales stage]]&lt;&gt;"Won",SalesData[[#This Row],[Close Date/Expected Close Date]]-SalesData[[#This Row],[Reporting Date]],"")</f>
        <v>83</v>
      </c>
      <c r="M653" t="b">
        <f>OR(Calculations!$B$2=1,INDEX(Calculations!$E$3:$E$13,Calculations!$B$2)=SalesData[[#This Row],[Country]])</f>
        <v>1</v>
      </c>
    </row>
    <row r="654" spans="1:13">
      <c r="A654" s="9">
        <v>42063</v>
      </c>
      <c r="B654" s="7" t="s">
        <v>12</v>
      </c>
      <c r="C654" s="4" t="s">
        <v>681</v>
      </c>
      <c r="D654" s="4" t="s">
        <v>1034</v>
      </c>
      <c r="E654" s="4" t="s">
        <v>1039</v>
      </c>
      <c r="F654" s="4">
        <v>1630</v>
      </c>
      <c r="G654" s="8">
        <v>0.8</v>
      </c>
      <c r="H654" s="4">
        <f t="shared" si="10"/>
        <v>1304</v>
      </c>
      <c r="I654" s="4" t="s">
        <v>1051</v>
      </c>
      <c r="J654" s="6">
        <v>42170</v>
      </c>
      <c r="K654" s="10" t="s">
        <v>1044</v>
      </c>
      <c r="L654">
        <f>IF(SalesData[[#This Row],[Sales stage]]&lt;&gt;"Won",SalesData[[#This Row],[Close Date/Expected Close Date]]-SalesData[[#This Row],[Reporting Date]],"")</f>
        <v>107</v>
      </c>
      <c r="M654" t="b">
        <f>OR(Calculations!$B$2=1,INDEX(Calculations!$E$3:$E$13,Calculations!$B$2)=SalesData[[#This Row],[Country]])</f>
        <v>1</v>
      </c>
    </row>
    <row r="655" spans="1:13">
      <c r="A655" s="9">
        <v>42063</v>
      </c>
      <c r="B655" s="7" t="s">
        <v>18</v>
      </c>
      <c r="C655" s="4" t="s">
        <v>682</v>
      </c>
      <c r="D655" s="4" t="s">
        <v>1034</v>
      </c>
      <c r="E655" s="4" t="s">
        <v>1048</v>
      </c>
      <c r="F655" s="4">
        <v>2510</v>
      </c>
      <c r="G655" s="8">
        <v>0.75</v>
      </c>
      <c r="H655" s="4">
        <f t="shared" si="10"/>
        <v>1882.5</v>
      </c>
      <c r="I655" s="4" t="s">
        <v>1051</v>
      </c>
      <c r="J655" s="6">
        <v>42172</v>
      </c>
      <c r="K655" s="10" t="s">
        <v>1045</v>
      </c>
      <c r="L655">
        <f>IF(SalesData[[#This Row],[Sales stage]]&lt;&gt;"Won",SalesData[[#This Row],[Close Date/Expected Close Date]]-SalesData[[#This Row],[Reporting Date]],"")</f>
        <v>109</v>
      </c>
      <c r="M655" t="b">
        <f>OR(Calculations!$B$2=1,INDEX(Calculations!$E$3:$E$13,Calculations!$B$2)=SalesData[[#This Row],[Country]])</f>
        <v>1</v>
      </c>
    </row>
    <row r="656" spans="1:13">
      <c r="A656" s="9">
        <v>42063</v>
      </c>
      <c r="B656" s="7" t="s">
        <v>25</v>
      </c>
      <c r="C656" s="4" t="s">
        <v>683</v>
      </c>
      <c r="D656" s="4" t="s">
        <v>1038</v>
      </c>
      <c r="E656" s="4" t="s">
        <v>1040</v>
      </c>
      <c r="F656" s="4">
        <v>3770</v>
      </c>
      <c r="G656" s="8">
        <v>0.6</v>
      </c>
      <c r="H656" s="4">
        <f t="shared" si="10"/>
        <v>2262</v>
      </c>
      <c r="I656" s="4" t="s">
        <v>1053</v>
      </c>
      <c r="J656" s="6">
        <v>42115</v>
      </c>
      <c r="K656" s="10" t="s">
        <v>1044</v>
      </c>
      <c r="L656">
        <f>IF(SalesData[[#This Row],[Sales stage]]&lt;&gt;"Won",SalesData[[#This Row],[Close Date/Expected Close Date]]-SalesData[[#This Row],[Reporting Date]],"")</f>
        <v>52</v>
      </c>
      <c r="M656" t="b">
        <f>OR(Calculations!$B$2=1,INDEX(Calculations!$E$3:$E$13,Calculations!$B$2)=SalesData[[#This Row],[Country]])</f>
        <v>1</v>
      </c>
    </row>
    <row r="657" spans="1:13">
      <c r="A657" s="9">
        <v>42064</v>
      </c>
      <c r="B657" s="7" t="s">
        <v>15</v>
      </c>
      <c r="C657" s="4" t="s">
        <v>684</v>
      </c>
      <c r="D657" s="4" t="s">
        <v>1037</v>
      </c>
      <c r="E657" s="4" t="s">
        <v>1040</v>
      </c>
      <c r="F657" s="4">
        <v>1500</v>
      </c>
      <c r="G657" s="8">
        <v>0.6</v>
      </c>
      <c r="H657" s="4">
        <f t="shared" si="10"/>
        <v>900</v>
      </c>
      <c r="I657" s="4" t="s">
        <v>1050</v>
      </c>
      <c r="J657" s="6">
        <v>42125</v>
      </c>
      <c r="K657" s="10" t="s">
        <v>1044</v>
      </c>
      <c r="L657">
        <f>IF(SalesData[[#This Row],[Sales stage]]&lt;&gt;"Won",SalesData[[#This Row],[Close Date/Expected Close Date]]-SalesData[[#This Row],[Reporting Date]],"")</f>
        <v>61</v>
      </c>
      <c r="M657" t="b">
        <f>OR(Calculations!$B$2=1,INDEX(Calculations!$E$3:$E$13,Calculations!$B$2)=SalesData[[#This Row],[Country]])</f>
        <v>1</v>
      </c>
    </row>
    <row r="658" spans="1:13">
      <c r="A658" s="9">
        <v>42064</v>
      </c>
      <c r="B658" s="7" t="s">
        <v>16</v>
      </c>
      <c r="C658" s="4" t="s">
        <v>685</v>
      </c>
      <c r="D658" s="4" t="s">
        <v>1034</v>
      </c>
      <c r="E658" s="4" t="s">
        <v>1048</v>
      </c>
      <c r="F658" s="4">
        <v>2070</v>
      </c>
      <c r="G658" s="8">
        <v>0.85</v>
      </c>
      <c r="H658" s="4">
        <f t="shared" si="10"/>
        <v>1759.5</v>
      </c>
      <c r="I658" s="4" t="s">
        <v>1051</v>
      </c>
      <c r="J658" s="6">
        <v>42103</v>
      </c>
      <c r="K658" s="10" t="s">
        <v>1045</v>
      </c>
      <c r="L658">
        <f>IF(SalesData[[#This Row],[Sales stage]]&lt;&gt;"Won",SalesData[[#This Row],[Close Date/Expected Close Date]]-SalesData[[#This Row],[Reporting Date]],"")</f>
        <v>39</v>
      </c>
      <c r="M658" t="b">
        <f>OR(Calculations!$B$2=1,INDEX(Calculations!$E$3:$E$13,Calculations!$B$2)=SalesData[[#This Row],[Country]])</f>
        <v>1</v>
      </c>
    </row>
    <row r="659" spans="1:13">
      <c r="A659" s="9">
        <v>42064</v>
      </c>
      <c r="B659" s="7" t="s">
        <v>18</v>
      </c>
      <c r="C659" s="4" t="s">
        <v>686</v>
      </c>
      <c r="D659" s="4" t="s">
        <v>1035</v>
      </c>
      <c r="E659" s="4" t="s">
        <v>1039</v>
      </c>
      <c r="F659" s="4">
        <v>440</v>
      </c>
      <c r="G659" s="8">
        <v>0.6</v>
      </c>
      <c r="H659" s="4">
        <f t="shared" si="10"/>
        <v>264</v>
      </c>
      <c r="I659" s="4" t="s">
        <v>1051</v>
      </c>
      <c r="J659" s="6">
        <v>42107</v>
      </c>
      <c r="K659" s="10" t="s">
        <v>1045</v>
      </c>
      <c r="L659">
        <f>IF(SalesData[[#This Row],[Sales stage]]&lt;&gt;"Won",SalesData[[#This Row],[Close Date/Expected Close Date]]-SalesData[[#This Row],[Reporting Date]],"")</f>
        <v>43</v>
      </c>
      <c r="M659" t="b">
        <f>OR(Calculations!$B$2=1,INDEX(Calculations!$E$3:$E$13,Calculations!$B$2)=SalesData[[#This Row],[Country]])</f>
        <v>1</v>
      </c>
    </row>
    <row r="660" spans="1:13">
      <c r="A660" s="9">
        <v>42064</v>
      </c>
      <c r="B660" s="7" t="s">
        <v>19</v>
      </c>
      <c r="C660" s="4" t="s">
        <v>687</v>
      </c>
      <c r="D660" s="4" t="s">
        <v>1038</v>
      </c>
      <c r="E660" s="4" t="s">
        <v>1040</v>
      </c>
      <c r="F660" s="4">
        <v>4010</v>
      </c>
      <c r="G660" s="8">
        <v>0.55000000000000004</v>
      </c>
      <c r="H660" s="4">
        <f t="shared" si="10"/>
        <v>2205.5</v>
      </c>
      <c r="I660" s="4" t="s">
        <v>1051</v>
      </c>
      <c r="J660" s="6">
        <v>42113</v>
      </c>
      <c r="K660" s="10" t="s">
        <v>1044</v>
      </c>
      <c r="L660">
        <f>IF(SalesData[[#This Row],[Sales stage]]&lt;&gt;"Won",SalesData[[#This Row],[Close Date/Expected Close Date]]-SalesData[[#This Row],[Reporting Date]],"")</f>
        <v>49</v>
      </c>
      <c r="M660" t="b">
        <f>OR(Calculations!$B$2=1,INDEX(Calculations!$E$3:$E$13,Calculations!$B$2)=SalesData[[#This Row],[Country]])</f>
        <v>1</v>
      </c>
    </row>
    <row r="661" spans="1:13">
      <c r="A661" s="9">
        <v>42064</v>
      </c>
      <c r="B661" s="7" t="s">
        <v>17</v>
      </c>
      <c r="C661" s="4" t="s">
        <v>688</v>
      </c>
      <c r="D661" s="4" t="s">
        <v>1034</v>
      </c>
      <c r="E661" s="4" t="s">
        <v>1039</v>
      </c>
      <c r="F661" s="4">
        <v>1390</v>
      </c>
      <c r="G661" s="8">
        <v>0.8</v>
      </c>
      <c r="H661" s="4">
        <f t="shared" si="10"/>
        <v>1112</v>
      </c>
      <c r="I661" s="4" t="s">
        <v>1051</v>
      </c>
      <c r="J661" s="6">
        <v>42139</v>
      </c>
      <c r="K661" s="10" t="s">
        <v>1045</v>
      </c>
      <c r="L661">
        <f>IF(SalesData[[#This Row],[Sales stage]]&lt;&gt;"Won",SalesData[[#This Row],[Close Date/Expected Close Date]]-SalesData[[#This Row],[Reporting Date]],"")</f>
        <v>75</v>
      </c>
      <c r="M661" t="b">
        <f>OR(Calculations!$B$2=1,INDEX(Calculations!$E$3:$E$13,Calculations!$B$2)=SalesData[[#This Row],[Country]])</f>
        <v>1</v>
      </c>
    </row>
    <row r="662" spans="1:13">
      <c r="A662" s="9">
        <v>42064</v>
      </c>
      <c r="B662" s="7" t="s">
        <v>26</v>
      </c>
      <c r="C662" s="4" t="s">
        <v>689</v>
      </c>
      <c r="D662" s="4" t="s">
        <v>1036</v>
      </c>
      <c r="E662" s="4" t="s">
        <v>1040</v>
      </c>
      <c r="F662" s="4">
        <v>3550</v>
      </c>
      <c r="G662" s="8">
        <v>0.85</v>
      </c>
      <c r="H662" s="4">
        <f t="shared" si="10"/>
        <v>3017.5</v>
      </c>
      <c r="I662" s="4" t="s">
        <v>1050</v>
      </c>
      <c r="J662" s="6">
        <v>42147</v>
      </c>
      <c r="K662" s="10" t="s">
        <v>1044</v>
      </c>
      <c r="L662">
        <f>IF(SalesData[[#This Row],[Sales stage]]&lt;&gt;"Won",SalesData[[#This Row],[Close Date/Expected Close Date]]-SalesData[[#This Row],[Reporting Date]],"")</f>
        <v>83</v>
      </c>
      <c r="M662" t="b">
        <f>OR(Calculations!$B$2=1,INDEX(Calculations!$E$3:$E$13,Calculations!$B$2)=SalesData[[#This Row],[Country]])</f>
        <v>1</v>
      </c>
    </row>
    <row r="663" spans="1:13">
      <c r="A663" s="9">
        <v>42064</v>
      </c>
      <c r="B663" s="7" t="s">
        <v>24</v>
      </c>
      <c r="C663" s="4" t="s">
        <v>690</v>
      </c>
      <c r="D663" s="4" t="s">
        <v>1037</v>
      </c>
      <c r="E663" s="4" t="s">
        <v>1048</v>
      </c>
      <c r="F663" s="4">
        <v>240</v>
      </c>
      <c r="G663" s="8">
        <v>0.65</v>
      </c>
      <c r="H663" s="4">
        <f t="shared" si="10"/>
        <v>156</v>
      </c>
      <c r="I663" s="4" t="s">
        <v>1053</v>
      </c>
      <c r="J663" s="6">
        <v>42151</v>
      </c>
      <c r="K663" s="10" t="s">
        <v>1043</v>
      </c>
      <c r="L663">
        <f>IF(SalesData[[#This Row],[Sales stage]]&lt;&gt;"Won",SalesData[[#This Row],[Close Date/Expected Close Date]]-SalesData[[#This Row],[Reporting Date]],"")</f>
        <v>87</v>
      </c>
      <c r="M663" t="b">
        <f>OR(Calculations!$B$2=1,INDEX(Calculations!$E$3:$E$13,Calculations!$B$2)=SalesData[[#This Row],[Country]])</f>
        <v>1</v>
      </c>
    </row>
    <row r="664" spans="1:13">
      <c r="A664" s="9">
        <v>42064</v>
      </c>
      <c r="B664" s="7" t="s">
        <v>24</v>
      </c>
      <c r="C664" s="4" t="s">
        <v>691</v>
      </c>
      <c r="D664" s="4" t="s">
        <v>1034</v>
      </c>
      <c r="E664" s="4" t="s">
        <v>1042</v>
      </c>
      <c r="F664" s="4">
        <v>860</v>
      </c>
      <c r="G664" s="8">
        <v>0.65</v>
      </c>
      <c r="H664" s="4">
        <f t="shared" si="10"/>
        <v>559</v>
      </c>
      <c r="I664" s="4" t="s">
        <v>1051</v>
      </c>
      <c r="J664" s="6">
        <v>42108</v>
      </c>
      <c r="K664" s="10" t="s">
        <v>1043</v>
      </c>
      <c r="L664">
        <f>IF(SalesData[[#This Row],[Sales stage]]&lt;&gt;"Won",SalesData[[#This Row],[Close Date/Expected Close Date]]-SalesData[[#This Row],[Reporting Date]],"")</f>
        <v>44</v>
      </c>
      <c r="M664" t="b">
        <f>OR(Calculations!$B$2=1,INDEX(Calculations!$E$3:$E$13,Calculations!$B$2)=SalesData[[#This Row],[Country]])</f>
        <v>1</v>
      </c>
    </row>
    <row r="665" spans="1:13">
      <c r="A665" s="9">
        <v>42064</v>
      </c>
      <c r="B665" s="7" t="s">
        <v>23</v>
      </c>
      <c r="C665" s="4" t="s">
        <v>692</v>
      </c>
      <c r="D665" s="4" t="s">
        <v>1035</v>
      </c>
      <c r="E665" s="4" t="s">
        <v>1040</v>
      </c>
      <c r="F665" s="4">
        <v>2620</v>
      </c>
      <c r="G665" s="8">
        <v>0.65</v>
      </c>
      <c r="H665" s="4">
        <f t="shared" si="10"/>
        <v>1703</v>
      </c>
      <c r="I665" s="4" t="s">
        <v>1050</v>
      </c>
      <c r="J665" s="6">
        <v>42127</v>
      </c>
      <c r="K665" s="10" t="s">
        <v>1044</v>
      </c>
      <c r="L665">
        <f>IF(SalesData[[#This Row],[Sales stage]]&lt;&gt;"Won",SalesData[[#This Row],[Close Date/Expected Close Date]]-SalesData[[#This Row],[Reporting Date]],"")</f>
        <v>63</v>
      </c>
      <c r="M665" t="b">
        <f>OR(Calculations!$B$2=1,INDEX(Calculations!$E$3:$E$13,Calculations!$B$2)=SalesData[[#This Row],[Country]])</f>
        <v>1</v>
      </c>
    </row>
    <row r="666" spans="1:13">
      <c r="A666" s="9">
        <v>42064</v>
      </c>
      <c r="B666" s="7" t="s">
        <v>25</v>
      </c>
      <c r="C666" s="4" t="s">
        <v>693</v>
      </c>
      <c r="D666" s="4" t="s">
        <v>1031</v>
      </c>
      <c r="E666" s="4" t="s">
        <v>1039</v>
      </c>
      <c r="F666" s="4">
        <v>2630</v>
      </c>
      <c r="G666" s="8">
        <v>0.8</v>
      </c>
      <c r="H666" s="4">
        <f t="shared" si="10"/>
        <v>2104</v>
      </c>
      <c r="I666" s="4" t="s">
        <v>1051</v>
      </c>
      <c r="J666" s="6">
        <v>42166</v>
      </c>
      <c r="K666" s="10" t="s">
        <v>1043</v>
      </c>
      <c r="L666">
        <f>IF(SalesData[[#This Row],[Sales stage]]&lt;&gt;"Won",SalesData[[#This Row],[Close Date/Expected Close Date]]-SalesData[[#This Row],[Reporting Date]],"")</f>
        <v>102</v>
      </c>
      <c r="M666" t="b">
        <f>OR(Calculations!$B$2=1,INDEX(Calculations!$E$3:$E$13,Calculations!$B$2)=SalesData[[#This Row],[Country]])</f>
        <v>1</v>
      </c>
    </row>
    <row r="667" spans="1:13">
      <c r="A667" s="9">
        <v>42065</v>
      </c>
      <c r="B667" s="7" t="s">
        <v>12</v>
      </c>
      <c r="C667" s="4" t="s">
        <v>694</v>
      </c>
      <c r="D667" s="4" t="s">
        <v>1035</v>
      </c>
      <c r="E667" s="4" t="s">
        <v>1039</v>
      </c>
      <c r="F667" s="4">
        <v>920</v>
      </c>
      <c r="G667" s="8">
        <v>0.55000000000000004</v>
      </c>
      <c r="H667" s="4">
        <f t="shared" si="10"/>
        <v>506.00000000000006</v>
      </c>
      <c r="I667" s="4" t="s">
        <v>1051</v>
      </c>
      <c r="J667" s="6">
        <v>42102</v>
      </c>
      <c r="K667" s="10" t="s">
        <v>1046</v>
      </c>
      <c r="L667">
        <f>IF(SalesData[[#This Row],[Sales stage]]&lt;&gt;"Won",SalesData[[#This Row],[Close Date/Expected Close Date]]-SalesData[[#This Row],[Reporting Date]],"")</f>
        <v>37</v>
      </c>
      <c r="M667" t="b">
        <f>OR(Calculations!$B$2=1,INDEX(Calculations!$E$3:$E$13,Calculations!$B$2)=SalesData[[#This Row],[Country]])</f>
        <v>1</v>
      </c>
    </row>
    <row r="668" spans="1:13">
      <c r="A668" s="9">
        <v>42065</v>
      </c>
      <c r="B668" s="7" t="s">
        <v>26</v>
      </c>
      <c r="C668" s="4" t="s">
        <v>695</v>
      </c>
      <c r="D668" s="4" t="s">
        <v>1033</v>
      </c>
      <c r="E668" s="4" t="s">
        <v>1048</v>
      </c>
      <c r="F668" s="4">
        <v>4340</v>
      </c>
      <c r="G668" s="8">
        <v>0.8</v>
      </c>
      <c r="H668" s="4">
        <f t="shared" si="10"/>
        <v>3472</v>
      </c>
      <c r="I668" s="4" t="s">
        <v>1053</v>
      </c>
      <c r="J668" s="6">
        <v>42120</v>
      </c>
      <c r="K668" s="10" t="s">
        <v>1044</v>
      </c>
      <c r="L668">
        <f>IF(SalesData[[#This Row],[Sales stage]]&lt;&gt;"Won",SalesData[[#This Row],[Close Date/Expected Close Date]]-SalesData[[#This Row],[Reporting Date]],"")</f>
        <v>55</v>
      </c>
      <c r="M668" t="b">
        <f>OR(Calculations!$B$2=1,INDEX(Calculations!$E$3:$E$13,Calculations!$B$2)=SalesData[[#This Row],[Country]])</f>
        <v>1</v>
      </c>
    </row>
    <row r="669" spans="1:13">
      <c r="A669" s="9">
        <v>42065</v>
      </c>
      <c r="B669" s="7" t="s">
        <v>13</v>
      </c>
      <c r="C669" s="4" t="s">
        <v>696</v>
      </c>
      <c r="D669" s="4" t="s">
        <v>1036</v>
      </c>
      <c r="E669" s="4" t="s">
        <v>1042</v>
      </c>
      <c r="F669" s="4">
        <v>1190</v>
      </c>
      <c r="G669" s="8">
        <v>0.85</v>
      </c>
      <c r="H669" s="4">
        <f t="shared" si="10"/>
        <v>1011.5</v>
      </c>
      <c r="I669" s="4" t="s">
        <v>1053</v>
      </c>
      <c r="J669" s="6">
        <v>42169</v>
      </c>
      <c r="K669" s="10" t="s">
        <v>1044</v>
      </c>
      <c r="L669">
        <f>IF(SalesData[[#This Row],[Sales stage]]&lt;&gt;"Won",SalesData[[#This Row],[Close Date/Expected Close Date]]-SalesData[[#This Row],[Reporting Date]],"")</f>
        <v>104</v>
      </c>
      <c r="M669" t="b">
        <f>OR(Calculations!$B$2=1,INDEX(Calculations!$E$3:$E$13,Calculations!$B$2)=SalesData[[#This Row],[Country]])</f>
        <v>1</v>
      </c>
    </row>
    <row r="670" spans="1:13">
      <c r="A670" s="9">
        <v>42065</v>
      </c>
      <c r="B670" s="7" t="s">
        <v>9</v>
      </c>
      <c r="C670" s="4" t="s">
        <v>697</v>
      </c>
      <c r="D670" s="4" t="s">
        <v>1035</v>
      </c>
      <c r="E670" s="4" t="s">
        <v>1048</v>
      </c>
      <c r="F670" s="4">
        <v>550</v>
      </c>
      <c r="G670" s="8">
        <v>0.65</v>
      </c>
      <c r="H670" s="4">
        <f t="shared" si="10"/>
        <v>357.5</v>
      </c>
      <c r="I670" s="4" t="s">
        <v>1050</v>
      </c>
      <c r="J670" s="6">
        <v>42173</v>
      </c>
      <c r="K670" s="10" t="s">
        <v>1044</v>
      </c>
      <c r="L670">
        <f>IF(SalesData[[#This Row],[Sales stage]]&lt;&gt;"Won",SalesData[[#This Row],[Close Date/Expected Close Date]]-SalesData[[#This Row],[Reporting Date]],"")</f>
        <v>108</v>
      </c>
      <c r="M670" t="b">
        <f>OR(Calculations!$B$2=1,INDEX(Calculations!$E$3:$E$13,Calculations!$B$2)=SalesData[[#This Row],[Country]])</f>
        <v>1</v>
      </c>
    </row>
    <row r="671" spans="1:13">
      <c r="A671" s="9">
        <v>42065</v>
      </c>
      <c r="B671" s="7" t="s">
        <v>26</v>
      </c>
      <c r="C671" s="4" t="s">
        <v>698</v>
      </c>
      <c r="D671" s="4" t="s">
        <v>1031</v>
      </c>
      <c r="E671" s="4" t="s">
        <v>1048</v>
      </c>
      <c r="F671" s="4">
        <v>2610</v>
      </c>
      <c r="G671" s="8">
        <v>0.6</v>
      </c>
      <c r="H671" s="4">
        <f t="shared" si="10"/>
        <v>1566</v>
      </c>
      <c r="I671" s="4" t="s">
        <v>1051</v>
      </c>
      <c r="J671" s="6">
        <v>42121</v>
      </c>
      <c r="K671" s="10" t="s">
        <v>1044</v>
      </c>
      <c r="L671">
        <f>IF(SalesData[[#This Row],[Sales stage]]&lt;&gt;"Won",SalesData[[#This Row],[Close Date/Expected Close Date]]-SalesData[[#This Row],[Reporting Date]],"")</f>
        <v>56</v>
      </c>
      <c r="M671" t="b">
        <f>OR(Calculations!$B$2=1,INDEX(Calculations!$E$3:$E$13,Calculations!$B$2)=SalesData[[#This Row],[Country]])</f>
        <v>1</v>
      </c>
    </row>
    <row r="672" spans="1:13">
      <c r="A672" s="9">
        <v>42065</v>
      </c>
      <c r="B672" s="7" t="s">
        <v>23</v>
      </c>
      <c r="C672" s="4" t="s">
        <v>699</v>
      </c>
      <c r="D672" s="4" t="s">
        <v>1033</v>
      </c>
      <c r="E672" s="4" t="s">
        <v>1042</v>
      </c>
      <c r="F672" s="4">
        <v>1210</v>
      </c>
      <c r="G672" s="8">
        <v>0.7</v>
      </c>
      <c r="H672" s="4">
        <f t="shared" si="10"/>
        <v>847</v>
      </c>
      <c r="I672" s="4" t="s">
        <v>1051</v>
      </c>
      <c r="J672" s="6">
        <v>42149</v>
      </c>
      <c r="K672" s="10" t="s">
        <v>1044</v>
      </c>
      <c r="L672">
        <f>IF(SalesData[[#This Row],[Sales stage]]&lt;&gt;"Won",SalesData[[#This Row],[Close Date/Expected Close Date]]-SalesData[[#This Row],[Reporting Date]],"")</f>
        <v>84</v>
      </c>
      <c r="M672" t="b">
        <f>OR(Calculations!$B$2=1,INDEX(Calculations!$E$3:$E$13,Calculations!$B$2)=SalesData[[#This Row],[Country]])</f>
        <v>1</v>
      </c>
    </row>
    <row r="673" spans="1:13">
      <c r="A673" s="9">
        <v>42065</v>
      </c>
      <c r="B673" s="7" t="s">
        <v>23</v>
      </c>
      <c r="C673" s="4" t="s">
        <v>700</v>
      </c>
      <c r="D673" s="4" t="s">
        <v>1034</v>
      </c>
      <c r="E673" s="4" t="s">
        <v>1040</v>
      </c>
      <c r="F673" s="4">
        <v>1190</v>
      </c>
      <c r="G673" s="8">
        <v>0.75</v>
      </c>
      <c r="H673" s="4">
        <f t="shared" si="10"/>
        <v>892.5</v>
      </c>
      <c r="I673" s="4" t="s">
        <v>1053</v>
      </c>
      <c r="J673" s="6">
        <v>42128</v>
      </c>
      <c r="K673" s="10" t="s">
        <v>1043</v>
      </c>
      <c r="L673">
        <f>IF(SalesData[[#This Row],[Sales stage]]&lt;&gt;"Won",SalesData[[#This Row],[Close Date/Expected Close Date]]-SalesData[[#This Row],[Reporting Date]],"")</f>
        <v>63</v>
      </c>
      <c r="M673" t="b">
        <f>OR(Calculations!$B$2=1,INDEX(Calculations!$E$3:$E$13,Calculations!$B$2)=SalesData[[#This Row],[Country]])</f>
        <v>1</v>
      </c>
    </row>
    <row r="674" spans="1:13">
      <c r="A674" s="9">
        <v>42065</v>
      </c>
      <c r="B674" s="7" t="s">
        <v>22</v>
      </c>
      <c r="C674" s="4" t="s">
        <v>701</v>
      </c>
      <c r="D674" s="4" t="s">
        <v>1035</v>
      </c>
      <c r="E674" s="4" t="s">
        <v>1039</v>
      </c>
      <c r="F674" s="4">
        <v>600</v>
      </c>
      <c r="G674" s="8">
        <v>0.65</v>
      </c>
      <c r="H674" s="4">
        <f t="shared" si="10"/>
        <v>390</v>
      </c>
      <c r="I674" s="4" t="s">
        <v>1050</v>
      </c>
      <c r="J674" s="6">
        <v>42103</v>
      </c>
      <c r="K674" s="10" t="s">
        <v>1044</v>
      </c>
      <c r="L674">
        <f>IF(SalesData[[#This Row],[Sales stage]]&lt;&gt;"Won",SalesData[[#This Row],[Close Date/Expected Close Date]]-SalesData[[#This Row],[Reporting Date]],"")</f>
        <v>38</v>
      </c>
      <c r="M674" t="b">
        <f>OR(Calculations!$B$2=1,INDEX(Calculations!$E$3:$E$13,Calculations!$B$2)=SalesData[[#This Row],[Country]])</f>
        <v>1</v>
      </c>
    </row>
    <row r="675" spans="1:13">
      <c r="A675" s="9">
        <v>42065</v>
      </c>
      <c r="B675" s="7" t="s">
        <v>26</v>
      </c>
      <c r="C675" s="4" t="s">
        <v>702</v>
      </c>
      <c r="D675" s="4" t="s">
        <v>1036</v>
      </c>
      <c r="E675" s="4" t="s">
        <v>1039</v>
      </c>
      <c r="F675" s="4">
        <v>1730</v>
      </c>
      <c r="G675" s="8">
        <v>0.55000000000000004</v>
      </c>
      <c r="H675" s="4">
        <f t="shared" si="10"/>
        <v>951.50000000000011</v>
      </c>
      <c r="I675" s="4" t="s">
        <v>1053</v>
      </c>
      <c r="J675" s="6">
        <v>42122</v>
      </c>
      <c r="K675" s="10" t="s">
        <v>1044</v>
      </c>
      <c r="L675">
        <f>IF(SalesData[[#This Row],[Sales stage]]&lt;&gt;"Won",SalesData[[#This Row],[Close Date/Expected Close Date]]-SalesData[[#This Row],[Reporting Date]],"")</f>
        <v>57</v>
      </c>
      <c r="M675" t="b">
        <f>OR(Calculations!$B$2=1,INDEX(Calculations!$E$3:$E$13,Calculations!$B$2)=SalesData[[#This Row],[Country]])</f>
        <v>1</v>
      </c>
    </row>
    <row r="676" spans="1:13">
      <c r="A676" s="9">
        <v>42065</v>
      </c>
      <c r="B676" s="7" t="s">
        <v>9</v>
      </c>
      <c r="C676" s="4" t="s">
        <v>703</v>
      </c>
      <c r="D676" s="4" t="s">
        <v>1030</v>
      </c>
      <c r="E676" s="4" t="s">
        <v>1048</v>
      </c>
      <c r="F676" s="4">
        <v>110</v>
      </c>
      <c r="G676" s="8">
        <v>0.75</v>
      </c>
      <c r="H676" s="4">
        <f t="shared" si="10"/>
        <v>82.5</v>
      </c>
      <c r="I676" s="4" t="s">
        <v>1053</v>
      </c>
      <c r="J676" s="6">
        <v>42112</v>
      </c>
      <c r="K676" s="10" t="s">
        <v>1043</v>
      </c>
      <c r="L676">
        <f>IF(SalesData[[#This Row],[Sales stage]]&lt;&gt;"Won",SalesData[[#This Row],[Close Date/Expected Close Date]]-SalesData[[#This Row],[Reporting Date]],"")</f>
        <v>47</v>
      </c>
      <c r="M676" t="b">
        <f>OR(Calculations!$B$2=1,INDEX(Calculations!$E$3:$E$13,Calculations!$B$2)=SalesData[[#This Row],[Country]])</f>
        <v>1</v>
      </c>
    </row>
    <row r="677" spans="1:13">
      <c r="A677" s="9">
        <v>42065</v>
      </c>
      <c r="B677" s="7" t="s">
        <v>21</v>
      </c>
      <c r="C677" s="4" t="s">
        <v>704</v>
      </c>
      <c r="D677" s="4" t="s">
        <v>1029</v>
      </c>
      <c r="E677" s="4" t="s">
        <v>1040</v>
      </c>
      <c r="F677" s="4">
        <v>3000</v>
      </c>
      <c r="G677" s="8">
        <v>0.6</v>
      </c>
      <c r="H677" s="4">
        <f t="shared" si="10"/>
        <v>1800</v>
      </c>
      <c r="I677" s="4" t="s">
        <v>1053</v>
      </c>
      <c r="J677" s="6">
        <v>42170</v>
      </c>
      <c r="K677" s="10" t="s">
        <v>1043</v>
      </c>
      <c r="L677">
        <f>IF(SalesData[[#This Row],[Sales stage]]&lt;&gt;"Won",SalesData[[#This Row],[Close Date/Expected Close Date]]-SalesData[[#This Row],[Reporting Date]],"")</f>
        <v>105</v>
      </c>
      <c r="M677" t="b">
        <f>OR(Calculations!$B$2=1,INDEX(Calculations!$E$3:$E$13,Calculations!$B$2)=SalesData[[#This Row],[Country]])</f>
        <v>1</v>
      </c>
    </row>
    <row r="678" spans="1:13">
      <c r="A678" s="9">
        <v>42065</v>
      </c>
      <c r="B678" s="7" t="s">
        <v>15</v>
      </c>
      <c r="C678" s="4" t="s">
        <v>705</v>
      </c>
      <c r="D678" s="4" t="s">
        <v>1033</v>
      </c>
      <c r="E678" s="4" t="s">
        <v>1040</v>
      </c>
      <c r="F678" s="4">
        <v>1740</v>
      </c>
      <c r="G678" s="8">
        <v>0.65</v>
      </c>
      <c r="H678" s="4">
        <f t="shared" si="10"/>
        <v>1131</v>
      </c>
      <c r="I678" s="4" t="s">
        <v>1051</v>
      </c>
      <c r="J678" s="6">
        <v>42105</v>
      </c>
      <c r="K678" s="10" t="s">
        <v>1043</v>
      </c>
      <c r="L678">
        <f>IF(SalesData[[#This Row],[Sales stage]]&lt;&gt;"Won",SalesData[[#This Row],[Close Date/Expected Close Date]]-SalesData[[#This Row],[Reporting Date]],"")</f>
        <v>40</v>
      </c>
      <c r="M678" t="b">
        <f>OR(Calculations!$B$2=1,INDEX(Calculations!$E$3:$E$13,Calculations!$B$2)=SalesData[[#This Row],[Country]])</f>
        <v>1</v>
      </c>
    </row>
    <row r="679" spans="1:13">
      <c r="A679" s="9">
        <v>42066</v>
      </c>
      <c r="B679" s="7" t="s">
        <v>25</v>
      </c>
      <c r="C679" s="4" t="s">
        <v>706</v>
      </c>
      <c r="D679" s="4" t="s">
        <v>1036</v>
      </c>
      <c r="E679" s="4" t="s">
        <v>1048</v>
      </c>
      <c r="F679" s="4">
        <v>1830</v>
      </c>
      <c r="G679" s="8">
        <v>0.75</v>
      </c>
      <c r="H679" s="4">
        <f t="shared" si="10"/>
        <v>1372.5</v>
      </c>
      <c r="I679" s="4" t="s">
        <v>1053</v>
      </c>
      <c r="J679" s="6">
        <v>42117</v>
      </c>
      <c r="K679" s="10" t="s">
        <v>1046</v>
      </c>
      <c r="L679">
        <f>IF(SalesData[[#This Row],[Sales stage]]&lt;&gt;"Won",SalesData[[#This Row],[Close Date/Expected Close Date]]-SalesData[[#This Row],[Reporting Date]],"")</f>
        <v>51</v>
      </c>
      <c r="M679" t="b">
        <f>OR(Calculations!$B$2=1,INDEX(Calculations!$E$3:$E$13,Calculations!$B$2)=SalesData[[#This Row],[Country]])</f>
        <v>1</v>
      </c>
    </row>
    <row r="680" spans="1:13">
      <c r="A680" s="9">
        <v>42066</v>
      </c>
      <c r="B680" s="7" t="s">
        <v>22</v>
      </c>
      <c r="C680" s="4" t="s">
        <v>707</v>
      </c>
      <c r="D680" s="4" t="s">
        <v>1032</v>
      </c>
      <c r="E680" s="4" t="s">
        <v>1041</v>
      </c>
      <c r="F680" s="4">
        <v>1470</v>
      </c>
      <c r="G680" s="8">
        <v>0.55000000000000004</v>
      </c>
      <c r="H680" s="4">
        <f t="shared" si="10"/>
        <v>808.50000000000011</v>
      </c>
      <c r="I680" s="4" t="s">
        <v>1053</v>
      </c>
      <c r="J680" s="6">
        <v>42111</v>
      </c>
      <c r="K680" s="10"/>
      <c r="L680">
        <f>IF(SalesData[[#This Row],[Sales stage]]&lt;&gt;"Won",SalesData[[#This Row],[Close Date/Expected Close Date]]-SalesData[[#This Row],[Reporting Date]],"")</f>
        <v>45</v>
      </c>
      <c r="M680" t="b">
        <f>OR(Calculations!$B$2=1,INDEX(Calculations!$E$3:$E$13,Calculations!$B$2)=SalesData[[#This Row],[Country]])</f>
        <v>1</v>
      </c>
    </row>
    <row r="681" spans="1:13">
      <c r="A681" s="9">
        <v>42066</v>
      </c>
      <c r="B681" s="7" t="s">
        <v>17</v>
      </c>
      <c r="C681" s="4" t="s">
        <v>708</v>
      </c>
      <c r="D681" s="4" t="s">
        <v>1036</v>
      </c>
      <c r="E681" s="4" t="s">
        <v>1048</v>
      </c>
      <c r="F681" s="4">
        <v>1560</v>
      </c>
      <c r="G681" s="8">
        <v>0.65</v>
      </c>
      <c r="H681" s="4">
        <f t="shared" si="10"/>
        <v>1014</v>
      </c>
      <c r="I681" s="4" t="s">
        <v>1050</v>
      </c>
      <c r="J681" s="6">
        <v>42106</v>
      </c>
      <c r="K681" s="10" t="s">
        <v>1044</v>
      </c>
      <c r="L681">
        <f>IF(SalesData[[#This Row],[Sales stage]]&lt;&gt;"Won",SalesData[[#This Row],[Close Date/Expected Close Date]]-SalesData[[#This Row],[Reporting Date]],"")</f>
        <v>40</v>
      </c>
      <c r="M681" t="b">
        <f>OR(Calculations!$B$2=1,INDEX(Calculations!$E$3:$E$13,Calculations!$B$2)=SalesData[[#This Row],[Country]])</f>
        <v>1</v>
      </c>
    </row>
    <row r="682" spans="1:13">
      <c r="A682" s="9">
        <v>42066</v>
      </c>
      <c r="B682" s="7" t="s">
        <v>8</v>
      </c>
      <c r="C682" s="4" t="s">
        <v>709</v>
      </c>
      <c r="D682" s="4" t="s">
        <v>1030</v>
      </c>
      <c r="E682" s="4" t="s">
        <v>1042</v>
      </c>
      <c r="F682" s="4">
        <v>1790</v>
      </c>
      <c r="G682" s="8">
        <v>0.5</v>
      </c>
      <c r="H682" s="4">
        <f t="shared" si="10"/>
        <v>895</v>
      </c>
      <c r="I682" s="4" t="s">
        <v>1051</v>
      </c>
      <c r="J682" s="6">
        <v>42141</v>
      </c>
      <c r="K682" s="10" t="s">
        <v>1044</v>
      </c>
      <c r="L682">
        <f>IF(SalesData[[#This Row],[Sales stage]]&lt;&gt;"Won",SalesData[[#This Row],[Close Date/Expected Close Date]]-SalesData[[#This Row],[Reporting Date]],"")</f>
        <v>75</v>
      </c>
      <c r="M682" t="b">
        <f>OR(Calculations!$B$2=1,INDEX(Calculations!$E$3:$E$13,Calculations!$B$2)=SalesData[[#This Row],[Country]])</f>
        <v>1</v>
      </c>
    </row>
    <row r="683" spans="1:13">
      <c r="A683" s="9">
        <v>42066</v>
      </c>
      <c r="B683" s="7" t="s">
        <v>19</v>
      </c>
      <c r="C683" s="4" t="s">
        <v>710</v>
      </c>
      <c r="D683" s="4" t="s">
        <v>1029</v>
      </c>
      <c r="E683" s="4" t="s">
        <v>1048</v>
      </c>
      <c r="F683" s="4">
        <v>540</v>
      </c>
      <c r="G683" s="8">
        <v>0.75</v>
      </c>
      <c r="H683" s="4">
        <f t="shared" si="10"/>
        <v>405</v>
      </c>
      <c r="I683" s="4" t="s">
        <v>1051</v>
      </c>
      <c r="J683" s="6">
        <v>42171</v>
      </c>
      <c r="K683" s="10" t="s">
        <v>1044</v>
      </c>
      <c r="L683">
        <f>IF(SalesData[[#This Row],[Sales stage]]&lt;&gt;"Won",SalesData[[#This Row],[Close Date/Expected Close Date]]-SalesData[[#This Row],[Reporting Date]],"")</f>
        <v>105</v>
      </c>
      <c r="M683" t="b">
        <f>OR(Calculations!$B$2=1,INDEX(Calculations!$E$3:$E$13,Calculations!$B$2)=SalesData[[#This Row],[Country]])</f>
        <v>1</v>
      </c>
    </row>
    <row r="684" spans="1:13">
      <c r="A684" s="9">
        <v>42066</v>
      </c>
      <c r="B684" s="7" t="s">
        <v>26</v>
      </c>
      <c r="C684" s="4" t="s">
        <v>711</v>
      </c>
      <c r="D684" s="4" t="s">
        <v>1038</v>
      </c>
      <c r="E684" s="4" t="s">
        <v>1041</v>
      </c>
      <c r="F684" s="4">
        <v>1190</v>
      </c>
      <c r="G684" s="8">
        <v>0.7</v>
      </c>
      <c r="H684" s="4">
        <f t="shared" si="10"/>
        <v>833</v>
      </c>
      <c r="I684" s="4" t="s">
        <v>1051</v>
      </c>
      <c r="J684" s="6">
        <v>42111</v>
      </c>
      <c r="K684" s="10"/>
      <c r="L684">
        <f>IF(SalesData[[#This Row],[Sales stage]]&lt;&gt;"Won",SalesData[[#This Row],[Close Date/Expected Close Date]]-SalesData[[#This Row],[Reporting Date]],"")</f>
        <v>45</v>
      </c>
      <c r="M684" t="b">
        <f>OR(Calculations!$B$2=1,INDEX(Calculations!$E$3:$E$13,Calculations!$B$2)=SalesData[[#This Row],[Country]])</f>
        <v>1</v>
      </c>
    </row>
    <row r="685" spans="1:13">
      <c r="A685" s="9">
        <v>42066</v>
      </c>
      <c r="B685" s="7" t="s">
        <v>19</v>
      </c>
      <c r="C685" s="4" t="s">
        <v>712</v>
      </c>
      <c r="D685" s="4" t="s">
        <v>1031</v>
      </c>
      <c r="E685" s="4" t="s">
        <v>1042</v>
      </c>
      <c r="F685" s="4">
        <v>3100</v>
      </c>
      <c r="G685" s="8">
        <v>0.85</v>
      </c>
      <c r="H685" s="4">
        <f t="shared" si="10"/>
        <v>2635</v>
      </c>
      <c r="I685" s="4" t="s">
        <v>1051</v>
      </c>
      <c r="J685" s="6">
        <v>42163</v>
      </c>
      <c r="K685" s="10" t="s">
        <v>1043</v>
      </c>
      <c r="L685">
        <f>IF(SalesData[[#This Row],[Sales stage]]&lt;&gt;"Won",SalesData[[#This Row],[Close Date/Expected Close Date]]-SalesData[[#This Row],[Reporting Date]],"")</f>
        <v>97</v>
      </c>
      <c r="M685" t="b">
        <f>OR(Calculations!$B$2=1,INDEX(Calculations!$E$3:$E$13,Calculations!$B$2)=SalesData[[#This Row],[Country]])</f>
        <v>1</v>
      </c>
    </row>
    <row r="686" spans="1:13">
      <c r="A686" s="9">
        <v>42066</v>
      </c>
      <c r="B686" s="7" t="s">
        <v>24</v>
      </c>
      <c r="C686" s="4" t="s">
        <v>713</v>
      </c>
      <c r="D686" s="4" t="s">
        <v>1038</v>
      </c>
      <c r="E686" s="4" t="s">
        <v>1040</v>
      </c>
      <c r="F686" s="4">
        <v>1950</v>
      </c>
      <c r="G686" s="8">
        <v>0.85</v>
      </c>
      <c r="H686" s="4">
        <f t="shared" si="10"/>
        <v>1657.5</v>
      </c>
      <c r="I686" s="4" t="s">
        <v>1053</v>
      </c>
      <c r="J686" s="6">
        <v>42181</v>
      </c>
      <c r="K686" s="10" t="s">
        <v>1046</v>
      </c>
      <c r="L686">
        <f>IF(SalesData[[#This Row],[Sales stage]]&lt;&gt;"Won",SalesData[[#This Row],[Close Date/Expected Close Date]]-SalesData[[#This Row],[Reporting Date]],"")</f>
        <v>115</v>
      </c>
      <c r="M686" t="b">
        <f>OR(Calculations!$B$2=1,INDEX(Calculations!$E$3:$E$13,Calculations!$B$2)=SalesData[[#This Row],[Country]])</f>
        <v>1</v>
      </c>
    </row>
    <row r="687" spans="1:13">
      <c r="A687" s="9">
        <v>42066</v>
      </c>
      <c r="B687" s="7" t="s">
        <v>14</v>
      </c>
      <c r="C687" s="4" t="s">
        <v>714</v>
      </c>
      <c r="D687" s="4" t="s">
        <v>1029</v>
      </c>
      <c r="E687" s="4" t="s">
        <v>1048</v>
      </c>
      <c r="F687" s="4">
        <v>4030</v>
      </c>
      <c r="G687" s="8">
        <v>0.55000000000000004</v>
      </c>
      <c r="H687" s="4">
        <f t="shared" si="10"/>
        <v>2216.5</v>
      </c>
      <c r="I687" s="4" t="s">
        <v>1050</v>
      </c>
      <c r="J687" s="6">
        <v>42142</v>
      </c>
      <c r="K687" s="10" t="s">
        <v>1044</v>
      </c>
      <c r="L687">
        <f>IF(SalesData[[#This Row],[Sales stage]]&lt;&gt;"Won",SalesData[[#This Row],[Close Date/Expected Close Date]]-SalesData[[#This Row],[Reporting Date]],"")</f>
        <v>76</v>
      </c>
      <c r="M687" t="b">
        <f>OR(Calculations!$B$2=1,INDEX(Calculations!$E$3:$E$13,Calculations!$B$2)=SalesData[[#This Row],[Country]])</f>
        <v>1</v>
      </c>
    </row>
    <row r="688" spans="1:13">
      <c r="A688" s="9">
        <v>42066</v>
      </c>
      <c r="B688" s="7" t="s">
        <v>20</v>
      </c>
      <c r="C688" s="4" t="s">
        <v>715</v>
      </c>
      <c r="D688" s="4" t="s">
        <v>1038</v>
      </c>
      <c r="E688" s="4" t="s">
        <v>1039</v>
      </c>
      <c r="F688" s="4">
        <v>1910</v>
      </c>
      <c r="G688" s="8">
        <v>0.85</v>
      </c>
      <c r="H688" s="4">
        <f t="shared" si="10"/>
        <v>1623.5</v>
      </c>
      <c r="I688" s="4" t="s">
        <v>1051</v>
      </c>
      <c r="J688" s="6">
        <v>42180</v>
      </c>
      <c r="K688" s="10"/>
      <c r="L688">
        <f>IF(SalesData[[#This Row],[Sales stage]]&lt;&gt;"Won",SalesData[[#This Row],[Close Date/Expected Close Date]]-SalesData[[#This Row],[Reporting Date]],"")</f>
        <v>114</v>
      </c>
      <c r="M688" t="b">
        <f>OR(Calculations!$B$2=1,INDEX(Calculations!$E$3:$E$13,Calculations!$B$2)=SalesData[[#This Row],[Country]])</f>
        <v>1</v>
      </c>
    </row>
    <row r="689" spans="1:13">
      <c r="A689" s="9">
        <v>42066</v>
      </c>
      <c r="B689" s="7" t="s">
        <v>18</v>
      </c>
      <c r="C689" s="4" t="s">
        <v>716</v>
      </c>
      <c r="D689" s="4" t="s">
        <v>1032</v>
      </c>
      <c r="E689" s="4" t="s">
        <v>1048</v>
      </c>
      <c r="F689" s="4">
        <v>620</v>
      </c>
      <c r="G689" s="8">
        <v>0.65</v>
      </c>
      <c r="H689" s="4">
        <f t="shared" si="10"/>
        <v>403</v>
      </c>
      <c r="I689" s="4" t="s">
        <v>1053</v>
      </c>
      <c r="J689" s="6">
        <v>42181</v>
      </c>
      <c r="K689" s="10" t="s">
        <v>1046</v>
      </c>
      <c r="L689">
        <f>IF(SalesData[[#This Row],[Sales stage]]&lt;&gt;"Won",SalesData[[#This Row],[Close Date/Expected Close Date]]-SalesData[[#This Row],[Reporting Date]],"")</f>
        <v>115</v>
      </c>
      <c r="M689" t="b">
        <f>OR(Calculations!$B$2=1,INDEX(Calculations!$E$3:$E$13,Calculations!$B$2)=SalesData[[#This Row],[Country]])</f>
        <v>1</v>
      </c>
    </row>
    <row r="690" spans="1:13">
      <c r="A690" s="9">
        <v>42067</v>
      </c>
      <c r="B690" s="7" t="s">
        <v>13</v>
      </c>
      <c r="C690" s="4" t="s">
        <v>717</v>
      </c>
      <c r="D690" s="4" t="s">
        <v>1034</v>
      </c>
      <c r="E690" s="4" t="s">
        <v>1041</v>
      </c>
      <c r="F690" s="4">
        <v>4310</v>
      </c>
      <c r="G690" s="8">
        <v>0.85</v>
      </c>
      <c r="H690" s="4">
        <f t="shared" si="10"/>
        <v>3663.5</v>
      </c>
      <c r="I690" s="4" t="s">
        <v>1051</v>
      </c>
      <c r="J690" s="6">
        <v>42148</v>
      </c>
      <c r="K690" s="10"/>
      <c r="L690">
        <f>IF(SalesData[[#This Row],[Sales stage]]&lt;&gt;"Won",SalesData[[#This Row],[Close Date/Expected Close Date]]-SalesData[[#This Row],[Reporting Date]],"")</f>
        <v>81</v>
      </c>
      <c r="M690" t="b">
        <f>OR(Calculations!$B$2=1,INDEX(Calculations!$E$3:$E$13,Calculations!$B$2)=SalesData[[#This Row],[Country]])</f>
        <v>1</v>
      </c>
    </row>
    <row r="691" spans="1:13">
      <c r="A691" s="9">
        <v>42067</v>
      </c>
      <c r="B691" s="7" t="s">
        <v>11</v>
      </c>
      <c r="C691" s="4" t="s">
        <v>718</v>
      </c>
      <c r="D691" s="4" t="s">
        <v>1037</v>
      </c>
      <c r="E691" s="4" t="s">
        <v>1042</v>
      </c>
      <c r="F691" s="4">
        <v>1890</v>
      </c>
      <c r="G691" s="8">
        <v>0.6</v>
      </c>
      <c r="H691" s="4">
        <f t="shared" si="10"/>
        <v>1134</v>
      </c>
      <c r="I691" s="4" t="s">
        <v>1051</v>
      </c>
      <c r="J691" s="6">
        <v>42103</v>
      </c>
      <c r="K691" s="10" t="s">
        <v>1043</v>
      </c>
      <c r="L691">
        <f>IF(SalesData[[#This Row],[Sales stage]]&lt;&gt;"Won",SalesData[[#This Row],[Close Date/Expected Close Date]]-SalesData[[#This Row],[Reporting Date]],"")</f>
        <v>36</v>
      </c>
      <c r="M691" t="b">
        <f>OR(Calculations!$B$2=1,INDEX(Calculations!$E$3:$E$13,Calculations!$B$2)=SalesData[[#This Row],[Country]])</f>
        <v>1</v>
      </c>
    </row>
    <row r="692" spans="1:13">
      <c r="A692" s="9">
        <v>42067</v>
      </c>
      <c r="B692" s="7" t="s">
        <v>23</v>
      </c>
      <c r="C692" s="4" t="s">
        <v>719</v>
      </c>
      <c r="D692" s="4" t="s">
        <v>1031</v>
      </c>
      <c r="E692" s="4" t="s">
        <v>1042</v>
      </c>
      <c r="F692" s="4">
        <v>1380</v>
      </c>
      <c r="G692" s="8">
        <v>0.65</v>
      </c>
      <c r="H692" s="4">
        <f t="shared" si="10"/>
        <v>897</v>
      </c>
      <c r="I692" s="4" t="s">
        <v>1051</v>
      </c>
      <c r="J692" s="6">
        <v>42158</v>
      </c>
      <c r="K692" s="10" t="s">
        <v>1046</v>
      </c>
      <c r="L692">
        <f>IF(SalesData[[#This Row],[Sales stage]]&lt;&gt;"Won",SalesData[[#This Row],[Close Date/Expected Close Date]]-SalesData[[#This Row],[Reporting Date]],"")</f>
        <v>91</v>
      </c>
      <c r="M692" t="b">
        <f>OR(Calculations!$B$2=1,INDEX(Calculations!$E$3:$E$13,Calculations!$B$2)=SalesData[[#This Row],[Country]])</f>
        <v>1</v>
      </c>
    </row>
    <row r="693" spans="1:13">
      <c r="A693" s="9">
        <v>42067</v>
      </c>
      <c r="B693" s="7" t="s">
        <v>14</v>
      </c>
      <c r="C693" s="4" t="s">
        <v>720</v>
      </c>
      <c r="D693" s="4" t="s">
        <v>1035</v>
      </c>
      <c r="E693" s="4" t="s">
        <v>1042</v>
      </c>
      <c r="F693" s="4">
        <v>1170</v>
      </c>
      <c r="G693" s="8">
        <v>0.65</v>
      </c>
      <c r="H693" s="4">
        <f t="shared" si="10"/>
        <v>760.5</v>
      </c>
      <c r="I693" s="4" t="s">
        <v>1051</v>
      </c>
      <c r="J693" s="6">
        <v>42171</v>
      </c>
      <c r="K693" s="10" t="s">
        <v>1044</v>
      </c>
      <c r="L693">
        <f>IF(SalesData[[#This Row],[Sales stage]]&lt;&gt;"Won",SalesData[[#This Row],[Close Date/Expected Close Date]]-SalesData[[#This Row],[Reporting Date]],"")</f>
        <v>104</v>
      </c>
      <c r="M693" t="b">
        <f>OR(Calculations!$B$2=1,INDEX(Calculations!$E$3:$E$13,Calculations!$B$2)=SalesData[[#This Row],[Country]])</f>
        <v>1</v>
      </c>
    </row>
    <row r="694" spans="1:13">
      <c r="A694" s="9">
        <v>42067</v>
      </c>
      <c r="B694" s="7" t="s">
        <v>26</v>
      </c>
      <c r="C694" s="4" t="s">
        <v>721</v>
      </c>
      <c r="D694" s="4" t="s">
        <v>1032</v>
      </c>
      <c r="E694" s="4" t="s">
        <v>1042</v>
      </c>
      <c r="F694" s="4">
        <v>3960</v>
      </c>
      <c r="G694" s="8">
        <v>0.65</v>
      </c>
      <c r="H694" s="4">
        <f t="shared" si="10"/>
        <v>2574</v>
      </c>
      <c r="I694" s="4" t="s">
        <v>1051</v>
      </c>
      <c r="J694" s="6">
        <v>42121</v>
      </c>
      <c r="K694" s="10" t="s">
        <v>1045</v>
      </c>
      <c r="L694">
        <f>IF(SalesData[[#This Row],[Sales stage]]&lt;&gt;"Won",SalesData[[#This Row],[Close Date/Expected Close Date]]-SalesData[[#This Row],[Reporting Date]],"")</f>
        <v>54</v>
      </c>
      <c r="M694" t="b">
        <f>OR(Calculations!$B$2=1,INDEX(Calculations!$E$3:$E$13,Calculations!$B$2)=SalesData[[#This Row],[Country]])</f>
        <v>1</v>
      </c>
    </row>
    <row r="695" spans="1:13">
      <c r="A695" s="9">
        <v>42067</v>
      </c>
      <c r="B695" s="7" t="s">
        <v>15</v>
      </c>
      <c r="C695" s="4" t="s">
        <v>722</v>
      </c>
      <c r="D695" s="4" t="s">
        <v>1029</v>
      </c>
      <c r="E695" s="4" t="s">
        <v>1039</v>
      </c>
      <c r="F695" s="4">
        <v>4300</v>
      </c>
      <c r="G695" s="8">
        <v>0.5</v>
      </c>
      <c r="H695" s="4">
        <f t="shared" si="10"/>
        <v>2150</v>
      </c>
      <c r="I695" s="4" t="s">
        <v>1051</v>
      </c>
      <c r="J695" s="6">
        <v>42125</v>
      </c>
      <c r="K695" s="10" t="s">
        <v>1043</v>
      </c>
      <c r="L695">
        <f>IF(SalesData[[#This Row],[Sales stage]]&lt;&gt;"Won",SalesData[[#This Row],[Close Date/Expected Close Date]]-SalesData[[#This Row],[Reporting Date]],"")</f>
        <v>58</v>
      </c>
      <c r="M695" t="b">
        <f>OR(Calculations!$B$2=1,INDEX(Calculations!$E$3:$E$13,Calculations!$B$2)=SalesData[[#This Row],[Country]])</f>
        <v>1</v>
      </c>
    </row>
    <row r="696" spans="1:13">
      <c r="A696" s="9">
        <v>42067</v>
      </c>
      <c r="B696" s="7" t="s">
        <v>27</v>
      </c>
      <c r="C696" s="4" t="s">
        <v>723</v>
      </c>
      <c r="D696" s="4" t="s">
        <v>1031</v>
      </c>
      <c r="E696" s="4" t="s">
        <v>1040</v>
      </c>
      <c r="F696" s="4">
        <v>1460</v>
      </c>
      <c r="G696" s="8">
        <v>0.85</v>
      </c>
      <c r="H696" s="4">
        <f t="shared" si="10"/>
        <v>1241</v>
      </c>
      <c r="I696" s="4" t="s">
        <v>1051</v>
      </c>
      <c r="J696" s="6">
        <v>42169</v>
      </c>
      <c r="K696" s="10" t="s">
        <v>1043</v>
      </c>
      <c r="L696">
        <f>IF(SalesData[[#This Row],[Sales stage]]&lt;&gt;"Won",SalesData[[#This Row],[Close Date/Expected Close Date]]-SalesData[[#This Row],[Reporting Date]],"")</f>
        <v>102</v>
      </c>
      <c r="M696" t="b">
        <f>OR(Calculations!$B$2=1,INDEX(Calculations!$E$3:$E$13,Calculations!$B$2)=SalesData[[#This Row],[Country]])</f>
        <v>1</v>
      </c>
    </row>
    <row r="697" spans="1:13">
      <c r="A697" s="9">
        <v>42067</v>
      </c>
      <c r="B697" s="7" t="s">
        <v>9</v>
      </c>
      <c r="C697" s="4" t="s">
        <v>724</v>
      </c>
      <c r="D697" s="4" t="s">
        <v>1035</v>
      </c>
      <c r="E697" s="4" t="s">
        <v>1048</v>
      </c>
      <c r="F697" s="4">
        <v>490</v>
      </c>
      <c r="G697" s="8">
        <v>0.85</v>
      </c>
      <c r="H697" s="4">
        <f t="shared" si="10"/>
        <v>416.5</v>
      </c>
      <c r="I697" s="2" t="s">
        <v>1052</v>
      </c>
      <c r="J697" s="6">
        <v>42141</v>
      </c>
      <c r="K697" s="10" t="s">
        <v>1043</v>
      </c>
      <c r="L697">
        <f>IF(SalesData[[#This Row],[Sales stage]]&lt;&gt;"Won",SalesData[[#This Row],[Close Date/Expected Close Date]]-SalesData[[#This Row],[Reporting Date]],"")</f>
        <v>74</v>
      </c>
      <c r="M697" t="b">
        <f>OR(Calculations!$B$2=1,INDEX(Calculations!$E$3:$E$13,Calculations!$B$2)=SalesData[[#This Row],[Country]])</f>
        <v>1</v>
      </c>
    </row>
    <row r="698" spans="1:13">
      <c r="A698" s="9">
        <v>42067</v>
      </c>
      <c r="B698" s="7" t="s">
        <v>23</v>
      </c>
      <c r="C698" s="4" t="s">
        <v>725</v>
      </c>
      <c r="D698" s="4" t="s">
        <v>1031</v>
      </c>
      <c r="E698" s="4" t="s">
        <v>1048</v>
      </c>
      <c r="F698" s="4">
        <v>1310</v>
      </c>
      <c r="G698" s="8">
        <v>0.7</v>
      </c>
      <c r="H698" s="4">
        <f t="shared" si="10"/>
        <v>916.99999999999989</v>
      </c>
      <c r="I698" s="4" t="s">
        <v>1051</v>
      </c>
      <c r="J698" s="6">
        <v>42148</v>
      </c>
      <c r="K698" s="10" t="s">
        <v>1043</v>
      </c>
      <c r="L698">
        <f>IF(SalesData[[#This Row],[Sales stage]]&lt;&gt;"Won",SalesData[[#This Row],[Close Date/Expected Close Date]]-SalesData[[#This Row],[Reporting Date]],"")</f>
        <v>81</v>
      </c>
      <c r="M698" t="b">
        <f>OR(Calculations!$B$2=1,INDEX(Calculations!$E$3:$E$13,Calculations!$B$2)=SalesData[[#This Row],[Country]])</f>
        <v>1</v>
      </c>
    </row>
    <row r="699" spans="1:13">
      <c r="A699" s="9">
        <v>42067</v>
      </c>
      <c r="B699" s="7" t="s">
        <v>26</v>
      </c>
      <c r="C699" s="4" t="s">
        <v>726</v>
      </c>
      <c r="D699" s="4" t="s">
        <v>1038</v>
      </c>
      <c r="E699" s="4" t="s">
        <v>1040</v>
      </c>
      <c r="F699" s="4">
        <v>3460</v>
      </c>
      <c r="G699" s="8">
        <v>0.7</v>
      </c>
      <c r="H699" s="4">
        <f t="shared" si="10"/>
        <v>2422</v>
      </c>
      <c r="I699" s="4" t="s">
        <v>1051</v>
      </c>
      <c r="J699" s="6">
        <v>42171</v>
      </c>
      <c r="K699" s="10" t="s">
        <v>1046</v>
      </c>
      <c r="L699">
        <f>IF(SalesData[[#This Row],[Sales stage]]&lt;&gt;"Won",SalesData[[#This Row],[Close Date/Expected Close Date]]-SalesData[[#This Row],[Reporting Date]],"")</f>
        <v>104</v>
      </c>
      <c r="M699" t="b">
        <f>OR(Calculations!$B$2=1,INDEX(Calculations!$E$3:$E$13,Calculations!$B$2)=SalesData[[#This Row],[Country]])</f>
        <v>1</v>
      </c>
    </row>
    <row r="700" spans="1:13">
      <c r="A700" s="9">
        <v>42067</v>
      </c>
      <c r="B700" s="7" t="s">
        <v>14</v>
      </c>
      <c r="C700" s="4" t="s">
        <v>727</v>
      </c>
      <c r="D700" s="4" t="s">
        <v>1031</v>
      </c>
      <c r="E700" s="4" t="s">
        <v>1039</v>
      </c>
      <c r="F700" s="4">
        <v>2690</v>
      </c>
      <c r="G700" s="8">
        <v>0.65</v>
      </c>
      <c r="H700" s="4">
        <f t="shared" si="10"/>
        <v>1748.5</v>
      </c>
      <c r="I700" s="4" t="s">
        <v>1050</v>
      </c>
      <c r="J700" s="6">
        <v>42110</v>
      </c>
      <c r="K700" s="10" t="s">
        <v>1045</v>
      </c>
      <c r="L700">
        <f>IF(SalesData[[#This Row],[Sales stage]]&lt;&gt;"Won",SalesData[[#This Row],[Close Date/Expected Close Date]]-SalesData[[#This Row],[Reporting Date]],"")</f>
        <v>43</v>
      </c>
      <c r="M700" t="b">
        <f>OR(Calculations!$B$2=1,INDEX(Calculations!$E$3:$E$13,Calculations!$B$2)=SalesData[[#This Row],[Country]])</f>
        <v>1</v>
      </c>
    </row>
    <row r="701" spans="1:13">
      <c r="A701" s="9">
        <v>42067</v>
      </c>
      <c r="B701" s="7" t="s">
        <v>19</v>
      </c>
      <c r="C701" s="4" t="s">
        <v>728</v>
      </c>
      <c r="D701" s="4" t="s">
        <v>1032</v>
      </c>
      <c r="E701" s="4" t="s">
        <v>1040</v>
      </c>
      <c r="F701" s="4">
        <v>1600</v>
      </c>
      <c r="G701" s="8">
        <v>0.8</v>
      </c>
      <c r="H701" s="4">
        <f t="shared" si="10"/>
        <v>1280</v>
      </c>
      <c r="I701" s="4" t="s">
        <v>1053</v>
      </c>
      <c r="J701" s="6">
        <v>42163</v>
      </c>
      <c r="K701" s="10" t="s">
        <v>1044</v>
      </c>
      <c r="L701">
        <f>IF(SalesData[[#This Row],[Sales stage]]&lt;&gt;"Won",SalesData[[#This Row],[Close Date/Expected Close Date]]-SalesData[[#This Row],[Reporting Date]],"")</f>
        <v>96</v>
      </c>
      <c r="M701" t="b">
        <f>OR(Calculations!$B$2=1,INDEX(Calculations!$E$3:$E$13,Calculations!$B$2)=SalesData[[#This Row],[Country]])</f>
        <v>1</v>
      </c>
    </row>
    <row r="702" spans="1:13">
      <c r="A702" s="9">
        <v>42068</v>
      </c>
      <c r="B702" s="7" t="s">
        <v>26</v>
      </c>
      <c r="C702" s="4" t="s">
        <v>729</v>
      </c>
      <c r="D702" s="4" t="s">
        <v>1037</v>
      </c>
      <c r="E702" s="4" t="s">
        <v>1048</v>
      </c>
      <c r="F702" s="4">
        <v>4960</v>
      </c>
      <c r="G702" s="8">
        <v>0.55000000000000004</v>
      </c>
      <c r="H702" s="4">
        <f t="shared" si="10"/>
        <v>2728</v>
      </c>
      <c r="I702" s="4" t="s">
        <v>1050</v>
      </c>
      <c r="J702" s="6">
        <v>42130</v>
      </c>
      <c r="K702" s="10" t="s">
        <v>1044</v>
      </c>
      <c r="L702">
        <f>IF(SalesData[[#This Row],[Sales stage]]&lt;&gt;"Won",SalesData[[#This Row],[Close Date/Expected Close Date]]-SalesData[[#This Row],[Reporting Date]],"")</f>
        <v>62</v>
      </c>
      <c r="M702" t="b">
        <f>OR(Calculations!$B$2=1,INDEX(Calculations!$E$3:$E$13,Calculations!$B$2)=SalesData[[#This Row],[Country]])</f>
        <v>1</v>
      </c>
    </row>
    <row r="703" spans="1:13">
      <c r="A703" s="9">
        <v>42068</v>
      </c>
      <c r="B703" s="7" t="s">
        <v>24</v>
      </c>
      <c r="C703" s="4" t="s">
        <v>730</v>
      </c>
      <c r="D703" s="4" t="s">
        <v>1029</v>
      </c>
      <c r="E703" s="4" t="s">
        <v>1048</v>
      </c>
      <c r="F703" s="4">
        <v>2050</v>
      </c>
      <c r="G703" s="8">
        <v>0.6</v>
      </c>
      <c r="H703" s="4">
        <f t="shared" si="10"/>
        <v>1230</v>
      </c>
      <c r="I703" s="4" t="s">
        <v>1053</v>
      </c>
      <c r="J703" s="6">
        <v>42145</v>
      </c>
      <c r="K703" s="10" t="s">
        <v>1044</v>
      </c>
      <c r="L703">
        <f>IF(SalesData[[#This Row],[Sales stage]]&lt;&gt;"Won",SalesData[[#This Row],[Close Date/Expected Close Date]]-SalesData[[#This Row],[Reporting Date]],"")</f>
        <v>77</v>
      </c>
      <c r="M703" t="b">
        <f>OR(Calculations!$B$2=1,INDEX(Calculations!$E$3:$E$13,Calculations!$B$2)=SalesData[[#This Row],[Country]])</f>
        <v>1</v>
      </c>
    </row>
    <row r="704" spans="1:13">
      <c r="A704" s="9">
        <v>42068</v>
      </c>
      <c r="B704" s="7" t="s">
        <v>22</v>
      </c>
      <c r="C704" s="4" t="s">
        <v>731</v>
      </c>
      <c r="D704" s="4" t="s">
        <v>1032</v>
      </c>
      <c r="E704" s="4" t="s">
        <v>1039</v>
      </c>
      <c r="F704" s="4">
        <v>4800</v>
      </c>
      <c r="G704" s="8">
        <v>0.55000000000000004</v>
      </c>
      <c r="H704" s="4">
        <f t="shared" si="10"/>
        <v>2640</v>
      </c>
      <c r="I704" s="4" t="s">
        <v>1050</v>
      </c>
      <c r="J704" s="6">
        <v>42171</v>
      </c>
      <c r="K704" s="10" t="s">
        <v>1044</v>
      </c>
      <c r="L704">
        <f>IF(SalesData[[#This Row],[Sales stage]]&lt;&gt;"Won",SalesData[[#This Row],[Close Date/Expected Close Date]]-SalesData[[#This Row],[Reporting Date]],"")</f>
        <v>103</v>
      </c>
      <c r="M704" t="b">
        <f>OR(Calculations!$B$2=1,INDEX(Calculations!$E$3:$E$13,Calculations!$B$2)=SalesData[[#This Row],[Country]])</f>
        <v>1</v>
      </c>
    </row>
    <row r="705" spans="1:13">
      <c r="A705" s="9">
        <v>42068</v>
      </c>
      <c r="B705" s="7" t="s">
        <v>13</v>
      </c>
      <c r="C705" s="4" t="s">
        <v>732</v>
      </c>
      <c r="D705" s="4" t="s">
        <v>1034</v>
      </c>
      <c r="E705" s="4" t="s">
        <v>1048</v>
      </c>
      <c r="F705" s="4">
        <v>790</v>
      </c>
      <c r="G705" s="8">
        <v>0.7</v>
      </c>
      <c r="H705" s="4">
        <f t="shared" si="10"/>
        <v>553</v>
      </c>
      <c r="I705" s="4" t="s">
        <v>1050</v>
      </c>
      <c r="J705" s="6">
        <v>42158</v>
      </c>
      <c r="K705" s="10" t="s">
        <v>1043</v>
      </c>
      <c r="L705">
        <f>IF(SalesData[[#This Row],[Sales stage]]&lt;&gt;"Won",SalesData[[#This Row],[Close Date/Expected Close Date]]-SalesData[[#This Row],[Reporting Date]],"")</f>
        <v>90</v>
      </c>
      <c r="M705" t="b">
        <f>OR(Calculations!$B$2=1,INDEX(Calculations!$E$3:$E$13,Calculations!$B$2)=SalesData[[#This Row],[Country]])</f>
        <v>1</v>
      </c>
    </row>
    <row r="706" spans="1:13">
      <c r="A706" s="9">
        <v>42068</v>
      </c>
      <c r="B706" s="7" t="s">
        <v>18</v>
      </c>
      <c r="C706" s="4" t="s">
        <v>733</v>
      </c>
      <c r="D706" s="4" t="s">
        <v>1033</v>
      </c>
      <c r="E706" s="4" t="s">
        <v>1040</v>
      </c>
      <c r="F706" s="4">
        <v>4540</v>
      </c>
      <c r="G706" s="8">
        <v>0.6</v>
      </c>
      <c r="H706" s="4">
        <f t="shared" si="10"/>
        <v>2724</v>
      </c>
      <c r="I706" s="4" t="s">
        <v>1053</v>
      </c>
      <c r="J706" s="6">
        <v>42108</v>
      </c>
      <c r="K706" s="10" t="s">
        <v>1046</v>
      </c>
      <c r="L706">
        <f>IF(SalesData[[#This Row],[Sales stage]]&lt;&gt;"Won",SalesData[[#This Row],[Close Date/Expected Close Date]]-SalesData[[#This Row],[Reporting Date]],"")</f>
        <v>40</v>
      </c>
      <c r="M706" t="b">
        <f>OR(Calculations!$B$2=1,INDEX(Calculations!$E$3:$E$13,Calculations!$B$2)=SalesData[[#This Row],[Country]])</f>
        <v>1</v>
      </c>
    </row>
    <row r="707" spans="1:13">
      <c r="A707" s="9">
        <v>42068</v>
      </c>
      <c r="B707" s="7" t="s">
        <v>25</v>
      </c>
      <c r="C707" s="4" t="s">
        <v>734</v>
      </c>
      <c r="D707" s="4" t="s">
        <v>1029</v>
      </c>
      <c r="E707" s="4" t="s">
        <v>1048</v>
      </c>
      <c r="F707" s="4">
        <v>1290</v>
      </c>
      <c r="G707" s="8">
        <v>0.7</v>
      </c>
      <c r="H707" s="4">
        <f t="shared" ref="H707:H770" si="11">F707*G707</f>
        <v>902.99999999999989</v>
      </c>
      <c r="I707" s="4" t="s">
        <v>1053</v>
      </c>
      <c r="J707" s="6">
        <v>42160</v>
      </c>
      <c r="K707" s="10"/>
      <c r="L707">
        <f>IF(SalesData[[#This Row],[Sales stage]]&lt;&gt;"Won",SalesData[[#This Row],[Close Date/Expected Close Date]]-SalesData[[#This Row],[Reporting Date]],"")</f>
        <v>92</v>
      </c>
      <c r="M707" t="b">
        <f>OR(Calculations!$B$2=1,INDEX(Calculations!$E$3:$E$13,Calculations!$B$2)=SalesData[[#This Row],[Country]])</f>
        <v>1</v>
      </c>
    </row>
    <row r="708" spans="1:13">
      <c r="A708" s="9">
        <v>42068</v>
      </c>
      <c r="B708" s="7" t="s">
        <v>23</v>
      </c>
      <c r="C708" s="4" t="s">
        <v>735</v>
      </c>
      <c r="D708" s="4" t="s">
        <v>1032</v>
      </c>
      <c r="E708" s="4" t="s">
        <v>1039</v>
      </c>
      <c r="F708" s="4">
        <v>3180</v>
      </c>
      <c r="G708" s="8">
        <v>0.55000000000000004</v>
      </c>
      <c r="H708" s="4">
        <f t="shared" si="11"/>
        <v>1749.0000000000002</v>
      </c>
      <c r="I708" s="4" t="s">
        <v>1051</v>
      </c>
      <c r="J708" s="6">
        <v>42107</v>
      </c>
      <c r="K708" s="10" t="s">
        <v>1043</v>
      </c>
      <c r="L708">
        <f>IF(SalesData[[#This Row],[Sales stage]]&lt;&gt;"Won",SalesData[[#This Row],[Close Date/Expected Close Date]]-SalesData[[#This Row],[Reporting Date]],"")</f>
        <v>39</v>
      </c>
      <c r="M708" t="b">
        <f>OR(Calculations!$B$2=1,INDEX(Calculations!$E$3:$E$13,Calculations!$B$2)=SalesData[[#This Row],[Country]])</f>
        <v>1</v>
      </c>
    </row>
    <row r="709" spans="1:13">
      <c r="A709" s="9">
        <v>42068</v>
      </c>
      <c r="B709" s="7" t="s">
        <v>21</v>
      </c>
      <c r="C709" s="4" t="s">
        <v>736</v>
      </c>
      <c r="D709" s="4" t="s">
        <v>1035</v>
      </c>
      <c r="E709" s="4" t="s">
        <v>1048</v>
      </c>
      <c r="F709" s="4">
        <v>2360</v>
      </c>
      <c r="G709" s="8">
        <v>0.7</v>
      </c>
      <c r="H709" s="4">
        <f t="shared" si="11"/>
        <v>1652</v>
      </c>
      <c r="I709" s="4" t="s">
        <v>1051</v>
      </c>
      <c r="J709" s="6">
        <v>42175</v>
      </c>
      <c r="K709" s="10"/>
      <c r="L709">
        <f>IF(SalesData[[#This Row],[Sales stage]]&lt;&gt;"Won",SalesData[[#This Row],[Close Date/Expected Close Date]]-SalesData[[#This Row],[Reporting Date]],"")</f>
        <v>107</v>
      </c>
      <c r="M709" t="b">
        <f>OR(Calculations!$B$2=1,INDEX(Calculations!$E$3:$E$13,Calculations!$B$2)=SalesData[[#This Row],[Country]])</f>
        <v>1</v>
      </c>
    </row>
    <row r="710" spans="1:13">
      <c r="A710" s="9">
        <v>42068</v>
      </c>
      <c r="B710" s="7" t="s">
        <v>13</v>
      </c>
      <c r="C710" s="4" t="s">
        <v>737</v>
      </c>
      <c r="D710" s="4" t="s">
        <v>1035</v>
      </c>
      <c r="E710" s="4" t="s">
        <v>1040</v>
      </c>
      <c r="F710" s="4">
        <v>4500</v>
      </c>
      <c r="G710" s="8">
        <v>0.6</v>
      </c>
      <c r="H710" s="4">
        <f t="shared" si="11"/>
        <v>2700</v>
      </c>
      <c r="I710" s="4" t="s">
        <v>1053</v>
      </c>
      <c r="J710" s="6">
        <v>42116</v>
      </c>
      <c r="K710" s="10" t="s">
        <v>1043</v>
      </c>
      <c r="L710">
        <f>IF(SalesData[[#This Row],[Sales stage]]&lt;&gt;"Won",SalesData[[#This Row],[Close Date/Expected Close Date]]-SalesData[[#This Row],[Reporting Date]],"")</f>
        <v>48</v>
      </c>
      <c r="M710" t="b">
        <f>OR(Calculations!$B$2=1,INDEX(Calculations!$E$3:$E$13,Calculations!$B$2)=SalesData[[#This Row],[Country]])</f>
        <v>1</v>
      </c>
    </row>
    <row r="711" spans="1:13">
      <c r="A711" s="9">
        <v>42068</v>
      </c>
      <c r="B711" s="7" t="s">
        <v>18</v>
      </c>
      <c r="C711" s="4" t="s">
        <v>738</v>
      </c>
      <c r="D711" s="4" t="s">
        <v>1037</v>
      </c>
      <c r="E711" s="4" t="s">
        <v>1048</v>
      </c>
      <c r="F711" s="4">
        <v>3670</v>
      </c>
      <c r="G711" s="8">
        <v>0.6</v>
      </c>
      <c r="H711" s="4">
        <f t="shared" si="11"/>
        <v>2202</v>
      </c>
      <c r="I711" s="4" t="s">
        <v>1051</v>
      </c>
      <c r="J711" s="6">
        <v>42143</v>
      </c>
      <c r="K711" s="10" t="s">
        <v>1043</v>
      </c>
      <c r="L711">
        <f>IF(SalesData[[#This Row],[Sales stage]]&lt;&gt;"Won",SalesData[[#This Row],[Close Date/Expected Close Date]]-SalesData[[#This Row],[Reporting Date]],"")</f>
        <v>75</v>
      </c>
      <c r="M711" t="b">
        <f>OR(Calculations!$B$2=1,INDEX(Calculations!$E$3:$E$13,Calculations!$B$2)=SalesData[[#This Row],[Country]])</f>
        <v>1</v>
      </c>
    </row>
    <row r="712" spans="1:13">
      <c r="A712" s="9">
        <v>42068</v>
      </c>
      <c r="B712" s="7" t="s">
        <v>18</v>
      </c>
      <c r="C712" s="4" t="s">
        <v>739</v>
      </c>
      <c r="D712" s="4" t="s">
        <v>1036</v>
      </c>
      <c r="E712" s="4" t="s">
        <v>1048</v>
      </c>
      <c r="F712" s="4">
        <v>3600</v>
      </c>
      <c r="G712" s="8">
        <v>0.8</v>
      </c>
      <c r="H712" s="4">
        <f t="shared" si="11"/>
        <v>2880</v>
      </c>
      <c r="I712" s="4" t="s">
        <v>1053</v>
      </c>
      <c r="J712" s="6">
        <v>42096</v>
      </c>
      <c r="K712" s="10"/>
      <c r="L712">
        <f>IF(SalesData[[#This Row],[Sales stage]]&lt;&gt;"Won",SalesData[[#This Row],[Close Date/Expected Close Date]]-SalesData[[#This Row],[Reporting Date]],"")</f>
        <v>28</v>
      </c>
      <c r="M712" t="b">
        <f>OR(Calculations!$B$2=1,INDEX(Calculations!$E$3:$E$13,Calculations!$B$2)=SalesData[[#This Row],[Country]])</f>
        <v>1</v>
      </c>
    </row>
    <row r="713" spans="1:13">
      <c r="A713" s="9">
        <v>42068</v>
      </c>
      <c r="B713" s="7" t="s">
        <v>24</v>
      </c>
      <c r="C713" s="4" t="s">
        <v>740</v>
      </c>
      <c r="D713" s="4" t="s">
        <v>1037</v>
      </c>
      <c r="E713" s="4" t="s">
        <v>1039</v>
      </c>
      <c r="F713" s="4">
        <v>3370</v>
      </c>
      <c r="G713" s="8">
        <v>0.7</v>
      </c>
      <c r="H713" s="4">
        <f t="shared" si="11"/>
        <v>2359</v>
      </c>
      <c r="I713" s="4" t="s">
        <v>1051</v>
      </c>
      <c r="J713" s="6">
        <v>42128</v>
      </c>
      <c r="K713" s="10" t="s">
        <v>1046</v>
      </c>
      <c r="L713">
        <f>IF(SalesData[[#This Row],[Sales stage]]&lt;&gt;"Won",SalesData[[#This Row],[Close Date/Expected Close Date]]-SalesData[[#This Row],[Reporting Date]],"")</f>
        <v>60</v>
      </c>
      <c r="M713" t="b">
        <f>OR(Calculations!$B$2=1,INDEX(Calculations!$E$3:$E$13,Calculations!$B$2)=SalesData[[#This Row],[Country]])</f>
        <v>1</v>
      </c>
    </row>
    <row r="714" spans="1:13">
      <c r="A714" s="9">
        <v>42068</v>
      </c>
      <c r="B714" s="7" t="s">
        <v>20</v>
      </c>
      <c r="C714" s="4" t="s">
        <v>741</v>
      </c>
      <c r="D714" s="4" t="s">
        <v>1029</v>
      </c>
      <c r="E714" s="4" t="s">
        <v>1048</v>
      </c>
      <c r="F714" s="4">
        <v>2510</v>
      </c>
      <c r="G714" s="8">
        <v>0.7</v>
      </c>
      <c r="H714" s="4">
        <f t="shared" si="11"/>
        <v>1757</v>
      </c>
      <c r="I714" s="4" t="s">
        <v>1053</v>
      </c>
      <c r="J714" s="6">
        <v>42133</v>
      </c>
      <c r="K714" s="10" t="s">
        <v>1043</v>
      </c>
      <c r="L714">
        <f>IF(SalesData[[#This Row],[Sales stage]]&lt;&gt;"Won",SalesData[[#This Row],[Close Date/Expected Close Date]]-SalesData[[#This Row],[Reporting Date]],"")</f>
        <v>65</v>
      </c>
      <c r="M714" t="b">
        <f>OR(Calculations!$B$2=1,INDEX(Calculations!$E$3:$E$13,Calculations!$B$2)=SalesData[[#This Row],[Country]])</f>
        <v>1</v>
      </c>
    </row>
    <row r="715" spans="1:13">
      <c r="A715" s="9">
        <v>42068</v>
      </c>
      <c r="B715" s="7" t="s">
        <v>18</v>
      </c>
      <c r="C715" s="4" t="s">
        <v>742</v>
      </c>
      <c r="D715" s="4" t="s">
        <v>1030</v>
      </c>
      <c r="E715" s="4" t="s">
        <v>1048</v>
      </c>
      <c r="F715" s="4">
        <v>3600</v>
      </c>
      <c r="G715" s="8">
        <v>0.65</v>
      </c>
      <c r="H715" s="4">
        <f t="shared" si="11"/>
        <v>2340</v>
      </c>
      <c r="I715" s="4" t="s">
        <v>1051</v>
      </c>
      <c r="J715" s="6">
        <v>42158</v>
      </c>
      <c r="K715" s="10" t="s">
        <v>1044</v>
      </c>
      <c r="L715">
        <f>IF(SalesData[[#This Row],[Sales stage]]&lt;&gt;"Won",SalesData[[#This Row],[Close Date/Expected Close Date]]-SalesData[[#This Row],[Reporting Date]],"")</f>
        <v>90</v>
      </c>
      <c r="M715" t="b">
        <f>OR(Calculations!$B$2=1,INDEX(Calculations!$E$3:$E$13,Calculations!$B$2)=SalesData[[#This Row],[Country]])</f>
        <v>1</v>
      </c>
    </row>
    <row r="716" spans="1:13">
      <c r="A716" s="9">
        <v>42068</v>
      </c>
      <c r="B716" s="7" t="s">
        <v>20</v>
      </c>
      <c r="C716" s="4" t="s">
        <v>743</v>
      </c>
      <c r="D716" s="4" t="s">
        <v>1030</v>
      </c>
      <c r="E716" s="4" t="s">
        <v>1039</v>
      </c>
      <c r="F716" s="4">
        <v>110</v>
      </c>
      <c r="G716" s="8">
        <v>0.85</v>
      </c>
      <c r="H716" s="4">
        <f t="shared" si="11"/>
        <v>93.5</v>
      </c>
      <c r="I716" s="4" t="s">
        <v>1053</v>
      </c>
      <c r="J716" s="6">
        <v>42098</v>
      </c>
      <c r="K716" s="10"/>
      <c r="L716">
        <f>IF(SalesData[[#This Row],[Sales stage]]&lt;&gt;"Won",SalesData[[#This Row],[Close Date/Expected Close Date]]-SalesData[[#This Row],[Reporting Date]],"")</f>
        <v>30</v>
      </c>
      <c r="M716" t="b">
        <f>OR(Calculations!$B$2=1,INDEX(Calculations!$E$3:$E$13,Calculations!$B$2)=SalesData[[#This Row],[Country]])</f>
        <v>1</v>
      </c>
    </row>
    <row r="717" spans="1:13">
      <c r="A717" s="9">
        <v>42068</v>
      </c>
      <c r="B717" s="7" t="s">
        <v>17</v>
      </c>
      <c r="C717" s="4" t="s">
        <v>744</v>
      </c>
      <c r="D717" s="4" t="s">
        <v>1035</v>
      </c>
      <c r="E717" s="4" t="s">
        <v>1040</v>
      </c>
      <c r="F717" s="4">
        <v>870</v>
      </c>
      <c r="G717" s="8">
        <v>0.85</v>
      </c>
      <c r="H717" s="4">
        <f t="shared" si="11"/>
        <v>739.5</v>
      </c>
      <c r="I717" s="4" t="s">
        <v>1050</v>
      </c>
      <c r="J717" s="6">
        <v>42181</v>
      </c>
      <c r="K717" s="10" t="s">
        <v>1044</v>
      </c>
      <c r="L717">
        <f>IF(SalesData[[#This Row],[Sales stage]]&lt;&gt;"Won",SalesData[[#This Row],[Close Date/Expected Close Date]]-SalesData[[#This Row],[Reporting Date]],"")</f>
        <v>113</v>
      </c>
      <c r="M717" t="b">
        <f>OR(Calculations!$B$2=1,INDEX(Calculations!$E$3:$E$13,Calculations!$B$2)=SalesData[[#This Row],[Country]])</f>
        <v>1</v>
      </c>
    </row>
    <row r="718" spans="1:13">
      <c r="A718" s="9">
        <v>42068</v>
      </c>
      <c r="B718" s="7" t="s">
        <v>24</v>
      </c>
      <c r="C718" s="4" t="s">
        <v>745</v>
      </c>
      <c r="D718" s="4" t="s">
        <v>1034</v>
      </c>
      <c r="E718" s="4" t="s">
        <v>1039</v>
      </c>
      <c r="F718" s="4">
        <v>1500</v>
      </c>
      <c r="G718" s="8">
        <v>0.85</v>
      </c>
      <c r="H718" s="4">
        <f t="shared" si="11"/>
        <v>1275</v>
      </c>
      <c r="I718" s="4" t="s">
        <v>1053</v>
      </c>
      <c r="J718" s="6">
        <v>42130</v>
      </c>
      <c r="K718" s="10" t="s">
        <v>1044</v>
      </c>
      <c r="L718">
        <f>IF(SalesData[[#This Row],[Sales stage]]&lt;&gt;"Won",SalesData[[#This Row],[Close Date/Expected Close Date]]-SalesData[[#This Row],[Reporting Date]],"")</f>
        <v>62</v>
      </c>
      <c r="M718" t="b">
        <f>OR(Calculations!$B$2=1,INDEX(Calculations!$E$3:$E$13,Calculations!$B$2)=SalesData[[#This Row],[Country]])</f>
        <v>1</v>
      </c>
    </row>
    <row r="719" spans="1:13">
      <c r="A719" s="9">
        <v>42068</v>
      </c>
      <c r="B719" s="7" t="s">
        <v>13</v>
      </c>
      <c r="C719" s="4" t="s">
        <v>746</v>
      </c>
      <c r="D719" s="4" t="s">
        <v>1031</v>
      </c>
      <c r="E719" s="4" t="s">
        <v>1048</v>
      </c>
      <c r="F719" s="4">
        <v>1830</v>
      </c>
      <c r="G719" s="8">
        <v>0.65</v>
      </c>
      <c r="H719" s="4">
        <f t="shared" si="11"/>
        <v>1189.5</v>
      </c>
      <c r="I719" s="4" t="s">
        <v>1053</v>
      </c>
      <c r="J719" s="6">
        <v>42103</v>
      </c>
      <c r="K719" s="10"/>
      <c r="L719">
        <f>IF(SalesData[[#This Row],[Sales stage]]&lt;&gt;"Won",SalesData[[#This Row],[Close Date/Expected Close Date]]-SalesData[[#This Row],[Reporting Date]],"")</f>
        <v>35</v>
      </c>
      <c r="M719" t="b">
        <f>OR(Calculations!$B$2=1,INDEX(Calculations!$E$3:$E$13,Calculations!$B$2)=SalesData[[#This Row],[Country]])</f>
        <v>1</v>
      </c>
    </row>
    <row r="720" spans="1:13">
      <c r="A720" s="9">
        <v>42069</v>
      </c>
      <c r="B720" s="7" t="s">
        <v>25</v>
      </c>
      <c r="C720" s="4" t="s">
        <v>747</v>
      </c>
      <c r="D720" s="4" t="s">
        <v>1035</v>
      </c>
      <c r="E720" s="4" t="s">
        <v>1047</v>
      </c>
      <c r="F720" s="4">
        <v>1630</v>
      </c>
      <c r="G720" s="8">
        <v>0.7</v>
      </c>
      <c r="H720" s="4">
        <f t="shared" si="11"/>
        <v>1141</v>
      </c>
      <c r="I720" s="4" t="s">
        <v>1051</v>
      </c>
      <c r="J720" s="6">
        <v>42085</v>
      </c>
      <c r="K720" s="10"/>
      <c r="L720" t="str">
        <f>IF(SalesData[[#This Row],[Sales stage]]&lt;&gt;"Won",SalesData[[#This Row],[Close Date/Expected Close Date]]-SalesData[[#This Row],[Reporting Date]],"")</f>
        <v/>
      </c>
      <c r="M720" t="b">
        <f>OR(Calculations!$B$2=1,INDEX(Calculations!$E$3:$E$13,Calculations!$B$2)=SalesData[[#This Row],[Country]])</f>
        <v>1</v>
      </c>
    </row>
    <row r="721" spans="1:13">
      <c r="A721" s="9">
        <v>42069</v>
      </c>
      <c r="B721" s="7" t="s">
        <v>27</v>
      </c>
      <c r="C721" s="4" t="s">
        <v>748</v>
      </c>
      <c r="D721" s="4" t="s">
        <v>1032</v>
      </c>
      <c r="E721" s="4" t="s">
        <v>1039</v>
      </c>
      <c r="F721" s="4">
        <v>1990</v>
      </c>
      <c r="G721" s="8">
        <v>0.6</v>
      </c>
      <c r="H721" s="4">
        <f t="shared" si="11"/>
        <v>1194</v>
      </c>
      <c r="I721" s="4" t="s">
        <v>1050</v>
      </c>
      <c r="J721" s="6">
        <v>42112</v>
      </c>
      <c r="K721" s="10" t="s">
        <v>1044</v>
      </c>
      <c r="L721">
        <f>IF(SalesData[[#This Row],[Sales stage]]&lt;&gt;"Won",SalesData[[#This Row],[Close Date/Expected Close Date]]-SalesData[[#This Row],[Reporting Date]],"")</f>
        <v>43</v>
      </c>
      <c r="M721" t="b">
        <f>OR(Calculations!$B$2=1,INDEX(Calculations!$E$3:$E$13,Calculations!$B$2)=SalesData[[#This Row],[Country]])</f>
        <v>1</v>
      </c>
    </row>
    <row r="722" spans="1:13">
      <c r="A722" s="9">
        <v>42069</v>
      </c>
      <c r="B722" s="7" t="s">
        <v>15</v>
      </c>
      <c r="C722" s="4" t="s">
        <v>749</v>
      </c>
      <c r="D722" s="4" t="s">
        <v>1035</v>
      </c>
      <c r="E722" s="4" t="s">
        <v>1048</v>
      </c>
      <c r="F722" s="4">
        <v>4270</v>
      </c>
      <c r="G722" s="8">
        <v>0.5</v>
      </c>
      <c r="H722" s="4">
        <f t="shared" si="11"/>
        <v>2135</v>
      </c>
      <c r="I722" s="4" t="s">
        <v>1051</v>
      </c>
      <c r="J722" s="6">
        <v>42124</v>
      </c>
      <c r="K722" s="10" t="s">
        <v>1046</v>
      </c>
      <c r="L722">
        <f>IF(SalesData[[#This Row],[Sales stage]]&lt;&gt;"Won",SalesData[[#This Row],[Close Date/Expected Close Date]]-SalesData[[#This Row],[Reporting Date]],"")</f>
        <v>55</v>
      </c>
      <c r="M722" t="b">
        <f>OR(Calculations!$B$2=1,INDEX(Calculations!$E$3:$E$13,Calculations!$B$2)=SalesData[[#This Row],[Country]])</f>
        <v>1</v>
      </c>
    </row>
    <row r="723" spans="1:13">
      <c r="A723" s="9">
        <v>42069</v>
      </c>
      <c r="B723" s="7" t="s">
        <v>22</v>
      </c>
      <c r="C723" s="4" t="s">
        <v>750</v>
      </c>
      <c r="D723" s="4" t="s">
        <v>1037</v>
      </c>
      <c r="E723" s="4" t="s">
        <v>1040</v>
      </c>
      <c r="F723" s="4">
        <v>4320</v>
      </c>
      <c r="G723" s="8">
        <v>0.55000000000000004</v>
      </c>
      <c r="H723" s="4">
        <f t="shared" si="11"/>
        <v>2376</v>
      </c>
      <c r="I723" s="4" t="s">
        <v>1051</v>
      </c>
      <c r="J723" s="6">
        <v>42178</v>
      </c>
      <c r="K723" s="10" t="s">
        <v>1045</v>
      </c>
      <c r="L723">
        <f>IF(SalesData[[#This Row],[Sales stage]]&lt;&gt;"Won",SalesData[[#This Row],[Close Date/Expected Close Date]]-SalesData[[#This Row],[Reporting Date]],"")</f>
        <v>109</v>
      </c>
      <c r="M723" t="b">
        <f>OR(Calculations!$B$2=1,INDEX(Calculations!$E$3:$E$13,Calculations!$B$2)=SalesData[[#This Row],[Country]])</f>
        <v>1</v>
      </c>
    </row>
    <row r="724" spans="1:13">
      <c r="A724" s="9">
        <v>42069</v>
      </c>
      <c r="B724" s="7" t="s">
        <v>20</v>
      </c>
      <c r="C724" s="4" t="s">
        <v>751</v>
      </c>
      <c r="D724" s="4" t="s">
        <v>1032</v>
      </c>
      <c r="E724" s="4" t="s">
        <v>1048</v>
      </c>
      <c r="F724" s="4">
        <v>590</v>
      </c>
      <c r="G724" s="8">
        <v>0.65</v>
      </c>
      <c r="H724" s="4">
        <f t="shared" si="11"/>
        <v>383.5</v>
      </c>
      <c r="I724" s="4" t="s">
        <v>1050</v>
      </c>
      <c r="J724" s="6">
        <v>42141</v>
      </c>
      <c r="K724" s="10" t="s">
        <v>1046</v>
      </c>
      <c r="L724">
        <f>IF(SalesData[[#This Row],[Sales stage]]&lt;&gt;"Won",SalesData[[#This Row],[Close Date/Expected Close Date]]-SalesData[[#This Row],[Reporting Date]],"")</f>
        <v>72</v>
      </c>
      <c r="M724" t="b">
        <f>OR(Calculations!$B$2=1,INDEX(Calculations!$E$3:$E$13,Calculations!$B$2)=SalesData[[#This Row],[Country]])</f>
        <v>1</v>
      </c>
    </row>
    <row r="725" spans="1:13">
      <c r="A725" s="9">
        <v>42069</v>
      </c>
      <c r="B725" s="7" t="s">
        <v>8</v>
      </c>
      <c r="C725" s="4" t="s">
        <v>752</v>
      </c>
      <c r="D725" s="4" t="s">
        <v>1034</v>
      </c>
      <c r="E725" s="4" t="s">
        <v>1048</v>
      </c>
      <c r="F725" s="4">
        <v>1200</v>
      </c>
      <c r="G725" s="8">
        <v>0.85</v>
      </c>
      <c r="H725" s="4">
        <f t="shared" si="11"/>
        <v>1020</v>
      </c>
      <c r="I725" s="4" t="s">
        <v>1051</v>
      </c>
      <c r="J725" s="6">
        <v>42170</v>
      </c>
      <c r="K725" s="10" t="s">
        <v>1044</v>
      </c>
      <c r="L725">
        <f>IF(SalesData[[#This Row],[Sales stage]]&lt;&gt;"Won",SalesData[[#This Row],[Close Date/Expected Close Date]]-SalesData[[#This Row],[Reporting Date]],"")</f>
        <v>101</v>
      </c>
      <c r="M725" t="b">
        <f>OR(Calculations!$B$2=1,INDEX(Calculations!$E$3:$E$13,Calculations!$B$2)=SalesData[[#This Row],[Country]])</f>
        <v>1</v>
      </c>
    </row>
    <row r="726" spans="1:13">
      <c r="A726" s="9">
        <v>42069</v>
      </c>
      <c r="B726" s="7" t="s">
        <v>19</v>
      </c>
      <c r="C726" s="4" t="s">
        <v>753</v>
      </c>
      <c r="D726" s="4" t="s">
        <v>1030</v>
      </c>
      <c r="E726" s="4" t="s">
        <v>1040</v>
      </c>
      <c r="F726" s="4">
        <v>1920</v>
      </c>
      <c r="G726" s="8">
        <v>0.55000000000000004</v>
      </c>
      <c r="H726" s="4">
        <f t="shared" si="11"/>
        <v>1056</v>
      </c>
      <c r="I726" s="4" t="s">
        <v>1050</v>
      </c>
      <c r="J726" s="6">
        <v>42119</v>
      </c>
      <c r="K726" s="10" t="s">
        <v>1046</v>
      </c>
      <c r="L726">
        <f>IF(SalesData[[#This Row],[Sales stage]]&lt;&gt;"Won",SalesData[[#This Row],[Close Date/Expected Close Date]]-SalesData[[#This Row],[Reporting Date]],"")</f>
        <v>50</v>
      </c>
      <c r="M726" t="b">
        <f>OR(Calculations!$B$2=1,INDEX(Calculations!$E$3:$E$13,Calculations!$B$2)=SalesData[[#This Row],[Country]])</f>
        <v>1</v>
      </c>
    </row>
    <row r="727" spans="1:13">
      <c r="A727" s="9">
        <v>42069</v>
      </c>
      <c r="B727" s="7" t="s">
        <v>18</v>
      </c>
      <c r="C727" s="4" t="s">
        <v>754</v>
      </c>
      <c r="D727" s="4" t="s">
        <v>1038</v>
      </c>
      <c r="E727" s="4" t="s">
        <v>1039</v>
      </c>
      <c r="F727" s="4">
        <v>250</v>
      </c>
      <c r="G727" s="8">
        <v>0.6</v>
      </c>
      <c r="H727" s="4">
        <f t="shared" si="11"/>
        <v>150</v>
      </c>
      <c r="I727" s="4" t="s">
        <v>1051</v>
      </c>
      <c r="J727" s="6">
        <v>42127</v>
      </c>
      <c r="K727" s="10" t="s">
        <v>1044</v>
      </c>
      <c r="L727">
        <f>IF(SalesData[[#This Row],[Sales stage]]&lt;&gt;"Won",SalesData[[#This Row],[Close Date/Expected Close Date]]-SalesData[[#This Row],[Reporting Date]],"")</f>
        <v>58</v>
      </c>
      <c r="M727" t="b">
        <f>OR(Calculations!$B$2=1,INDEX(Calculations!$E$3:$E$13,Calculations!$B$2)=SalesData[[#This Row],[Country]])</f>
        <v>1</v>
      </c>
    </row>
    <row r="728" spans="1:13">
      <c r="A728" s="9">
        <v>42069</v>
      </c>
      <c r="B728" s="7" t="s">
        <v>22</v>
      </c>
      <c r="C728" s="4" t="s">
        <v>755</v>
      </c>
      <c r="D728" s="4" t="s">
        <v>1036</v>
      </c>
      <c r="E728" s="4" t="s">
        <v>1040</v>
      </c>
      <c r="F728" s="4">
        <v>3360</v>
      </c>
      <c r="G728" s="8">
        <v>0.8</v>
      </c>
      <c r="H728" s="4">
        <f t="shared" si="11"/>
        <v>2688</v>
      </c>
      <c r="I728" s="4" t="s">
        <v>1051</v>
      </c>
      <c r="J728" s="6">
        <v>42096</v>
      </c>
      <c r="K728" s="10" t="s">
        <v>1043</v>
      </c>
      <c r="L728">
        <f>IF(SalesData[[#This Row],[Sales stage]]&lt;&gt;"Won",SalesData[[#This Row],[Close Date/Expected Close Date]]-SalesData[[#This Row],[Reporting Date]],"")</f>
        <v>27</v>
      </c>
      <c r="M728" t="b">
        <f>OR(Calculations!$B$2=1,INDEX(Calculations!$E$3:$E$13,Calculations!$B$2)=SalesData[[#This Row],[Country]])</f>
        <v>1</v>
      </c>
    </row>
    <row r="729" spans="1:13">
      <c r="A729" s="9">
        <v>42069</v>
      </c>
      <c r="B729" s="7" t="s">
        <v>9</v>
      </c>
      <c r="C729" s="4" t="s">
        <v>756</v>
      </c>
      <c r="D729" s="4" t="s">
        <v>1030</v>
      </c>
      <c r="E729" s="4" t="s">
        <v>1042</v>
      </c>
      <c r="F729" s="4">
        <v>4450</v>
      </c>
      <c r="G729" s="8">
        <v>0.75</v>
      </c>
      <c r="H729" s="4">
        <f t="shared" si="11"/>
        <v>3337.5</v>
      </c>
      <c r="I729" s="4" t="s">
        <v>1050</v>
      </c>
      <c r="J729" s="6">
        <v>42179</v>
      </c>
      <c r="K729" s="10" t="s">
        <v>1043</v>
      </c>
      <c r="L729">
        <f>IF(SalesData[[#This Row],[Sales stage]]&lt;&gt;"Won",SalesData[[#This Row],[Close Date/Expected Close Date]]-SalesData[[#This Row],[Reporting Date]],"")</f>
        <v>110</v>
      </c>
      <c r="M729" t="b">
        <f>OR(Calculations!$B$2=1,INDEX(Calculations!$E$3:$E$13,Calculations!$B$2)=SalesData[[#This Row],[Country]])</f>
        <v>1</v>
      </c>
    </row>
    <row r="730" spans="1:13">
      <c r="A730" s="9">
        <v>42070</v>
      </c>
      <c r="B730" s="7" t="s">
        <v>21</v>
      </c>
      <c r="C730" s="4" t="s">
        <v>757</v>
      </c>
      <c r="D730" s="4" t="s">
        <v>1032</v>
      </c>
      <c r="E730" s="4" t="s">
        <v>1047</v>
      </c>
      <c r="F730" s="4">
        <v>4050</v>
      </c>
      <c r="G730" s="8">
        <v>0.7</v>
      </c>
      <c r="H730" s="4">
        <f t="shared" si="11"/>
        <v>2835</v>
      </c>
      <c r="I730" s="4" t="s">
        <v>1053</v>
      </c>
      <c r="J730" s="6">
        <v>42090</v>
      </c>
      <c r="K730" s="10"/>
      <c r="L730" t="str">
        <f>IF(SalesData[[#This Row],[Sales stage]]&lt;&gt;"Won",SalesData[[#This Row],[Close Date/Expected Close Date]]-SalesData[[#This Row],[Reporting Date]],"")</f>
        <v/>
      </c>
      <c r="M730" t="b">
        <f>OR(Calculations!$B$2=1,INDEX(Calculations!$E$3:$E$13,Calculations!$B$2)=SalesData[[#This Row],[Country]])</f>
        <v>1</v>
      </c>
    </row>
    <row r="731" spans="1:13">
      <c r="A731" s="9">
        <v>42070</v>
      </c>
      <c r="B731" s="7" t="s">
        <v>17</v>
      </c>
      <c r="C731" s="4" t="s">
        <v>758</v>
      </c>
      <c r="D731" s="4" t="s">
        <v>1031</v>
      </c>
      <c r="E731" s="4" t="s">
        <v>1048</v>
      </c>
      <c r="F731" s="4">
        <v>3430</v>
      </c>
      <c r="G731" s="8">
        <v>0.85</v>
      </c>
      <c r="H731" s="4">
        <f t="shared" si="11"/>
        <v>2915.5</v>
      </c>
      <c r="I731" s="4" t="s">
        <v>1051</v>
      </c>
      <c r="J731" s="6">
        <v>42143</v>
      </c>
      <c r="K731" s="10" t="s">
        <v>1045</v>
      </c>
      <c r="L731">
        <f>IF(SalesData[[#This Row],[Sales stage]]&lt;&gt;"Won",SalesData[[#This Row],[Close Date/Expected Close Date]]-SalesData[[#This Row],[Reporting Date]],"")</f>
        <v>73</v>
      </c>
      <c r="M731" t="b">
        <f>OR(Calculations!$B$2=1,INDEX(Calculations!$E$3:$E$13,Calculations!$B$2)=SalesData[[#This Row],[Country]])</f>
        <v>1</v>
      </c>
    </row>
    <row r="732" spans="1:13">
      <c r="A732" s="9">
        <v>42070</v>
      </c>
      <c r="B732" s="7" t="s">
        <v>10</v>
      </c>
      <c r="C732" s="4" t="s">
        <v>759</v>
      </c>
      <c r="D732" s="4" t="s">
        <v>1036</v>
      </c>
      <c r="E732" s="4" t="s">
        <v>1040</v>
      </c>
      <c r="F732" s="4">
        <v>4310</v>
      </c>
      <c r="G732" s="8">
        <v>0.55000000000000004</v>
      </c>
      <c r="H732" s="4">
        <f t="shared" si="11"/>
        <v>2370.5</v>
      </c>
      <c r="I732" s="4" t="s">
        <v>1050</v>
      </c>
      <c r="J732" s="6">
        <v>42126</v>
      </c>
      <c r="K732" s="10" t="s">
        <v>1045</v>
      </c>
      <c r="L732">
        <f>IF(SalesData[[#This Row],[Sales stage]]&lt;&gt;"Won",SalesData[[#This Row],[Close Date/Expected Close Date]]-SalesData[[#This Row],[Reporting Date]],"")</f>
        <v>56</v>
      </c>
      <c r="M732" t="b">
        <f>OR(Calculations!$B$2=1,INDEX(Calculations!$E$3:$E$13,Calculations!$B$2)=SalesData[[#This Row],[Country]])</f>
        <v>1</v>
      </c>
    </row>
    <row r="733" spans="1:13">
      <c r="A733" s="9">
        <v>42070</v>
      </c>
      <c r="B733" s="7" t="s">
        <v>12</v>
      </c>
      <c r="C733" s="4" t="s">
        <v>760</v>
      </c>
      <c r="D733" s="4" t="s">
        <v>1038</v>
      </c>
      <c r="E733" s="4" t="s">
        <v>1039</v>
      </c>
      <c r="F733" s="4">
        <v>1740</v>
      </c>
      <c r="G733" s="8">
        <v>0.55000000000000004</v>
      </c>
      <c r="H733" s="4">
        <f t="shared" si="11"/>
        <v>957.00000000000011</v>
      </c>
      <c r="I733" s="4" t="s">
        <v>1050</v>
      </c>
      <c r="J733" s="6">
        <v>42105</v>
      </c>
      <c r="K733" s="10" t="s">
        <v>1045</v>
      </c>
      <c r="L733">
        <f>IF(SalesData[[#This Row],[Sales stage]]&lt;&gt;"Won",SalesData[[#This Row],[Close Date/Expected Close Date]]-SalesData[[#This Row],[Reporting Date]],"")</f>
        <v>35</v>
      </c>
      <c r="M733" t="b">
        <f>OR(Calculations!$B$2=1,INDEX(Calculations!$E$3:$E$13,Calculations!$B$2)=SalesData[[#This Row],[Country]])</f>
        <v>1</v>
      </c>
    </row>
    <row r="734" spans="1:13">
      <c r="A734" s="9">
        <v>42070</v>
      </c>
      <c r="B734" s="7" t="s">
        <v>12</v>
      </c>
      <c r="C734" s="4" t="s">
        <v>761</v>
      </c>
      <c r="D734" s="4" t="s">
        <v>1029</v>
      </c>
      <c r="E734" s="4" t="s">
        <v>1042</v>
      </c>
      <c r="F734" s="4">
        <v>1960</v>
      </c>
      <c r="G734" s="8">
        <v>0.5</v>
      </c>
      <c r="H734" s="4">
        <f t="shared" si="11"/>
        <v>980</v>
      </c>
      <c r="I734" s="4" t="s">
        <v>1050</v>
      </c>
      <c r="J734" s="6">
        <v>42110</v>
      </c>
      <c r="K734" s="10" t="s">
        <v>1043</v>
      </c>
      <c r="L734">
        <f>IF(SalesData[[#This Row],[Sales stage]]&lt;&gt;"Won",SalesData[[#This Row],[Close Date/Expected Close Date]]-SalesData[[#This Row],[Reporting Date]],"")</f>
        <v>40</v>
      </c>
      <c r="M734" t="b">
        <f>OR(Calculations!$B$2=1,INDEX(Calculations!$E$3:$E$13,Calculations!$B$2)=SalesData[[#This Row],[Country]])</f>
        <v>1</v>
      </c>
    </row>
    <row r="735" spans="1:13">
      <c r="A735" s="9">
        <v>42070</v>
      </c>
      <c r="B735" s="7" t="s">
        <v>20</v>
      </c>
      <c r="C735" s="4" t="s">
        <v>762</v>
      </c>
      <c r="D735" s="4" t="s">
        <v>1038</v>
      </c>
      <c r="E735" s="4" t="s">
        <v>1048</v>
      </c>
      <c r="F735" s="4">
        <v>1640</v>
      </c>
      <c r="G735" s="8">
        <v>0.6</v>
      </c>
      <c r="H735" s="4">
        <f t="shared" si="11"/>
        <v>984</v>
      </c>
      <c r="I735" s="4" t="s">
        <v>1053</v>
      </c>
      <c r="J735" s="6">
        <v>42191</v>
      </c>
      <c r="K735" s="10"/>
      <c r="L735">
        <f>IF(SalesData[[#This Row],[Sales stage]]&lt;&gt;"Won",SalesData[[#This Row],[Close Date/Expected Close Date]]-SalesData[[#This Row],[Reporting Date]],"")</f>
        <v>121</v>
      </c>
      <c r="M735" t="b">
        <f>OR(Calculations!$B$2=1,INDEX(Calculations!$E$3:$E$13,Calculations!$B$2)=SalesData[[#This Row],[Country]])</f>
        <v>1</v>
      </c>
    </row>
    <row r="736" spans="1:13">
      <c r="A736" s="9">
        <v>42070</v>
      </c>
      <c r="B736" s="7" t="s">
        <v>26</v>
      </c>
      <c r="C736" s="4" t="s">
        <v>763</v>
      </c>
      <c r="D736" s="4" t="s">
        <v>1035</v>
      </c>
      <c r="E736" s="4" t="s">
        <v>1039</v>
      </c>
      <c r="F736" s="4">
        <v>1720</v>
      </c>
      <c r="G736" s="8">
        <v>0.65</v>
      </c>
      <c r="H736" s="4">
        <f t="shared" si="11"/>
        <v>1118</v>
      </c>
      <c r="I736" s="4" t="s">
        <v>1050</v>
      </c>
      <c r="J736" s="6">
        <v>42121</v>
      </c>
      <c r="K736" s="10" t="s">
        <v>1044</v>
      </c>
      <c r="L736">
        <f>IF(SalesData[[#This Row],[Sales stage]]&lt;&gt;"Won",SalesData[[#This Row],[Close Date/Expected Close Date]]-SalesData[[#This Row],[Reporting Date]],"")</f>
        <v>51</v>
      </c>
      <c r="M736" t="b">
        <f>OR(Calculations!$B$2=1,INDEX(Calculations!$E$3:$E$13,Calculations!$B$2)=SalesData[[#This Row],[Country]])</f>
        <v>1</v>
      </c>
    </row>
    <row r="737" spans="1:13">
      <c r="A737" s="9">
        <v>42070</v>
      </c>
      <c r="B737" s="7" t="s">
        <v>16</v>
      </c>
      <c r="C737" s="4" t="s">
        <v>764</v>
      </c>
      <c r="D737" s="4" t="s">
        <v>1029</v>
      </c>
      <c r="E737" s="4" t="s">
        <v>1048</v>
      </c>
      <c r="F737" s="4">
        <v>1600</v>
      </c>
      <c r="G737" s="8">
        <v>0.6</v>
      </c>
      <c r="H737" s="4">
        <f t="shared" si="11"/>
        <v>960</v>
      </c>
      <c r="I737" s="4" t="s">
        <v>1050</v>
      </c>
      <c r="J737" s="6">
        <v>42165</v>
      </c>
      <c r="K737" s="10" t="s">
        <v>1046</v>
      </c>
      <c r="L737">
        <f>IF(SalesData[[#This Row],[Sales stage]]&lt;&gt;"Won",SalesData[[#This Row],[Close Date/Expected Close Date]]-SalesData[[#This Row],[Reporting Date]],"")</f>
        <v>95</v>
      </c>
      <c r="M737" t="b">
        <f>OR(Calculations!$B$2=1,INDEX(Calculations!$E$3:$E$13,Calculations!$B$2)=SalesData[[#This Row],[Country]])</f>
        <v>1</v>
      </c>
    </row>
    <row r="738" spans="1:13">
      <c r="A738" s="9">
        <v>42070</v>
      </c>
      <c r="B738" s="7" t="s">
        <v>15</v>
      </c>
      <c r="C738" s="4" t="s">
        <v>765</v>
      </c>
      <c r="D738" s="4" t="s">
        <v>1034</v>
      </c>
      <c r="E738" s="4" t="s">
        <v>1040</v>
      </c>
      <c r="F738" s="4">
        <v>3400</v>
      </c>
      <c r="G738" s="8">
        <v>0.8</v>
      </c>
      <c r="H738" s="4">
        <f t="shared" si="11"/>
        <v>2720</v>
      </c>
      <c r="I738" s="4" t="s">
        <v>1050</v>
      </c>
      <c r="J738" s="6">
        <v>42150</v>
      </c>
      <c r="K738" s="10"/>
      <c r="L738">
        <f>IF(SalesData[[#This Row],[Sales stage]]&lt;&gt;"Won",SalesData[[#This Row],[Close Date/Expected Close Date]]-SalesData[[#This Row],[Reporting Date]],"")</f>
        <v>80</v>
      </c>
      <c r="M738" t="b">
        <f>OR(Calculations!$B$2=1,INDEX(Calculations!$E$3:$E$13,Calculations!$B$2)=SalesData[[#This Row],[Country]])</f>
        <v>1</v>
      </c>
    </row>
    <row r="739" spans="1:13">
      <c r="A739" s="9">
        <v>42070</v>
      </c>
      <c r="B739" s="7" t="s">
        <v>8</v>
      </c>
      <c r="C739" s="4" t="s">
        <v>766</v>
      </c>
      <c r="D739" s="4" t="s">
        <v>1030</v>
      </c>
      <c r="E739" s="4" t="s">
        <v>1042</v>
      </c>
      <c r="F739" s="4">
        <v>1750</v>
      </c>
      <c r="G739" s="8">
        <v>0.65</v>
      </c>
      <c r="H739" s="4">
        <f t="shared" si="11"/>
        <v>1137.5</v>
      </c>
      <c r="I739" s="4" t="s">
        <v>1050</v>
      </c>
      <c r="J739" s="6">
        <v>42150</v>
      </c>
      <c r="K739" s="10" t="s">
        <v>1043</v>
      </c>
      <c r="L739">
        <f>IF(SalesData[[#This Row],[Sales stage]]&lt;&gt;"Won",SalesData[[#This Row],[Close Date/Expected Close Date]]-SalesData[[#This Row],[Reporting Date]],"")</f>
        <v>80</v>
      </c>
      <c r="M739" t="b">
        <f>OR(Calculations!$B$2=1,INDEX(Calculations!$E$3:$E$13,Calculations!$B$2)=SalesData[[#This Row],[Country]])</f>
        <v>1</v>
      </c>
    </row>
    <row r="740" spans="1:13">
      <c r="A740" s="9">
        <v>42070</v>
      </c>
      <c r="B740" s="7" t="s">
        <v>21</v>
      </c>
      <c r="C740" s="4" t="s">
        <v>767</v>
      </c>
      <c r="D740" s="4" t="s">
        <v>1033</v>
      </c>
      <c r="E740" s="4" t="s">
        <v>1048</v>
      </c>
      <c r="F740" s="4">
        <v>900</v>
      </c>
      <c r="G740" s="8">
        <v>0.8</v>
      </c>
      <c r="H740" s="4">
        <f t="shared" si="11"/>
        <v>720</v>
      </c>
      <c r="I740" s="4" t="s">
        <v>1051</v>
      </c>
      <c r="J740" s="6">
        <v>42141</v>
      </c>
      <c r="K740" s="10" t="s">
        <v>1043</v>
      </c>
      <c r="L740">
        <f>IF(SalesData[[#This Row],[Sales stage]]&lt;&gt;"Won",SalesData[[#This Row],[Close Date/Expected Close Date]]-SalesData[[#This Row],[Reporting Date]],"")</f>
        <v>71</v>
      </c>
      <c r="M740" t="b">
        <f>OR(Calculations!$B$2=1,INDEX(Calculations!$E$3:$E$13,Calculations!$B$2)=SalesData[[#This Row],[Country]])</f>
        <v>1</v>
      </c>
    </row>
    <row r="741" spans="1:13">
      <c r="A741" s="9">
        <v>42070</v>
      </c>
      <c r="B741" s="7" t="s">
        <v>15</v>
      </c>
      <c r="C741" s="4" t="s">
        <v>768</v>
      </c>
      <c r="D741" s="4" t="s">
        <v>1032</v>
      </c>
      <c r="E741" s="4" t="s">
        <v>1041</v>
      </c>
      <c r="F741" s="4">
        <v>2030</v>
      </c>
      <c r="G741" s="8">
        <v>0.75</v>
      </c>
      <c r="H741" s="4">
        <f t="shared" si="11"/>
        <v>1522.5</v>
      </c>
      <c r="I741" s="4" t="s">
        <v>1053</v>
      </c>
      <c r="J741" s="6">
        <v>42170</v>
      </c>
      <c r="K741" s="10"/>
      <c r="L741">
        <f>IF(SalesData[[#This Row],[Sales stage]]&lt;&gt;"Won",SalesData[[#This Row],[Close Date/Expected Close Date]]-SalesData[[#This Row],[Reporting Date]],"")</f>
        <v>100</v>
      </c>
      <c r="M741" t="b">
        <f>OR(Calculations!$B$2=1,INDEX(Calculations!$E$3:$E$13,Calculations!$B$2)=SalesData[[#This Row],[Country]])</f>
        <v>1</v>
      </c>
    </row>
    <row r="742" spans="1:13">
      <c r="A742" s="9">
        <v>42071</v>
      </c>
      <c r="B742" s="7" t="s">
        <v>25</v>
      </c>
      <c r="C742" s="4" t="s">
        <v>769</v>
      </c>
      <c r="D742" s="4" t="s">
        <v>1031</v>
      </c>
      <c r="E742" s="4" t="s">
        <v>1040</v>
      </c>
      <c r="F742" s="4">
        <v>4480</v>
      </c>
      <c r="G742" s="8">
        <v>0.7</v>
      </c>
      <c r="H742" s="4">
        <f t="shared" si="11"/>
        <v>3136</v>
      </c>
      <c r="I742" s="4" t="s">
        <v>1051</v>
      </c>
      <c r="J742" s="6">
        <v>42100</v>
      </c>
      <c r="K742" s="10" t="s">
        <v>1044</v>
      </c>
      <c r="L742">
        <f>IF(SalesData[[#This Row],[Sales stage]]&lt;&gt;"Won",SalesData[[#This Row],[Close Date/Expected Close Date]]-SalesData[[#This Row],[Reporting Date]],"")</f>
        <v>29</v>
      </c>
      <c r="M742" t="b">
        <f>OR(Calculations!$B$2=1,INDEX(Calculations!$E$3:$E$13,Calculations!$B$2)=SalesData[[#This Row],[Country]])</f>
        <v>1</v>
      </c>
    </row>
    <row r="743" spans="1:13">
      <c r="A743" s="9">
        <v>42071</v>
      </c>
      <c r="B743" s="7" t="s">
        <v>19</v>
      </c>
      <c r="C743" s="4" t="s">
        <v>770</v>
      </c>
      <c r="D743" s="4" t="s">
        <v>1031</v>
      </c>
      <c r="E743" s="4" t="s">
        <v>1048</v>
      </c>
      <c r="F743" s="4">
        <v>4510</v>
      </c>
      <c r="G743" s="8">
        <v>0.65</v>
      </c>
      <c r="H743" s="4">
        <f t="shared" si="11"/>
        <v>2931.5</v>
      </c>
      <c r="I743" s="4" t="s">
        <v>1050</v>
      </c>
      <c r="J743" s="6">
        <v>42133</v>
      </c>
      <c r="K743" s="10" t="s">
        <v>1043</v>
      </c>
      <c r="L743">
        <f>IF(SalesData[[#This Row],[Sales stage]]&lt;&gt;"Won",SalesData[[#This Row],[Close Date/Expected Close Date]]-SalesData[[#This Row],[Reporting Date]],"")</f>
        <v>62</v>
      </c>
      <c r="M743" t="b">
        <f>OR(Calculations!$B$2=1,INDEX(Calculations!$E$3:$E$13,Calculations!$B$2)=SalesData[[#This Row],[Country]])</f>
        <v>1</v>
      </c>
    </row>
    <row r="744" spans="1:13">
      <c r="A744" s="9">
        <v>42071</v>
      </c>
      <c r="B744" s="7" t="s">
        <v>20</v>
      </c>
      <c r="C744" s="4" t="s">
        <v>771</v>
      </c>
      <c r="D744" s="4" t="s">
        <v>1032</v>
      </c>
      <c r="E744" s="4" t="s">
        <v>1039</v>
      </c>
      <c r="F744" s="4">
        <v>1370</v>
      </c>
      <c r="G744" s="8">
        <v>0.85</v>
      </c>
      <c r="H744" s="4">
        <f t="shared" si="11"/>
        <v>1164.5</v>
      </c>
      <c r="I744" s="4" t="s">
        <v>1051</v>
      </c>
      <c r="J744" s="6">
        <v>42139</v>
      </c>
      <c r="K744" s="10" t="s">
        <v>1044</v>
      </c>
      <c r="L744">
        <f>IF(SalesData[[#This Row],[Sales stage]]&lt;&gt;"Won",SalesData[[#This Row],[Close Date/Expected Close Date]]-SalesData[[#This Row],[Reporting Date]],"")</f>
        <v>68</v>
      </c>
      <c r="M744" t="b">
        <f>OR(Calculations!$B$2=1,INDEX(Calculations!$E$3:$E$13,Calculations!$B$2)=SalesData[[#This Row],[Country]])</f>
        <v>1</v>
      </c>
    </row>
    <row r="745" spans="1:13">
      <c r="A745" s="9">
        <v>42071</v>
      </c>
      <c r="B745" s="7" t="s">
        <v>15</v>
      </c>
      <c r="C745" s="4" t="s">
        <v>772</v>
      </c>
      <c r="D745" s="4" t="s">
        <v>1038</v>
      </c>
      <c r="E745" s="4" t="s">
        <v>1048</v>
      </c>
      <c r="F745" s="4">
        <v>2730</v>
      </c>
      <c r="G745" s="8">
        <v>0.8</v>
      </c>
      <c r="H745" s="4">
        <f t="shared" si="11"/>
        <v>2184</v>
      </c>
      <c r="I745" s="4" t="s">
        <v>1053</v>
      </c>
      <c r="J745" s="6">
        <v>42112</v>
      </c>
      <c r="K745" s="10" t="s">
        <v>1045</v>
      </c>
      <c r="L745">
        <f>IF(SalesData[[#This Row],[Sales stage]]&lt;&gt;"Won",SalesData[[#This Row],[Close Date/Expected Close Date]]-SalesData[[#This Row],[Reporting Date]],"")</f>
        <v>41</v>
      </c>
      <c r="M745" t="b">
        <f>OR(Calculations!$B$2=1,INDEX(Calculations!$E$3:$E$13,Calculations!$B$2)=SalesData[[#This Row],[Country]])</f>
        <v>1</v>
      </c>
    </row>
    <row r="746" spans="1:13">
      <c r="A746" s="9">
        <v>42071</v>
      </c>
      <c r="B746" s="7" t="s">
        <v>27</v>
      </c>
      <c r="C746" s="4" t="s">
        <v>773</v>
      </c>
      <c r="D746" s="4" t="s">
        <v>1031</v>
      </c>
      <c r="E746" s="4" t="s">
        <v>1039</v>
      </c>
      <c r="F746" s="4">
        <v>2900</v>
      </c>
      <c r="G746" s="8">
        <v>0.65</v>
      </c>
      <c r="H746" s="4">
        <f t="shared" si="11"/>
        <v>1885</v>
      </c>
      <c r="I746" s="4" t="s">
        <v>1053</v>
      </c>
      <c r="J746" s="6">
        <v>42171</v>
      </c>
      <c r="K746" s="10" t="s">
        <v>1043</v>
      </c>
      <c r="L746">
        <f>IF(SalesData[[#This Row],[Sales stage]]&lt;&gt;"Won",SalesData[[#This Row],[Close Date/Expected Close Date]]-SalesData[[#This Row],[Reporting Date]],"")</f>
        <v>100</v>
      </c>
      <c r="M746" t="b">
        <f>OR(Calculations!$B$2=1,INDEX(Calculations!$E$3:$E$13,Calculations!$B$2)=SalesData[[#This Row],[Country]])</f>
        <v>1</v>
      </c>
    </row>
    <row r="747" spans="1:13">
      <c r="A747" s="9">
        <v>42071</v>
      </c>
      <c r="B747" s="7" t="s">
        <v>18</v>
      </c>
      <c r="C747" s="4" t="s">
        <v>774</v>
      </c>
      <c r="D747" s="4" t="s">
        <v>1036</v>
      </c>
      <c r="E747" s="4" t="s">
        <v>1040</v>
      </c>
      <c r="F747" s="4">
        <v>2360</v>
      </c>
      <c r="G747" s="8">
        <v>0.7</v>
      </c>
      <c r="H747" s="4">
        <f t="shared" si="11"/>
        <v>1652</v>
      </c>
      <c r="I747" s="4" t="s">
        <v>1053</v>
      </c>
      <c r="J747" s="6">
        <v>42173</v>
      </c>
      <c r="K747" s="10" t="s">
        <v>1044</v>
      </c>
      <c r="L747">
        <f>IF(SalesData[[#This Row],[Sales stage]]&lt;&gt;"Won",SalesData[[#This Row],[Close Date/Expected Close Date]]-SalesData[[#This Row],[Reporting Date]],"")</f>
        <v>102</v>
      </c>
      <c r="M747" t="b">
        <f>OR(Calculations!$B$2=1,INDEX(Calculations!$E$3:$E$13,Calculations!$B$2)=SalesData[[#This Row],[Country]])</f>
        <v>1</v>
      </c>
    </row>
    <row r="748" spans="1:13">
      <c r="A748" s="9">
        <v>42071</v>
      </c>
      <c r="B748" s="7" t="s">
        <v>22</v>
      </c>
      <c r="C748" s="4" t="s">
        <v>775</v>
      </c>
      <c r="D748" s="4" t="s">
        <v>1032</v>
      </c>
      <c r="E748" s="4" t="s">
        <v>1048</v>
      </c>
      <c r="F748" s="4">
        <v>4290</v>
      </c>
      <c r="G748" s="8">
        <v>0.85</v>
      </c>
      <c r="H748" s="4">
        <f t="shared" si="11"/>
        <v>3646.5</v>
      </c>
      <c r="I748" s="4" t="s">
        <v>1051</v>
      </c>
      <c r="J748" s="6">
        <v>42160</v>
      </c>
      <c r="K748" s="10" t="s">
        <v>1044</v>
      </c>
      <c r="L748">
        <f>IF(SalesData[[#This Row],[Sales stage]]&lt;&gt;"Won",SalesData[[#This Row],[Close Date/Expected Close Date]]-SalesData[[#This Row],[Reporting Date]],"")</f>
        <v>89</v>
      </c>
      <c r="M748" t="b">
        <f>OR(Calculations!$B$2=1,INDEX(Calculations!$E$3:$E$13,Calculations!$B$2)=SalesData[[#This Row],[Country]])</f>
        <v>1</v>
      </c>
    </row>
    <row r="749" spans="1:13">
      <c r="A749" s="9">
        <v>42071</v>
      </c>
      <c r="B749" s="7" t="s">
        <v>18</v>
      </c>
      <c r="C749" s="4" t="s">
        <v>776</v>
      </c>
      <c r="D749" s="4" t="s">
        <v>1035</v>
      </c>
      <c r="E749" s="4" t="s">
        <v>1048</v>
      </c>
      <c r="F749" s="4">
        <v>770</v>
      </c>
      <c r="G749" s="8">
        <v>0.75</v>
      </c>
      <c r="H749" s="4">
        <f t="shared" si="11"/>
        <v>577.5</v>
      </c>
      <c r="I749" s="4" t="s">
        <v>1050</v>
      </c>
      <c r="J749" s="6">
        <v>42131</v>
      </c>
      <c r="K749" s="10" t="s">
        <v>1046</v>
      </c>
      <c r="L749">
        <f>IF(SalesData[[#This Row],[Sales stage]]&lt;&gt;"Won",SalesData[[#This Row],[Close Date/Expected Close Date]]-SalesData[[#This Row],[Reporting Date]],"")</f>
        <v>60</v>
      </c>
      <c r="M749" t="b">
        <f>OR(Calculations!$B$2=1,INDEX(Calculations!$E$3:$E$13,Calculations!$B$2)=SalesData[[#This Row],[Country]])</f>
        <v>1</v>
      </c>
    </row>
    <row r="750" spans="1:13">
      <c r="A750" s="9">
        <v>42071</v>
      </c>
      <c r="B750" s="7" t="s">
        <v>11</v>
      </c>
      <c r="C750" s="4" t="s">
        <v>777</v>
      </c>
      <c r="D750" s="4" t="s">
        <v>1037</v>
      </c>
      <c r="E750" s="4" t="s">
        <v>1048</v>
      </c>
      <c r="F750" s="4">
        <v>710</v>
      </c>
      <c r="G750" s="8">
        <v>0.6</v>
      </c>
      <c r="H750" s="4">
        <f t="shared" si="11"/>
        <v>426</v>
      </c>
      <c r="I750" s="4" t="s">
        <v>1053</v>
      </c>
      <c r="J750" s="6">
        <v>42103</v>
      </c>
      <c r="K750" s="10" t="s">
        <v>1043</v>
      </c>
      <c r="L750">
        <f>IF(SalesData[[#This Row],[Sales stage]]&lt;&gt;"Won",SalesData[[#This Row],[Close Date/Expected Close Date]]-SalesData[[#This Row],[Reporting Date]],"")</f>
        <v>32</v>
      </c>
      <c r="M750" t="b">
        <f>OR(Calculations!$B$2=1,INDEX(Calculations!$E$3:$E$13,Calculations!$B$2)=SalesData[[#This Row],[Country]])</f>
        <v>1</v>
      </c>
    </row>
    <row r="751" spans="1:13">
      <c r="A751" s="9">
        <v>42071</v>
      </c>
      <c r="B751" s="7" t="s">
        <v>9</v>
      </c>
      <c r="C751" s="4" t="s">
        <v>778</v>
      </c>
      <c r="D751" s="4" t="s">
        <v>1035</v>
      </c>
      <c r="E751" s="4" t="s">
        <v>1048</v>
      </c>
      <c r="F751" s="4">
        <v>750</v>
      </c>
      <c r="G751" s="8">
        <v>0.8</v>
      </c>
      <c r="H751" s="4">
        <f t="shared" si="11"/>
        <v>600</v>
      </c>
      <c r="I751" s="4" t="s">
        <v>1051</v>
      </c>
      <c r="J751" s="6">
        <v>42134</v>
      </c>
      <c r="K751" s="10" t="s">
        <v>1043</v>
      </c>
      <c r="L751">
        <f>IF(SalesData[[#This Row],[Sales stage]]&lt;&gt;"Won",SalesData[[#This Row],[Close Date/Expected Close Date]]-SalesData[[#This Row],[Reporting Date]],"")</f>
        <v>63</v>
      </c>
      <c r="M751" t="b">
        <f>OR(Calculations!$B$2=1,INDEX(Calculations!$E$3:$E$13,Calculations!$B$2)=SalesData[[#This Row],[Country]])</f>
        <v>1</v>
      </c>
    </row>
    <row r="752" spans="1:13">
      <c r="A752" s="9">
        <v>42072</v>
      </c>
      <c r="B752" s="7" t="s">
        <v>26</v>
      </c>
      <c r="C752" s="4" t="s">
        <v>779</v>
      </c>
      <c r="D752" s="4" t="s">
        <v>1030</v>
      </c>
      <c r="E752" s="4" t="s">
        <v>1040</v>
      </c>
      <c r="F752" s="4">
        <v>4490</v>
      </c>
      <c r="G752" s="8">
        <v>0.55000000000000004</v>
      </c>
      <c r="H752" s="4">
        <f t="shared" si="11"/>
        <v>2469.5</v>
      </c>
      <c r="I752" s="4" t="s">
        <v>1051</v>
      </c>
      <c r="J752" s="6">
        <v>42102</v>
      </c>
      <c r="K752" s="10" t="s">
        <v>1044</v>
      </c>
      <c r="L752">
        <f>IF(SalesData[[#This Row],[Sales stage]]&lt;&gt;"Won",SalesData[[#This Row],[Close Date/Expected Close Date]]-SalesData[[#This Row],[Reporting Date]],"")</f>
        <v>30</v>
      </c>
      <c r="M752" t="b">
        <f>OR(Calculations!$B$2=1,INDEX(Calculations!$E$3:$E$13,Calculations!$B$2)=SalesData[[#This Row],[Country]])</f>
        <v>1</v>
      </c>
    </row>
    <row r="753" spans="1:13">
      <c r="A753" s="9">
        <v>42072</v>
      </c>
      <c r="B753" s="7" t="s">
        <v>26</v>
      </c>
      <c r="C753" s="4" t="s">
        <v>780</v>
      </c>
      <c r="D753" s="4" t="s">
        <v>1035</v>
      </c>
      <c r="E753" s="4" t="s">
        <v>1042</v>
      </c>
      <c r="F753" s="4">
        <v>3660</v>
      </c>
      <c r="G753" s="8">
        <v>0.8</v>
      </c>
      <c r="H753" s="4">
        <f t="shared" si="11"/>
        <v>2928</v>
      </c>
      <c r="I753" s="4" t="s">
        <v>1050</v>
      </c>
      <c r="J753" s="6">
        <v>42161</v>
      </c>
      <c r="K753" s="10" t="s">
        <v>1043</v>
      </c>
      <c r="L753">
        <f>IF(SalesData[[#This Row],[Sales stage]]&lt;&gt;"Won",SalesData[[#This Row],[Close Date/Expected Close Date]]-SalesData[[#This Row],[Reporting Date]],"")</f>
        <v>89</v>
      </c>
      <c r="M753" t="b">
        <f>OR(Calculations!$B$2=1,INDEX(Calculations!$E$3:$E$13,Calculations!$B$2)=SalesData[[#This Row],[Country]])</f>
        <v>1</v>
      </c>
    </row>
    <row r="754" spans="1:13">
      <c r="A754" s="9">
        <v>42072</v>
      </c>
      <c r="B754" s="7" t="s">
        <v>15</v>
      </c>
      <c r="C754" s="4" t="s">
        <v>781</v>
      </c>
      <c r="D754" s="4" t="s">
        <v>1029</v>
      </c>
      <c r="E754" s="4" t="s">
        <v>1042</v>
      </c>
      <c r="F754" s="4">
        <v>1260</v>
      </c>
      <c r="G754" s="8">
        <v>0.6</v>
      </c>
      <c r="H754" s="4">
        <f t="shared" si="11"/>
        <v>756</v>
      </c>
      <c r="I754" s="4" t="s">
        <v>1051</v>
      </c>
      <c r="J754" s="6">
        <v>42129</v>
      </c>
      <c r="K754" s="10"/>
      <c r="L754">
        <f>IF(SalesData[[#This Row],[Sales stage]]&lt;&gt;"Won",SalesData[[#This Row],[Close Date/Expected Close Date]]-SalesData[[#This Row],[Reporting Date]],"")</f>
        <v>57</v>
      </c>
      <c r="M754" t="b">
        <f>OR(Calculations!$B$2=1,INDEX(Calculations!$E$3:$E$13,Calculations!$B$2)=SalesData[[#This Row],[Country]])</f>
        <v>1</v>
      </c>
    </row>
    <row r="755" spans="1:13">
      <c r="A755" s="9">
        <v>42072</v>
      </c>
      <c r="B755" s="7" t="s">
        <v>18</v>
      </c>
      <c r="C755" s="4" t="s">
        <v>782</v>
      </c>
      <c r="D755" s="4" t="s">
        <v>1029</v>
      </c>
      <c r="E755" s="4" t="s">
        <v>1040</v>
      </c>
      <c r="F755" s="4">
        <v>3030</v>
      </c>
      <c r="G755" s="8">
        <v>0.75</v>
      </c>
      <c r="H755" s="4">
        <f t="shared" si="11"/>
        <v>2272.5</v>
      </c>
      <c r="I755" s="4" t="s">
        <v>1053</v>
      </c>
      <c r="J755" s="6">
        <v>42139</v>
      </c>
      <c r="K755" s="10" t="s">
        <v>1043</v>
      </c>
      <c r="L755">
        <f>IF(SalesData[[#This Row],[Sales stage]]&lt;&gt;"Won",SalesData[[#This Row],[Close Date/Expected Close Date]]-SalesData[[#This Row],[Reporting Date]],"")</f>
        <v>67</v>
      </c>
      <c r="M755" t="b">
        <f>OR(Calculations!$B$2=1,INDEX(Calculations!$E$3:$E$13,Calculations!$B$2)=SalesData[[#This Row],[Country]])</f>
        <v>1</v>
      </c>
    </row>
    <row r="756" spans="1:13">
      <c r="A756" s="9">
        <v>42072</v>
      </c>
      <c r="B756" s="7" t="s">
        <v>12</v>
      </c>
      <c r="C756" s="4" t="s">
        <v>783</v>
      </c>
      <c r="D756" s="4" t="s">
        <v>1033</v>
      </c>
      <c r="E756" s="4" t="s">
        <v>1039</v>
      </c>
      <c r="F756" s="4">
        <v>2670</v>
      </c>
      <c r="G756" s="8">
        <v>0.8</v>
      </c>
      <c r="H756" s="4">
        <f t="shared" si="11"/>
        <v>2136</v>
      </c>
      <c r="I756" s="4" t="s">
        <v>1053</v>
      </c>
      <c r="J756" s="6">
        <v>42162</v>
      </c>
      <c r="K756" s="10" t="s">
        <v>1045</v>
      </c>
      <c r="L756">
        <f>IF(SalesData[[#This Row],[Sales stage]]&lt;&gt;"Won",SalesData[[#This Row],[Close Date/Expected Close Date]]-SalesData[[#This Row],[Reporting Date]],"")</f>
        <v>90</v>
      </c>
      <c r="M756" t="b">
        <f>OR(Calculations!$B$2=1,INDEX(Calculations!$E$3:$E$13,Calculations!$B$2)=SalesData[[#This Row],[Country]])</f>
        <v>1</v>
      </c>
    </row>
    <row r="757" spans="1:13">
      <c r="A757" s="9">
        <v>42072</v>
      </c>
      <c r="B757" s="7" t="s">
        <v>19</v>
      </c>
      <c r="C757" s="4" t="s">
        <v>784</v>
      </c>
      <c r="D757" s="4" t="s">
        <v>1032</v>
      </c>
      <c r="E757" s="4" t="s">
        <v>1040</v>
      </c>
      <c r="F757" s="4">
        <v>3570</v>
      </c>
      <c r="G757" s="8">
        <v>0.75</v>
      </c>
      <c r="H757" s="4">
        <f t="shared" si="11"/>
        <v>2677.5</v>
      </c>
      <c r="I757" s="4" t="s">
        <v>1053</v>
      </c>
      <c r="J757" s="6">
        <v>42145</v>
      </c>
      <c r="K757" s="10"/>
      <c r="L757">
        <f>IF(SalesData[[#This Row],[Sales stage]]&lt;&gt;"Won",SalesData[[#This Row],[Close Date/Expected Close Date]]-SalesData[[#This Row],[Reporting Date]],"")</f>
        <v>73</v>
      </c>
      <c r="M757" t="b">
        <f>OR(Calculations!$B$2=1,INDEX(Calculations!$E$3:$E$13,Calculations!$B$2)=SalesData[[#This Row],[Country]])</f>
        <v>1</v>
      </c>
    </row>
    <row r="758" spans="1:13">
      <c r="A758" s="9">
        <v>42072</v>
      </c>
      <c r="B758" s="7" t="s">
        <v>24</v>
      </c>
      <c r="C758" s="4" t="s">
        <v>785</v>
      </c>
      <c r="D758" s="4" t="s">
        <v>1038</v>
      </c>
      <c r="E758" s="4" t="s">
        <v>1042</v>
      </c>
      <c r="F758" s="4">
        <v>1770</v>
      </c>
      <c r="G758" s="8">
        <v>0.85</v>
      </c>
      <c r="H758" s="4">
        <f t="shared" si="11"/>
        <v>1504.5</v>
      </c>
      <c r="I758" s="4" t="s">
        <v>1053</v>
      </c>
      <c r="J758" s="6">
        <v>42098</v>
      </c>
      <c r="K758" s="10" t="s">
        <v>1046</v>
      </c>
      <c r="L758">
        <f>IF(SalesData[[#This Row],[Sales stage]]&lt;&gt;"Won",SalesData[[#This Row],[Close Date/Expected Close Date]]-SalesData[[#This Row],[Reporting Date]],"")</f>
        <v>26</v>
      </c>
      <c r="M758" t="b">
        <f>OR(Calculations!$B$2=1,INDEX(Calculations!$E$3:$E$13,Calculations!$B$2)=SalesData[[#This Row],[Country]])</f>
        <v>1</v>
      </c>
    </row>
    <row r="759" spans="1:13">
      <c r="A759" s="9">
        <v>42072</v>
      </c>
      <c r="B759" s="7" t="s">
        <v>27</v>
      </c>
      <c r="C759" s="4" t="s">
        <v>786</v>
      </c>
      <c r="D759" s="4" t="s">
        <v>1037</v>
      </c>
      <c r="E759" s="4" t="s">
        <v>1039</v>
      </c>
      <c r="F759" s="4">
        <v>2650</v>
      </c>
      <c r="G759" s="8">
        <v>0.6</v>
      </c>
      <c r="H759" s="4">
        <f t="shared" si="11"/>
        <v>1590</v>
      </c>
      <c r="I759" s="4" t="s">
        <v>1051</v>
      </c>
      <c r="J759" s="6">
        <v>42178</v>
      </c>
      <c r="K759" s="10" t="s">
        <v>1045</v>
      </c>
      <c r="L759">
        <f>IF(SalesData[[#This Row],[Sales stage]]&lt;&gt;"Won",SalesData[[#This Row],[Close Date/Expected Close Date]]-SalesData[[#This Row],[Reporting Date]],"")</f>
        <v>106</v>
      </c>
      <c r="M759" t="b">
        <f>OR(Calculations!$B$2=1,INDEX(Calculations!$E$3:$E$13,Calculations!$B$2)=SalesData[[#This Row],[Country]])</f>
        <v>1</v>
      </c>
    </row>
    <row r="760" spans="1:13">
      <c r="A760" s="9">
        <v>42072</v>
      </c>
      <c r="B760" s="7" t="s">
        <v>22</v>
      </c>
      <c r="C760" s="4" t="s">
        <v>787</v>
      </c>
      <c r="D760" s="4" t="s">
        <v>1033</v>
      </c>
      <c r="E760" s="4" t="s">
        <v>1048</v>
      </c>
      <c r="F760" s="4">
        <v>390</v>
      </c>
      <c r="G760" s="8">
        <v>0.7</v>
      </c>
      <c r="H760" s="4">
        <f t="shared" si="11"/>
        <v>273</v>
      </c>
      <c r="I760" s="2" t="s">
        <v>1052</v>
      </c>
      <c r="J760" s="6">
        <v>42125</v>
      </c>
      <c r="K760" s="10" t="s">
        <v>1045</v>
      </c>
      <c r="L760">
        <f>IF(SalesData[[#This Row],[Sales stage]]&lt;&gt;"Won",SalesData[[#This Row],[Close Date/Expected Close Date]]-SalesData[[#This Row],[Reporting Date]],"")</f>
        <v>53</v>
      </c>
      <c r="M760" t="b">
        <f>OR(Calculations!$B$2=1,INDEX(Calculations!$E$3:$E$13,Calculations!$B$2)=SalesData[[#This Row],[Country]])</f>
        <v>1</v>
      </c>
    </row>
    <row r="761" spans="1:13">
      <c r="A761" s="9">
        <v>42072</v>
      </c>
      <c r="B761" s="7" t="s">
        <v>26</v>
      </c>
      <c r="C761" s="4" t="s">
        <v>788</v>
      </c>
      <c r="D761" s="4" t="s">
        <v>1032</v>
      </c>
      <c r="E761" s="4" t="s">
        <v>1048</v>
      </c>
      <c r="F761" s="4">
        <v>3150</v>
      </c>
      <c r="G761" s="8">
        <v>0.65</v>
      </c>
      <c r="H761" s="4">
        <f t="shared" si="11"/>
        <v>2047.5</v>
      </c>
      <c r="I761" s="4" t="s">
        <v>1053</v>
      </c>
      <c r="J761" s="6">
        <v>42145</v>
      </c>
      <c r="K761" s="10" t="s">
        <v>1044</v>
      </c>
      <c r="L761">
        <f>IF(SalesData[[#This Row],[Sales stage]]&lt;&gt;"Won",SalesData[[#This Row],[Close Date/Expected Close Date]]-SalesData[[#This Row],[Reporting Date]],"")</f>
        <v>73</v>
      </c>
      <c r="M761" t="b">
        <f>OR(Calculations!$B$2=1,INDEX(Calculations!$E$3:$E$13,Calculations!$B$2)=SalesData[[#This Row],[Country]])</f>
        <v>1</v>
      </c>
    </row>
    <row r="762" spans="1:13">
      <c r="A762" s="9">
        <v>42073</v>
      </c>
      <c r="B762" s="7" t="s">
        <v>20</v>
      </c>
      <c r="C762" s="4" t="s">
        <v>789</v>
      </c>
      <c r="D762" s="4" t="s">
        <v>1030</v>
      </c>
      <c r="E762" s="4" t="s">
        <v>1040</v>
      </c>
      <c r="F762" s="4">
        <v>3650</v>
      </c>
      <c r="G762" s="8">
        <v>0.5</v>
      </c>
      <c r="H762" s="4">
        <f t="shared" si="11"/>
        <v>1825</v>
      </c>
      <c r="I762" s="4" t="s">
        <v>1051</v>
      </c>
      <c r="J762" s="6">
        <v>42157</v>
      </c>
      <c r="K762" s="10"/>
      <c r="L762">
        <f>IF(SalesData[[#This Row],[Sales stage]]&lt;&gt;"Won",SalesData[[#This Row],[Close Date/Expected Close Date]]-SalesData[[#This Row],[Reporting Date]],"")</f>
        <v>84</v>
      </c>
      <c r="M762" t="b">
        <f>OR(Calculations!$B$2=1,INDEX(Calculations!$E$3:$E$13,Calculations!$B$2)=SalesData[[#This Row],[Country]])</f>
        <v>1</v>
      </c>
    </row>
    <row r="763" spans="1:13">
      <c r="A763" s="9">
        <v>42073</v>
      </c>
      <c r="B763" s="7" t="s">
        <v>15</v>
      </c>
      <c r="C763" s="4" t="s">
        <v>790</v>
      </c>
      <c r="D763" s="4" t="s">
        <v>1036</v>
      </c>
      <c r="E763" s="4" t="s">
        <v>1048</v>
      </c>
      <c r="F763" s="4">
        <v>1280</v>
      </c>
      <c r="G763" s="8">
        <v>0.75</v>
      </c>
      <c r="H763" s="4">
        <f t="shared" si="11"/>
        <v>960</v>
      </c>
      <c r="I763" s="4" t="s">
        <v>1051</v>
      </c>
      <c r="J763" s="6">
        <v>42132</v>
      </c>
      <c r="K763" s="10" t="s">
        <v>1046</v>
      </c>
      <c r="L763">
        <f>IF(SalesData[[#This Row],[Sales stage]]&lt;&gt;"Won",SalesData[[#This Row],[Close Date/Expected Close Date]]-SalesData[[#This Row],[Reporting Date]],"")</f>
        <v>59</v>
      </c>
      <c r="M763" t="b">
        <f>OR(Calculations!$B$2=1,INDEX(Calculations!$E$3:$E$13,Calculations!$B$2)=SalesData[[#This Row],[Country]])</f>
        <v>1</v>
      </c>
    </row>
    <row r="764" spans="1:13">
      <c r="A764" s="9">
        <v>42073</v>
      </c>
      <c r="B764" s="7" t="s">
        <v>24</v>
      </c>
      <c r="C764" s="4" t="s">
        <v>791</v>
      </c>
      <c r="D764" s="4" t="s">
        <v>1031</v>
      </c>
      <c r="E764" s="4" t="s">
        <v>1048</v>
      </c>
      <c r="F764" s="4">
        <v>2260</v>
      </c>
      <c r="G764" s="8">
        <v>0.65</v>
      </c>
      <c r="H764" s="4">
        <f t="shared" si="11"/>
        <v>1469</v>
      </c>
      <c r="I764" s="4" t="s">
        <v>1051</v>
      </c>
      <c r="J764" s="6">
        <v>42164</v>
      </c>
      <c r="K764" s="10" t="s">
        <v>1043</v>
      </c>
      <c r="L764">
        <f>IF(SalesData[[#This Row],[Sales stage]]&lt;&gt;"Won",SalesData[[#This Row],[Close Date/Expected Close Date]]-SalesData[[#This Row],[Reporting Date]],"")</f>
        <v>91</v>
      </c>
      <c r="M764" t="b">
        <f>OR(Calculations!$B$2=1,INDEX(Calculations!$E$3:$E$13,Calculations!$B$2)=SalesData[[#This Row],[Country]])</f>
        <v>1</v>
      </c>
    </row>
    <row r="765" spans="1:13">
      <c r="A765" s="9">
        <v>42073</v>
      </c>
      <c r="B765" s="7" t="s">
        <v>21</v>
      </c>
      <c r="C765" s="4" t="s">
        <v>792</v>
      </c>
      <c r="D765" s="4" t="s">
        <v>1031</v>
      </c>
      <c r="E765" s="4" t="s">
        <v>1040</v>
      </c>
      <c r="F765" s="4">
        <v>4390</v>
      </c>
      <c r="G765" s="8">
        <v>0.6</v>
      </c>
      <c r="H765" s="4">
        <f t="shared" si="11"/>
        <v>2634</v>
      </c>
      <c r="I765" s="4" t="s">
        <v>1053</v>
      </c>
      <c r="J765" s="6">
        <v>42126</v>
      </c>
      <c r="K765" s="10" t="s">
        <v>1045</v>
      </c>
      <c r="L765">
        <f>IF(SalesData[[#This Row],[Sales stage]]&lt;&gt;"Won",SalesData[[#This Row],[Close Date/Expected Close Date]]-SalesData[[#This Row],[Reporting Date]],"")</f>
        <v>53</v>
      </c>
      <c r="M765" t="b">
        <f>OR(Calculations!$B$2=1,INDEX(Calculations!$E$3:$E$13,Calculations!$B$2)=SalesData[[#This Row],[Country]])</f>
        <v>1</v>
      </c>
    </row>
    <row r="766" spans="1:13">
      <c r="A766" s="9">
        <v>42073</v>
      </c>
      <c r="B766" s="7" t="s">
        <v>22</v>
      </c>
      <c r="C766" s="4" t="s">
        <v>793</v>
      </c>
      <c r="D766" s="4" t="s">
        <v>1038</v>
      </c>
      <c r="E766" s="4" t="s">
        <v>1040</v>
      </c>
      <c r="F766" s="4">
        <v>3120</v>
      </c>
      <c r="G766" s="8">
        <v>0.75</v>
      </c>
      <c r="H766" s="4">
        <f t="shared" si="11"/>
        <v>2340</v>
      </c>
      <c r="I766" s="4" t="s">
        <v>1053</v>
      </c>
      <c r="J766" s="6">
        <v>42136</v>
      </c>
      <c r="K766" s="10" t="s">
        <v>1043</v>
      </c>
      <c r="L766">
        <f>IF(SalesData[[#This Row],[Sales stage]]&lt;&gt;"Won",SalesData[[#This Row],[Close Date/Expected Close Date]]-SalesData[[#This Row],[Reporting Date]],"")</f>
        <v>63</v>
      </c>
      <c r="M766" t="b">
        <f>OR(Calculations!$B$2=1,INDEX(Calculations!$E$3:$E$13,Calculations!$B$2)=SalesData[[#This Row],[Country]])</f>
        <v>1</v>
      </c>
    </row>
    <row r="767" spans="1:13">
      <c r="A767" s="9">
        <v>42073</v>
      </c>
      <c r="B767" s="7" t="s">
        <v>10</v>
      </c>
      <c r="C767" s="4" t="s">
        <v>794</v>
      </c>
      <c r="D767" s="4" t="s">
        <v>1034</v>
      </c>
      <c r="E767" s="4" t="s">
        <v>1048</v>
      </c>
      <c r="F767" s="4">
        <v>1450</v>
      </c>
      <c r="G767" s="8">
        <v>0.7</v>
      </c>
      <c r="H767" s="4">
        <f t="shared" si="11"/>
        <v>1014.9999999999999</v>
      </c>
      <c r="I767" s="4" t="s">
        <v>1050</v>
      </c>
      <c r="J767" s="6">
        <v>42141</v>
      </c>
      <c r="K767" s="10" t="s">
        <v>1044</v>
      </c>
      <c r="L767">
        <f>IF(SalesData[[#This Row],[Sales stage]]&lt;&gt;"Won",SalesData[[#This Row],[Close Date/Expected Close Date]]-SalesData[[#This Row],[Reporting Date]],"")</f>
        <v>68</v>
      </c>
      <c r="M767" t="b">
        <f>OR(Calculations!$B$2=1,INDEX(Calculations!$E$3:$E$13,Calculations!$B$2)=SalesData[[#This Row],[Country]])</f>
        <v>1</v>
      </c>
    </row>
    <row r="768" spans="1:13">
      <c r="A768" s="9">
        <v>42073</v>
      </c>
      <c r="B768" s="7" t="s">
        <v>16</v>
      </c>
      <c r="C768" s="4" t="s">
        <v>795</v>
      </c>
      <c r="D768" s="4" t="s">
        <v>1033</v>
      </c>
      <c r="E768" s="4" t="s">
        <v>1042</v>
      </c>
      <c r="F768" s="4">
        <v>4920</v>
      </c>
      <c r="G768" s="8">
        <v>0.75</v>
      </c>
      <c r="H768" s="4">
        <f t="shared" si="11"/>
        <v>3690</v>
      </c>
      <c r="I768" s="4" t="s">
        <v>1053</v>
      </c>
      <c r="J768" s="6">
        <v>42102</v>
      </c>
      <c r="K768" s="10" t="s">
        <v>1044</v>
      </c>
      <c r="L768">
        <f>IF(SalesData[[#This Row],[Sales stage]]&lt;&gt;"Won",SalesData[[#This Row],[Close Date/Expected Close Date]]-SalesData[[#This Row],[Reporting Date]],"")</f>
        <v>29</v>
      </c>
      <c r="M768" t="b">
        <f>OR(Calculations!$B$2=1,INDEX(Calculations!$E$3:$E$13,Calculations!$B$2)=SalesData[[#This Row],[Country]])</f>
        <v>1</v>
      </c>
    </row>
    <row r="769" spans="1:13">
      <c r="A769" s="9">
        <v>42073</v>
      </c>
      <c r="B769" s="7" t="s">
        <v>25</v>
      </c>
      <c r="C769" s="4" t="s">
        <v>796</v>
      </c>
      <c r="D769" s="4" t="s">
        <v>1029</v>
      </c>
      <c r="E769" s="4" t="s">
        <v>1048</v>
      </c>
      <c r="F769" s="4">
        <v>930</v>
      </c>
      <c r="G769" s="8">
        <v>0.7</v>
      </c>
      <c r="H769" s="4">
        <f t="shared" si="11"/>
        <v>651</v>
      </c>
      <c r="I769" s="4" t="s">
        <v>1051</v>
      </c>
      <c r="J769" s="6">
        <v>42178</v>
      </c>
      <c r="K769" s="10" t="s">
        <v>1045</v>
      </c>
      <c r="L769">
        <f>IF(SalesData[[#This Row],[Sales stage]]&lt;&gt;"Won",SalesData[[#This Row],[Close Date/Expected Close Date]]-SalesData[[#This Row],[Reporting Date]],"")</f>
        <v>105</v>
      </c>
      <c r="M769" t="b">
        <f>OR(Calculations!$B$2=1,INDEX(Calculations!$E$3:$E$13,Calculations!$B$2)=SalesData[[#This Row],[Country]])</f>
        <v>1</v>
      </c>
    </row>
    <row r="770" spans="1:13">
      <c r="A770" s="9">
        <v>42073</v>
      </c>
      <c r="B770" s="7" t="s">
        <v>12</v>
      </c>
      <c r="C770" s="4" t="s">
        <v>797</v>
      </c>
      <c r="D770" s="4" t="s">
        <v>1029</v>
      </c>
      <c r="E770" s="4" t="s">
        <v>1048</v>
      </c>
      <c r="F770" s="4">
        <v>4180</v>
      </c>
      <c r="G770" s="8">
        <v>0.7</v>
      </c>
      <c r="H770" s="4">
        <f t="shared" si="11"/>
        <v>2926</v>
      </c>
      <c r="I770" s="4" t="s">
        <v>1050</v>
      </c>
      <c r="J770" s="6">
        <v>42179</v>
      </c>
      <c r="K770" s="10" t="s">
        <v>1045</v>
      </c>
      <c r="L770">
        <f>IF(SalesData[[#This Row],[Sales stage]]&lt;&gt;"Won",SalesData[[#This Row],[Close Date/Expected Close Date]]-SalesData[[#This Row],[Reporting Date]],"")</f>
        <v>106</v>
      </c>
      <c r="M770" t="b">
        <f>OR(Calculations!$B$2=1,INDEX(Calculations!$E$3:$E$13,Calculations!$B$2)=SalesData[[#This Row],[Country]])</f>
        <v>1</v>
      </c>
    </row>
    <row r="771" spans="1:13">
      <c r="A771" s="9">
        <v>42073</v>
      </c>
      <c r="B771" s="7" t="s">
        <v>24</v>
      </c>
      <c r="C771" s="4" t="s">
        <v>798</v>
      </c>
      <c r="D771" s="4" t="s">
        <v>1031</v>
      </c>
      <c r="E771" s="4" t="s">
        <v>1039</v>
      </c>
      <c r="F771" s="4">
        <v>4820</v>
      </c>
      <c r="G771" s="8">
        <v>0.6</v>
      </c>
      <c r="H771" s="4">
        <f t="shared" ref="H771:H834" si="12">F771*G771</f>
        <v>2892</v>
      </c>
      <c r="I771" s="4" t="s">
        <v>1051</v>
      </c>
      <c r="J771" s="6">
        <v>42137</v>
      </c>
      <c r="K771" s="10" t="s">
        <v>1044</v>
      </c>
      <c r="L771">
        <f>IF(SalesData[[#This Row],[Sales stage]]&lt;&gt;"Won",SalesData[[#This Row],[Close Date/Expected Close Date]]-SalesData[[#This Row],[Reporting Date]],"")</f>
        <v>64</v>
      </c>
      <c r="M771" t="b">
        <f>OR(Calculations!$B$2=1,INDEX(Calculations!$E$3:$E$13,Calculations!$B$2)=SalesData[[#This Row],[Country]])</f>
        <v>1</v>
      </c>
    </row>
    <row r="772" spans="1:13">
      <c r="A772" s="9">
        <v>42073</v>
      </c>
      <c r="B772" s="7" t="s">
        <v>21</v>
      </c>
      <c r="C772" s="4" t="s">
        <v>799</v>
      </c>
      <c r="D772" s="4" t="s">
        <v>1038</v>
      </c>
      <c r="E772" s="4" t="s">
        <v>1041</v>
      </c>
      <c r="F772" s="4">
        <v>4650</v>
      </c>
      <c r="G772" s="8">
        <v>0.8</v>
      </c>
      <c r="H772" s="4">
        <f t="shared" si="12"/>
        <v>3720</v>
      </c>
      <c r="I772" s="4" t="s">
        <v>1051</v>
      </c>
      <c r="J772" s="6">
        <v>42132</v>
      </c>
      <c r="K772" s="10"/>
      <c r="L772">
        <f>IF(SalesData[[#This Row],[Sales stage]]&lt;&gt;"Won",SalesData[[#This Row],[Close Date/Expected Close Date]]-SalesData[[#This Row],[Reporting Date]],"")</f>
        <v>59</v>
      </c>
      <c r="M772" t="b">
        <f>OR(Calculations!$B$2=1,INDEX(Calculations!$E$3:$E$13,Calculations!$B$2)=SalesData[[#This Row],[Country]])</f>
        <v>1</v>
      </c>
    </row>
    <row r="773" spans="1:13">
      <c r="A773" s="9">
        <v>42073</v>
      </c>
      <c r="B773" s="7" t="s">
        <v>9</v>
      </c>
      <c r="C773" s="4" t="s">
        <v>800</v>
      </c>
      <c r="D773" s="4" t="s">
        <v>1031</v>
      </c>
      <c r="E773" s="4" t="s">
        <v>1048</v>
      </c>
      <c r="F773" s="4">
        <v>1600</v>
      </c>
      <c r="G773" s="8">
        <v>0.55000000000000004</v>
      </c>
      <c r="H773" s="4">
        <f t="shared" si="12"/>
        <v>880.00000000000011</v>
      </c>
      <c r="I773" s="4" t="s">
        <v>1051</v>
      </c>
      <c r="J773" s="6">
        <v>42156</v>
      </c>
      <c r="K773" s="10" t="s">
        <v>1046</v>
      </c>
      <c r="L773">
        <f>IF(SalesData[[#This Row],[Sales stage]]&lt;&gt;"Won",SalesData[[#This Row],[Close Date/Expected Close Date]]-SalesData[[#This Row],[Reporting Date]],"")</f>
        <v>83</v>
      </c>
      <c r="M773" t="b">
        <f>OR(Calculations!$B$2=1,INDEX(Calculations!$E$3:$E$13,Calculations!$B$2)=SalesData[[#This Row],[Country]])</f>
        <v>1</v>
      </c>
    </row>
    <row r="774" spans="1:13">
      <c r="A774" s="9">
        <v>42074</v>
      </c>
      <c r="B774" s="7" t="s">
        <v>16</v>
      </c>
      <c r="C774" s="4" t="s">
        <v>801</v>
      </c>
      <c r="D774" s="4" t="s">
        <v>1037</v>
      </c>
      <c r="E774" s="4" t="s">
        <v>1039</v>
      </c>
      <c r="F774" s="4">
        <v>4310</v>
      </c>
      <c r="G774" s="8">
        <v>0.85</v>
      </c>
      <c r="H774" s="4">
        <f t="shared" si="12"/>
        <v>3663.5</v>
      </c>
      <c r="I774" s="4" t="s">
        <v>1051</v>
      </c>
      <c r="J774" s="6">
        <v>42136</v>
      </c>
      <c r="K774" s="10" t="s">
        <v>1044</v>
      </c>
      <c r="L774">
        <f>IF(SalesData[[#This Row],[Sales stage]]&lt;&gt;"Won",SalesData[[#This Row],[Close Date/Expected Close Date]]-SalesData[[#This Row],[Reporting Date]],"")</f>
        <v>62</v>
      </c>
      <c r="M774" t="b">
        <f>OR(Calculations!$B$2=1,INDEX(Calculations!$E$3:$E$13,Calculations!$B$2)=SalesData[[#This Row],[Country]])</f>
        <v>1</v>
      </c>
    </row>
    <row r="775" spans="1:13">
      <c r="A775" s="9">
        <v>42074</v>
      </c>
      <c r="B775" s="7" t="s">
        <v>14</v>
      </c>
      <c r="C775" s="4" t="s">
        <v>802</v>
      </c>
      <c r="D775" s="4" t="s">
        <v>1036</v>
      </c>
      <c r="E775" s="4" t="s">
        <v>1048</v>
      </c>
      <c r="F775" s="4">
        <v>1490</v>
      </c>
      <c r="G775" s="8">
        <v>0.6</v>
      </c>
      <c r="H775" s="4">
        <f t="shared" si="12"/>
        <v>894</v>
      </c>
      <c r="I775" s="4" t="s">
        <v>1053</v>
      </c>
      <c r="J775" s="6">
        <v>42180</v>
      </c>
      <c r="K775" s="10" t="s">
        <v>1043</v>
      </c>
      <c r="L775">
        <f>IF(SalesData[[#This Row],[Sales stage]]&lt;&gt;"Won",SalesData[[#This Row],[Close Date/Expected Close Date]]-SalesData[[#This Row],[Reporting Date]],"")</f>
        <v>106</v>
      </c>
      <c r="M775" t="b">
        <f>OR(Calculations!$B$2=1,INDEX(Calculations!$E$3:$E$13,Calculations!$B$2)=SalesData[[#This Row],[Country]])</f>
        <v>1</v>
      </c>
    </row>
    <row r="776" spans="1:13">
      <c r="A776" s="9">
        <v>42074</v>
      </c>
      <c r="B776" s="7" t="s">
        <v>26</v>
      </c>
      <c r="C776" s="4" t="s">
        <v>803</v>
      </c>
      <c r="D776" s="4" t="s">
        <v>1029</v>
      </c>
      <c r="E776" s="4" t="s">
        <v>1048</v>
      </c>
      <c r="F776" s="4">
        <v>2530</v>
      </c>
      <c r="G776" s="8">
        <v>0.75</v>
      </c>
      <c r="H776" s="4">
        <f t="shared" si="12"/>
        <v>1897.5</v>
      </c>
      <c r="I776" s="4" t="s">
        <v>1051</v>
      </c>
      <c r="J776" s="6">
        <v>42183</v>
      </c>
      <c r="K776" s="10" t="s">
        <v>1043</v>
      </c>
      <c r="L776">
        <f>IF(SalesData[[#This Row],[Sales stage]]&lt;&gt;"Won",SalesData[[#This Row],[Close Date/Expected Close Date]]-SalesData[[#This Row],[Reporting Date]],"")</f>
        <v>109</v>
      </c>
      <c r="M776" t="b">
        <f>OR(Calculations!$B$2=1,INDEX(Calculations!$E$3:$E$13,Calculations!$B$2)=SalesData[[#This Row],[Country]])</f>
        <v>1</v>
      </c>
    </row>
    <row r="777" spans="1:13">
      <c r="A777" s="9">
        <v>42074</v>
      </c>
      <c r="B777" s="7" t="s">
        <v>18</v>
      </c>
      <c r="C777" s="4" t="s">
        <v>804</v>
      </c>
      <c r="D777" s="4" t="s">
        <v>1036</v>
      </c>
      <c r="E777" s="4" t="s">
        <v>1048</v>
      </c>
      <c r="F777" s="4">
        <v>430</v>
      </c>
      <c r="G777" s="8">
        <v>0.55000000000000004</v>
      </c>
      <c r="H777" s="4">
        <f t="shared" si="12"/>
        <v>236.50000000000003</v>
      </c>
      <c r="I777" s="4" t="s">
        <v>1053</v>
      </c>
      <c r="J777" s="6">
        <v>42112</v>
      </c>
      <c r="K777" s="10"/>
      <c r="L777">
        <f>IF(SalesData[[#This Row],[Sales stage]]&lt;&gt;"Won",SalesData[[#This Row],[Close Date/Expected Close Date]]-SalesData[[#This Row],[Reporting Date]],"")</f>
        <v>38</v>
      </c>
      <c r="M777" t="b">
        <f>OR(Calculations!$B$2=1,INDEX(Calculations!$E$3:$E$13,Calculations!$B$2)=SalesData[[#This Row],[Country]])</f>
        <v>1</v>
      </c>
    </row>
    <row r="778" spans="1:13">
      <c r="A778" s="9">
        <v>42074</v>
      </c>
      <c r="B778" s="7" t="s">
        <v>14</v>
      </c>
      <c r="C778" s="4" t="s">
        <v>805</v>
      </c>
      <c r="D778" s="4" t="s">
        <v>1032</v>
      </c>
      <c r="E778" s="4" t="s">
        <v>1048</v>
      </c>
      <c r="F778" s="4">
        <v>4790</v>
      </c>
      <c r="G778" s="8">
        <v>0.75</v>
      </c>
      <c r="H778" s="4">
        <f t="shared" si="12"/>
        <v>3592.5</v>
      </c>
      <c r="I778" s="4" t="s">
        <v>1050</v>
      </c>
      <c r="J778" s="6">
        <v>42102</v>
      </c>
      <c r="K778" s="10" t="s">
        <v>1043</v>
      </c>
      <c r="L778">
        <f>IF(SalesData[[#This Row],[Sales stage]]&lt;&gt;"Won",SalesData[[#This Row],[Close Date/Expected Close Date]]-SalesData[[#This Row],[Reporting Date]],"")</f>
        <v>28</v>
      </c>
      <c r="M778" t="b">
        <f>OR(Calculations!$B$2=1,INDEX(Calculations!$E$3:$E$13,Calculations!$B$2)=SalesData[[#This Row],[Country]])</f>
        <v>1</v>
      </c>
    </row>
    <row r="779" spans="1:13">
      <c r="A779" s="9">
        <v>42074</v>
      </c>
      <c r="B779" s="7" t="s">
        <v>21</v>
      </c>
      <c r="C779" s="4" t="s">
        <v>806</v>
      </c>
      <c r="D779" s="4" t="s">
        <v>1030</v>
      </c>
      <c r="E779" s="4" t="s">
        <v>1048</v>
      </c>
      <c r="F779" s="4">
        <v>3980</v>
      </c>
      <c r="G779" s="8">
        <v>0.65</v>
      </c>
      <c r="H779" s="4">
        <f t="shared" si="12"/>
        <v>2587</v>
      </c>
      <c r="I779" s="4" t="s">
        <v>1053</v>
      </c>
      <c r="J779" s="6">
        <v>42171</v>
      </c>
      <c r="K779" s="10" t="s">
        <v>1044</v>
      </c>
      <c r="L779">
        <f>IF(SalesData[[#This Row],[Sales stage]]&lt;&gt;"Won",SalesData[[#This Row],[Close Date/Expected Close Date]]-SalesData[[#This Row],[Reporting Date]],"")</f>
        <v>97</v>
      </c>
      <c r="M779" t="b">
        <f>OR(Calculations!$B$2=1,INDEX(Calculations!$E$3:$E$13,Calculations!$B$2)=SalesData[[#This Row],[Country]])</f>
        <v>1</v>
      </c>
    </row>
    <row r="780" spans="1:13">
      <c r="A780" s="9">
        <v>42075</v>
      </c>
      <c r="B780" s="7" t="s">
        <v>17</v>
      </c>
      <c r="C780" s="4" t="s">
        <v>807</v>
      </c>
      <c r="D780" s="4" t="s">
        <v>1031</v>
      </c>
      <c r="E780" s="4" t="s">
        <v>1048</v>
      </c>
      <c r="F780" s="4">
        <v>820</v>
      </c>
      <c r="G780" s="8">
        <v>0.75</v>
      </c>
      <c r="H780" s="4">
        <f t="shared" si="12"/>
        <v>615</v>
      </c>
      <c r="I780" s="4" t="s">
        <v>1051</v>
      </c>
      <c r="J780" s="6">
        <v>42109</v>
      </c>
      <c r="K780" s="10" t="s">
        <v>1044</v>
      </c>
      <c r="L780">
        <f>IF(SalesData[[#This Row],[Sales stage]]&lt;&gt;"Won",SalesData[[#This Row],[Close Date/Expected Close Date]]-SalesData[[#This Row],[Reporting Date]],"")</f>
        <v>34</v>
      </c>
      <c r="M780" t="b">
        <f>OR(Calculations!$B$2=1,INDEX(Calculations!$E$3:$E$13,Calculations!$B$2)=SalesData[[#This Row],[Country]])</f>
        <v>1</v>
      </c>
    </row>
    <row r="781" spans="1:13">
      <c r="A781" s="9">
        <v>42075</v>
      </c>
      <c r="B781" s="7" t="s">
        <v>23</v>
      </c>
      <c r="C781" s="4" t="s">
        <v>808</v>
      </c>
      <c r="D781" s="4" t="s">
        <v>1036</v>
      </c>
      <c r="E781" s="4" t="s">
        <v>1048</v>
      </c>
      <c r="F781" s="4">
        <v>750</v>
      </c>
      <c r="G781" s="8">
        <v>0.55000000000000004</v>
      </c>
      <c r="H781" s="4">
        <f t="shared" si="12"/>
        <v>412.50000000000006</v>
      </c>
      <c r="I781" s="4" t="s">
        <v>1051</v>
      </c>
      <c r="J781" s="6">
        <v>42100</v>
      </c>
      <c r="K781" s="10" t="s">
        <v>1046</v>
      </c>
      <c r="L781">
        <f>IF(SalesData[[#This Row],[Sales stage]]&lt;&gt;"Won",SalesData[[#This Row],[Close Date/Expected Close Date]]-SalesData[[#This Row],[Reporting Date]],"")</f>
        <v>25</v>
      </c>
      <c r="M781" t="b">
        <f>OR(Calculations!$B$2=1,INDEX(Calculations!$E$3:$E$13,Calculations!$B$2)=SalesData[[#This Row],[Country]])</f>
        <v>1</v>
      </c>
    </row>
    <row r="782" spans="1:13">
      <c r="A782" s="9">
        <v>42075</v>
      </c>
      <c r="B782" s="7" t="s">
        <v>9</v>
      </c>
      <c r="C782" s="4" t="s">
        <v>809</v>
      </c>
      <c r="D782" s="4" t="s">
        <v>1029</v>
      </c>
      <c r="E782" s="4" t="s">
        <v>1040</v>
      </c>
      <c r="F782" s="4">
        <v>2560</v>
      </c>
      <c r="G782" s="8">
        <v>0.7</v>
      </c>
      <c r="H782" s="4">
        <f t="shared" si="12"/>
        <v>1792</v>
      </c>
      <c r="I782" s="4" t="s">
        <v>1050</v>
      </c>
      <c r="J782" s="6">
        <v>42179</v>
      </c>
      <c r="K782" s="10" t="s">
        <v>1045</v>
      </c>
      <c r="L782">
        <f>IF(SalesData[[#This Row],[Sales stage]]&lt;&gt;"Won",SalesData[[#This Row],[Close Date/Expected Close Date]]-SalesData[[#This Row],[Reporting Date]],"")</f>
        <v>104</v>
      </c>
      <c r="M782" t="b">
        <f>OR(Calculations!$B$2=1,INDEX(Calculations!$E$3:$E$13,Calculations!$B$2)=SalesData[[#This Row],[Country]])</f>
        <v>1</v>
      </c>
    </row>
    <row r="783" spans="1:13">
      <c r="A783" s="9">
        <v>42075</v>
      </c>
      <c r="B783" s="7" t="s">
        <v>19</v>
      </c>
      <c r="C783" s="4" t="s">
        <v>810</v>
      </c>
      <c r="D783" s="4" t="s">
        <v>1030</v>
      </c>
      <c r="E783" s="4" t="s">
        <v>1040</v>
      </c>
      <c r="F783" s="4">
        <v>1370</v>
      </c>
      <c r="G783" s="8">
        <v>0.7</v>
      </c>
      <c r="H783" s="4">
        <f t="shared" si="12"/>
        <v>958.99999999999989</v>
      </c>
      <c r="I783" s="4" t="s">
        <v>1051</v>
      </c>
      <c r="J783" s="6">
        <v>42173</v>
      </c>
      <c r="K783" s="10" t="s">
        <v>1044</v>
      </c>
      <c r="L783">
        <f>IF(SalesData[[#This Row],[Sales stage]]&lt;&gt;"Won",SalesData[[#This Row],[Close Date/Expected Close Date]]-SalesData[[#This Row],[Reporting Date]],"")</f>
        <v>98</v>
      </c>
      <c r="M783" t="b">
        <f>OR(Calculations!$B$2=1,INDEX(Calculations!$E$3:$E$13,Calculations!$B$2)=SalesData[[#This Row],[Country]])</f>
        <v>1</v>
      </c>
    </row>
    <row r="784" spans="1:13">
      <c r="A784" s="9">
        <v>42075</v>
      </c>
      <c r="B784" s="7" t="s">
        <v>15</v>
      </c>
      <c r="C784" s="4" t="s">
        <v>811</v>
      </c>
      <c r="D784" s="4" t="s">
        <v>1031</v>
      </c>
      <c r="E784" s="4" t="s">
        <v>1040</v>
      </c>
      <c r="F784" s="4">
        <v>4250</v>
      </c>
      <c r="G784" s="8">
        <v>0.6</v>
      </c>
      <c r="H784" s="4">
        <f t="shared" si="12"/>
        <v>2550</v>
      </c>
      <c r="I784" s="4" t="s">
        <v>1053</v>
      </c>
      <c r="J784" s="6">
        <v>42160</v>
      </c>
      <c r="K784" s="10" t="s">
        <v>1046</v>
      </c>
      <c r="L784">
        <f>IF(SalesData[[#This Row],[Sales stage]]&lt;&gt;"Won",SalesData[[#This Row],[Close Date/Expected Close Date]]-SalesData[[#This Row],[Reporting Date]],"")</f>
        <v>85</v>
      </c>
      <c r="M784" t="b">
        <f>OR(Calculations!$B$2=1,INDEX(Calculations!$E$3:$E$13,Calculations!$B$2)=SalesData[[#This Row],[Country]])</f>
        <v>1</v>
      </c>
    </row>
    <row r="785" spans="1:13">
      <c r="A785" s="9">
        <v>42075</v>
      </c>
      <c r="B785" s="7" t="s">
        <v>8</v>
      </c>
      <c r="C785" s="4" t="s">
        <v>812</v>
      </c>
      <c r="D785" s="4" t="s">
        <v>1029</v>
      </c>
      <c r="E785" s="4" t="s">
        <v>1048</v>
      </c>
      <c r="F785" s="4">
        <v>3730</v>
      </c>
      <c r="G785" s="8">
        <v>0.75</v>
      </c>
      <c r="H785" s="4">
        <f t="shared" si="12"/>
        <v>2797.5</v>
      </c>
      <c r="I785" s="4" t="s">
        <v>1051</v>
      </c>
      <c r="J785" s="6">
        <v>42180</v>
      </c>
      <c r="K785" s="10" t="s">
        <v>1043</v>
      </c>
      <c r="L785">
        <f>IF(SalesData[[#This Row],[Sales stage]]&lt;&gt;"Won",SalesData[[#This Row],[Close Date/Expected Close Date]]-SalesData[[#This Row],[Reporting Date]],"")</f>
        <v>105</v>
      </c>
      <c r="M785" t="b">
        <f>OR(Calculations!$B$2=1,INDEX(Calculations!$E$3:$E$13,Calculations!$B$2)=SalesData[[#This Row],[Country]])</f>
        <v>1</v>
      </c>
    </row>
    <row r="786" spans="1:13">
      <c r="A786" s="9">
        <v>42075</v>
      </c>
      <c r="B786" s="7" t="s">
        <v>21</v>
      </c>
      <c r="C786" s="4" t="s">
        <v>813</v>
      </c>
      <c r="D786" s="4" t="s">
        <v>1030</v>
      </c>
      <c r="E786" s="4" t="s">
        <v>1040</v>
      </c>
      <c r="F786" s="4">
        <v>2380</v>
      </c>
      <c r="G786" s="8">
        <v>0.5</v>
      </c>
      <c r="H786" s="4">
        <f t="shared" si="12"/>
        <v>1190</v>
      </c>
      <c r="I786" s="4" t="s">
        <v>1050</v>
      </c>
      <c r="J786" s="6">
        <v>42096</v>
      </c>
      <c r="K786" s="10" t="s">
        <v>1044</v>
      </c>
      <c r="L786">
        <f>IF(SalesData[[#This Row],[Sales stage]]&lt;&gt;"Won",SalesData[[#This Row],[Close Date/Expected Close Date]]-SalesData[[#This Row],[Reporting Date]],"")</f>
        <v>21</v>
      </c>
      <c r="M786" t="b">
        <f>OR(Calculations!$B$2=1,INDEX(Calculations!$E$3:$E$13,Calculations!$B$2)=SalesData[[#This Row],[Country]])</f>
        <v>1</v>
      </c>
    </row>
    <row r="787" spans="1:13">
      <c r="A787" s="9">
        <v>42075</v>
      </c>
      <c r="B787" s="7" t="s">
        <v>20</v>
      </c>
      <c r="C787" s="4" t="s">
        <v>814</v>
      </c>
      <c r="D787" s="4" t="s">
        <v>1032</v>
      </c>
      <c r="E787" s="4" t="s">
        <v>1048</v>
      </c>
      <c r="F787" s="4">
        <v>330</v>
      </c>
      <c r="G787" s="8">
        <v>0.8</v>
      </c>
      <c r="H787" s="4">
        <f t="shared" si="12"/>
        <v>264</v>
      </c>
      <c r="I787" s="2" t="s">
        <v>1052</v>
      </c>
      <c r="J787" s="6">
        <v>42098</v>
      </c>
      <c r="K787" s="10"/>
      <c r="L787">
        <f>IF(SalesData[[#This Row],[Sales stage]]&lt;&gt;"Won",SalesData[[#This Row],[Close Date/Expected Close Date]]-SalesData[[#This Row],[Reporting Date]],"")</f>
        <v>23</v>
      </c>
      <c r="M787" t="b">
        <f>OR(Calculations!$B$2=1,INDEX(Calculations!$E$3:$E$13,Calculations!$B$2)=SalesData[[#This Row],[Country]])</f>
        <v>1</v>
      </c>
    </row>
    <row r="788" spans="1:13">
      <c r="A788" s="9">
        <v>42075</v>
      </c>
      <c r="B788" s="7" t="s">
        <v>24</v>
      </c>
      <c r="C788" s="4" t="s">
        <v>815</v>
      </c>
      <c r="D788" s="4" t="s">
        <v>1029</v>
      </c>
      <c r="E788" s="4" t="s">
        <v>1040</v>
      </c>
      <c r="F788" s="4">
        <v>1060</v>
      </c>
      <c r="G788" s="8">
        <v>0.85</v>
      </c>
      <c r="H788" s="4">
        <f t="shared" si="12"/>
        <v>901</v>
      </c>
      <c r="I788" s="4" t="s">
        <v>1050</v>
      </c>
      <c r="J788" s="6">
        <v>42230</v>
      </c>
      <c r="K788" s="10"/>
      <c r="L788">
        <f>IF(SalesData[[#This Row],[Sales stage]]&lt;&gt;"Won",SalesData[[#This Row],[Close Date/Expected Close Date]]-SalesData[[#This Row],[Reporting Date]],"")</f>
        <v>155</v>
      </c>
      <c r="M788" t="b">
        <f>OR(Calculations!$B$2=1,INDEX(Calculations!$E$3:$E$13,Calculations!$B$2)=SalesData[[#This Row],[Country]])</f>
        <v>1</v>
      </c>
    </row>
    <row r="789" spans="1:13">
      <c r="A789" s="9">
        <v>42075</v>
      </c>
      <c r="B789" s="7" t="s">
        <v>23</v>
      </c>
      <c r="C789" s="4" t="s">
        <v>816</v>
      </c>
      <c r="D789" s="4" t="s">
        <v>1031</v>
      </c>
      <c r="E789" s="4" t="s">
        <v>1047</v>
      </c>
      <c r="F789" s="4">
        <v>3910</v>
      </c>
      <c r="G789" s="8">
        <v>0.8</v>
      </c>
      <c r="H789" s="4">
        <f t="shared" si="12"/>
        <v>3128</v>
      </c>
      <c r="I789" s="4" t="s">
        <v>1051</v>
      </c>
      <c r="J789" s="6">
        <v>42089</v>
      </c>
      <c r="K789" s="10"/>
      <c r="L789" t="str">
        <f>IF(SalesData[[#This Row],[Sales stage]]&lt;&gt;"Won",SalesData[[#This Row],[Close Date/Expected Close Date]]-SalesData[[#This Row],[Reporting Date]],"")</f>
        <v/>
      </c>
      <c r="M789" t="b">
        <f>OR(Calculations!$B$2=1,INDEX(Calculations!$E$3:$E$13,Calculations!$B$2)=SalesData[[#This Row],[Country]])</f>
        <v>1</v>
      </c>
    </row>
    <row r="790" spans="1:13">
      <c r="A790" s="9">
        <v>42075</v>
      </c>
      <c r="B790" s="7" t="s">
        <v>8</v>
      </c>
      <c r="C790" s="4" t="s">
        <v>817</v>
      </c>
      <c r="D790" s="4" t="s">
        <v>1029</v>
      </c>
      <c r="E790" s="4" t="s">
        <v>1048</v>
      </c>
      <c r="F790" s="4">
        <v>2390</v>
      </c>
      <c r="G790" s="8">
        <v>0.65</v>
      </c>
      <c r="H790" s="4">
        <f t="shared" si="12"/>
        <v>1553.5</v>
      </c>
      <c r="I790" s="4" t="s">
        <v>1051</v>
      </c>
      <c r="J790" s="6">
        <v>42153</v>
      </c>
      <c r="K790" s="10"/>
      <c r="L790">
        <f>IF(SalesData[[#This Row],[Sales stage]]&lt;&gt;"Won",SalesData[[#This Row],[Close Date/Expected Close Date]]-SalesData[[#This Row],[Reporting Date]],"")</f>
        <v>78</v>
      </c>
      <c r="M790" t="b">
        <f>OR(Calculations!$B$2=1,INDEX(Calculations!$E$3:$E$13,Calculations!$B$2)=SalesData[[#This Row],[Country]])</f>
        <v>1</v>
      </c>
    </row>
    <row r="791" spans="1:13">
      <c r="A791" s="9">
        <v>42075</v>
      </c>
      <c r="B791" s="7" t="s">
        <v>16</v>
      </c>
      <c r="C791" s="4" t="s">
        <v>818</v>
      </c>
      <c r="D791" s="4" t="s">
        <v>1030</v>
      </c>
      <c r="E791" s="4" t="s">
        <v>1039</v>
      </c>
      <c r="F791" s="4">
        <v>1500</v>
      </c>
      <c r="G791" s="8">
        <v>0.85</v>
      </c>
      <c r="H791" s="4">
        <f t="shared" si="12"/>
        <v>1275</v>
      </c>
      <c r="I791" s="4" t="s">
        <v>1051</v>
      </c>
      <c r="J791" s="6">
        <v>42228</v>
      </c>
      <c r="K791" s="10"/>
      <c r="L791">
        <f>IF(SalesData[[#This Row],[Sales stage]]&lt;&gt;"Won",SalesData[[#This Row],[Close Date/Expected Close Date]]-SalesData[[#This Row],[Reporting Date]],"")</f>
        <v>153</v>
      </c>
      <c r="M791" t="b">
        <f>OR(Calculations!$B$2=1,INDEX(Calculations!$E$3:$E$13,Calculations!$B$2)=SalesData[[#This Row],[Country]])</f>
        <v>1</v>
      </c>
    </row>
    <row r="792" spans="1:13">
      <c r="A792" s="9">
        <v>42075</v>
      </c>
      <c r="B792" s="7" t="s">
        <v>24</v>
      </c>
      <c r="C792" s="4" t="s">
        <v>819</v>
      </c>
      <c r="D792" s="4" t="s">
        <v>1038</v>
      </c>
      <c r="E792" s="4" t="s">
        <v>1040</v>
      </c>
      <c r="F792" s="4">
        <v>1630</v>
      </c>
      <c r="G792" s="8">
        <v>0.6</v>
      </c>
      <c r="H792" s="4">
        <f t="shared" si="12"/>
        <v>978</v>
      </c>
      <c r="I792" s="4" t="s">
        <v>1051</v>
      </c>
      <c r="J792" s="6">
        <v>42150</v>
      </c>
      <c r="K792" s="10" t="s">
        <v>1044</v>
      </c>
      <c r="L792">
        <f>IF(SalesData[[#This Row],[Sales stage]]&lt;&gt;"Won",SalesData[[#This Row],[Close Date/Expected Close Date]]-SalesData[[#This Row],[Reporting Date]],"")</f>
        <v>75</v>
      </c>
      <c r="M792" t="b">
        <f>OR(Calculations!$B$2=1,INDEX(Calculations!$E$3:$E$13,Calculations!$B$2)=SalesData[[#This Row],[Country]])</f>
        <v>1</v>
      </c>
    </row>
    <row r="793" spans="1:13">
      <c r="A793" s="9">
        <v>42075</v>
      </c>
      <c r="B793" s="7" t="s">
        <v>19</v>
      </c>
      <c r="C793" s="4" t="s">
        <v>820</v>
      </c>
      <c r="D793" s="4" t="s">
        <v>1032</v>
      </c>
      <c r="E793" s="4" t="s">
        <v>1040</v>
      </c>
      <c r="F793" s="4">
        <v>3550</v>
      </c>
      <c r="G793" s="8">
        <v>0.6</v>
      </c>
      <c r="H793" s="4">
        <f t="shared" si="12"/>
        <v>2130</v>
      </c>
      <c r="I793" s="4" t="s">
        <v>1051</v>
      </c>
      <c r="J793" s="6">
        <v>42114</v>
      </c>
      <c r="K793" s="10" t="s">
        <v>1046</v>
      </c>
      <c r="L793">
        <f>IF(SalesData[[#This Row],[Sales stage]]&lt;&gt;"Won",SalesData[[#This Row],[Close Date/Expected Close Date]]-SalesData[[#This Row],[Reporting Date]],"")</f>
        <v>39</v>
      </c>
      <c r="M793" t="b">
        <f>OR(Calculations!$B$2=1,INDEX(Calculations!$E$3:$E$13,Calculations!$B$2)=SalesData[[#This Row],[Country]])</f>
        <v>1</v>
      </c>
    </row>
    <row r="794" spans="1:13">
      <c r="A794" s="9">
        <v>42075</v>
      </c>
      <c r="B794" s="7" t="s">
        <v>15</v>
      </c>
      <c r="C794" s="4" t="s">
        <v>821</v>
      </c>
      <c r="D794" s="4" t="s">
        <v>1033</v>
      </c>
      <c r="E794" s="4" t="s">
        <v>1048</v>
      </c>
      <c r="F794" s="4">
        <v>3160</v>
      </c>
      <c r="G794" s="8">
        <v>0.8</v>
      </c>
      <c r="H794" s="4">
        <f t="shared" si="12"/>
        <v>2528</v>
      </c>
      <c r="I794" s="4" t="s">
        <v>1053</v>
      </c>
      <c r="J794" s="6">
        <v>42103</v>
      </c>
      <c r="K794" s="10" t="s">
        <v>1046</v>
      </c>
      <c r="L794">
        <f>IF(SalesData[[#This Row],[Sales stage]]&lt;&gt;"Won",SalesData[[#This Row],[Close Date/Expected Close Date]]-SalesData[[#This Row],[Reporting Date]],"")</f>
        <v>28</v>
      </c>
      <c r="M794" t="b">
        <f>OR(Calculations!$B$2=1,INDEX(Calculations!$E$3:$E$13,Calculations!$B$2)=SalesData[[#This Row],[Country]])</f>
        <v>1</v>
      </c>
    </row>
    <row r="795" spans="1:13">
      <c r="A795" s="9">
        <v>42075</v>
      </c>
      <c r="B795" s="7" t="s">
        <v>16</v>
      </c>
      <c r="C795" s="4" t="s">
        <v>822</v>
      </c>
      <c r="D795" s="4" t="s">
        <v>1035</v>
      </c>
      <c r="E795" s="4" t="s">
        <v>1040</v>
      </c>
      <c r="F795" s="4">
        <v>2850</v>
      </c>
      <c r="G795" s="8">
        <v>0.65</v>
      </c>
      <c r="H795" s="4">
        <f t="shared" si="12"/>
        <v>1852.5</v>
      </c>
      <c r="I795" s="4" t="s">
        <v>1053</v>
      </c>
      <c r="J795" s="6">
        <v>42170</v>
      </c>
      <c r="K795" s="10" t="s">
        <v>1045</v>
      </c>
      <c r="L795">
        <f>IF(SalesData[[#This Row],[Sales stage]]&lt;&gt;"Won",SalesData[[#This Row],[Close Date/Expected Close Date]]-SalesData[[#This Row],[Reporting Date]],"")</f>
        <v>95</v>
      </c>
      <c r="M795" t="b">
        <f>OR(Calculations!$B$2=1,INDEX(Calculations!$E$3:$E$13,Calculations!$B$2)=SalesData[[#This Row],[Country]])</f>
        <v>1</v>
      </c>
    </row>
    <row r="796" spans="1:13">
      <c r="A796" s="9">
        <v>42075</v>
      </c>
      <c r="B796" s="7" t="s">
        <v>22</v>
      </c>
      <c r="C796" s="4" t="s">
        <v>823</v>
      </c>
      <c r="D796" s="4" t="s">
        <v>1033</v>
      </c>
      <c r="E796" s="4" t="s">
        <v>1048</v>
      </c>
      <c r="F796" s="4">
        <v>2760</v>
      </c>
      <c r="G796" s="8">
        <v>0.8</v>
      </c>
      <c r="H796" s="4">
        <f t="shared" si="12"/>
        <v>2208</v>
      </c>
      <c r="I796" s="4" t="s">
        <v>1051</v>
      </c>
      <c r="J796" s="6">
        <v>42137</v>
      </c>
      <c r="K796" s="10" t="s">
        <v>1045</v>
      </c>
      <c r="L796">
        <f>IF(SalesData[[#This Row],[Sales stage]]&lt;&gt;"Won",SalesData[[#This Row],[Close Date/Expected Close Date]]-SalesData[[#This Row],[Reporting Date]],"")</f>
        <v>62</v>
      </c>
      <c r="M796" t="b">
        <f>OR(Calculations!$B$2=1,INDEX(Calculations!$E$3:$E$13,Calculations!$B$2)=SalesData[[#This Row],[Country]])</f>
        <v>1</v>
      </c>
    </row>
    <row r="797" spans="1:13">
      <c r="A797" s="9">
        <v>42076</v>
      </c>
      <c r="B797" s="7" t="s">
        <v>21</v>
      </c>
      <c r="C797" s="4" t="s">
        <v>824</v>
      </c>
      <c r="D797" s="4" t="s">
        <v>1034</v>
      </c>
      <c r="E797" s="4" t="s">
        <v>1048</v>
      </c>
      <c r="F797" s="4">
        <v>230</v>
      </c>
      <c r="G797" s="8">
        <v>0.75</v>
      </c>
      <c r="H797" s="4">
        <f t="shared" si="12"/>
        <v>172.5</v>
      </c>
      <c r="I797" s="2" t="s">
        <v>1052</v>
      </c>
      <c r="J797" s="6">
        <v>42176</v>
      </c>
      <c r="K797" s="10" t="s">
        <v>1044</v>
      </c>
      <c r="L797">
        <f>IF(SalesData[[#This Row],[Sales stage]]&lt;&gt;"Won",SalesData[[#This Row],[Close Date/Expected Close Date]]-SalesData[[#This Row],[Reporting Date]],"")</f>
        <v>100</v>
      </c>
      <c r="M797" t="b">
        <f>OR(Calculations!$B$2=1,INDEX(Calculations!$E$3:$E$13,Calculations!$B$2)=SalesData[[#This Row],[Country]])</f>
        <v>1</v>
      </c>
    </row>
    <row r="798" spans="1:13">
      <c r="A798" s="9">
        <v>42076</v>
      </c>
      <c r="B798" s="7" t="s">
        <v>20</v>
      </c>
      <c r="C798" s="4" t="s">
        <v>825</v>
      </c>
      <c r="D798" s="4" t="s">
        <v>1029</v>
      </c>
      <c r="E798" s="4" t="s">
        <v>1040</v>
      </c>
      <c r="F798" s="4">
        <v>1720</v>
      </c>
      <c r="G798" s="8">
        <v>0.55000000000000004</v>
      </c>
      <c r="H798" s="4">
        <f t="shared" si="12"/>
        <v>946.00000000000011</v>
      </c>
      <c r="I798" s="4" t="s">
        <v>1050</v>
      </c>
      <c r="J798" s="6">
        <v>42101</v>
      </c>
      <c r="K798" s="10" t="s">
        <v>1043</v>
      </c>
      <c r="L798">
        <f>IF(SalesData[[#This Row],[Sales stage]]&lt;&gt;"Won",SalesData[[#This Row],[Close Date/Expected Close Date]]-SalesData[[#This Row],[Reporting Date]],"")</f>
        <v>25</v>
      </c>
      <c r="M798" t="b">
        <f>OR(Calculations!$B$2=1,INDEX(Calculations!$E$3:$E$13,Calculations!$B$2)=SalesData[[#This Row],[Country]])</f>
        <v>1</v>
      </c>
    </row>
    <row r="799" spans="1:13">
      <c r="A799" s="9">
        <v>42076</v>
      </c>
      <c r="B799" s="7" t="s">
        <v>11</v>
      </c>
      <c r="C799" s="4" t="s">
        <v>826</v>
      </c>
      <c r="D799" s="4" t="s">
        <v>1031</v>
      </c>
      <c r="E799" s="4" t="s">
        <v>1042</v>
      </c>
      <c r="F799" s="4">
        <v>2060</v>
      </c>
      <c r="G799" s="8">
        <v>0.7</v>
      </c>
      <c r="H799" s="4">
        <f t="shared" si="12"/>
        <v>1442</v>
      </c>
      <c r="I799" s="4" t="s">
        <v>1050</v>
      </c>
      <c r="J799" s="6">
        <v>42148</v>
      </c>
      <c r="K799" s="10" t="s">
        <v>1043</v>
      </c>
      <c r="L799">
        <f>IF(SalesData[[#This Row],[Sales stage]]&lt;&gt;"Won",SalesData[[#This Row],[Close Date/Expected Close Date]]-SalesData[[#This Row],[Reporting Date]],"")</f>
        <v>72</v>
      </c>
      <c r="M799" t="b">
        <f>OR(Calculations!$B$2=1,INDEX(Calculations!$E$3:$E$13,Calculations!$B$2)=SalesData[[#This Row],[Country]])</f>
        <v>1</v>
      </c>
    </row>
    <row r="800" spans="1:13">
      <c r="A800" s="9">
        <v>42076</v>
      </c>
      <c r="B800" s="7" t="s">
        <v>9</v>
      </c>
      <c r="C800" s="4" t="s">
        <v>827</v>
      </c>
      <c r="D800" s="4" t="s">
        <v>1036</v>
      </c>
      <c r="E800" s="4" t="s">
        <v>1040</v>
      </c>
      <c r="F800" s="4">
        <v>2260</v>
      </c>
      <c r="G800" s="8">
        <v>0.8</v>
      </c>
      <c r="H800" s="4">
        <f t="shared" si="12"/>
        <v>1808</v>
      </c>
      <c r="I800" s="4" t="s">
        <v>1053</v>
      </c>
      <c r="J800" s="6">
        <v>42110</v>
      </c>
      <c r="K800" s="10"/>
      <c r="L800">
        <f>IF(SalesData[[#This Row],[Sales stage]]&lt;&gt;"Won",SalesData[[#This Row],[Close Date/Expected Close Date]]-SalesData[[#This Row],[Reporting Date]],"")</f>
        <v>34</v>
      </c>
      <c r="M800" t="b">
        <f>OR(Calculations!$B$2=1,INDEX(Calculations!$E$3:$E$13,Calculations!$B$2)=SalesData[[#This Row],[Country]])</f>
        <v>1</v>
      </c>
    </row>
    <row r="801" spans="1:13">
      <c r="A801" s="9">
        <v>42076</v>
      </c>
      <c r="B801" s="7" t="s">
        <v>25</v>
      </c>
      <c r="C801" s="4" t="s">
        <v>828</v>
      </c>
      <c r="D801" s="4" t="s">
        <v>1029</v>
      </c>
      <c r="E801" s="4" t="s">
        <v>1048</v>
      </c>
      <c r="F801" s="4">
        <v>4680</v>
      </c>
      <c r="G801" s="8">
        <v>0.55000000000000004</v>
      </c>
      <c r="H801" s="4">
        <f t="shared" si="12"/>
        <v>2574</v>
      </c>
      <c r="I801" s="4" t="s">
        <v>1051</v>
      </c>
      <c r="J801" s="6">
        <v>42138</v>
      </c>
      <c r="K801" s="10" t="s">
        <v>1043</v>
      </c>
      <c r="L801">
        <f>IF(SalesData[[#This Row],[Sales stage]]&lt;&gt;"Won",SalesData[[#This Row],[Close Date/Expected Close Date]]-SalesData[[#This Row],[Reporting Date]],"")</f>
        <v>62</v>
      </c>
      <c r="M801" t="b">
        <f>OR(Calculations!$B$2=1,INDEX(Calculations!$E$3:$E$13,Calculations!$B$2)=SalesData[[#This Row],[Country]])</f>
        <v>1</v>
      </c>
    </row>
    <row r="802" spans="1:13">
      <c r="A802" s="9">
        <v>42076</v>
      </c>
      <c r="B802" s="7" t="s">
        <v>12</v>
      </c>
      <c r="C802" s="4" t="s">
        <v>829</v>
      </c>
      <c r="D802" s="4" t="s">
        <v>1033</v>
      </c>
      <c r="E802" s="4" t="s">
        <v>1041</v>
      </c>
      <c r="F802" s="4">
        <v>580</v>
      </c>
      <c r="G802" s="8">
        <v>0.65</v>
      </c>
      <c r="H802" s="4">
        <f t="shared" si="12"/>
        <v>377</v>
      </c>
      <c r="I802" s="4" t="s">
        <v>1050</v>
      </c>
      <c r="J802" s="6">
        <v>42138</v>
      </c>
      <c r="K802" s="10"/>
      <c r="L802">
        <f>IF(SalesData[[#This Row],[Sales stage]]&lt;&gt;"Won",SalesData[[#This Row],[Close Date/Expected Close Date]]-SalesData[[#This Row],[Reporting Date]],"")</f>
        <v>62</v>
      </c>
      <c r="M802" t="b">
        <f>OR(Calculations!$B$2=1,INDEX(Calculations!$E$3:$E$13,Calculations!$B$2)=SalesData[[#This Row],[Country]])</f>
        <v>1</v>
      </c>
    </row>
    <row r="803" spans="1:13">
      <c r="A803" s="9">
        <v>42076</v>
      </c>
      <c r="B803" s="7" t="s">
        <v>11</v>
      </c>
      <c r="C803" s="4" t="s">
        <v>830</v>
      </c>
      <c r="D803" s="4" t="s">
        <v>1033</v>
      </c>
      <c r="E803" s="4" t="s">
        <v>1048</v>
      </c>
      <c r="F803" s="4">
        <v>4820</v>
      </c>
      <c r="G803" s="8">
        <v>0.75</v>
      </c>
      <c r="H803" s="4">
        <f t="shared" si="12"/>
        <v>3615</v>
      </c>
      <c r="I803" s="4" t="s">
        <v>1051</v>
      </c>
      <c r="J803" s="6">
        <v>42161</v>
      </c>
      <c r="K803" s="10" t="s">
        <v>1045</v>
      </c>
      <c r="L803">
        <f>IF(SalesData[[#This Row],[Sales stage]]&lt;&gt;"Won",SalesData[[#This Row],[Close Date/Expected Close Date]]-SalesData[[#This Row],[Reporting Date]],"")</f>
        <v>85</v>
      </c>
      <c r="M803" t="b">
        <f>OR(Calculations!$B$2=1,INDEX(Calculations!$E$3:$E$13,Calculations!$B$2)=SalesData[[#This Row],[Country]])</f>
        <v>1</v>
      </c>
    </row>
    <row r="804" spans="1:13">
      <c r="A804" s="9">
        <v>42076</v>
      </c>
      <c r="B804" s="7" t="s">
        <v>22</v>
      </c>
      <c r="C804" s="4" t="s">
        <v>831</v>
      </c>
      <c r="D804" s="4" t="s">
        <v>1034</v>
      </c>
      <c r="E804" s="4" t="s">
        <v>1039</v>
      </c>
      <c r="F804" s="4">
        <v>2800</v>
      </c>
      <c r="G804" s="8">
        <v>0.55000000000000004</v>
      </c>
      <c r="H804" s="4">
        <f t="shared" si="12"/>
        <v>1540.0000000000002</v>
      </c>
      <c r="I804" s="4" t="s">
        <v>1050</v>
      </c>
      <c r="J804" s="6">
        <v>42132</v>
      </c>
      <c r="K804" s="10"/>
      <c r="L804">
        <f>IF(SalesData[[#This Row],[Sales stage]]&lt;&gt;"Won",SalesData[[#This Row],[Close Date/Expected Close Date]]-SalesData[[#This Row],[Reporting Date]],"")</f>
        <v>56</v>
      </c>
      <c r="M804" t="b">
        <f>OR(Calculations!$B$2=1,INDEX(Calculations!$E$3:$E$13,Calculations!$B$2)=SalesData[[#This Row],[Country]])</f>
        <v>1</v>
      </c>
    </row>
    <row r="805" spans="1:13">
      <c r="A805" s="9">
        <v>42076</v>
      </c>
      <c r="B805" s="7" t="s">
        <v>23</v>
      </c>
      <c r="C805" s="4" t="s">
        <v>832</v>
      </c>
      <c r="D805" s="4" t="s">
        <v>1029</v>
      </c>
      <c r="E805" s="4" t="s">
        <v>1039</v>
      </c>
      <c r="F805" s="4">
        <v>3320</v>
      </c>
      <c r="G805" s="8">
        <v>0.55000000000000004</v>
      </c>
      <c r="H805" s="4">
        <f t="shared" si="12"/>
        <v>1826.0000000000002</v>
      </c>
      <c r="I805" s="4" t="s">
        <v>1050</v>
      </c>
      <c r="J805" s="6">
        <v>42098</v>
      </c>
      <c r="K805" s="10" t="s">
        <v>1043</v>
      </c>
      <c r="L805">
        <f>IF(SalesData[[#This Row],[Sales stage]]&lt;&gt;"Won",SalesData[[#This Row],[Close Date/Expected Close Date]]-SalesData[[#This Row],[Reporting Date]],"")</f>
        <v>22</v>
      </c>
      <c r="M805" t="b">
        <f>OR(Calculations!$B$2=1,INDEX(Calculations!$E$3:$E$13,Calculations!$B$2)=SalesData[[#This Row],[Country]])</f>
        <v>1</v>
      </c>
    </row>
    <row r="806" spans="1:13">
      <c r="A806" s="9">
        <v>42076</v>
      </c>
      <c r="B806" s="7" t="s">
        <v>11</v>
      </c>
      <c r="C806" s="4" t="s">
        <v>833</v>
      </c>
      <c r="D806" s="4" t="s">
        <v>1035</v>
      </c>
      <c r="E806" s="4" t="s">
        <v>1039</v>
      </c>
      <c r="F806" s="4">
        <v>2070</v>
      </c>
      <c r="G806" s="8">
        <v>0.65</v>
      </c>
      <c r="H806" s="4">
        <f t="shared" si="12"/>
        <v>1345.5</v>
      </c>
      <c r="I806" s="4" t="s">
        <v>1051</v>
      </c>
      <c r="J806" s="6">
        <v>42158</v>
      </c>
      <c r="K806" s="10" t="s">
        <v>1046</v>
      </c>
      <c r="L806">
        <f>IF(SalesData[[#This Row],[Sales stage]]&lt;&gt;"Won",SalesData[[#This Row],[Close Date/Expected Close Date]]-SalesData[[#This Row],[Reporting Date]],"")</f>
        <v>82</v>
      </c>
      <c r="M806" t="b">
        <f>OR(Calculations!$B$2=1,INDEX(Calculations!$E$3:$E$13,Calculations!$B$2)=SalesData[[#This Row],[Country]])</f>
        <v>1</v>
      </c>
    </row>
    <row r="807" spans="1:13">
      <c r="A807" s="9">
        <v>42076</v>
      </c>
      <c r="B807" s="7" t="s">
        <v>20</v>
      </c>
      <c r="C807" s="4" t="s">
        <v>834</v>
      </c>
      <c r="D807" s="4" t="s">
        <v>1035</v>
      </c>
      <c r="E807" s="4" t="s">
        <v>1040</v>
      </c>
      <c r="F807" s="4">
        <v>730</v>
      </c>
      <c r="G807" s="8">
        <v>0.65</v>
      </c>
      <c r="H807" s="4">
        <f t="shared" si="12"/>
        <v>474.5</v>
      </c>
      <c r="I807" s="4" t="s">
        <v>1053</v>
      </c>
      <c r="J807" s="6">
        <v>42180</v>
      </c>
      <c r="K807" s="10" t="s">
        <v>1046</v>
      </c>
      <c r="L807">
        <f>IF(SalesData[[#This Row],[Sales stage]]&lt;&gt;"Won",SalesData[[#This Row],[Close Date/Expected Close Date]]-SalesData[[#This Row],[Reporting Date]],"")</f>
        <v>104</v>
      </c>
      <c r="M807" t="b">
        <f>OR(Calculations!$B$2=1,INDEX(Calculations!$E$3:$E$13,Calculations!$B$2)=SalesData[[#This Row],[Country]])</f>
        <v>1</v>
      </c>
    </row>
    <row r="808" spans="1:13">
      <c r="A808" s="9">
        <v>42076</v>
      </c>
      <c r="B808" s="7" t="s">
        <v>23</v>
      </c>
      <c r="C808" s="4" t="s">
        <v>835</v>
      </c>
      <c r="D808" s="4" t="s">
        <v>1037</v>
      </c>
      <c r="E808" s="4" t="s">
        <v>1048</v>
      </c>
      <c r="F808" s="4">
        <v>2240</v>
      </c>
      <c r="G808" s="8">
        <v>0.6</v>
      </c>
      <c r="H808" s="4">
        <f t="shared" si="12"/>
        <v>1344</v>
      </c>
      <c r="I808" s="4" t="s">
        <v>1051</v>
      </c>
      <c r="J808" s="6">
        <v>42133</v>
      </c>
      <c r="K808" s="10" t="s">
        <v>1043</v>
      </c>
      <c r="L808">
        <f>IF(SalesData[[#This Row],[Sales stage]]&lt;&gt;"Won",SalesData[[#This Row],[Close Date/Expected Close Date]]-SalesData[[#This Row],[Reporting Date]],"")</f>
        <v>57</v>
      </c>
      <c r="M808" t="b">
        <f>OR(Calculations!$B$2=1,INDEX(Calculations!$E$3:$E$13,Calculations!$B$2)=SalesData[[#This Row],[Country]])</f>
        <v>1</v>
      </c>
    </row>
    <row r="809" spans="1:13">
      <c r="A809" s="9">
        <v>42077</v>
      </c>
      <c r="B809" s="7" t="s">
        <v>11</v>
      </c>
      <c r="C809" s="4" t="s">
        <v>836</v>
      </c>
      <c r="D809" s="4" t="s">
        <v>1031</v>
      </c>
      <c r="E809" s="4" t="s">
        <v>1047</v>
      </c>
      <c r="F809" s="4">
        <v>1210</v>
      </c>
      <c r="G809" s="8">
        <v>0.6</v>
      </c>
      <c r="H809" s="4">
        <f t="shared" si="12"/>
        <v>726</v>
      </c>
      <c r="I809" s="4" t="s">
        <v>1053</v>
      </c>
      <c r="J809" s="6">
        <v>42091</v>
      </c>
      <c r="K809" s="10"/>
      <c r="L809" t="str">
        <f>IF(SalesData[[#This Row],[Sales stage]]&lt;&gt;"Won",SalesData[[#This Row],[Close Date/Expected Close Date]]-SalesData[[#This Row],[Reporting Date]],"")</f>
        <v/>
      </c>
      <c r="M809" t="b">
        <f>OR(Calculations!$B$2=1,INDEX(Calculations!$E$3:$E$13,Calculations!$B$2)=SalesData[[#This Row],[Country]])</f>
        <v>1</v>
      </c>
    </row>
    <row r="810" spans="1:13">
      <c r="A810" s="9">
        <v>42077</v>
      </c>
      <c r="B810" s="7" t="s">
        <v>19</v>
      </c>
      <c r="C810" s="4" t="s">
        <v>837</v>
      </c>
      <c r="D810" s="4" t="s">
        <v>1037</v>
      </c>
      <c r="E810" s="4" t="s">
        <v>1042</v>
      </c>
      <c r="F810" s="4">
        <v>3670</v>
      </c>
      <c r="G810" s="8">
        <v>0.7</v>
      </c>
      <c r="H810" s="4">
        <f t="shared" si="12"/>
        <v>2569</v>
      </c>
      <c r="I810" s="4" t="s">
        <v>1051</v>
      </c>
      <c r="J810" s="6">
        <v>42117</v>
      </c>
      <c r="K810" s="10" t="s">
        <v>1043</v>
      </c>
      <c r="L810">
        <f>IF(SalesData[[#This Row],[Sales stage]]&lt;&gt;"Won",SalesData[[#This Row],[Close Date/Expected Close Date]]-SalesData[[#This Row],[Reporting Date]],"")</f>
        <v>40</v>
      </c>
      <c r="M810" t="b">
        <f>OR(Calculations!$B$2=1,INDEX(Calculations!$E$3:$E$13,Calculations!$B$2)=SalesData[[#This Row],[Country]])</f>
        <v>1</v>
      </c>
    </row>
    <row r="811" spans="1:13">
      <c r="A811" s="9">
        <v>42077</v>
      </c>
      <c r="B811" s="7" t="s">
        <v>10</v>
      </c>
      <c r="C811" s="4" t="s">
        <v>838</v>
      </c>
      <c r="D811" s="4" t="s">
        <v>1038</v>
      </c>
      <c r="E811" s="4" t="s">
        <v>1042</v>
      </c>
      <c r="F811" s="4">
        <v>2750</v>
      </c>
      <c r="G811" s="8">
        <v>0.8</v>
      </c>
      <c r="H811" s="4">
        <f t="shared" si="12"/>
        <v>2200</v>
      </c>
      <c r="I811" s="4" t="s">
        <v>1053</v>
      </c>
      <c r="J811" s="6">
        <v>42128</v>
      </c>
      <c r="K811" s="10" t="s">
        <v>1044</v>
      </c>
      <c r="L811">
        <f>IF(SalesData[[#This Row],[Sales stage]]&lt;&gt;"Won",SalesData[[#This Row],[Close Date/Expected Close Date]]-SalesData[[#This Row],[Reporting Date]],"")</f>
        <v>51</v>
      </c>
      <c r="M811" t="b">
        <f>OR(Calculations!$B$2=1,INDEX(Calculations!$E$3:$E$13,Calculations!$B$2)=SalesData[[#This Row],[Country]])</f>
        <v>1</v>
      </c>
    </row>
    <row r="812" spans="1:13">
      <c r="A812" s="9">
        <v>42077</v>
      </c>
      <c r="B812" s="7" t="s">
        <v>17</v>
      </c>
      <c r="C812" s="4" t="s">
        <v>839</v>
      </c>
      <c r="D812" s="4" t="s">
        <v>1038</v>
      </c>
      <c r="E812" s="4" t="s">
        <v>1040</v>
      </c>
      <c r="F812" s="4">
        <v>1480</v>
      </c>
      <c r="G812" s="8">
        <v>0.65</v>
      </c>
      <c r="H812" s="4">
        <f t="shared" si="12"/>
        <v>962</v>
      </c>
      <c r="I812" s="4" t="s">
        <v>1050</v>
      </c>
      <c r="J812" s="6">
        <v>42149</v>
      </c>
      <c r="K812" s="10" t="s">
        <v>1045</v>
      </c>
      <c r="L812">
        <f>IF(SalesData[[#This Row],[Sales stage]]&lt;&gt;"Won",SalesData[[#This Row],[Close Date/Expected Close Date]]-SalesData[[#This Row],[Reporting Date]],"")</f>
        <v>72</v>
      </c>
      <c r="M812" t="b">
        <f>OR(Calculations!$B$2=1,INDEX(Calculations!$E$3:$E$13,Calculations!$B$2)=SalesData[[#This Row],[Country]])</f>
        <v>1</v>
      </c>
    </row>
    <row r="813" spans="1:13">
      <c r="A813" s="9">
        <v>42077</v>
      </c>
      <c r="B813" s="7" t="s">
        <v>10</v>
      </c>
      <c r="C813" s="4" t="s">
        <v>840</v>
      </c>
      <c r="D813" s="4" t="s">
        <v>1033</v>
      </c>
      <c r="E813" s="4" t="s">
        <v>1039</v>
      </c>
      <c r="F813" s="4">
        <v>1480</v>
      </c>
      <c r="G813" s="8">
        <v>0.7</v>
      </c>
      <c r="H813" s="4">
        <f t="shared" si="12"/>
        <v>1036</v>
      </c>
      <c r="I813" s="4" t="s">
        <v>1051</v>
      </c>
      <c r="J813" s="6">
        <v>42154</v>
      </c>
      <c r="K813" s="10" t="s">
        <v>1043</v>
      </c>
      <c r="L813">
        <f>IF(SalesData[[#This Row],[Sales stage]]&lt;&gt;"Won",SalesData[[#This Row],[Close Date/Expected Close Date]]-SalesData[[#This Row],[Reporting Date]],"")</f>
        <v>77</v>
      </c>
      <c r="M813" t="b">
        <f>OR(Calculations!$B$2=1,INDEX(Calculations!$E$3:$E$13,Calculations!$B$2)=SalesData[[#This Row],[Country]])</f>
        <v>1</v>
      </c>
    </row>
    <row r="814" spans="1:13">
      <c r="A814" s="9">
        <v>42077</v>
      </c>
      <c r="B814" s="7" t="s">
        <v>10</v>
      </c>
      <c r="C814" s="4" t="s">
        <v>841</v>
      </c>
      <c r="D814" s="4" t="s">
        <v>1036</v>
      </c>
      <c r="E814" s="4" t="s">
        <v>1040</v>
      </c>
      <c r="F814" s="4">
        <v>1630</v>
      </c>
      <c r="G814" s="8">
        <v>0.7</v>
      </c>
      <c r="H814" s="4">
        <f t="shared" si="12"/>
        <v>1141</v>
      </c>
      <c r="I814" s="4" t="s">
        <v>1051</v>
      </c>
      <c r="J814" s="6">
        <v>42176</v>
      </c>
      <c r="K814" s="10" t="s">
        <v>1045</v>
      </c>
      <c r="L814">
        <f>IF(SalesData[[#This Row],[Sales stage]]&lt;&gt;"Won",SalesData[[#This Row],[Close Date/Expected Close Date]]-SalesData[[#This Row],[Reporting Date]],"")</f>
        <v>99</v>
      </c>
      <c r="M814" t="b">
        <f>OR(Calculations!$B$2=1,INDEX(Calculations!$E$3:$E$13,Calculations!$B$2)=SalesData[[#This Row],[Country]])</f>
        <v>1</v>
      </c>
    </row>
    <row r="815" spans="1:13">
      <c r="A815" s="9">
        <v>42077</v>
      </c>
      <c r="B815" s="7" t="s">
        <v>9</v>
      </c>
      <c r="C815" s="4" t="s">
        <v>842</v>
      </c>
      <c r="D815" s="4" t="s">
        <v>1034</v>
      </c>
      <c r="E815" s="4" t="s">
        <v>1048</v>
      </c>
      <c r="F815" s="4">
        <v>2740</v>
      </c>
      <c r="G815" s="8">
        <v>0.8</v>
      </c>
      <c r="H815" s="4">
        <f t="shared" si="12"/>
        <v>2192</v>
      </c>
      <c r="I815" s="4" t="s">
        <v>1053</v>
      </c>
      <c r="J815" s="6">
        <v>42139</v>
      </c>
      <c r="K815" s="10" t="s">
        <v>1045</v>
      </c>
      <c r="L815">
        <f>IF(SalesData[[#This Row],[Sales stage]]&lt;&gt;"Won",SalesData[[#This Row],[Close Date/Expected Close Date]]-SalesData[[#This Row],[Reporting Date]],"")</f>
        <v>62</v>
      </c>
      <c r="M815" t="b">
        <f>OR(Calculations!$B$2=1,INDEX(Calculations!$E$3:$E$13,Calculations!$B$2)=SalesData[[#This Row],[Country]])</f>
        <v>1</v>
      </c>
    </row>
    <row r="816" spans="1:13">
      <c r="A816" s="9">
        <v>42077</v>
      </c>
      <c r="B816" s="7" t="s">
        <v>25</v>
      </c>
      <c r="C816" s="4" t="s">
        <v>843</v>
      </c>
      <c r="D816" s="4" t="s">
        <v>1036</v>
      </c>
      <c r="E816" s="4" t="s">
        <v>1048</v>
      </c>
      <c r="F816" s="4">
        <v>3450</v>
      </c>
      <c r="G816" s="8">
        <v>0.8</v>
      </c>
      <c r="H816" s="4">
        <f t="shared" si="12"/>
        <v>2760</v>
      </c>
      <c r="I816" s="4" t="s">
        <v>1051</v>
      </c>
      <c r="J816" s="6">
        <v>42158</v>
      </c>
      <c r="K816" s="10" t="s">
        <v>1044</v>
      </c>
      <c r="L816">
        <f>IF(SalesData[[#This Row],[Sales stage]]&lt;&gt;"Won",SalesData[[#This Row],[Close Date/Expected Close Date]]-SalesData[[#This Row],[Reporting Date]],"")</f>
        <v>81</v>
      </c>
      <c r="M816" t="b">
        <f>OR(Calculations!$B$2=1,INDEX(Calculations!$E$3:$E$13,Calculations!$B$2)=SalesData[[#This Row],[Country]])</f>
        <v>1</v>
      </c>
    </row>
    <row r="817" spans="1:13">
      <c r="A817" s="9">
        <v>42078</v>
      </c>
      <c r="B817" s="7" t="s">
        <v>15</v>
      </c>
      <c r="C817" s="4" t="s">
        <v>844</v>
      </c>
      <c r="D817" s="4" t="s">
        <v>1033</v>
      </c>
      <c r="E817" s="4" t="s">
        <v>1048</v>
      </c>
      <c r="F817" s="4">
        <v>4830</v>
      </c>
      <c r="G817" s="8">
        <v>0.8</v>
      </c>
      <c r="H817" s="4">
        <f t="shared" si="12"/>
        <v>3864</v>
      </c>
      <c r="I817" s="4" t="s">
        <v>1051</v>
      </c>
      <c r="J817" s="6">
        <v>42184</v>
      </c>
      <c r="K817" s="10" t="s">
        <v>1045</v>
      </c>
      <c r="L817">
        <f>IF(SalesData[[#This Row],[Sales stage]]&lt;&gt;"Won",SalesData[[#This Row],[Close Date/Expected Close Date]]-SalesData[[#This Row],[Reporting Date]],"")</f>
        <v>106</v>
      </c>
      <c r="M817" t="b">
        <f>OR(Calculations!$B$2=1,INDEX(Calculations!$E$3:$E$13,Calculations!$B$2)=SalesData[[#This Row],[Country]])</f>
        <v>1</v>
      </c>
    </row>
    <row r="818" spans="1:13">
      <c r="A818" s="9">
        <v>42078</v>
      </c>
      <c r="B818" s="7" t="s">
        <v>21</v>
      </c>
      <c r="C818" s="4" t="s">
        <v>845</v>
      </c>
      <c r="D818" s="4" t="s">
        <v>1037</v>
      </c>
      <c r="E818" s="4" t="s">
        <v>1042</v>
      </c>
      <c r="F818" s="4">
        <v>4090</v>
      </c>
      <c r="G818" s="8">
        <v>0.7</v>
      </c>
      <c r="H818" s="4">
        <f t="shared" si="12"/>
        <v>2863</v>
      </c>
      <c r="I818" s="4" t="s">
        <v>1050</v>
      </c>
      <c r="J818" s="6">
        <v>42184</v>
      </c>
      <c r="K818" s="10" t="s">
        <v>1046</v>
      </c>
      <c r="L818">
        <f>IF(SalesData[[#This Row],[Sales stage]]&lt;&gt;"Won",SalesData[[#This Row],[Close Date/Expected Close Date]]-SalesData[[#This Row],[Reporting Date]],"")</f>
        <v>106</v>
      </c>
      <c r="M818" t="b">
        <f>OR(Calculations!$B$2=1,INDEX(Calculations!$E$3:$E$13,Calculations!$B$2)=SalesData[[#This Row],[Country]])</f>
        <v>1</v>
      </c>
    </row>
    <row r="819" spans="1:13">
      <c r="A819" s="9">
        <v>42078</v>
      </c>
      <c r="B819" s="7" t="s">
        <v>21</v>
      </c>
      <c r="C819" s="4" t="s">
        <v>846</v>
      </c>
      <c r="D819" s="4" t="s">
        <v>1029</v>
      </c>
      <c r="E819" s="4" t="s">
        <v>1048</v>
      </c>
      <c r="F819" s="4">
        <v>350</v>
      </c>
      <c r="G819" s="8">
        <v>0.65</v>
      </c>
      <c r="H819" s="4">
        <f t="shared" si="12"/>
        <v>227.5</v>
      </c>
      <c r="I819" s="2" t="s">
        <v>1052</v>
      </c>
      <c r="J819" s="6">
        <v>42170</v>
      </c>
      <c r="K819" s="10" t="s">
        <v>1046</v>
      </c>
      <c r="L819">
        <f>IF(SalesData[[#This Row],[Sales stage]]&lt;&gt;"Won",SalesData[[#This Row],[Close Date/Expected Close Date]]-SalesData[[#This Row],[Reporting Date]],"")</f>
        <v>92</v>
      </c>
      <c r="M819" t="b">
        <f>OR(Calculations!$B$2=1,INDEX(Calculations!$E$3:$E$13,Calculations!$B$2)=SalesData[[#This Row],[Country]])</f>
        <v>1</v>
      </c>
    </row>
    <row r="820" spans="1:13">
      <c r="A820" s="9">
        <v>42078</v>
      </c>
      <c r="B820" s="7" t="s">
        <v>9</v>
      </c>
      <c r="C820" s="4" t="s">
        <v>847</v>
      </c>
      <c r="D820" s="4" t="s">
        <v>1033</v>
      </c>
      <c r="E820" s="4" t="s">
        <v>1042</v>
      </c>
      <c r="F820" s="4">
        <v>3930</v>
      </c>
      <c r="G820" s="8">
        <v>0.6</v>
      </c>
      <c r="H820" s="4">
        <f t="shared" si="12"/>
        <v>2358</v>
      </c>
      <c r="I820" s="4" t="s">
        <v>1051</v>
      </c>
      <c r="J820" s="6">
        <v>42152</v>
      </c>
      <c r="K820" s="10" t="s">
        <v>1045</v>
      </c>
      <c r="L820">
        <f>IF(SalesData[[#This Row],[Sales stage]]&lt;&gt;"Won",SalesData[[#This Row],[Close Date/Expected Close Date]]-SalesData[[#This Row],[Reporting Date]],"")</f>
        <v>74</v>
      </c>
      <c r="M820" t="b">
        <f>OR(Calculations!$B$2=1,INDEX(Calculations!$E$3:$E$13,Calculations!$B$2)=SalesData[[#This Row],[Country]])</f>
        <v>1</v>
      </c>
    </row>
    <row r="821" spans="1:13">
      <c r="A821" s="9">
        <v>42078</v>
      </c>
      <c r="B821" s="7" t="s">
        <v>20</v>
      </c>
      <c r="C821" s="4" t="s">
        <v>848</v>
      </c>
      <c r="D821" s="4" t="s">
        <v>1031</v>
      </c>
      <c r="E821" s="4" t="s">
        <v>1039</v>
      </c>
      <c r="F821" s="4">
        <v>2200</v>
      </c>
      <c r="G821" s="8">
        <v>0.7</v>
      </c>
      <c r="H821" s="4">
        <f t="shared" si="12"/>
        <v>1540</v>
      </c>
      <c r="I821" s="4" t="s">
        <v>1050</v>
      </c>
      <c r="J821" s="6">
        <v>42108</v>
      </c>
      <c r="K821" s="10" t="s">
        <v>1046</v>
      </c>
      <c r="L821">
        <f>IF(SalesData[[#This Row],[Sales stage]]&lt;&gt;"Won",SalesData[[#This Row],[Close Date/Expected Close Date]]-SalesData[[#This Row],[Reporting Date]],"")</f>
        <v>30</v>
      </c>
      <c r="M821" t="b">
        <f>OR(Calculations!$B$2=1,INDEX(Calculations!$E$3:$E$13,Calculations!$B$2)=SalesData[[#This Row],[Country]])</f>
        <v>1</v>
      </c>
    </row>
    <row r="822" spans="1:13">
      <c r="A822" s="9">
        <v>42078</v>
      </c>
      <c r="B822" s="7" t="s">
        <v>17</v>
      </c>
      <c r="C822" s="4" t="s">
        <v>849</v>
      </c>
      <c r="D822" s="4" t="s">
        <v>1037</v>
      </c>
      <c r="E822" s="4" t="s">
        <v>1039</v>
      </c>
      <c r="F822" s="4">
        <v>2560</v>
      </c>
      <c r="G822" s="8">
        <v>0.55000000000000004</v>
      </c>
      <c r="H822" s="4">
        <f t="shared" si="12"/>
        <v>1408</v>
      </c>
      <c r="I822" s="4" t="s">
        <v>1051</v>
      </c>
      <c r="J822" s="6">
        <v>42168</v>
      </c>
      <c r="K822" s="10" t="s">
        <v>1043</v>
      </c>
      <c r="L822">
        <f>IF(SalesData[[#This Row],[Sales stage]]&lt;&gt;"Won",SalesData[[#This Row],[Close Date/Expected Close Date]]-SalesData[[#This Row],[Reporting Date]],"")</f>
        <v>90</v>
      </c>
      <c r="M822" t="b">
        <f>OR(Calculations!$B$2=1,INDEX(Calculations!$E$3:$E$13,Calculations!$B$2)=SalesData[[#This Row],[Country]])</f>
        <v>1</v>
      </c>
    </row>
    <row r="823" spans="1:13">
      <c r="A823" s="9">
        <v>42078</v>
      </c>
      <c r="B823" s="7" t="s">
        <v>13</v>
      </c>
      <c r="C823" s="4" t="s">
        <v>850</v>
      </c>
      <c r="D823" s="4" t="s">
        <v>1030</v>
      </c>
      <c r="E823" s="4" t="s">
        <v>1042</v>
      </c>
      <c r="F823" s="4">
        <v>3360</v>
      </c>
      <c r="G823" s="8">
        <v>0.7</v>
      </c>
      <c r="H823" s="4">
        <f t="shared" si="12"/>
        <v>2352</v>
      </c>
      <c r="I823" s="4" t="s">
        <v>1050</v>
      </c>
      <c r="J823" s="6">
        <v>42164</v>
      </c>
      <c r="K823" s="10" t="s">
        <v>1043</v>
      </c>
      <c r="L823">
        <f>IF(SalesData[[#This Row],[Sales stage]]&lt;&gt;"Won",SalesData[[#This Row],[Close Date/Expected Close Date]]-SalesData[[#This Row],[Reporting Date]],"")</f>
        <v>86</v>
      </c>
      <c r="M823" t="b">
        <f>OR(Calculations!$B$2=1,INDEX(Calculations!$E$3:$E$13,Calculations!$B$2)=SalesData[[#This Row],[Country]])</f>
        <v>1</v>
      </c>
    </row>
    <row r="824" spans="1:13">
      <c r="A824" s="9">
        <v>42078</v>
      </c>
      <c r="B824" s="7" t="s">
        <v>13</v>
      </c>
      <c r="C824" s="4" t="s">
        <v>851</v>
      </c>
      <c r="D824" s="4" t="s">
        <v>1038</v>
      </c>
      <c r="E824" s="4" t="s">
        <v>1039</v>
      </c>
      <c r="F824" s="4">
        <v>3780</v>
      </c>
      <c r="G824" s="8">
        <v>0.85</v>
      </c>
      <c r="H824" s="4">
        <f t="shared" si="12"/>
        <v>3213</v>
      </c>
      <c r="I824" s="4" t="s">
        <v>1051</v>
      </c>
      <c r="J824" s="6">
        <v>42250</v>
      </c>
      <c r="K824" s="10"/>
      <c r="L824">
        <f>IF(SalesData[[#This Row],[Sales stage]]&lt;&gt;"Won",SalesData[[#This Row],[Close Date/Expected Close Date]]-SalesData[[#This Row],[Reporting Date]],"")</f>
        <v>172</v>
      </c>
      <c r="M824" t="b">
        <f>OR(Calculations!$B$2=1,INDEX(Calculations!$E$3:$E$13,Calculations!$B$2)=SalesData[[#This Row],[Country]])</f>
        <v>1</v>
      </c>
    </row>
    <row r="825" spans="1:13">
      <c r="A825" s="9">
        <v>42078</v>
      </c>
      <c r="B825" s="7" t="s">
        <v>21</v>
      </c>
      <c r="C825" s="4" t="s">
        <v>852</v>
      </c>
      <c r="D825" s="4" t="s">
        <v>1033</v>
      </c>
      <c r="E825" s="4" t="s">
        <v>1039</v>
      </c>
      <c r="F825" s="4">
        <v>3990</v>
      </c>
      <c r="G825" s="8">
        <v>0.75</v>
      </c>
      <c r="H825" s="4">
        <f t="shared" si="12"/>
        <v>2992.5</v>
      </c>
      <c r="I825" s="4" t="s">
        <v>1050</v>
      </c>
      <c r="J825" s="6">
        <v>42101</v>
      </c>
      <c r="K825" s="10" t="s">
        <v>1044</v>
      </c>
      <c r="L825">
        <f>IF(SalesData[[#This Row],[Sales stage]]&lt;&gt;"Won",SalesData[[#This Row],[Close Date/Expected Close Date]]-SalesData[[#This Row],[Reporting Date]],"")</f>
        <v>23</v>
      </c>
      <c r="M825" t="b">
        <f>OR(Calculations!$B$2=1,INDEX(Calculations!$E$3:$E$13,Calculations!$B$2)=SalesData[[#This Row],[Country]])</f>
        <v>1</v>
      </c>
    </row>
    <row r="826" spans="1:13">
      <c r="A826" s="9">
        <v>42079</v>
      </c>
      <c r="B826" s="7" t="s">
        <v>26</v>
      </c>
      <c r="C826" s="4" t="s">
        <v>853</v>
      </c>
      <c r="D826" s="4" t="s">
        <v>1031</v>
      </c>
      <c r="E826" s="4" t="s">
        <v>1048</v>
      </c>
      <c r="F826" s="4">
        <v>4900</v>
      </c>
      <c r="G826" s="8">
        <v>0.75</v>
      </c>
      <c r="H826" s="4">
        <f t="shared" si="12"/>
        <v>3675</v>
      </c>
      <c r="I826" s="4" t="s">
        <v>1051</v>
      </c>
      <c r="J826" s="6">
        <v>42121</v>
      </c>
      <c r="K826" s="10" t="s">
        <v>1044</v>
      </c>
      <c r="L826">
        <f>IF(SalesData[[#This Row],[Sales stage]]&lt;&gt;"Won",SalesData[[#This Row],[Close Date/Expected Close Date]]-SalesData[[#This Row],[Reporting Date]],"")</f>
        <v>42</v>
      </c>
      <c r="M826" t="b">
        <f>OR(Calculations!$B$2=1,INDEX(Calculations!$E$3:$E$13,Calculations!$B$2)=SalesData[[#This Row],[Country]])</f>
        <v>1</v>
      </c>
    </row>
    <row r="827" spans="1:13">
      <c r="A827" s="9">
        <v>42079</v>
      </c>
      <c r="B827" s="7" t="s">
        <v>24</v>
      </c>
      <c r="C827" s="4" t="s">
        <v>854</v>
      </c>
      <c r="D827" s="4" t="s">
        <v>1032</v>
      </c>
      <c r="E827" s="4" t="s">
        <v>1048</v>
      </c>
      <c r="F827" s="4">
        <v>2650</v>
      </c>
      <c r="G827" s="8">
        <v>0.5</v>
      </c>
      <c r="H827" s="4">
        <f t="shared" si="12"/>
        <v>1325</v>
      </c>
      <c r="I827" s="4" t="s">
        <v>1053</v>
      </c>
      <c r="J827" s="6">
        <v>42271</v>
      </c>
      <c r="K827" s="10"/>
      <c r="L827">
        <f>IF(SalesData[[#This Row],[Sales stage]]&lt;&gt;"Won",SalesData[[#This Row],[Close Date/Expected Close Date]]-SalesData[[#This Row],[Reporting Date]],"")</f>
        <v>192</v>
      </c>
      <c r="M827" t="b">
        <f>OR(Calculations!$B$2=1,INDEX(Calculations!$E$3:$E$13,Calculations!$B$2)=SalesData[[#This Row],[Country]])</f>
        <v>1</v>
      </c>
    </row>
    <row r="828" spans="1:13">
      <c r="A828" s="9">
        <v>42079</v>
      </c>
      <c r="B828" s="7" t="s">
        <v>12</v>
      </c>
      <c r="C828" s="4" t="s">
        <v>855</v>
      </c>
      <c r="D828" s="4" t="s">
        <v>1031</v>
      </c>
      <c r="E828" s="4" t="s">
        <v>1048</v>
      </c>
      <c r="F828" s="4">
        <v>2920</v>
      </c>
      <c r="G828" s="8">
        <v>0.55000000000000004</v>
      </c>
      <c r="H828" s="4">
        <f t="shared" si="12"/>
        <v>1606.0000000000002</v>
      </c>
      <c r="I828" s="4" t="s">
        <v>1051</v>
      </c>
      <c r="J828" s="6">
        <v>42110</v>
      </c>
      <c r="K828" s="10" t="s">
        <v>1046</v>
      </c>
      <c r="L828">
        <f>IF(SalesData[[#This Row],[Sales stage]]&lt;&gt;"Won",SalesData[[#This Row],[Close Date/Expected Close Date]]-SalesData[[#This Row],[Reporting Date]],"")</f>
        <v>31</v>
      </c>
      <c r="M828" t="b">
        <f>OR(Calculations!$B$2=1,INDEX(Calculations!$E$3:$E$13,Calculations!$B$2)=SalesData[[#This Row],[Country]])</f>
        <v>1</v>
      </c>
    </row>
    <row r="829" spans="1:13">
      <c r="A829" s="9">
        <v>42079</v>
      </c>
      <c r="B829" s="7" t="s">
        <v>12</v>
      </c>
      <c r="C829" s="4" t="s">
        <v>856</v>
      </c>
      <c r="D829" s="4" t="s">
        <v>1036</v>
      </c>
      <c r="E829" s="4" t="s">
        <v>1048</v>
      </c>
      <c r="F829" s="4">
        <v>4010</v>
      </c>
      <c r="G829" s="8">
        <v>0.65</v>
      </c>
      <c r="H829" s="4">
        <f t="shared" si="12"/>
        <v>2606.5</v>
      </c>
      <c r="I829" s="4" t="s">
        <v>1053</v>
      </c>
      <c r="J829" s="6">
        <v>42170</v>
      </c>
      <c r="K829" s="10" t="s">
        <v>1044</v>
      </c>
      <c r="L829">
        <f>IF(SalesData[[#This Row],[Sales stage]]&lt;&gt;"Won",SalesData[[#This Row],[Close Date/Expected Close Date]]-SalesData[[#This Row],[Reporting Date]],"")</f>
        <v>91</v>
      </c>
      <c r="M829" t="b">
        <f>OR(Calculations!$B$2=1,INDEX(Calculations!$E$3:$E$13,Calculations!$B$2)=SalesData[[#This Row],[Country]])</f>
        <v>1</v>
      </c>
    </row>
    <row r="830" spans="1:13">
      <c r="A830" s="9">
        <v>42079</v>
      </c>
      <c r="B830" s="7" t="s">
        <v>14</v>
      </c>
      <c r="C830" s="4" t="s">
        <v>857</v>
      </c>
      <c r="D830" s="4" t="s">
        <v>1035</v>
      </c>
      <c r="E830" s="4" t="s">
        <v>1040</v>
      </c>
      <c r="F830" s="4">
        <v>1460</v>
      </c>
      <c r="G830" s="8">
        <v>0.85</v>
      </c>
      <c r="H830" s="4">
        <f t="shared" si="12"/>
        <v>1241</v>
      </c>
      <c r="I830" s="4" t="s">
        <v>1053</v>
      </c>
      <c r="J830" s="6">
        <v>42113</v>
      </c>
      <c r="K830" s="10" t="s">
        <v>1043</v>
      </c>
      <c r="L830">
        <f>IF(SalesData[[#This Row],[Sales stage]]&lt;&gt;"Won",SalesData[[#This Row],[Close Date/Expected Close Date]]-SalesData[[#This Row],[Reporting Date]],"")</f>
        <v>34</v>
      </c>
      <c r="M830" t="b">
        <f>OR(Calculations!$B$2=1,INDEX(Calculations!$E$3:$E$13,Calculations!$B$2)=SalesData[[#This Row],[Country]])</f>
        <v>1</v>
      </c>
    </row>
    <row r="831" spans="1:13">
      <c r="A831" s="9">
        <v>42079</v>
      </c>
      <c r="B831" s="7" t="s">
        <v>8</v>
      </c>
      <c r="C831" s="4" t="s">
        <v>858</v>
      </c>
      <c r="D831" s="4" t="s">
        <v>1030</v>
      </c>
      <c r="E831" s="4" t="s">
        <v>1042</v>
      </c>
      <c r="F831" s="4">
        <v>4620</v>
      </c>
      <c r="G831" s="8">
        <v>0.85</v>
      </c>
      <c r="H831" s="4">
        <f t="shared" si="12"/>
        <v>3927</v>
      </c>
      <c r="I831" s="4" t="s">
        <v>1051</v>
      </c>
      <c r="J831" s="6">
        <v>42099</v>
      </c>
      <c r="K831" s="10" t="s">
        <v>1043</v>
      </c>
      <c r="L831">
        <f>IF(SalesData[[#This Row],[Sales stage]]&lt;&gt;"Won",SalesData[[#This Row],[Close Date/Expected Close Date]]-SalesData[[#This Row],[Reporting Date]],"")</f>
        <v>20</v>
      </c>
      <c r="M831" t="b">
        <f>OR(Calculations!$B$2=1,INDEX(Calculations!$E$3:$E$13,Calculations!$B$2)=SalesData[[#This Row],[Country]])</f>
        <v>1</v>
      </c>
    </row>
    <row r="832" spans="1:13">
      <c r="A832" s="9">
        <v>42080</v>
      </c>
      <c r="B832" s="7" t="s">
        <v>21</v>
      </c>
      <c r="C832" s="4" t="s">
        <v>859</v>
      </c>
      <c r="D832" s="4" t="s">
        <v>1032</v>
      </c>
      <c r="E832" s="4" t="s">
        <v>1039</v>
      </c>
      <c r="F832" s="4">
        <v>1420</v>
      </c>
      <c r="G832" s="8">
        <v>0.75</v>
      </c>
      <c r="H832" s="4">
        <f t="shared" si="12"/>
        <v>1065</v>
      </c>
      <c r="I832" s="4" t="s">
        <v>1050</v>
      </c>
      <c r="J832" s="6">
        <v>42182</v>
      </c>
      <c r="K832" s="10" t="s">
        <v>1044</v>
      </c>
      <c r="L832">
        <f>IF(SalesData[[#This Row],[Sales stage]]&lt;&gt;"Won",SalesData[[#This Row],[Close Date/Expected Close Date]]-SalesData[[#This Row],[Reporting Date]],"")</f>
        <v>102</v>
      </c>
      <c r="M832" t="b">
        <f>OR(Calculations!$B$2=1,INDEX(Calculations!$E$3:$E$13,Calculations!$B$2)=SalesData[[#This Row],[Country]])</f>
        <v>1</v>
      </c>
    </row>
    <row r="833" spans="1:13">
      <c r="A833" s="9">
        <v>42080</v>
      </c>
      <c r="B833" s="7" t="s">
        <v>10</v>
      </c>
      <c r="C833" s="4" t="s">
        <v>860</v>
      </c>
      <c r="D833" s="4" t="s">
        <v>1035</v>
      </c>
      <c r="E833" s="4" t="s">
        <v>1040</v>
      </c>
      <c r="F833" s="4">
        <v>4280</v>
      </c>
      <c r="G833" s="8">
        <v>0.85</v>
      </c>
      <c r="H833" s="4">
        <f t="shared" si="12"/>
        <v>3638</v>
      </c>
      <c r="I833" s="4" t="s">
        <v>1051</v>
      </c>
      <c r="J833" s="6">
        <v>42183</v>
      </c>
      <c r="K833" s="10" t="s">
        <v>1043</v>
      </c>
      <c r="L833">
        <f>IF(SalesData[[#This Row],[Sales stage]]&lt;&gt;"Won",SalesData[[#This Row],[Close Date/Expected Close Date]]-SalesData[[#This Row],[Reporting Date]],"")</f>
        <v>103</v>
      </c>
      <c r="M833" t="b">
        <f>OR(Calculations!$B$2=1,INDEX(Calculations!$E$3:$E$13,Calculations!$B$2)=SalesData[[#This Row],[Country]])</f>
        <v>1</v>
      </c>
    </row>
    <row r="834" spans="1:13">
      <c r="A834" s="9">
        <v>42080</v>
      </c>
      <c r="B834" s="7" t="s">
        <v>26</v>
      </c>
      <c r="C834" s="4" t="s">
        <v>861</v>
      </c>
      <c r="D834" s="4" t="s">
        <v>1030</v>
      </c>
      <c r="E834" s="4" t="s">
        <v>1039</v>
      </c>
      <c r="F834" s="4">
        <v>1370</v>
      </c>
      <c r="G834" s="8">
        <v>0.55000000000000004</v>
      </c>
      <c r="H834" s="4">
        <f t="shared" si="12"/>
        <v>753.50000000000011</v>
      </c>
      <c r="I834" s="4" t="s">
        <v>1053</v>
      </c>
      <c r="J834" s="6">
        <v>42153</v>
      </c>
      <c r="K834" s="10" t="s">
        <v>1045</v>
      </c>
      <c r="L834">
        <f>IF(SalesData[[#This Row],[Sales stage]]&lt;&gt;"Won",SalesData[[#This Row],[Close Date/Expected Close Date]]-SalesData[[#This Row],[Reporting Date]],"")</f>
        <v>73</v>
      </c>
      <c r="M834" t="b">
        <f>OR(Calculations!$B$2=1,INDEX(Calculations!$E$3:$E$13,Calculations!$B$2)=SalesData[[#This Row],[Country]])</f>
        <v>1</v>
      </c>
    </row>
    <row r="835" spans="1:13">
      <c r="A835" s="9">
        <v>42080</v>
      </c>
      <c r="B835" s="7" t="s">
        <v>10</v>
      </c>
      <c r="C835" s="4" t="s">
        <v>862</v>
      </c>
      <c r="D835" s="4" t="s">
        <v>1035</v>
      </c>
      <c r="E835" s="4" t="s">
        <v>1048</v>
      </c>
      <c r="F835" s="4">
        <v>3250</v>
      </c>
      <c r="G835" s="8">
        <v>0.85</v>
      </c>
      <c r="H835" s="4">
        <f t="shared" ref="H835:H898" si="13">F835*G835</f>
        <v>2762.5</v>
      </c>
      <c r="I835" s="4" t="s">
        <v>1051</v>
      </c>
      <c r="J835" s="6">
        <v>42167</v>
      </c>
      <c r="K835" s="10" t="s">
        <v>1044</v>
      </c>
      <c r="L835">
        <f>IF(SalesData[[#This Row],[Sales stage]]&lt;&gt;"Won",SalesData[[#This Row],[Close Date/Expected Close Date]]-SalesData[[#This Row],[Reporting Date]],"")</f>
        <v>87</v>
      </c>
      <c r="M835" t="b">
        <f>OR(Calculations!$B$2=1,INDEX(Calculations!$E$3:$E$13,Calculations!$B$2)=SalesData[[#This Row],[Country]])</f>
        <v>1</v>
      </c>
    </row>
    <row r="836" spans="1:13">
      <c r="A836" s="9">
        <v>42080</v>
      </c>
      <c r="B836" s="7" t="s">
        <v>20</v>
      </c>
      <c r="C836" s="4" t="s">
        <v>863</v>
      </c>
      <c r="D836" s="4" t="s">
        <v>1034</v>
      </c>
      <c r="E836" s="4" t="s">
        <v>1048</v>
      </c>
      <c r="F836" s="4">
        <v>4950</v>
      </c>
      <c r="G836" s="8">
        <v>0.55000000000000004</v>
      </c>
      <c r="H836" s="4">
        <f t="shared" si="13"/>
        <v>2722.5</v>
      </c>
      <c r="I836" s="4" t="s">
        <v>1050</v>
      </c>
      <c r="J836" s="6">
        <v>42138</v>
      </c>
      <c r="K836" s="10" t="s">
        <v>1044</v>
      </c>
      <c r="L836">
        <f>IF(SalesData[[#This Row],[Sales stage]]&lt;&gt;"Won",SalesData[[#This Row],[Close Date/Expected Close Date]]-SalesData[[#This Row],[Reporting Date]],"")</f>
        <v>58</v>
      </c>
      <c r="M836" t="b">
        <f>OR(Calculations!$B$2=1,INDEX(Calculations!$E$3:$E$13,Calculations!$B$2)=SalesData[[#This Row],[Country]])</f>
        <v>1</v>
      </c>
    </row>
    <row r="837" spans="1:13">
      <c r="A837" s="9">
        <v>42080</v>
      </c>
      <c r="B837" s="7" t="s">
        <v>26</v>
      </c>
      <c r="C837" s="4" t="s">
        <v>864</v>
      </c>
      <c r="D837" s="4" t="s">
        <v>1034</v>
      </c>
      <c r="E837" s="4" t="s">
        <v>1048</v>
      </c>
      <c r="F837" s="4">
        <v>1740</v>
      </c>
      <c r="G837" s="8">
        <v>0.65</v>
      </c>
      <c r="H837" s="4">
        <f t="shared" si="13"/>
        <v>1131</v>
      </c>
      <c r="I837" s="4" t="s">
        <v>1051</v>
      </c>
      <c r="J837" s="6">
        <v>42178</v>
      </c>
      <c r="K837" s="10" t="s">
        <v>1043</v>
      </c>
      <c r="L837">
        <f>IF(SalesData[[#This Row],[Sales stage]]&lt;&gt;"Won",SalesData[[#This Row],[Close Date/Expected Close Date]]-SalesData[[#This Row],[Reporting Date]],"")</f>
        <v>98</v>
      </c>
      <c r="M837" t="b">
        <f>OR(Calculations!$B$2=1,INDEX(Calculations!$E$3:$E$13,Calculations!$B$2)=SalesData[[#This Row],[Country]])</f>
        <v>1</v>
      </c>
    </row>
    <row r="838" spans="1:13">
      <c r="A838" s="9">
        <v>42080</v>
      </c>
      <c r="B838" s="7" t="s">
        <v>16</v>
      </c>
      <c r="C838" s="4" t="s">
        <v>865</v>
      </c>
      <c r="D838" s="4" t="s">
        <v>1030</v>
      </c>
      <c r="E838" s="4" t="s">
        <v>1048</v>
      </c>
      <c r="F838" s="4">
        <v>1170</v>
      </c>
      <c r="G838" s="8">
        <v>0.7</v>
      </c>
      <c r="H838" s="4">
        <f t="shared" si="13"/>
        <v>819</v>
      </c>
      <c r="I838" s="4" t="s">
        <v>1051</v>
      </c>
      <c r="J838" s="6">
        <v>42137</v>
      </c>
      <c r="K838" s="10" t="s">
        <v>1044</v>
      </c>
      <c r="L838">
        <f>IF(SalesData[[#This Row],[Sales stage]]&lt;&gt;"Won",SalesData[[#This Row],[Close Date/Expected Close Date]]-SalesData[[#This Row],[Reporting Date]],"")</f>
        <v>57</v>
      </c>
      <c r="M838" t="b">
        <f>OR(Calculations!$B$2=1,INDEX(Calculations!$E$3:$E$13,Calculations!$B$2)=SalesData[[#This Row],[Country]])</f>
        <v>1</v>
      </c>
    </row>
    <row r="839" spans="1:13">
      <c r="A839" s="9">
        <v>42080</v>
      </c>
      <c r="B839" s="7" t="s">
        <v>18</v>
      </c>
      <c r="C839" s="4" t="s">
        <v>866</v>
      </c>
      <c r="D839" s="4" t="s">
        <v>1029</v>
      </c>
      <c r="E839" s="4" t="s">
        <v>1048</v>
      </c>
      <c r="F839" s="4">
        <v>4870</v>
      </c>
      <c r="G839" s="8">
        <v>0.6</v>
      </c>
      <c r="H839" s="4">
        <f t="shared" si="13"/>
        <v>2922</v>
      </c>
      <c r="I839" s="4" t="s">
        <v>1053</v>
      </c>
      <c r="J839" s="6">
        <v>42099</v>
      </c>
      <c r="K839" s="10" t="s">
        <v>1046</v>
      </c>
      <c r="L839">
        <f>IF(SalesData[[#This Row],[Sales stage]]&lt;&gt;"Won",SalesData[[#This Row],[Close Date/Expected Close Date]]-SalesData[[#This Row],[Reporting Date]],"")</f>
        <v>19</v>
      </c>
      <c r="M839" t="b">
        <f>OR(Calculations!$B$2=1,INDEX(Calculations!$E$3:$E$13,Calculations!$B$2)=SalesData[[#This Row],[Country]])</f>
        <v>1</v>
      </c>
    </row>
    <row r="840" spans="1:13">
      <c r="A840" s="9">
        <v>42080</v>
      </c>
      <c r="B840" s="7" t="s">
        <v>10</v>
      </c>
      <c r="C840" s="4" t="s">
        <v>867</v>
      </c>
      <c r="D840" s="4" t="s">
        <v>1035</v>
      </c>
      <c r="E840" s="4" t="s">
        <v>1048</v>
      </c>
      <c r="F840" s="4">
        <v>1630</v>
      </c>
      <c r="G840" s="8">
        <v>0.75</v>
      </c>
      <c r="H840" s="4">
        <f t="shared" si="13"/>
        <v>1222.5</v>
      </c>
      <c r="I840" s="4" t="s">
        <v>1051</v>
      </c>
      <c r="J840" s="6">
        <v>42108</v>
      </c>
      <c r="K840" s="10" t="s">
        <v>1044</v>
      </c>
      <c r="L840">
        <f>IF(SalesData[[#This Row],[Sales stage]]&lt;&gt;"Won",SalesData[[#This Row],[Close Date/Expected Close Date]]-SalesData[[#This Row],[Reporting Date]],"")</f>
        <v>28</v>
      </c>
      <c r="M840" t="b">
        <f>OR(Calculations!$B$2=1,INDEX(Calculations!$E$3:$E$13,Calculations!$B$2)=SalesData[[#This Row],[Country]])</f>
        <v>1</v>
      </c>
    </row>
    <row r="841" spans="1:13">
      <c r="A841" s="9">
        <v>42080</v>
      </c>
      <c r="B841" s="7" t="s">
        <v>26</v>
      </c>
      <c r="C841" s="4" t="s">
        <v>868</v>
      </c>
      <c r="D841" s="4" t="s">
        <v>1035</v>
      </c>
      <c r="E841" s="4" t="s">
        <v>1042</v>
      </c>
      <c r="F841" s="4">
        <v>4540</v>
      </c>
      <c r="G841" s="8">
        <v>0.75</v>
      </c>
      <c r="H841" s="4">
        <f t="shared" si="13"/>
        <v>3405</v>
      </c>
      <c r="I841" s="4" t="s">
        <v>1051</v>
      </c>
      <c r="J841" s="6">
        <v>42172</v>
      </c>
      <c r="K841" s="10" t="s">
        <v>1045</v>
      </c>
      <c r="L841">
        <f>IF(SalesData[[#This Row],[Sales stage]]&lt;&gt;"Won",SalesData[[#This Row],[Close Date/Expected Close Date]]-SalesData[[#This Row],[Reporting Date]],"")</f>
        <v>92</v>
      </c>
      <c r="M841" t="b">
        <f>OR(Calculations!$B$2=1,INDEX(Calculations!$E$3:$E$13,Calculations!$B$2)=SalesData[[#This Row],[Country]])</f>
        <v>1</v>
      </c>
    </row>
    <row r="842" spans="1:13">
      <c r="A842" s="9">
        <v>42080</v>
      </c>
      <c r="B842" s="7" t="s">
        <v>17</v>
      </c>
      <c r="C842" s="4" t="s">
        <v>869</v>
      </c>
      <c r="D842" s="4" t="s">
        <v>1032</v>
      </c>
      <c r="E842" s="4" t="s">
        <v>1039</v>
      </c>
      <c r="F842" s="4">
        <v>3200</v>
      </c>
      <c r="G842" s="8">
        <v>0.65</v>
      </c>
      <c r="H842" s="4">
        <f t="shared" si="13"/>
        <v>2080</v>
      </c>
      <c r="I842" s="4" t="s">
        <v>1053</v>
      </c>
      <c r="J842" s="6">
        <v>42181</v>
      </c>
      <c r="K842" s="10" t="s">
        <v>1046</v>
      </c>
      <c r="L842">
        <f>IF(SalesData[[#This Row],[Sales stage]]&lt;&gt;"Won",SalesData[[#This Row],[Close Date/Expected Close Date]]-SalesData[[#This Row],[Reporting Date]],"")</f>
        <v>101</v>
      </c>
      <c r="M842" t="b">
        <f>OR(Calculations!$B$2=1,INDEX(Calculations!$E$3:$E$13,Calculations!$B$2)=SalesData[[#This Row],[Country]])</f>
        <v>1</v>
      </c>
    </row>
    <row r="843" spans="1:13">
      <c r="A843" s="9">
        <v>42081</v>
      </c>
      <c r="B843" s="7" t="s">
        <v>9</v>
      </c>
      <c r="C843" s="4" t="s">
        <v>870</v>
      </c>
      <c r="D843" s="4" t="s">
        <v>1030</v>
      </c>
      <c r="E843" s="4" t="s">
        <v>1048</v>
      </c>
      <c r="F843" s="4">
        <v>940</v>
      </c>
      <c r="G843" s="8">
        <v>0.75</v>
      </c>
      <c r="H843" s="4">
        <f t="shared" si="13"/>
        <v>705</v>
      </c>
      <c r="I843" s="4" t="s">
        <v>1051</v>
      </c>
      <c r="J843" s="6">
        <v>42167</v>
      </c>
      <c r="K843" s="10" t="s">
        <v>1046</v>
      </c>
      <c r="L843">
        <f>IF(SalesData[[#This Row],[Sales stage]]&lt;&gt;"Won",SalesData[[#This Row],[Close Date/Expected Close Date]]-SalesData[[#This Row],[Reporting Date]],"")</f>
        <v>86</v>
      </c>
      <c r="M843" t="b">
        <f>OR(Calculations!$B$2=1,INDEX(Calculations!$E$3:$E$13,Calculations!$B$2)=SalesData[[#This Row],[Country]])</f>
        <v>1</v>
      </c>
    </row>
    <row r="844" spans="1:13">
      <c r="A844" s="9">
        <v>42081</v>
      </c>
      <c r="B844" s="7" t="s">
        <v>23</v>
      </c>
      <c r="C844" s="4" t="s">
        <v>871</v>
      </c>
      <c r="D844" s="4" t="s">
        <v>1031</v>
      </c>
      <c r="E844" s="4" t="s">
        <v>1040</v>
      </c>
      <c r="F844" s="4">
        <v>1100</v>
      </c>
      <c r="G844" s="8">
        <v>0.8</v>
      </c>
      <c r="H844" s="4">
        <f t="shared" si="13"/>
        <v>880</v>
      </c>
      <c r="I844" s="4" t="s">
        <v>1053</v>
      </c>
      <c r="J844" s="6">
        <v>42152</v>
      </c>
      <c r="K844" s="10" t="s">
        <v>1043</v>
      </c>
      <c r="L844">
        <f>IF(SalesData[[#This Row],[Sales stage]]&lt;&gt;"Won",SalesData[[#This Row],[Close Date/Expected Close Date]]-SalesData[[#This Row],[Reporting Date]],"")</f>
        <v>71</v>
      </c>
      <c r="M844" t="b">
        <f>OR(Calculations!$B$2=1,INDEX(Calculations!$E$3:$E$13,Calculations!$B$2)=SalesData[[#This Row],[Country]])</f>
        <v>1</v>
      </c>
    </row>
    <row r="845" spans="1:13">
      <c r="A845" s="9">
        <v>42081</v>
      </c>
      <c r="B845" s="7" t="s">
        <v>19</v>
      </c>
      <c r="C845" s="4" t="s">
        <v>872</v>
      </c>
      <c r="D845" s="4" t="s">
        <v>1031</v>
      </c>
      <c r="E845" s="4" t="s">
        <v>1040</v>
      </c>
      <c r="F845" s="4">
        <v>4190</v>
      </c>
      <c r="G845" s="8">
        <v>0.85</v>
      </c>
      <c r="H845" s="4">
        <f t="shared" si="13"/>
        <v>3561.5</v>
      </c>
      <c r="I845" s="4" t="s">
        <v>1050</v>
      </c>
      <c r="J845" s="6">
        <v>42149</v>
      </c>
      <c r="K845" s="10" t="s">
        <v>1043</v>
      </c>
      <c r="L845">
        <f>IF(SalesData[[#This Row],[Sales stage]]&lt;&gt;"Won",SalesData[[#This Row],[Close Date/Expected Close Date]]-SalesData[[#This Row],[Reporting Date]],"")</f>
        <v>68</v>
      </c>
      <c r="M845" t="b">
        <f>OR(Calculations!$B$2=1,INDEX(Calculations!$E$3:$E$13,Calculations!$B$2)=SalesData[[#This Row],[Country]])</f>
        <v>1</v>
      </c>
    </row>
    <row r="846" spans="1:13">
      <c r="A846" s="9">
        <v>42081</v>
      </c>
      <c r="B846" s="7" t="s">
        <v>20</v>
      </c>
      <c r="C846" s="4" t="s">
        <v>873</v>
      </c>
      <c r="D846" s="4" t="s">
        <v>1036</v>
      </c>
      <c r="E846" s="4" t="s">
        <v>1040</v>
      </c>
      <c r="F846" s="4">
        <v>120</v>
      </c>
      <c r="G846" s="8">
        <v>0.65</v>
      </c>
      <c r="H846" s="4">
        <f t="shared" si="13"/>
        <v>78</v>
      </c>
      <c r="I846" s="4" t="s">
        <v>1051</v>
      </c>
      <c r="J846" s="6">
        <v>42145</v>
      </c>
      <c r="K846" s="10" t="s">
        <v>1043</v>
      </c>
      <c r="L846">
        <f>IF(SalesData[[#This Row],[Sales stage]]&lt;&gt;"Won",SalesData[[#This Row],[Close Date/Expected Close Date]]-SalesData[[#This Row],[Reporting Date]],"")</f>
        <v>64</v>
      </c>
      <c r="M846" t="b">
        <f>OR(Calculations!$B$2=1,INDEX(Calculations!$E$3:$E$13,Calculations!$B$2)=SalesData[[#This Row],[Country]])</f>
        <v>1</v>
      </c>
    </row>
    <row r="847" spans="1:13">
      <c r="A847" s="9">
        <v>42081</v>
      </c>
      <c r="B847" s="7" t="s">
        <v>17</v>
      </c>
      <c r="C847" s="4" t="s">
        <v>874</v>
      </c>
      <c r="D847" s="4" t="s">
        <v>1032</v>
      </c>
      <c r="E847" s="4" t="s">
        <v>1042</v>
      </c>
      <c r="F847" s="4">
        <v>4090</v>
      </c>
      <c r="G847" s="8">
        <v>0.8</v>
      </c>
      <c r="H847" s="4">
        <f t="shared" si="13"/>
        <v>3272</v>
      </c>
      <c r="I847" s="4" t="s">
        <v>1053</v>
      </c>
      <c r="J847" s="6">
        <v>42158</v>
      </c>
      <c r="K847" s="10"/>
      <c r="L847">
        <f>IF(SalesData[[#This Row],[Sales stage]]&lt;&gt;"Won",SalesData[[#This Row],[Close Date/Expected Close Date]]-SalesData[[#This Row],[Reporting Date]],"")</f>
        <v>77</v>
      </c>
      <c r="M847" t="b">
        <f>OR(Calculations!$B$2=1,INDEX(Calculations!$E$3:$E$13,Calculations!$B$2)=SalesData[[#This Row],[Country]])</f>
        <v>1</v>
      </c>
    </row>
    <row r="848" spans="1:13">
      <c r="A848" s="9">
        <v>42081</v>
      </c>
      <c r="B848" s="7" t="s">
        <v>22</v>
      </c>
      <c r="C848" s="4" t="s">
        <v>875</v>
      </c>
      <c r="D848" s="4" t="s">
        <v>1034</v>
      </c>
      <c r="E848" s="4" t="s">
        <v>1040</v>
      </c>
      <c r="F848" s="4">
        <v>3840</v>
      </c>
      <c r="G848" s="8">
        <v>0.75</v>
      </c>
      <c r="H848" s="4">
        <f t="shared" si="13"/>
        <v>2880</v>
      </c>
      <c r="I848" s="4" t="s">
        <v>1053</v>
      </c>
      <c r="J848" s="6">
        <v>42167</v>
      </c>
      <c r="K848" s="10" t="s">
        <v>1044</v>
      </c>
      <c r="L848">
        <f>IF(SalesData[[#This Row],[Sales stage]]&lt;&gt;"Won",SalesData[[#This Row],[Close Date/Expected Close Date]]-SalesData[[#This Row],[Reporting Date]],"")</f>
        <v>86</v>
      </c>
      <c r="M848" t="b">
        <f>OR(Calculations!$B$2=1,INDEX(Calculations!$E$3:$E$13,Calculations!$B$2)=SalesData[[#This Row],[Country]])</f>
        <v>1</v>
      </c>
    </row>
    <row r="849" spans="1:13">
      <c r="A849" s="9">
        <v>42081</v>
      </c>
      <c r="B849" s="7" t="s">
        <v>27</v>
      </c>
      <c r="C849" s="4" t="s">
        <v>876</v>
      </c>
      <c r="D849" s="4" t="s">
        <v>1033</v>
      </c>
      <c r="E849" s="4" t="s">
        <v>1039</v>
      </c>
      <c r="F849" s="4">
        <v>370</v>
      </c>
      <c r="G849" s="8">
        <v>0.6</v>
      </c>
      <c r="H849" s="4">
        <f t="shared" si="13"/>
        <v>222</v>
      </c>
      <c r="I849" s="2" t="s">
        <v>1052</v>
      </c>
      <c r="J849" s="6">
        <v>42158</v>
      </c>
      <c r="K849" s="10" t="s">
        <v>1043</v>
      </c>
      <c r="L849">
        <f>IF(SalesData[[#This Row],[Sales stage]]&lt;&gt;"Won",SalesData[[#This Row],[Close Date/Expected Close Date]]-SalesData[[#This Row],[Reporting Date]],"")</f>
        <v>77</v>
      </c>
      <c r="M849" t="b">
        <f>OR(Calculations!$B$2=1,INDEX(Calculations!$E$3:$E$13,Calculations!$B$2)=SalesData[[#This Row],[Country]])</f>
        <v>1</v>
      </c>
    </row>
    <row r="850" spans="1:13">
      <c r="A850" s="9">
        <v>42081</v>
      </c>
      <c r="B850" s="7" t="s">
        <v>24</v>
      </c>
      <c r="C850" s="4" t="s">
        <v>877</v>
      </c>
      <c r="D850" s="4" t="s">
        <v>1034</v>
      </c>
      <c r="E850" s="4" t="s">
        <v>1048</v>
      </c>
      <c r="F850" s="4">
        <v>2430</v>
      </c>
      <c r="G850" s="8">
        <v>0.65</v>
      </c>
      <c r="H850" s="4">
        <f t="shared" si="13"/>
        <v>1579.5</v>
      </c>
      <c r="I850" s="4" t="s">
        <v>1051</v>
      </c>
      <c r="J850" s="6">
        <v>42097</v>
      </c>
      <c r="K850" s="10" t="s">
        <v>1046</v>
      </c>
      <c r="L850">
        <f>IF(SalesData[[#This Row],[Sales stage]]&lt;&gt;"Won",SalesData[[#This Row],[Close Date/Expected Close Date]]-SalesData[[#This Row],[Reporting Date]],"")</f>
        <v>16</v>
      </c>
      <c r="M850" t="b">
        <f>OR(Calculations!$B$2=1,INDEX(Calculations!$E$3:$E$13,Calculations!$B$2)=SalesData[[#This Row],[Country]])</f>
        <v>1</v>
      </c>
    </row>
    <row r="851" spans="1:13">
      <c r="A851" s="9">
        <v>42081</v>
      </c>
      <c r="B851" s="7" t="s">
        <v>12</v>
      </c>
      <c r="C851" s="4" t="s">
        <v>878</v>
      </c>
      <c r="D851" s="4" t="s">
        <v>1034</v>
      </c>
      <c r="E851" s="4" t="s">
        <v>1040</v>
      </c>
      <c r="F851" s="4">
        <v>460</v>
      </c>
      <c r="G851" s="8">
        <v>0.65</v>
      </c>
      <c r="H851" s="4">
        <f t="shared" si="13"/>
        <v>299</v>
      </c>
      <c r="I851" s="2" t="s">
        <v>1052</v>
      </c>
      <c r="J851" s="6">
        <v>42172</v>
      </c>
      <c r="K851" s="10" t="s">
        <v>1043</v>
      </c>
      <c r="L851">
        <f>IF(SalesData[[#This Row],[Sales stage]]&lt;&gt;"Won",SalesData[[#This Row],[Close Date/Expected Close Date]]-SalesData[[#This Row],[Reporting Date]],"")</f>
        <v>91</v>
      </c>
      <c r="M851" t="b">
        <f>OR(Calculations!$B$2=1,INDEX(Calculations!$E$3:$E$13,Calculations!$B$2)=SalesData[[#This Row],[Country]])</f>
        <v>1</v>
      </c>
    </row>
    <row r="852" spans="1:13">
      <c r="A852" s="9">
        <v>42081</v>
      </c>
      <c r="B852" s="7" t="s">
        <v>19</v>
      </c>
      <c r="C852" s="4" t="s">
        <v>879</v>
      </c>
      <c r="D852" s="4" t="s">
        <v>1030</v>
      </c>
      <c r="E852" s="4" t="s">
        <v>1042</v>
      </c>
      <c r="F852" s="4">
        <v>4300</v>
      </c>
      <c r="G852" s="8">
        <v>0.8</v>
      </c>
      <c r="H852" s="4">
        <f t="shared" si="13"/>
        <v>3440</v>
      </c>
      <c r="I852" s="4" t="s">
        <v>1051</v>
      </c>
      <c r="J852" s="6">
        <v>42134</v>
      </c>
      <c r="K852" s="10" t="s">
        <v>1045</v>
      </c>
      <c r="L852">
        <f>IF(SalesData[[#This Row],[Sales stage]]&lt;&gt;"Won",SalesData[[#This Row],[Close Date/Expected Close Date]]-SalesData[[#This Row],[Reporting Date]],"")</f>
        <v>53</v>
      </c>
      <c r="M852" t="b">
        <f>OR(Calculations!$B$2=1,INDEX(Calculations!$E$3:$E$13,Calculations!$B$2)=SalesData[[#This Row],[Country]])</f>
        <v>1</v>
      </c>
    </row>
    <row r="853" spans="1:13">
      <c r="A853" s="9">
        <v>42081</v>
      </c>
      <c r="B853" s="7" t="s">
        <v>15</v>
      </c>
      <c r="C853" s="4" t="s">
        <v>880</v>
      </c>
      <c r="D853" s="4" t="s">
        <v>1034</v>
      </c>
      <c r="E853" s="4" t="s">
        <v>1048</v>
      </c>
      <c r="F853" s="4">
        <v>390</v>
      </c>
      <c r="G853" s="8">
        <v>0.7</v>
      </c>
      <c r="H853" s="4">
        <f t="shared" si="13"/>
        <v>273</v>
      </c>
      <c r="I853" s="2" t="s">
        <v>1052</v>
      </c>
      <c r="J853" s="6">
        <v>42116</v>
      </c>
      <c r="K853" s="10" t="s">
        <v>1044</v>
      </c>
      <c r="L853">
        <f>IF(SalesData[[#This Row],[Sales stage]]&lt;&gt;"Won",SalesData[[#This Row],[Close Date/Expected Close Date]]-SalesData[[#This Row],[Reporting Date]],"")</f>
        <v>35</v>
      </c>
      <c r="M853" t="b">
        <f>OR(Calculations!$B$2=1,INDEX(Calculations!$E$3:$E$13,Calculations!$B$2)=SalesData[[#This Row],[Country]])</f>
        <v>1</v>
      </c>
    </row>
    <row r="854" spans="1:13">
      <c r="A854" s="9">
        <v>42081</v>
      </c>
      <c r="B854" s="7" t="s">
        <v>21</v>
      </c>
      <c r="C854" s="4" t="s">
        <v>881</v>
      </c>
      <c r="D854" s="4" t="s">
        <v>1038</v>
      </c>
      <c r="E854" s="4" t="s">
        <v>1040</v>
      </c>
      <c r="F854" s="4">
        <v>4930</v>
      </c>
      <c r="G854" s="8">
        <v>0.55000000000000004</v>
      </c>
      <c r="H854" s="4">
        <f t="shared" si="13"/>
        <v>2711.5</v>
      </c>
      <c r="I854" s="4" t="s">
        <v>1051</v>
      </c>
      <c r="J854" s="6">
        <v>42155</v>
      </c>
      <c r="K854" s="10" t="s">
        <v>1043</v>
      </c>
      <c r="L854">
        <f>IF(SalesData[[#This Row],[Sales stage]]&lt;&gt;"Won",SalesData[[#This Row],[Close Date/Expected Close Date]]-SalesData[[#This Row],[Reporting Date]],"")</f>
        <v>74</v>
      </c>
      <c r="M854" t="b">
        <f>OR(Calculations!$B$2=1,INDEX(Calculations!$E$3:$E$13,Calculations!$B$2)=SalesData[[#This Row],[Country]])</f>
        <v>1</v>
      </c>
    </row>
    <row r="855" spans="1:13">
      <c r="A855" s="9">
        <v>42081</v>
      </c>
      <c r="B855" s="7" t="s">
        <v>23</v>
      </c>
      <c r="C855" s="4" t="s">
        <v>882</v>
      </c>
      <c r="D855" s="4" t="s">
        <v>1037</v>
      </c>
      <c r="E855" s="4" t="s">
        <v>1040</v>
      </c>
      <c r="F855" s="4">
        <v>4850</v>
      </c>
      <c r="G855" s="8">
        <v>0.7</v>
      </c>
      <c r="H855" s="4">
        <f t="shared" si="13"/>
        <v>3395</v>
      </c>
      <c r="I855" s="4" t="s">
        <v>1051</v>
      </c>
      <c r="J855" s="6">
        <v>42180</v>
      </c>
      <c r="K855" s="10" t="s">
        <v>1045</v>
      </c>
      <c r="L855">
        <f>IF(SalesData[[#This Row],[Sales stage]]&lt;&gt;"Won",SalesData[[#This Row],[Close Date/Expected Close Date]]-SalesData[[#This Row],[Reporting Date]],"")</f>
        <v>99</v>
      </c>
      <c r="M855" t="b">
        <f>OR(Calculations!$B$2=1,INDEX(Calculations!$E$3:$E$13,Calculations!$B$2)=SalesData[[#This Row],[Country]])</f>
        <v>1</v>
      </c>
    </row>
    <row r="856" spans="1:13">
      <c r="A856" s="9">
        <v>42081</v>
      </c>
      <c r="B856" s="7" t="s">
        <v>12</v>
      </c>
      <c r="C856" s="4" t="s">
        <v>883</v>
      </c>
      <c r="D856" s="4" t="s">
        <v>1029</v>
      </c>
      <c r="E856" s="4" t="s">
        <v>1048</v>
      </c>
      <c r="F856" s="4">
        <v>3610</v>
      </c>
      <c r="G856" s="8">
        <v>0.7</v>
      </c>
      <c r="H856" s="4">
        <f t="shared" si="13"/>
        <v>2527</v>
      </c>
      <c r="I856" s="4" t="s">
        <v>1051</v>
      </c>
      <c r="J856" s="6">
        <v>42156</v>
      </c>
      <c r="K856" s="10"/>
      <c r="L856">
        <f>IF(SalesData[[#This Row],[Sales stage]]&lt;&gt;"Won",SalesData[[#This Row],[Close Date/Expected Close Date]]-SalesData[[#This Row],[Reporting Date]],"")</f>
        <v>75</v>
      </c>
      <c r="M856" t="b">
        <f>OR(Calculations!$B$2=1,INDEX(Calculations!$E$3:$E$13,Calculations!$B$2)=SalesData[[#This Row],[Country]])</f>
        <v>1</v>
      </c>
    </row>
    <row r="857" spans="1:13">
      <c r="A857" s="9">
        <v>42081</v>
      </c>
      <c r="B857" s="7" t="s">
        <v>20</v>
      </c>
      <c r="C857" s="4" t="s">
        <v>884</v>
      </c>
      <c r="D857" s="4" t="s">
        <v>1033</v>
      </c>
      <c r="E857" s="4" t="s">
        <v>1048</v>
      </c>
      <c r="F857" s="4">
        <v>760</v>
      </c>
      <c r="G857" s="8">
        <v>0.75</v>
      </c>
      <c r="H857" s="4">
        <f t="shared" si="13"/>
        <v>570</v>
      </c>
      <c r="I857" s="4" t="s">
        <v>1053</v>
      </c>
      <c r="J857" s="6">
        <v>42177</v>
      </c>
      <c r="K857" s="10" t="s">
        <v>1044</v>
      </c>
      <c r="L857">
        <f>IF(SalesData[[#This Row],[Sales stage]]&lt;&gt;"Won",SalesData[[#This Row],[Close Date/Expected Close Date]]-SalesData[[#This Row],[Reporting Date]],"")</f>
        <v>96</v>
      </c>
      <c r="M857" t="b">
        <f>OR(Calculations!$B$2=1,INDEX(Calculations!$E$3:$E$13,Calculations!$B$2)=SalesData[[#This Row],[Country]])</f>
        <v>1</v>
      </c>
    </row>
    <row r="858" spans="1:13">
      <c r="A858" s="9">
        <v>42081</v>
      </c>
      <c r="B858" s="7" t="s">
        <v>11</v>
      </c>
      <c r="C858" s="4" t="s">
        <v>885</v>
      </c>
      <c r="D858" s="4" t="s">
        <v>1033</v>
      </c>
      <c r="E858" s="4" t="s">
        <v>1042</v>
      </c>
      <c r="F858" s="4">
        <v>2490</v>
      </c>
      <c r="G858" s="8">
        <v>0.85</v>
      </c>
      <c r="H858" s="4">
        <f t="shared" si="13"/>
        <v>2116.5</v>
      </c>
      <c r="I858" s="4" t="s">
        <v>1053</v>
      </c>
      <c r="J858" s="6">
        <v>42163</v>
      </c>
      <c r="K858" s="10" t="s">
        <v>1044</v>
      </c>
      <c r="L858">
        <f>IF(SalesData[[#This Row],[Sales stage]]&lt;&gt;"Won",SalesData[[#This Row],[Close Date/Expected Close Date]]-SalesData[[#This Row],[Reporting Date]],"")</f>
        <v>82</v>
      </c>
      <c r="M858" t="b">
        <f>OR(Calculations!$B$2=1,INDEX(Calculations!$E$3:$E$13,Calculations!$B$2)=SalesData[[#This Row],[Country]])</f>
        <v>1</v>
      </c>
    </row>
    <row r="859" spans="1:13">
      <c r="A859" s="9">
        <v>42081</v>
      </c>
      <c r="B859" s="7" t="s">
        <v>15</v>
      </c>
      <c r="C859" s="4" t="s">
        <v>886</v>
      </c>
      <c r="D859" s="4" t="s">
        <v>1032</v>
      </c>
      <c r="E859" s="4" t="s">
        <v>1040</v>
      </c>
      <c r="F859" s="4">
        <v>1320</v>
      </c>
      <c r="G859" s="8">
        <v>0.7</v>
      </c>
      <c r="H859" s="4">
        <f t="shared" si="13"/>
        <v>923.99999999999989</v>
      </c>
      <c r="I859" s="4" t="s">
        <v>1050</v>
      </c>
      <c r="J859" s="6">
        <v>42125</v>
      </c>
      <c r="K859" s="10"/>
      <c r="L859">
        <f>IF(SalesData[[#This Row],[Sales stage]]&lt;&gt;"Won",SalesData[[#This Row],[Close Date/Expected Close Date]]-SalesData[[#This Row],[Reporting Date]],"")</f>
        <v>44</v>
      </c>
      <c r="M859" t="b">
        <f>OR(Calculations!$B$2=1,INDEX(Calculations!$E$3:$E$13,Calculations!$B$2)=SalesData[[#This Row],[Country]])</f>
        <v>1</v>
      </c>
    </row>
    <row r="860" spans="1:13">
      <c r="A860" s="9">
        <v>42081</v>
      </c>
      <c r="B860" s="7" t="s">
        <v>24</v>
      </c>
      <c r="C860" s="4" t="s">
        <v>887</v>
      </c>
      <c r="D860" s="4" t="s">
        <v>1035</v>
      </c>
      <c r="E860" s="4" t="s">
        <v>1040</v>
      </c>
      <c r="F860" s="4">
        <v>2460</v>
      </c>
      <c r="G860" s="8">
        <v>0.7</v>
      </c>
      <c r="H860" s="4">
        <f t="shared" si="13"/>
        <v>1722</v>
      </c>
      <c r="I860" s="4" t="s">
        <v>1051</v>
      </c>
      <c r="J860" s="6">
        <v>42108</v>
      </c>
      <c r="K860" s="10" t="s">
        <v>1043</v>
      </c>
      <c r="L860">
        <f>IF(SalesData[[#This Row],[Sales stage]]&lt;&gt;"Won",SalesData[[#This Row],[Close Date/Expected Close Date]]-SalesData[[#This Row],[Reporting Date]],"")</f>
        <v>27</v>
      </c>
      <c r="M860" t="b">
        <f>OR(Calculations!$B$2=1,INDEX(Calculations!$E$3:$E$13,Calculations!$B$2)=SalesData[[#This Row],[Country]])</f>
        <v>1</v>
      </c>
    </row>
    <row r="861" spans="1:13">
      <c r="A861" s="9">
        <v>42082</v>
      </c>
      <c r="B861" s="7" t="s">
        <v>18</v>
      </c>
      <c r="C861" s="4" t="s">
        <v>888</v>
      </c>
      <c r="D861" s="4" t="s">
        <v>1033</v>
      </c>
      <c r="E861" s="4" t="s">
        <v>1039</v>
      </c>
      <c r="F861" s="4">
        <v>430</v>
      </c>
      <c r="G861" s="8">
        <v>0.55000000000000004</v>
      </c>
      <c r="H861" s="4">
        <f t="shared" si="13"/>
        <v>236.50000000000003</v>
      </c>
      <c r="I861" s="2" t="s">
        <v>1052</v>
      </c>
      <c r="J861" s="6">
        <v>42152</v>
      </c>
      <c r="K861" s="10" t="s">
        <v>1044</v>
      </c>
      <c r="L861">
        <f>IF(SalesData[[#This Row],[Sales stage]]&lt;&gt;"Won",SalesData[[#This Row],[Close Date/Expected Close Date]]-SalesData[[#This Row],[Reporting Date]],"")</f>
        <v>70</v>
      </c>
      <c r="M861" t="b">
        <f>OR(Calculations!$B$2=1,INDEX(Calculations!$E$3:$E$13,Calculations!$B$2)=SalesData[[#This Row],[Country]])</f>
        <v>1</v>
      </c>
    </row>
    <row r="862" spans="1:13">
      <c r="A862" s="9">
        <v>42082</v>
      </c>
      <c r="B862" s="7" t="s">
        <v>24</v>
      </c>
      <c r="C862" s="4" t="s">
        <v>889</v>
      </c>
      <c r="D862" s="4" t="s">
        <v>1029</v>
      </c>
      <c r="E862" s="4" t="s">
        <v>1039</v>
      </c>
      <c r="F862" s="4">
        <v>2180</v>
      </c>
      <c r="G862" s="8">
        <v>0.5</v>
      </c>
      <c r="H862" s="4">
        <f t="shared" si="13"/>
        <v>1090</v>
      </c>
      <c r="I862" s="4" t="s">
        <v>1051</v>
      </c>
      <c r="J862" s="6">
        <v>42173</v>
      </c>
      <c r="K862" s="10" t="s">
        <v>1043</v>
      </c>
      <c r="L862">
        <f>IF(SalesData[[#This Row],[Sales stage]]&lt;&gt;"Won",SalesData[[#This Row],[Close Date/Expected Close Date]]-SalesData[[#This Row],[Reporting Date]],"")</f>
        <v>91</v>
      </c>
      <c r="M862" t="b">
        <f>OR(Calculations!$B$2=1,INDEX(Calculations!$E$3:$E$13,Calculations!$B$2)=SalesData[[#This Row],[Country]])</f>
        <v>1</v>
      </c>
    </row>
    <row r="863" spans="1:13">
      <c r="A863" s="9">
        <v>42082</v>
      </c>
      <c r="B863" s="7" t="s">
        <v>19</v>
      </c>
      <c r="C863" s="4" t="s">
        <v>890</v>
      </c>
      <c r="D863" s="4" t="s">
        <v>1032</v>
      </c>
      <c r="E863" s="4" t="s">
        <v>1048</v>
      </c>
      <c r="F863" s="4">
        <v>1780</v>
      </c>
      <c r="G863" s="8">
        <v>0.65</v>
      </c>
      <c r="H863" s="4">
        <f t="shared" si="13"/>
        <v>1157</v>
      </c>
      <c r="I863" s="4" t="s">
        <v>1050</v>
      </c>
      <c r="J863" s="6">
        <v>42098</v>
      </c>
      <c r="K863" s="10" t="s">
        <v>1044</v>
      </c>
      <c r="L863">
        <f>IF(SalesData[[#This Row],[Sales stage]]&lt;&gt;"Won",SalesData[[#This Row],[Close Date/Expected Close Date]]-SalesData[[#This Row],[Reporting Date]],"")</f>
        <v>16</v>
      </c>
      <c r="M863" t="b">
        <f>OR(Calculations!$B$2=1,INDEX(Calculations!$E$3:$E$13,Calculations!$B$2)=SalesData[[#This Row],[Country]])</f>
        <v>1</v>
      </c>
    </row>
    <row r="864" spans="1:13">
      <c r="A864" s="9">
        <v>42082</v>
      </c>
      <c r="B864" s="7" t="s">
        <v>24</v>
      </c>
      <c r="C864" s="4" t="s">
        <v>891</v>
      </c>
      <c r="D864" s="4" t="s">
        <v>1031</v>
      </c>
      <c r="E864" s="4" t="s">
        <v>1048</v>
      </c>
      <c r="F864" s="4">
        <v>710</v>
      </c>
      <c r="G864" s="8">
        <v>0.7</v>
      </c>
      <c r="H864" s="4">
        <f t="shared" si="13"/>
        <v>496.99999999999994</v>
      </c>
      <c r="I864" s="4" t="s">
        <v>1051</v>
      </c>
      <c r="J864" s="6">
        <v>42129</v>
      </c>
      <c r="K864" s="10" t="s">
        <v>1044</v>
      </c>
      <c r="L864">
        <f>IF(SalesData[[#This Row],[Sales stage]]&lt;&gt;"Won",SalesData[[#This Row],[Close Date/Expected Close Date]]-SalesData[[#This Row],[Reporting Date]],"")</f>
        <v>47</v>
      </c>
      <c r="M864" t="b">
        <f>OR(Calculations!$B$2=1,INDEX(Calculations!$E$3:$E$13,Calculations!$B$2)=SalesData[[#This Row],[Country]])</f>
        <v>1</v>
      </c>
    </row>
    <row r="865" spans="1:13">
      <c r="A865" s="9">
        <v>42082</v>
      </c>
      <c r="B865" s="7" t="s">
        <v>10</v>
      </c>
      <c r="C865" s="4" t="s">
        <v>892</v>
      </c>
      <c r="D865" s="4" t="s">
        <v>1037</v>
      </c>
      <c r="E865" s="4" t="s">
        <v>1048</v>
      </c>
      <c r="F865" s="4">
        <v>3520</v>
      </c>
      <c r="G865" s="8">
        <v>0.8</v>
      </c>
      <c r="H865" s="4">
        <f t="shared" si="13"/>
        <v>2816</v>
      </c>
      <c r="I865" s="4" t="s">
        <v>1051</v>
      </c>
      <c r="J865" s="6">
        <v>42180</v>
      </c>
      <c r="K865" s="10" t="s">
        <v>1044</v>
      </c>
      <c r="L865">
        <f>IF(SalesData[[#This Row],[Sales stage]]&lt;&gt;"Won",SalesData[[#This Row],[Close Date/Expected Close Date]]-SalesData[[#This Row],[Reporting Date]],"")</f>
        <v>98</v>
      </c>
      <c r="M865" t="b">
        <f>OR(Calculations!$B$2=1,INDEX(Calculations!$E$3:$E$13,Calculations!$B$2)=SalesData[[#This Row],[Country]])</f>
        <v>1</v>
      </c>
    </row>
    <row r="866" spans="1:13">
      <c r="A866" s="9">
        <v>42082</v>
      </c>
      <c r="B866" s="7" t="s">
        <v>15</v>
      </c>
      <c r="C866" s="4" t="s">
        <v>893</v>
      </c>
      <c r="D866" s="4" t="s">
        <v>1033</v>
      </c>
      <c r="E866" s="4" t="s">
        <v>1039</v>
      </c>
      <c r="F866" s="4">
        <v>3710</v>
      </c>
      <c r="G866" s="8">
        <v>0.55000000000000004</v>
      </c>
      <c r="H866" s="4">
        <f t="shared" si="13"/>
        <v>2040.5000000000002</v>
      </c>
      <c r="I866" s="4" t="s">
        <v>1051</v>
      </c>
      <c r="J866" s="6">
        <v>42177</v>
      </c>
      <c r="K866" s="10" t="s">
        <v>1046</v>
      </c>
      <c r="L866">
        <f>IF(SalesData[[#This Row],[Sales stage]]&lt;&gt;"Won",SalesData[[#This Row],[Close Date/Expected Close Date]]-SalesData[[#This Row],[Reporting Date]],"")</f>
        <v>95</v>
      </c>
      <c r="M866" t="b">
        <f>OR(Calculations!$B$2=1,INDEX(Calculations!$E$3:$E$13,Calculations!$B$2)=SalesData[[#This Row],[Country]])</f>
        <v>1</v>
      </c>
    </row>
    <row r="867" spans="1:13">
      <c r="A867" s="9">
        <v>42082</v>
      </c>
      <c r="B867" s="7" t="s">
        <v>26</v>
      </c>
      <c r="C867" s="4" t="s">
        <v>894</v>
      </c>
      <c r="D867" s="4" t="s">
        <v>1037</v>
      </c>
      <c r="E867" s="4" t="s">
        <v>1048</v>
      </c>
      <c r="F867" s="4">
        <v>3780</v>
      </c>
      <c r="G867" s="8">
        <v>0.85</v>
      </c>
      <c r="H867" s="4">
        <f t="shared" si="13"/>
        <v>3213</v>
      </c>
      <c r="I867" s="4" t="s">
        <v>1053</v>
      </c>
      <c r="J867" s="6">
        <v>42183</v>
      </c>
      <c r="K867" s="10" t="s">
        <v>1046</v>
      </c>
      <c r="L867">
        <f>IF(SalesData[[#This Row],[Sales stage]]&lt;&gt;"Won",SalesData[[#This Row],[Close Date/Expected Close Date]]-SalesData[[#This Row],[Reporting Date]],"")</f>
        <v>101</v>
      </c>
      <c r="M867" t="b">
        <f>OR(Calculations!$B$2=1,INDEX(Calculations!$E$3:$E$13,Calculations!$B$2)=SalesData[[#This Row],[Country]])</f>
        <v>1</v>
      </c>
    </row>
    <row r="868" spans="1:13">
      <c r="A868" s="9">
        <v>42082</v>
      </c>
      <c r="B868" s="7" t="s">
        <v>18</v>
      </c>
      <c r="C868" s="4" t="s">
        <v>895</v>
      </c>
      <c r="D868" s="4" t="s">
        <v>1029</v>
      </c>
      <c r="E868" s="4" t="s">
        <v>1048</v>
      </c>
      <c r="F868" s="4">
        <v>270</v>
      </c>
      <c r="G868" s="8">
        <v>0.7</v>
      </c>
      <c r="H868" s="4">
        <f t="shared" si="13"/>
        <v>189</v>
      </c>
      <c r="I868" s="2" t="s">
        <v>1052</v>
      </c>
      <c r="J868" s="6">
        <v>42128</v>
      </c>
      <c r="K868" s="10" t="s">
        <v>1044</v>
      </c>
      <c r="L868">
        <f>IF(SalesData[[#This Row],[Sales stage]]&lt;&gt;"Won",SalesData[[#This Row],[Close Date/Expected Close Date]]-SalesData[[#This Row],[Reporting Date]],"")</f>
        <v>46</v>
      </c>
      <c r="M868" t="b">
        <f>OR(Calculations!$B$2=1,INDEX(Calculations!$E$3:$E$13,Calculations!$B$2)=SalesData[[#This Row],[Country]])</f>
        <v>1</v>
      </c>
    </row>
    <row r="869" spans="1:13">
      <c r="A869" s="9">
        <v>42083</v>
      </c>
      <c r="B869" s="7" t="s">
        <v>14</v>
      </c>
      <c r="C869" s="4" t="s">
        <v>896</v>
      </c>
      <c r="D869" s="4" t="s">
        <v>1038</v>
      </c>
      <c r="E869" s="4" t="s">
        <v>1042</v>
      </c>
      <c r="F869" s="4">
        <v>1890</v>
      </c>
      <c r="G869" s="8">
        <v>0.6</v>
      </c>
      <c r="H869" s="4">
        <f t="shared" si="13"/>
        <v>1134</v>
      </c>
      <c r="I869" s="4" t="s">
        <v>1051</v>
      </c>
      <c r="J869" s="6">
        <v>42168</v>
      </c>
      <c r="K869" s="10" t="s">
        <v>1046</v>
      </c>
      <c r="L869">
        <f>IF(SalesData[[#This Row],[Sales stage]]&lt;&gt;"Won",SalesData[[#This Row],[Close Date/Expected Close Date]]-SalesData[[#This Row],[Reporting Date]],"")</f>
        <v>85</v>
      </c>
      <c r="M869" t="b">
        <f>OR(Calculations!$B$2=1,INDEX(Calculations!$E$3:$E$13,Calculations!$B$2)=SalesData[[#This Row],[Country]])</f>
        <v>1</v>
      </c>
    </row>
    <row r="870" spans="1:13">
      <c r="A870" s="9">
        <v>42083</v>
      </c>
      <c r="B870" s="7" t="s">
        <v>14</v>
      </c>
      <c r="C870" s="4" t="s">
        <v>897</v>
      </c>
      <c r="D870" s="4" t="s">
        <v>1029</v>
      </c>
      <c r="E870" s="4" t="s">
        <v>1042</v>
      </c>
      <c r="F870" s="4">
        <v>4980</v>
      </c>
      <c r="G870" s="8">
        <v>0.8</v>
      </c>
      <c r="H870" s="4">
        <f t="shared" si="13"/>
        <v>3984</v>
      </c>
      <c r="I870" s="4" t="s">
        <v>1051</v>
      </c>
      <c r="J870" s="6">
        <v>42182</v>
      </c>
      <c r="K870" s="10" t="s">
        <v>1044</v>
      </c>
      <c r="L870">
        <f>IF(SalesData[[#This Row],[Sales stage]]&lt;&gt;"Won",SalesData[[#This Row],[Close Date/Expected Close Date]]-SalesData[[#This Row],[Reporting Date]],"")</f>
        <v>99</v>
      </c>
      <c r="M870" t="b">
        <f>OR(Calculations!$B$2=1,INDEX(Calculations!$E$3:$E$13,Calculations!$B$2)=SalesData[[#This Row],[Country]])</f>
        <v>1</v>
      </c>
    </row>
    <row r="871" spans="1:13">
      <c r="A871" s="9">
        <v>42083</v>
      </c>
      <c r="B871" s="7" t="s">
        <v>19</v>
      </c>
      <c r="C871" s="4" t="s">
        <v>898</v>
      </c>
      <c r="D871" s="4" t="s">
        <v>1029</v>
      </c>
      <c r="E871" s="4" t="s">
        <v>1048</v>
      </c>
      <c r="F871" s="4">
        <v>760</v>
      </c>
      <c r="G871" s="8">
        <v>0.85</v>
      </c>
      <c r="H871" s="4">
        <f t="shared" si="13"/>
        <v>646</v>
      </c>
      <c r="I871" s="4" t="s">
        <v>1050</v>
      </c>
      <c r="J871" s="6">
        <v>42167</v>
      </c>
      <c r="K871" s="10" t="s">
        <v>1043</v>
      </c>
      <c r="L871">
        <f>IF(SalesData[[#This Row],[Sales stage]]&lt;&gt;"Won",SalesData[[#This Row],[Close Date/Expected Close Date]]-SalesData[[#This Row],[Reporting Date]],"")</f>
        <v>84</v>
      </c>
      <c r="M871" t="b">
        <f>OR(Calculations!$B$2=1,INDEX(Calculations!$E$3:$E$13,Calculations!$B$2)=SalesData[[#This Row],[Country]])</f>
        <v>1</v>
      </c>
    </row>
    <row r="872" spans="1:13">
      <c r="A872" s="9">
        <v>42083</v>
      </c>
      <c r="B872" s="7" t="s">
        <v>8</v>
      </c>
      <c r="C872" s="4" t="s">
        <v>899</v>
      </c>
      <c r="D872" s="4" t="s">
        <v>1029</v>
      </c>
      <c r="E872" s="4" t="s">
        <v>1039</v>
      </c>
      <c r="F872" s="4">
        <v>2130</v>
      </c>
      <c r="G872" s="8">
        <v>0.5</v>
      </c>
      <c r="H872" s="4">
        <f t="shared" si="13"/>
        <v>1065</v>
      </c>
      <c r="I872" s="4" t="s">
        <v>1051</v>
      </c>
      <c r="J872" s="6">
        <v>42184</v>
      </c>
      <c r="K872" s="10" t="s">
        <v>1043</v>
      </c>
      <c r="L872">
        <f>IF(SalesData[[#This Row],[Sales stage]]&lt;&gt;"Won",SalesData[[#This Row],[Close Date/Expected Close Date]]-SalesData[[#This Row],[Reporting Date]],"")</f>
        <v>101</v>
      </c>
      <c r="M872" t="b">
        <f>OR(Calculations!$B$2=1,INDEX(Calculations!$E$3:$E$13,Calculations!$B$2)=SalesData[[#This Row],[Country]])</f>
        <v>1</v>
      </c>
    </row>
    <row r="873" spans="1:13">
      <c r="A873" s="9">
        <v>42083</v>
      </c>
      <c r="B873" s="7" t="s">
        <v>18</v>
      </c>
      <c r="C873" s="4" t="s">
        <v>900</v>
      </c>
      <c r="D873" s="4" t="s">
        <v>1030</v>
      </c>
      <c r="E873" s="4" t="s">
        <v>1040</v>
      </c>
      <c r="F873" s="4">
        <v>540</v>
      </c>
      <c r="G873" s="8">
        <v>0.8</v>
      </c>
      <c r="H873" s="4">
        <f t="shared" si="13"/>
        <v>432</v>
      </c>
      <c r="I873" s="4" t="s">
        <v>1051</v>
      </c>
      <c r="J873" s="6">
        <v>42097</v>
      </c>
      <c r="K873" s="10" t="s">
        <v>1044</v>
      </c>
      <c r="L873">
        <f>IF(SalesData[[#This Row],[Sales stage]]&lt;&gt;"Won",SalesData[[#This Row],[Close Date/Expected Close Date]]-SalesData[[#This Row],[Reporting Date]],"")</f>
        <v>14</v>
      </c>
      <c r="M873" t="b">
        <f>OR(Calculations!$B$2=1,INDEX(Calculations!$E$3:$E$13,Calculations!$B$2)=SalesData[[#This Row],[Country]])</f>
        <v>1</v>
      </c>
    </row>
    <row r="874" spans="1:13">
      <c r="A874" s="9">
        <v>42083</v>
      </c>
      <c r="B874" s="7" t="s">
        <v>10</v>
      </c>
      <c r="C874" s="4" t="s">
        <v>901</v>
      </c>
      <c r="D874" s="4" t="s">
        <v>1031</v>
      </c>
      <c r="E874" s="4" t="s">
        <v>1048</v>
      </c>
      <c r="F874" s="4">
        <v>2770</v>
      </c>
      <c r="G874" s="8">
        <v>0.75</v>
      </c>
      <c r="H874" s="4">
        <f t="shared" si="13"/>
        <v>2077.5</v>
      </c>
      <c r="I874" s="4" t="s">
        <v>1050</v>
      </c>
      <c r="J874" s="6">
        <v>42132</v>
      </c>
      <c r="K874" s="10" t="s">
        <v>1043</v>
      </c>
      <c r="L874">
        <f>IF(SalesData[[#This Row],[Sales stage]]&lt;&gt;"Won",SalesData[[#This Row],[Close Date/Expected Close Date]]-SalesData[[#This Row],[Reporting Date]],"")</f>
        <v>49</v>
      </c>
      <c r="M874" t="b">
        <f>OR(Calculations!$B$2=1,INDEX(Calculations!$E$3:$E$13,Calculations!$B$2)=SalesData[[#This Row],[Country]])</f>
        <v>1</v>
      </c>
    </row>
    <row r="875" spans="1:13">
      <c r="A875" s="9">
        <v>42084</v>
      </c>
      <c r="B875" s="7" t="s">
        <v>24</v>
      </c>
      <c r="C875" s="4" t="s">
        <v>902</v>
      </c>
      <c r="D875" s="4" t="s">
        <v>1033</v>
      </c>
      <c r="E875" s="4" t="s">
        <v>1039</v>
      </c>
      <c r="F875" s="4">
        <v>3890</v>
      </c>
      <c r="G875" s="8">
        <v>0.65</v>
      </c>
      <c r="H875" s="4">
        <f t="shared" si="13"/>
        <v>2528.5</v>
      </c>
      <c r="I875" s="4" t="s">
        <v>1053</v>
      </c>
      <c r="J875" s="6">
        <v>42181</v>
      </c>
      <c r="K875" s="10" t="s">
        <v>1044</v>
      </c>
      <c r="L875">
        <f>IF(SalesData[[#This Row],[Sales stage]]&lt;&gt;"Won",SalesData[[#This Row],[Close Date/Expected Close Date]]-SalesData[[#This Row],[Reporting Date]],"")</f>
        <v>97</v>
      </c>
      <c r="M875" t="b">
        <f>OR(Calculations!$B$2=1,INDEX(Calculations!$E$3:$E$13,Calculations!$B$2)=SalesData[[#This Row],[Country]])</f>
        <v>1</v>
      </c>
    </row>
    <row r="876" spans="1:13">
      <c r="A876" s="9">
        <v>42084</v>
      </c>
      <c r="B876" s="7" t="s">
        <v>12</v>
      </c>
      <c r="C876" s="4" t="s">
        <v>903</v>
      </c>
      <c r="D876" s="4" t="s">
        <v>1034</v>
      </c>
      <c r="E876" s="4" t="s">
        <v>1048</v>
      </c>
      <c r="F876" s="4">
        <v>4280</v>
      </c>
      <c r="G876" s="8">
        <v>0.7</v>
      </c>
      <c r="H876" s="4">
        <f t="shared" si="13"/>
        <v>2996</v>
      </c>
      <c r="I876" s="4" t="s">
        <v>1051</v>
      </c>
      <c r="J876" s="6">
        <v>42207</v>
      </c>
      <c r="K876" s="10"/>
      <c r="L876">
        <f>IF(SalesData[[#This Row],[Sales stage]]&lt;&gt;"Won",SalesData[[#This Row],[Close Date/Expected Close Date]]-SalesData[[#This Row],[Reporting Date]],"")</f>
        <v>123</v>
      </c>
      <c r="M876" t="b">
        <f>OR(Calculations!$B$2=1,INDEX(Calculations!$E$3:$E$13,Calculations!$B$2)=SalesData[[#This Row],[Country]])</f>
        <v>1</v>
      </c>
    </row>
    <row r="877" spans="1:13">
      <c r="A877" s="9">
        <v>42084</v>
      </c>
      <c r="B877" s="7" t="s">
        <v>14</v>
      </c>
      <c r="C877" s="4" t="s">
        <v>904</v>
      </c>
      <c r="D877" s="4" t="s">
        <v>1038</v>
      </c>
      <c r="E877" s="4" t="s">
        <v>1040</v>
      </c>
      <c r="F877" s="4">
        <v>3710</v>
      </c>
      <c r="G877" s="8">
        <v>0.8</v>
      </c>
      <c r="H877" s="4">
        <f t="shared" si="13"/>
        <v>2968</v>
      </c>
      <c r="I877" s="4" t="s">
        <v>1050</v>
      </c>
      <c r="J877" s="6">
        <v>42183</v>
      </c>
      <c r="K877" s="10" t="s">
        <v>1044</v>
      </c>
      <c r="L877">
        <f>IF(SalesData[[#This Row],[Sales stage]]&lt;&gt;"Won",SalesData[[#This Row],[Close Date/Expected Close Date]]-SalesData[[#This Row],[Reporting Date]],"")</f>
        <v>99</v>
      </c>
      <c r="M877" t="b">
        <f>OR(Calculations!$B$2=1,INDEX(Calculations!$E$3:$E$13,Calculations!$B$2)=SalesData[[#This Row],[Country]])</f>
        <v>1</v>
      </c>
    </row>
    <row r="878" spans="1:13">
      <c r="A878" s="9">
        <v>42084</v>
      </c>
      <c r="B878" s="7" t="s">
        <v>27</v>
      </c>
      <c r="C878" s="4" t="s">
        <v>905</v>
      </c>
      <c r="D878" s="4" t="s">
        <v>1033</v>
      </c>
      <c r="E878" s="4" t="s">
        <v>1048</v>
      </c>
      <c r="F878" s="4">
        <v>860</v>
      </c>
      <c r="G878" s="8">
        <v>0.7</v>
      </c>
      <c r="H878" s="4">
        <f t="shared" si="13"/>
        <v>602</v>
      </c>
      <c r="I878" s="4" t="s">
        <v>1051</v>
      </c>
      <c r="J878" s="6">
        <v>42114</v>
      </c>
      <c r="K878" s="10" t="s">
        <v>1043</v>
      </c>
      <c r="L878">
        <f>IF(SalesData[[#This Row],[Sales stage]]&lt;&gt;"Won",SalesData[[#This Row],[Close Date/Expected Close Date]]-SalesData[[#This Row],[Reporting Date]],"")</f>
        <v>30</v>
      </c>
      <c r="M878" t="b">
        <f>OR(Calculations!$B$2=1,INDEX(Calculations!$E$3:$E$13,Calculations!$B$2)=SalesData[[#This Row],[Country]])</f>
        <v>1</v>
      </c>
    </row>
    <row r="879" spans="1:13">
      <c r="A879" s="9">
        <v>42084</v>
      </c>
      <c r="B879" s="7" t="s">
        <v>11</v>
      </c>
      <c r="C879" s="4" t="s">
        <v>906</v>
      </c>
      <c r="D879" s="4" t="s">
        <v>1035</v>
      </c>
      <c r="E879" s="4" t="s">
        <v>1048</v>
      </c>
      <c r="F879" s="4">
        <v>920</v>
      </c>
      <c r="G879" s="8">
        <v>0.8</v>
      </c>
      <c r="H879" s="4">
        <f t="shared" si="13"/>
        <v>736</v>
      </c>
      <c r="I879" s="4" t="s">
        <v>1053</v>
      </c>
      <c r="J879" s="6">
        <v>42128</v>
      </c>
      <c r="K879" s="10" t="s">
        <v>1046</v>
      </c>
      <c r="L879">
        <f>IF(SalesData[[#This Row],[Sales stage]]&lt;&gt;"Won",SalesData[[#This Row],[Close Date/Expected Close Date]]-SalesData[[#This Row],[Reporting Date]],"")</f>
        <v>44</v>
      </c>
      <c r="M879" t="b">
        <f>OR(Calculations!$B$2=1,INDEX(Calculations!$E$3:$E$13,Calculations!$B$2)=SalesData[[#This Row],[Country]])</f>
        <v>1</v>
      </c>
    </row>
    <row r="880" spans="1:13">
      <c r="A880" s="9">
        <v>42084</v>
      </c>
      <c r="B880" s="7" t="s">
        <v>20</v>
      </c>
      <c r="C880" s="4" t="s">
        <v>907</v>
      </c>
      <c r="D880" s="4" t="s">
        <v>1029</v>
      </c>
      <c r="E880" s="4" t="s">
        <v>1042</v>
      </c>
      <c r="F880" s="4">
        <v>3570</v>
      </c>
      <c r="G880" s="8">
        <v>0.55000000000000004</v>
      </c>
      <c r="H880" s="4">
        <f t="shared" si="13"/>
        <v>1963.5000000000002</v>
      </c>
      <c r="I880" s="4" t="s">
        <v>1050</v>
      </c>
      <c r="J880" s="6">
        <v>42178</v>
      </c>
      <c r="K880" s="10" t="s">
        <v>1044</v>
      </c>
      <c r="L880">
        <f>IF(SalesData[[#This Row],[Sales stage]]&lt;&gt;"Won",SalesData[[#This Row],[Close Date/Expected Close Date]]-SalesData[[#This Row],[Reporting Date]],"")</f>
        <v>94</v>
      </c>
      <c r="M880" t="b">
        <f>OR(Calculations!$B$2=1,INDEX(Calculations!$E$3:$E$13,Calculations!$B$2)=SalesData[[#This Row],[Country]])</f>
        <v>1</v>
      </c>
    </row>
    <row r="881" spans="1:13">
      <c r="A881" s="9">
        <v>42084</v>
      </c>
      <c r="B881" s="7" t="s">
        <v>15</v>
      </c>
      <c r="C881" s="4" t="s">
        <v>908</v>
      </c>
      <c r="D881" s="4" t="s">
        <v>1038</v>
      </c>
      <c r="E881" s="4" t="s">
        <v>1048</v>
      </c>
      <c r="F881" s="4">
        <v>1850</v>
      </c>
      <c r="G881" s="8">
        <v>0.55000000000000004</v>
      </c>
      <c r="H881" s="4">
        <f t="shared" si="13"/>
        <v>1017.5000000000001</v>
      </c>
      <c r="I881" s="4" t="s">
        <v>1051</v>
      </c>
      <c r="J881" s="6">
        <v>42146</v>
      </c>
      <c r="K881" s="10" t="s">
        <v>1043</v>
      </c>
      <c r="L881">
        <f>IF(SalesData[[#This Row],[Sales stage]]&lt;&gt;"Won",SalesData[[#This Row],[Close Date/Expected Close Date]]-SalesData[[#This Row],[Reporting Date]],"")</f>
        <v>62</v>
      </c>
      <c r="M881" t="b">
        <f>OR(Calculations!$B$2=1,INDEX(Calculations!$E$3:$E$13,Calculations!$B$2)=SalesData[[#This Row],[Country]])</f>
        <v>1</v>
      </c>
    </row>
    <row r="882" spans="1:13">
      <c r="A882" s="9">
        <v>42084</v>
      </c>
      <c r="B882" s="7" t="s">
        <v>13</v>
      </c>
      <c r="C882" s="4" t="s">
        <v>909</v>
      </c>
      <c r="D882" s="4" t="s">
        <v>1038</v>
      </c>
      <c r="E882" s="4" t="s">
        <v>1039</v>
      </c>
      <c r="F882" s="4">
        <v>3810</v>
      </c>
      <c r="G882" s="8">
        <v>0.6</v>
      </c>
      <c r="H882" s="4">
        <f t="shared" si="13"/>
        <v>2286</v>
      </c>
      <c r="I882" s="4" t="s">
        <v>1050</v>
      </c>
      <c r="J882" s="6">
        <v>42175</v>
      </c>
      <c r="K882" s="10" t="s">
        <v>1043</v>
      </c>
      <c r="L882">
        <f>IF(SalesData[[#This Row],[Sales stage]]&lt;&gt;"Won",SalesData[[#This Row],[Close Date/Expected Close Date]]-SalesData[[#This Row],[Reporting Date]],"")</f>
        <v>91</v>
      </c>
      <c r="M882" t="b">
        <f>OR(Calculations!$B$2=1,INDEX(Calculations!$E$3:$E$13,Calculations!$B$2)=SalesData[[#This Row],[Country]])</f>
        <v>1</v>
      </c>
    </row>
    <row r="883" spans="1:13">
      <c r="A883" s="9">
        <v>42084</v>
      </c>
      <c r="B883" s="7" t="s">
        <v>8</v>
      </c>
      <c r="C883" s="4" t="s">
        <v>910</v>
      </c>
      <c r="D883" s="4" t="s">
        <v>1032</v>
      </c>
      <c r="E883" s="4" t="s">
        <v>1041</v>
      </c>
      <c r="F883" s="4">
        <v>2080</v>
      </c>
      <c r="G883" s="8">
        <v>0.7</v>
      </c>
      <c r="H883" s="4">
        <f t="shared" si="13"/>
        <v>1456</v>
      </c>
      <c r="I883" s="4" t="s">
        <v>1053</v>
      </c>
      <c r="J883" s="6">
        <v>42119</v>
      </c>
      <c r="K883" s="10"/>
      <c r="L883">
        <f>IF(SalesData[[#This Row],[Sales stage]]&lt;&gt;"Won",SalesData[[#This Row],[Close Date/Expected Close Date]]-SalesData[[#This Row],[Reporting Date]],"")</f>
        <v>35</v>
      </c>
      <c r="M883" t="b">
        <f>OR(Calculations!$B$2=1,INDEX(Calculations!$E$3:$E$13,Calculations!$B$2)=SalesData[[#This Row],[Country]])</f>
        <v>1</v>
      </c>
    </row>
    <row r="884" spans="1:13">
      <c r="A884" s="9">
        <v>42084</v>
      </c>
      <c r="B884" s="7" t="s">
        <v>25</v>
      </c>
      <c r="C884" s="4" t="s">
        <v>911</v>
      </c>
      <c r="D884" s="4" t="s">
        <v>1035</v>
      </c>
      <c r="E884" s="4" t="s">
        <v>1042</v>
      </c>
      <c r="F884" s="4">
        <v>220</v>
      </c>
      <c r="G884" s="8">
        <v>0.8</v>
      </c>
      <c r="H884" s="4">
        <f t="shared" si="13"/>
        <v>176</v>
      </c>
      <c r="I884" s="2" t="s">
        <v>1052</v>
      </c>
      <c r="J884" s="6">
        <v>42145</v>
      </c>
      <c r="K884" s="10" t="s">
        <v>1044</v>
      </c>
      <c r="L884">
        <f>IF(SalesData[[#This Row],[Sales stage]]&lt;&gt;"Won",SalesData[[#This Row],[Close Date/Expected Close Date]]-SalesData[[#This Row],[Reporting Date]],"")</f>
        <v>61</v>
      </c>
      <c r="M884" t="b">
        <f>OR(Calculations!$B$2=1,INDEX(Calculations!$E$3:$E$13,Calculations!$B$2)=SalesData[[#This Row],[Country]])</f>
        <v>1</v>
      </c>
    </row>
    <row r="885" spans="1:13">
      <c r="A885" s="9">
        <v>42084</v>
      </c>
      <c r="B885" s="7" t="s">
        <v>19</v>
      </c>
      <c r="C885" s="4" t="s">
        <v>912</v>
      </c>
      <c r="D885" s="4" t="s">
        <v>1031</v>
      </c>
      <c r="E885" s="4" t="s">
        <v>1042</v>
      </c>
      <c r="F885" s="4">
        <v>3620</v>
      </c>
      <c r="G885" s="8">
        <v>0.75</v>
      </c>
      <c r="H885" s="4">
        <f t="shared" si="13"/>
        <v>2715</v>
      </c>
      <c r="I885" s="4" t="s">
        <v>1053</v>
      </c>
      <c r="J885" s="6">
        <v>42112</v>
      </c>
      <c r="K885" s="10" t="s">
        <v>1043</v>
      </c>
      <c r="L885">
        <f>IF(SalesData[[#This Row],[Sales stage]]&lt;&gt;"Won",SalesData[[#This Row],[Close Date/Expected Close Date]]-SalesData[[#This Row],[Reporting Date]],"")</f>
        <v>28</v>
      </c>
      <c r="M885" t="b">
        <f>OR(Calculations!$B$2=1,INDEX(Calculations!$E$3:$E$13,Calculations!$B$2)=SalesData[[#This Row],[Country]])</f>
        <v>1</v>
      </c>
    </row>
    <row r="886" spans="1:13">
      <c r="A886" s="9">
        <v>42084</v>
      </c>
      <c r="B886" s="7" t="s">
        <v>16</v>
      </c>
      <c r="C886" s="4" t="s">
        <v>913</v>
      </c>
      <c r="D886" s="4" t="s">
        <v>1038</v>
      </c>
      <c r="E886" s="4" t="s">
        <v>1039</v>
      </c>
      <c r="F886" s="4">
        <v>800</v>
      </c>
      <c r="G886" s="8">
        <v>0.7</v>
      </c>
      <c r="H886" s="4">
        <f t="shared" si="13"/>
        <v>560</v>
      </c>
      <c r="I886" s="4" t="s">
        <v>1053</v>
      </c>
      <c r="J886" s="6">
        <v>42182</v>
      </c>
      <c r="K886" s="10" t="s">
        <v>1045</v>
      </c>
      <c r="L886">
        <f>IF(SalesData[[#This Row],[Sales stage]]&lt;&gt;"Won",SalesData[[#This Row],[Close Date/Expected Close Date]]-SalesData[[#This Row],[Reporting Date]],"")</f>
        <v>98</v>
      </c>
      <c r="M886" t="b">
        <f>OR(Calculations!$B$2=1,INDEX(Calculations!$E$3:$E$13,Calculations!$B$2)=SalesData[[#This Row],[Country]])</f>
        <v>1</v>
      </c>
    </row>
    <row r="887" spans="1:13">
      <c r="A887" s="9">
        <v>42084</v>
      </c>
      <c r="B887" s="7" t="s">
        <v>11</v>
      </c>
      <c r="C887" s="4" t="s">
        <v>914</v>
      </c>
      <c r="D887" s="4" t="s">
        <v>1031</v>
      </c>
      <c r="E887" s="4" t="s">
        <v>1048</v>
      </c>
      <c r="F887" s="4">
        <v>290</v>
      </c>
      <c r="G887" s="8">
        <v>0.6</v>
      </c>
      <c r="H887" s="4">
        <f t="shared" si="13"/>
        <v>174</v>
      </c>
      <c r="I887" s="4" t="s">
        <v>1053</v>
      </c>
      <c r="J887" s="6">
        <v>42157</v>
      </c>
      <c r="K887" s="10" t="s">
        <v>1044</v>
      </c>
      <c r="L887">
        <f>IF(SalesData[[#This Row],[Sales stage]]&lt;&gt;"Won",SalesData[[#This Row],[Close Date/Expected Close Date]]-SalesData[[#This Row],[Reporting Date]],"")</f>
        <v>73</v>
      </c>
      <c r="M887" t="b">
        <f>OR(Calculations!$B$2=1,INDEX(Calculations!$E$3:$E$13,Calculations!$B$2)=SalesData[[#This Row],[Country]])</f>
        <v>1</v>
      </c>
    </row>
    <row r="888" spans="1:13">
      <c r="A888" s="9">
        <v>42084</v>
      </c>
      <c r="B888" s="7" t="s">
        <v>26</v>
      </c>
      <c r="C888" s="4" t="s">
        <v>915</v>
      </c>
      <c r="D888" s="4" t="s">
        <v>1032</v>
      </c>
      <c r="E888" s="4" t="s">
        <v>1048</v>
      </c>
      <c r="F888" s="4">
        <v>3360</v>
      </c>
      <c r="G888" s="8">
        <v>0.7</v>
      </c>
      <c r="H888" s="4">
        <f t="shared" si="13"/>
        <v>2352</v>
      </c>
      <c r="I888" s="4" t="s">
        <v>1051</v>
      </c>
      <c r="J888" s="6">
        <v>42164</v>
      </c>
      <c r="K888" s="10" t="s">
        <v>1045</v>
      </c>
      <c r="L888">
        <f>IF(SalesData[[#This Row],[Sales stage]]&lt;&gt;"Won",SalesData[[#This Row],[Close Date/Expected Close Date]]-SalesData[[#This Row],[Reporting Date]],"")</f>
        <v>80</v>
      </c>
      <c r="M888" t="b">
        <f>OR(Calculations!$B$2=1,INDEX(Calculations!$E$3:$E$13,Calculations!$B$2)=SalesData[[#This Row],[Country]])</f>
        <v>1</v>
      </c>
    </row>
    <row r="889" spans="1:13">
      <c r="A889" s="9">
        <v>42084</v>
      </c>
      <c r="B889" s="7" t="s">
        <v>19</v>
      </c>
      <c r="C889" s="4" t="s">
        <v>916</v>
      </c>
      <c r="D889" s="4" t="s">
        <v>1030</v>
      </c>
      <c r="E889" s="4" t="s">
        <v>1040</v>
      </c>
      <c r="F889" s="4">
        <v>3870</v>
      </c>
      <c r="G889" s="8">
        <v>0.7</v>
      </c>
      <c r="H889" s="4">
        <f t="shared" si="13"/>
        <v>2709</v>
      </c>
      <c r="I889" s="4" t="s">
        <v>1051</v>
      </c>
      <c r="J889" s="6">
        <v>42158</v>
      </c>
      <c r="K889" s="10" t="s">
        <v>1043</v>
      </c>
      <c r="L889">
        <f>IF(SalesData[[#This Row],[Sales stage]]&lt;&gt;"Won",SalesData[[#This Row],[Close Date/Expected Close Date]]-SalesData[[#This Row],[Reporting Date]],"")</f>
        <v>74</v>
      </c>
      <c r="M889" t="b">
        <f>OR(Calculations!$B$2=1,INDEX(Calculations!$E$3:$E$13,Calculations!$B$2)=SalesData[[#This Row],[Country]])</f>
        <v>1</v>
      </c>
    </row>
    <row r="890" spans="1:13">
      <c r="A890" s="9">
        <v>42084</v>
      </c>
      <c r="B890" s="7" t="s">
        <v>23</v>
      </c>
      <c r="C890" s="4" t="s">
        <v>917</v>
      </c>
      <c r="D890" s="4" t="s">
        <v>1030</v>
      </c>
      <c r="E890" s="4" t="s">
        <v>1042</v>
      </c>
      <c r="F890" s="4">
        <v>1030</v>
      </c>
      <c r="G890" s="8">
        <v>0.75</v>
      </c>
      <c r="H890" s="4">
        <f t="shared" si="13"/>
        <v>772.5</v>
      </c>
      <c r="I890" s="4" t="s">
        <v>1050</v>
      </c>
      <c r="J890" s="6">
        <v>42180</v>
      </c>
      <c r="K890" s="10" t="s">
        <v>1045</v>
      </c>
      <c r="L890">
        <f>IF(SalesData[[#This Row],[Sales stage]]&lt;&gt;"Won",SalesData[[#This Row],[Close Date/Expected Close Date]]-SalesData[[#This Row],[Reporting Date]],"")</f>
        <v>96</v>
      </c>
      <c r="M890" t="b">
        <f>OR(Calculations!$B$2=1,INDEX(Calculations!$E$3:$E$13,Calculations!$B$2)=SalesData[[#This Row],[Country]])</f>
        <v>1</v>
      </c>
    </row>
    <row r="891" spans="1:13">
      <c r="A891" s="9">
        <v>42085</v>
      </c>
      <c r="B891" s="7" t="s">
        <v>12</v>
      </c>
      <c r="C891" s="4" t="s">
        <v>918</v>
      </c>
      <c r="D891" s="4" t="s">
        <v>1029</v>
      </c>
      <c r="E891" s="4" t="s">
        <v>1041</v>
      </c>
      <c r="F891" s="4">
        <v>4000</v>
      </c>
      <c r="G891" s="8">
        <v>0.85</v>
      </c>
      <c r="H891" s="4">
        <f t="shared" si="13"/>
        <v>3400</v>
      </c>
      <c r="I891" s="4" t="s">
        <v>1051</v>
      </c>
      <c r="J891" s="6">
        <v>42100</v>
      </c>
      <c r="K891" s="10"/>
      <c r="L891">
        <f>IF(SalesData[[#This Row],[Sales stage]]&lt;&gt;"Won",SalesData[[#This Row],[Close Date/Expected Close Date]]-SalesData[[#This Row],[Reporting Date]],"")</f>
        <v>15</v>
      </c>
      <c r="M891" t="b">
        <f>OR(Calculations!$B$2=1,INDEX(Calculations!$E$3:$E$13,Calculations!$B$2)=SalesData[[#This Row],[Country]])</f>
        <v>1</v>
      </c>
    </row>
    <row r="892" spans="1:13">
      <c r="A892" s="9">
        <v>42085</v>
      </c>
      <c r="B892" s="7" t="s">
        <v>10</v>
      </c>
      <c r="C892" s="4" t="s">
        <v>919</v>
      </c>
      <c r="D892" s="4" t="s">
        <v>1033</v>
      </c>
      <c r="E892" s="4" t="s">
        <v>1042</v>
      </c>
      <c r="F892" s="4">
        <v>1100</v>
      </c>
      <c r="G892" s="8">
        <v>0.55000000000000004</v>
      </c>
      <c r="H892" s="4">
        <f t="shared" si="13"/>
        <v>605</v>
      </c>
      <c r="I892" s="4" t="s">
        <v>1050</v>
      </c>
      <c r="J892" s="6">
        <v>42103</v>
      </c>
      <c r="K892" s="10" t="s">
        <v>1045</v>
      </c>
      <c r="L892">
        <f>IF(SalesData[[#This Row],[Sales stage]]&lt;&gt;"Won",SalesData[[#This Row],[Close Date/Expected Close Date]]-SalesData[[#This Row],[Reporting Date]],"")</f>
        <v>18</v>
      </c>
      <c r="M892" t="b">
        <f>OR(Calculations!$B$2=1,INDEX(Calculations!$E$3:$E$13,Calculations!$B$2)=SalesData[[#This Row],[Country]])</f>
        <v>1</v>
      </c>
    </row>
    <row r="893" spans="1:13">
      <c r="A893" s="9">
        <v>42085</v>
      </c>
      <c r="B893" s="7" t="s">
        <v>11</v>
      </c>
      <c r="C893" s="4" t="s">
        <v>920</v>
      </c>
      <c r="D893" s="4" t="s">
        <v>1032</v>
      </c>
      <c r="E893" s="4" t="s">
        <v>1040</v>
      </c>
      <c r="F893" s="4">
        <v>4680</v>
      </c>
      <c r="G893" s="8">
        <v>0.8</v>
      </c>
      <c r="H893" s="4">
        <f t="shared" si="13"/>
        <v>3744</v>
      </c>
      <c r="I893" s="4" t="s">
        <v>1053</v>
      </c>
      <c r="J893" s="6">
        <v>42178</v>
      </c>
      <c r="K893" s="10"/>
      <c r="L893">
        <f>IF(SalesData[[#This Row],[Sales stage]]&lt;&gt;"Won",SalesData[[#This Row],[Close Date/Expected Close Date]]-SalesData[[#This Row],[Reporting Date]],"")</f>
        <v>93</v>
      </c>
      <c r="M893" t="b">
        <f>OR(Calculations!$B$2=1,INDEX(Calculations!$E$3:$E$13,Calculations!$B$2)=SalesData[[#This Row],[Country]])</f>
        <v>1</v>
      </c>
    </row>
    <row r="894" spans="1:13">
      <c r="A894" s="9">
        <v>42085</v>
      </c>
      <c r="B894" s="7" t="s">
        <v>22</v>
      </c>
      <c r="C894" s="4" t="s">
        <v>921</v>
      </c>
      <c r="D894" s="4" t="s">
        <v>1029</v>
      </c>
      <c r="E894" s="4" t="s">
        <v>1042</v>
      </c>
      <c r="F894" s="4">
        <v>1510</v>
      </c>
      <c r="G894" s="8">
        <v>0.7</v>
      </c>
      <c r="H894" s="4">
        <f t="shared" si="13"/>
        <v>1057</v>
      </c>
      <c r="I894" s="4" t="s">
        <v>1053</v>
      </c>
      <c r="J894" s="6">
        <v>42170</v>
      </c>
      <c r="K894" s="10" t="s">
        <v>1044</v>
      </c>
      <c r="L894">
        <f>IF(SalesData[[#This Row],[Sales stage]]&lt;&gt;"Won",SalesData[[#This Row],[Close Date/Expected Close Date]]-SalesData[[#This Row],[Reporting Date]],"")</f>
        <v>85</v>
      </c>
      <c r="M894" t="b">
        <f>OR(Calculations!$B$2=1,INDEX(Calculations!$E$3:$E$13,Calculations!$B$2)=SalesData[[#This Row],[Country]])</f>
        <v>1</v>
      </c>
    </row>
    <row r="895" spans="1:13">
      <c r="A895" s="9">
        <v>42085</v>
      </c>
      <c r="B895" s="7" t="s">
        <v>12</v>
      </c>
      <c r="C895" s="4" t="s">
        <v>922</v>
      </c>
      <c r="D895" s="4" t="s">
        <v>1033</v>
      </c>
      <c r="E895" s="4" t="s">
        <v>1040</v>
      </c>
      <c r="F895" s="4">
        <v>1800</v>
      </c>
      <c r="G895" s="8">
        <v>0.85</v>
      </c>
      <c r="H895" s="4">
        <f t="shared" si="13"/>
        <v>1530</v>
      </c>
      <c r="I895" s="4" t="s">
        <v>1050</v>
      </c>
      <c r="J895" s="6">
        <v>42114</v>
      </c>
      <c r="K895" s="10" t="s">
        <v>1044</v>
      </c>
      <c r="L895">
        <f>IF(SalesData[[#This Row],[Sales stage]]&lt;&gt;"Won",SalesData[[#This Row],[Close Date/Expected Close Date]]-SalesData[[#This Row],[Reporting Date]],"")</f>
        <v>29</v>
      </c>
      <c r="M895" t="b">
        <f>OR(Calculations!$B$2=1,INDEX(Calculations!$E$3:$E$13,Calculations!$B$2)=SalesData[[#This Row],[Country]])</f>
        <v>1</v>
      </c>
    </row>
    <row r="896" spans="1:13">
      <c r="A896" s="9">
        <v>42085</v>
      </c>
      <c r="B896" s="7" t="s">
        <v>11</v>
      </c>
      <c r="C896" s="4" t="s">
        <v>923</v>
      </c>
      <c r="D896" s="4" t="s">
        <v>1036</v>
      </c>
      <c r="E896" s="4" t="s">
        <v>1040</v>
      </c>
      <c r="F896" s="4">
        <v>4990</v>
      </c>
      <c r="G896" s="8">
        <v>0.65</v>
      </c>
      <c r="H896" s="4">
        <f t="shared" si="13"/>
        <v>3243.5</v>
      </c>
      <c r="I896" s="4" t="s">
        <v>1051</v>
      </c>
      <c r="J896" s="6">
        <v>42096</v>
      </c>
      <c r="K896" s="10" t="s">
        <v>1044</v>
      </c>
      <c r="L896">
        <f>IF(SalesData[[#This Row],[Sales stage]]&lt;&gt;"Won",SalesData[[#This Row],[Close Date/Expected Close Date]]-SalesData[[#This Row],[Reporting Date]],"")</f>
        <v>11</v>
      </c>
      <c r="M896" t="b">
        <f>OR(Calculations!$B$2=1,INDEX(Calculations!$E$3:$E$13,Calculations!$B$2)=SalesData[[#This Row],[Country]])</f>
        <v>1</v>
      </c>
    </row>
    <row r="897" spans="1:13">
      <c r="A897" s="9">
        <v>42085</v>
      </c>
      <c r="B897" s="7" t="s">
        <v>11</v>
      </c>
      <c r="C897" s="4" t="s">
        <v>924</v>
      </c>
      <c r="D897" s="4" t="s">
        <v>1036</v>
      </c>
      <c r="E897" s="4" t="s">
        <v>1040</v>
      </c>
      <c r="F897" s="4">
        <v>3200</v>
      </c>
      <c r="G897" s="8">
        <v>0.8</v>
      </c>
      <c r="H897" s="4">
        <f t="shared" si="13"/>
        <v>2560</v>
      </c>
      <c r="I897" s="4" t="s">
        <v>1053</v>
      </c>
      <c r="J897" s="6">
        <v>42175</v>
      </c>
      <c r="K897" s="10" t="s">
        <v>1044</v>
      </c>
      <c r="L897">
        <f>IF(SalesData[[#This Row],[Sales stage]]&lt;&gt;"Won",SalesData[[#This Row],[Close Date/Expected Close Date]]-SalesData[[#This Row],[Reporting Date]],"")</f>
        <v>90</v>
      </c>
      <c r="M897" t="b">
        <f>OR(Calculations!$B$2=1,INDEX(Calculations!$E$3:$E$13,Calculations!$B$2)=SalesData[[#This Row],[Country]])</f>
        <v>1</v>
      </c>
    </row>
    <row r="898" spans="1:13">
      <c r="A898" s="9">
        <v>42085</v>
      </c>
      <c r="B898" s="7" t="s">
        <v>11</v>
      </c>
      <c r="C898" s="4" t="s">
        <v>925</v>
      </c>
      <c r="D898" s="4" t="s">
        <v>1035</v>
      </c>
      <c r="E898" s="4" t="s">
        <v>1039</v>
      </c>
      <c r="F898" s="4">
        <v>880</v>
      </c>
      <c r="G898" s="8">
        <v>0.7</v>
      </c>
      <c r="H898" s="4">
        <f t="shared" si="13"/>
        <v>616</v>
      </c>
      <c r="I898" s="4" t="s">
        <v>1051</v>
      </c>
      <c r="J898" s="6">
        <v>42154</v>
      </c>
      <c r="K898" s="10" t="s">
        <v>1046</v>
      </c>
      <c r="L898">
        <f>IF(SalesData[[#This Row],[Sales stage]]&lt;&gt;"Won",SalesData[[#This Row],[Close Date/Expected Close Date]]-SalesData[[#This Row],[Reporting Date]],"")</f>
        <v>69</v>
      </c>
      <c r="M898" t="b">
        <f>OR(Calculations!$B$2=1,INDEX(Calculations!$E$3:$E$13,Calculations!$B$2)=SalesData[[#This Row],[Country]])</f>
        <v>1</v>
      </c>
    </row>
    <row r="899" spans="1:13">
      <c r="A899" s="9">
        <v>42085</v>
      </c>
      <c r="B899" s="7" t="s">
        <v>24</v>
      </c>
      <c r="C899" s="4" t="s">
        <v>926</v>
      </c>
      <c r="D899" s="4" t="s">
        <v>1035</v>
      </c>
      <c r="E899" s="4" t="s">
        <v>1039</v>
      </c>
      <c r="F899" s="4">
        <v>3730</v>
      </c>
      <c r="G899" s="8">
        <v>0.85</v>
      </c>
      <c r="H899" s="4">
        <f t="shared" ref="H899:H962" si="14">F899*G899</f>
        <v>3170.5</v>
      </c>
      <c r="I899" s="4" t="s">
        <v>1053</v>
      </c>
      <c r="J899" s="6">
        <v>42117</v>
      </c>
      <c r="K899" s="10" t="s">
        <v>1044</v>
      </c>
      <c r="L899">
        <f>IF(SalesData[[#This Row],[Sales stage]]&lt;&gt;"Won",SalesData[[#This Row],[Close Date/Expected Close Date]]-SalesData[[#This Row],[Reporting Date]],"")</f>
        <v>32</v>
      </c>
      <c r="M899" t="b">
        <f>OR(Calculations!$B$2=1,INDEX(Calculations!$E$3:$E$13,Calculations!$B$2)=SalesData[[#This Row],[Country]])</f>
        <v>1</v>
      </c>
    </row>
    <row r="900" spans="1:13">
      <c r="A900" s="9">
        <v>42085</v>
      </c>
      <c r="B900" s="7" t="s">
        <v>13</v>
      </c>
      <c r="C900" s="4" t="s">
        <v>927</v>
      </c>
      <c r="D900" s="4" t="s">
        <v>1032</v>
      </c>
      <c r="E900" s="4" t="s">
        <v>1048</v>
      </c>
      <c r="F900" s="4">
        <v>3900</v>
      </c>
      <c r="G900" s="8">
        <v>0.75</v>
      </c>
      <c r="H900" s="4">
        <f t="shared" si="14"/>
        <v>2925</v>
      </c>
      <c r="I900" s="4" t="s">
        <v>1053</v>
      </c>
      <c r="J900" s="6">
        <v>42134</v>
      </c>
      <c r="K900" s="10" t="s">
        <v>1043</v>
      </c>
      <c r="L900">
        <f>IF(SalesData[[#This Row],[Sales stage]]&lt;&gt;"Won",SalesData[[#This Row],[Close Date/Expected Close Date]]-SalesData[[#This Row],[Reporting Date]],"")</f>
        <v>49</v>
      </c>
      <c r="M900" t="b">
        <f>OR(Calculations!$B$2=1,INDEX(Calculations!$E$3:$E$13,Calculations!$B$2)=SalesData[[#This Row],[Country]])</f>
        <v>1</v>
      </c>
    </row>
    <row r="901" spans="1:13">
      <c r="A901" s="9">
        <v>42085</v>
      </c>
      <c r="B901" s="7" t="s">
        <v>12</v>
      </c>
      <c r="C901" s="4" t="s">
        <v>928</v>
      </c>
      <c r="D901" s="4" t="s">
        <v>1030</v>
      </c>
      <c r="E901" s="4" t="s">
        <v>1048</v>
      </c>
      <c r="F901" s="4">
        <v>920</v>
      </c>
      <c r="G901" s="8">
        <v>0.7</v>
      </c>
      <c r="H901" s="4">
        <f t="shared" si="14"/>
        <v>644</v>
      </c>
      <c r="I901" s="4" t="s">
        <v>1053</v>
      </c>
      <c r="J901" s="6">
        <v>42128</v>
      </c>
      <c r="K901" s="10" t="s">
        <v>1045</v>
      </c>
      <c r="L901">
        <f>IF(SalesData[[#This Row],[Sales stage]]&lt;&gt;"Won",SalesData[[#This Row],[Close Date/Expected Close Date]]-SalesData[[#This Row],[Reporting Date]],"")</f>
        <v>43</v>
      </c>
      <c r="M901" t="b">
        <f>OR(Calculations!$B$2=1,INDEX(Calculations!$E$3:$E$13,Calculations!$B$2)=SalesData[[#This Row],[Country]])</f>
        <v>1</v>
      </c>
    </row>
    <row r="902" spans="1:13">
      <c r="A902" s="9">
        <v>42086</v>
      </c>
      <c r="B902" s="7" t="s">
        <v>10</v>
      </c>
      <c r="C902" s="4" t="s">
        <v>929</v>
      </c>
      <c r="D902" s="4" t="s">
        <v>1031</v>
      </c>
      <c r="E902" s="4" t="s">
        <v>1042</v>
      </c>
      <c r="F902" s="4">
        <v>1490</v>
      </c>
      <c r="G902" s="8">
        <v>0.55000000000000004</v>
      </c>
      <c r="H902" s="4">
        <f t="shared" si="14"/>
        <v>819.50000000000011</v>
      </c>
      <c r="I902" s="4" t="s">
        <v>1053</v>
      </c>
      <c r="J902" s="6">
        <v>42144</v>
      </c>
      <c r="K902" s="10" t="s">
        <v>1044</v>
      </c>
      <c r="L902">
        <f>IF(SalesData[[#This Row],[Sales stage]]&lt;&gt;"Won",SalesData[[#This Row],[Close Date/Expected Close Date]]-SalesData[[#This Row],[Reporting Date]],"")</f>
        <v>58</v>
      </c>
      <c r="M902" t="b">
        <f>OR(Calculations!$B$2=1,INDEX(Calculations!$E$3:$E$13,Calculations!$B$2)=SalesData[[#This Row],[Country]])</f>
        <v>1</v>
      </c>
    </row>
    <row r="903" spans="1:13">
      <c r="A903" s="9">
        <v>42086</v>
      </c>
      <c r="B903" s="7" t="s">
        <v>20</v>
      </c>
      <c r="C903" s="4" t="s">
        <v>930</v>
      </c>
      <c r="D903" s="4" t="s">
        <v>1034</v>
      </c>
      <c r="E903" s="4" t="s">
        <v>1048</v>
      </c>
      <c r="F903" s="4">
        <v>1810</v>
      </c>
      <c r="G903" s="8">
        <v>0.8</v>
      </c>
      <c r="H903" s="4">
        <f t="shared" si="14"/>
        <v>1448</v>
      </c>
      <c r="I903" s="4" t="s">
        <v>1051</v>
      </c>
      <c r="J903" s="6">
        <v>42178</v>
      </c>
      <c r="K903" s="10"/>
      <c r="L903">
        <f>IF(SalesData[[#This Row],[Sales stage]]&lt;&gt;"Won",SalesData[[#This Row],[Close Date/Expected Close Date]]-SalesData[[#This Row],[Reporting Date]],"")</f>
        <v>92</v>
      </c>
      <c r="M903" t="b">
        <f>OR(Calculations!$B$2=1,INDEX(Calculations!$E$3:$E$13,Calculations!$B$2)=SalesData[[#This Row],[Country]])</f>
        <v>1</v>
      </c>
    </row>
    <row r="904" spans="1:13">
      <c r="A904" s="9">
        <v>42086</v>
      </c>
      <c r="B904" s="7" t="s">
        <v>8</v>
      </c>
      <c r="C904" s="4" t="s">
        <v>931</v>
      </c>
      <c r="D904" s="4" t="s">
        <v>1029</v>
      </c>
      <c r="E904" s="4" t="s">
        <v>1039</v>
      </c>
      <c r="F904" s="4">
        <v>1850</v>
      </c>
      <c r="G904" s="8">
        <v>0.8</v>
      </c>
      <c r="H904" s="4">
        <f t="shared" si="14"/>
        <v>1480</v>
      </c>
      <c r="I904" s="4" t="s">
        <v>1051</v>
      </c>
      <c r="J904" s="6">
        <v>42100</v>
      </c>
      <c r="K904" s="10" t="s">
        <v>1044</v>
      </c>
      <c r="L904">
        <f>IF(SalesData[[#This Row],[Sales stage]]&lt;&gt;"Won",SalesData[[#This Row],[Close Date/Expected Close Date]]-SalesData[[#This Row],[Reporting Date]],"")</f>
        <v>14</v>
      </c>
      <c r="M904" t="b">
        <f>OR(Calculations!$B$2=1,INDEX(Calculations!$E$3:$E$13,Calculations!$B$2)=SalesData[[#This Row],[Country]])</f>
        <v>1</v>
      </c>
    </row>
    <row r="905" spans="1:13">
      <c r="A905" s="9">
        <v>42086</v>
      </c>
      <c r="B905" s="7" t="s">
        <v>20</v>
      </c>
      <c r="C905" s="4" t="s">
        <v>932</v>
      </c>
      <c r="D905" s="4" t="s">
        <v>1032</v>
      </c>
      <c r="E905" s="4" t="s">
        <v>1048</v>
      </c>
      <c r="F905" s="4">
        <v>1440</v>
      </c>
      <c r="G905" s="8">
        <v>0.65</v>
      </c>
      <c r="H905" s="4">
        <f t="shared" si="14"/>
        <v>936</v>
      </c>
      <c r="I905" s="4" t="s">
        <v>1053</v>
      </c>
      <c r="J905" s="6">
        <v>42115</v>
      </c>
      <c r="K905" s="10" t="s">
        <v>1045</v>
      </c>
      <c r="L905">
        <f>IF(SalesData[[#This Row],[Sales stage]]&lt;&gt;"Won",SalesData[[#This Row],[Close Date/Expected Close Date]]-SalesData[[#This Row],[Reporting Date]],"")</f>
        <v>29</v>
      </c>
      <c r="M905" t="b">
        <f>OR(Calculations!$B$2=1,INDEX(Calculations!$E$3:$E$13,Calculations!$B$2)=SalesData[[#This Row],[Country]])</f>
        <v>1</v>
      </c>
    </row>
    <row r="906" spans="1:13">
      <c r="A906" s="9">
        <v>42086</v>
      </c>
      <c r="B906" s="7" t="s">
        <v>13</v>
      </c>
      <c r="C906" s="4" t="s">
        <v>933</v>
      </c>
      <c r="D906" s="4" t="s">
        <v>1029</v>
      </c>
      <c r="E906" s="4" t="s">
        <v>1039</v>
      </c>
      <c r="F906" s="4">
        <v>3090</v>
      </c>
      <c r="G906" s="8">
        <v>0.6</v>
      </c>
      <c r="H906" s="4">
        <f t="shared" si="14"/>
        <v>1854</v>
      </c>
      <c r="I906" s="4" t="s">
        <v>1053</v>
      </c>
      <c r="J906" s="6">
        <v>42165</v>
      </c>
      <c r="K906" s="10" t="s">
        <v>1044</v>
      </c>
      <c r="L906">
        <f>IF(SalesData[[#This Row],[Sales stage]]&lt;&gt;"Won",SalesData[[#This Row],[Close Date/Expected Close Date]]-SalesData[[#This Row],[Reporting Date]],"")</f>
        <v>79</v>
      </c>
      <c r="M906" t="b">
        <f>OR(Calculations!$B$2=1,INDEX(Calculations!$E$3:$E$13,Calculations!$B$2)=SalesData[[#This Row],[Country]])</f>
        <v>1</v>
      </c>
    </row>
    <row r="907" spans="1:13">
      <c r="A907" s="9">
        <v>42087</v>
      </c>
      <c r="B907" s="7" t="s">
        <v>16</v>
      </c>
      <c r="C907" s="4" t="s">
        <v>934</v>
      </c>
      <c r="D907" s="4" t="s">
        <v>1038</v>
      </c>
      <c r="E907" s="4" t="s">
        <v>1048</v>
      </c>
      <c r="F907" s="4">
        <v>4850</v>
      </c>
      <c r="G907" s="8">
        <v>0.65</v>
      </c>
      <c r="H907" s="4">
        <f t="shared" si="14"/>
        <v>3152.5</v>
      </c>
      <c r="I907" s="4" t="s">
        <v>1050</v>
      </c>
      <c r="J907" s="6">
        <v>42134</v>
      </c>
      <c r="K907" s="10" t="s">
        <v>1043</v>
      </c>
      <c r="L907">
        <f>IF(SalesData[[#This Row],[Sales stage]]&lt;&gt;"Won",SalesData[[#This Row],[Close Date/Expected Close Date]]-SalesData[[#This Row],[Reporting Date]],"")</f>
        <v>47</v>
      </c>
      <c r="M907" t="b">
        <f>OR(Calculations!$B$2=1,INDEX(Calculations!$E$3:$E$13,Calculations!$B$2)=SalesData[[#This Row],[Country]])</f>
        <v>1</v>
      </c>
    </row>
    <row r="908" spans="1:13">
      <c r="A908" s="9">
        <v>42087</v>
      </c>
      <c r="B908" s="7" t="s">
        <v>27</v>
      </c>
      <c r="C908" s="4" t="s">
        <v>935</v>
      </c>
      <c r="D908" s="4" t="s">
        <v>1034</v>
      </c>
      <c r="E908" s="4" t="s">
        <v>1039</v>
      </c>
      <c r="F908" s="4">
        <v>2610</v>
      </c>
      <c r="G908" s="8">
        <v>0.65</v>
      </c>
      <c r="H908" s="4">
        <f t="shared" si="14"/>
        <v>1696.5</v>
      </c>
      <c r="I908" s="4" t="s">
        <v>1053</v>
      </c>
      <c r="J908" s="6">
        <v>42141</v>
      </c>
      <c r="K908" s="10" t="s">
        <v>1043</v>
      </c>
      <c r="L908">
        <f>IF(SalesData[[#This Row],[Sales stage]]&lt;&gt;"Won",SalesData[[#This Row],[Close Date/Expected Close Date]]-SalesData[[#This Row],[Reporting Date]],"")</f>
        <v>54</v>
      </c>
      <c r="M908" t="b">
        <f>OR(Calculations!$B$2=1,INDEX(Calculations!$E$3:$E$13,Calculations!$B$2)=SalesData[[#This Row],[Country]])</f>
        <v>1</v>
      </c>
    </row>
    <row r="909" spans="1:13">
      <c r="A909" s="9">
        <v>42087</v>
      </c>
      <c r="B909" s="7" t="s">
        <v>12</v>
      </c>
      <c r="C909" s="4" t="s">
        <v>936</v>
      </c>
      <c r="D909" s="4" t="s">
        <v>1035</v>
      </c>
      <c r="E909" s="4" t="s">
        <v>1048</v>
      </c>
      <c r="F909" s="4">
        <v>2100</v>
      </c>
      <c r="G909" s="8">
        <v>0.8</v>
      </c>
      <c r="H909" s="4">
        <f t="shared" si="14"/>
        <v>1680</v>
      </c>
      <c r="I909" s="4" t="s">
        <v>1051</v>
      </c>
      <c r="J909" s="6">
        <v>42178</v>
      </c>
      <c r="K909" s="10" t="s">
        <v>1043</v>
      </c>
      <c r="L909">
        <f>IF(SalesData[[#This Row],[Sales stage]]&lt;&gt;"Won",SalesData[[#This Row],[Close Date/Expected Close Date]]-SalesData[[#This Row],[Reporting Date]],"")</f>
        <v>91</v>
      </c>
      <c r="M909" t="b">
        <f>OR(Calculations!$B$2=1,INDEX(Calculations!$E$3:$E$13,Calculations!$B$2)=SalesData[[#This Row],[Country]])</f>
        <v>1</v>
      </c>
    </row>
    <row r="910" spans="1:13">
      <c r="A910" s="9">
        <v>42087</v>
      </c>
      <c r="B910" s="7" t="s">
        <v>22</v>
      </c>
      <c r="C910" s="4" t="s">
        <v>937</v>
      </c>
      <c r="D910" s="4" t="s">
        <v>1036</v>
      </c>
      <c r="E910" s="4" t="s">
        <v>1040</v>
      </c>
      <c r="F910" s="4">
        <v>3270</v>
      </c>
      <c r="G910" s="8">
        <v>0.75</v>
      </c>
      <c r="H910" s="4">
        <f t="shared" si="14"/>
        <v>2452.5</v>
      </c>
      <c r="I910" s="4" t="s">
        <v>1051</v>
      </c>
      <c r="J910" s="6">
        <v>42162</v>
      </c>
      <c r="K910" s="10" t="s">
        <v>1045</v>
      </c>
      <c r="L910">
        <f>IF(SalesData[[#This Row],[Sales stage]]&lt;&gt;"Won",SalesData[[#This Row],[Close Date/Expected Close Date]]-SalesData[[#This Row],[Reporting Date]],"")</f>
        <v>75</v>
      </c>
      <c r="M910" t="b">
        <f>OR(Calculations!$B$2=1,INDEX(Calculations!$E$3:$E$13,Calculations!$B$2)=SalesData[[#This Row],[Country]])</f>
        <v>1</v>
      </c>
    </row>
    <row r="911" spans="1:13">
      <c r="A911" s="9">
        <v>42087</v>
      </c>
      <c r="B911" s="7" t="s">
        <v>16</v>
      </c>
      <c r="C911" s="4" t="s">
        <v>938</v>
      </c>
      <c r="D911" s="4" t="s">
        <v>1033</v>
      </c>
      <c r="E911" s="4" t="s">
        <v>1048</v>
      </c>
      <c r="F911" s="4">
        <v>2480</v>
      </c>
      <c r="G911" s="8">
        <v>0.55000000000000004</v>
      </c>
      <c r="H911" s="4">
        <f t="shared" si="14"/>
        <v>1364</v>
      </c>
      <c r="I911" s="4" t="s">
        <v>1051</v>
      </c>
      <c r="J911" s="6">
        <v>42132</v>
      </c>
      <c r="K911" s="10" t="s">
        <v>1044</v>
      </c>
      <c r="L911">
        <f>IF(SalesData[[#This Row],[Sales stage]]&lt;&gt;"Won",SalesData[[#This Row],[Close Date/Expected Close Date]]-SalesData[[#This Row],[Reporting Date]],"")</f>
        <v>45</v>
      </c>
      <c r="M911" t="b">
        <f>OR(Calculations!$B$2=1,INDEX(Calculations!$E$3:$E$13,Calculations!$B$2)=SalesData[[#This Row],[Country]])</f>
        <v>1</v>
      </c>
    </row>
    <row r="912" spans="1:13">
      <c r="A912" s="9">
        <v>42087</v>
      </c>
      <c r="B912" s="7" t="s">
        <v>11</v>
      </c>
      <c r="C912" s="4" t="s">
        <v>939</v>
      </c>
      <c r="D912" s="4" t="s">
        <v>1037</v>
      </c>
      <c r="E912" s="4" t="s">
        <v>1040</v>
      </c>
      <c r="F912" s="4">
        <v>4440</v>
      </c>
      <c r="G912" s="8">
        <v>0.8</v>
      </c>
      <c r="H912" s="4">
        <f t="shared" si="14"/>
        <v>3552</v>
      </c>
      <c r="I912" s="4" t="s">
        <v>1051</v>
      </c>
      <c r="J912" s="6">
        <v>42164</v>
      </c>
      <c r="K912" s="10" t="s">
        <v>1043</v>
      </c>
      <c r="L912">
        <f>IF(SalesData[[#This Row],[Sales stage]]&lt;&gt;"Won",SalesData[[#This Row],[Close Date/Expected Close Date]]-SalesData[[#This Row],[Reporting Date]],"")</f>
        <v>77</v>
      </c>
      <c r="M912" t="b">
        <f>OR(Calculations!$B$2=1,INDEX(Calculations!$E$3:$E$13,Calculations!$B$2)=SalesData[[#This Row],[Country]])</f>
        <v>1</v>
      </c>
    </row>
    <row r="913" spans="1:13">
      <c r="A913" s="9">
        <v>42087</v>
      </c>
      <c r="B913" s="7" t="s">
        <v>22</v>
      </c>
      <c r="C913" s="4" t="s">
        <v>940</v>
      </c>
      <c r="D913" s="4" t="s">
        <v>1035</v>
      </c>
      <c r="E913" s="4" t="s">
        <v>1048</v>
      </c>
      <c r="F913" s="4">
        <v>3970</v>
      </c>
      <c r="G913" s="8">
        <v>0.65</v>
      </c>
      <c r="H913" s="4">
        <f t="shared" si="14"/>
        <v>2580.5</v>
      </c>
      <c r="I913" s="4" t="s">
        <v>1051</v>
      </c>
      <c r="J913" s="6">
        <v>42174</v>
      </c>
      <c r="K913" s="10" t="s">
        <v>1044</v>
      </c>
      <c r="L913">
        <f>IF(SalesData[[#This Row],[Sales stage]]&lt;&gt;"Won",SalesData[[#This Row],[Close Date/Expected Close Date]]-SalesData[[#This Row],[Reporting Date]],"")</f>
        <v>87</v>
      </c>
      <c r="M913" t="b">
        <f>OR(Calculations!$B$2=1,INDEX(Calculations!$E$3:$E$13,Calculations!$B$2)=SalesData[[#This Row],[Country]])</f>
        <v>1</v>
      </c>
    </row>
    <row r="914" spans="1:13">
      <c r="A914" s="9">
        <v>42087</v>
      </c>
      <c r="B914" s="7" t="s">
        <v>14</v>
      </c>
      <c r="C914" s="4" t="s">
        <v>941</v>
      </c>
      <c r="D914" s="4" t="s">
        <v>1031</v>
      </c>
      <c r="E914" s="4" t="s">
        <v>1042</v>
      </c>
      <c r="F914" s="4">
        <v>4890</v>
      </c>
      <c r="G914" s="8">
        <v>0.6</v>
      </c>
      <c r="H914" s="4">
        <f t="shared" si="14"/>
        <v>2934</v>
      </c>
      <c r="I914" s="4" t="s">
        <v>1053</v>
      </c>
      <c r="J914" s="6">
        <v>42155</v>
      </c>
      <c r="K914" s="10" t="s">
        <v>1045</v>
      </c>
      <c r="L914">
        <f>IF(SalesData[[#This Row],[Sales stage]]&lt;&gt;"Won",SalesData[[#This Row],[Close Date/Expected Close Date]]-SalesData[[#This Row],[Reporting Date]],"")</f>
        <v>68</v>
      </c>
      <c r="M914" t="b">
        <f>OR(Calculations!$B$2=1,INDEX(Calculations!$E$3:$E$13,Calculations!$B$2)=SalesData[[#This Row],[Country]])</f>
        <v>1</v>
      </c>
    </row>
    <row r="915" spans="1:13">
      <c r="A915" s="9">
        <v>42088</v>
      </c>
      <c r="B915" s="7" t="s">
        <v>25</v>
      </c>
      <c r="C915" s="4" t="s">
        <v>942</v>
      </c>
      <c r="D915" s="4" t="s">
        <v>1030</v>
      </c>
      <c r="E915" s="4" t="s">
        <v>1048</v>
      </c>
      <c r="F915" s="4">
        <v>3200</v>
      </c>
      <c r="G915" s="8">
        <v>0.8</v>
      </c>
      <c r="H915" s="4">
        <f t="shared" si="14"/>
        <v>2560</v>
      </c>
      <c r="I915" s="4" t="s">
        <v>1051</v>
      </c>
      <c r="J915" s="6">
        <v>42181</v>
      </c>
      <c r="K915" s="10" t="s">
        <v>1043</v>
      </c>
      <c r="L915">
        <f>IF(SalesData[[#This Row],[Sales stage]]&lt;&gt;"Won",SalesData[[#This Row],[Close Date/Expected Close Date]]-SalesData[[#This Row],[Reporting Date]],"")</f>
        <v>93</v>
      </c>
      <c r="M915" t="b">
        <f>OR(Calculations!$B$2=1,INDEX(Calculations!$E$3:$E$13,Calculations!$B$2)=SalesData[[#This Row],[Country]])</f>
        <v>1</v>
      </c>
    </row>
    <row r="916" spans="1:13">
      <c r="A916" s="9">
        <v>42088</v>
      </c>
      <c r="B916" s="7" t="s">
        <v>21</v>
      </c>
      <c r="C916" s="4" t="s">
        <v>943</v>
      </c>
      <c r="D916" s="4" t="s">
        <v>1029</v>
      </c>
      <c r="E916" s="4" t="s">
        <v>1042</v>
      </c>
      <c r="F916" s="4">
        <v>4610</v>
      </c>
      <c r="G916" s="8">
        <v>0.85</v>
      </c>
      <c r="H916" s="4">
        <f t="shared" si="14"/>
        <v>3918.5</v>
      </c>
      <c r="I916" s="4" t="s">
        <v>1051</v>
      </c>
      <c r="J916" s="6">
        <v>42131</v>
      </c>
      <c r="K916" s="10" t="s">
        <v>1045</v>
      </c>
      <c r="L916">
        <f>IF(SalesData[[#This Row],[Sales stage]]&lt;&gt;"Won",SalesData[[#This Row],[Close Date/Expected Close Date]]-SalesData[[#This Row],[Reporting Date]],"")</f>
        <v>43</v>
      </c>
      <c r="M916" t="b">
        <f>OR(Calculations!$B$2=1,INDEX(Calculations!$E$3:$E$13,Calculations!$B$2)=SalesData[[#This Row],[Country]])</f>
        <v>1</v>
      </c>
    </row>
    <row r="917" spans="1:13">
      <c r="A917" s="9">
        <v>42088</v>
      </c>
      <c r="B917" s="7" t="s">
        <v>23</v>
      </c>
      <c r="C917" s="4" t="s">
        <v>944</v>
      </c>
      <c r="D917" s="4" t="s">
        <v>1030</v>
      </c>
      <c r="E917" s="4" t="s">
        <v>1048</v>
      </c>
      <c r="F917" s="4">
        <v>4830</v>
      </c>
      <c r="G917" s="8">
        <v>0.85</v>
      </c>
      <c r="H917" s="4">
        <f t="shared" si="14"/>
        <v>4105.5</v>
      </c>
      <c r="I917" s="4" t="s">
        <v>1051</v>
      </c>
      <c r="J917" s="6">
        <v>42152</v>
      </c>
      <c r="K917" s="10" t="s">
        <v>1044</v>
      </c>
      <c r="L917">
        <f>IF(SalesData[[#This Row],[Sales stage]]&lt;&gt;"Won",SalesData[[#This Row],[Close Date/Expected Close Date]]-SalesData[[#This Row],[Reporting Date]],"")</f>
        <v>64</v>
      </c>
      <c r="M917" t="b">
        <f>OR(Calculations!$B$2=1,INDEX(Calculations!$E$3:$E$13,Calculations!$B$2)=SalesData[[#This Row],[Country]])</f>
        <v>1</v>
      </c>
    </row>
    <row r="918" spans="1:13">
      <c r="A918" s="9">
        <v>42088</v>
      </c>
      <c r="B918" s="7" t="s">
        <v>14</v>
      </c>
      <c r="C918" s="4" t="s">
        <v>945</v>
      </c>
      <c r="D918" s="4" t="s">
        <v>1032</v>
      </c>
      <c r="E918" s="4" t="s">
        <v>1040</v>
      </c>
      <c r="F918" s="4">
        <v>2340</v>
      </c>
      <c r="G918" s="8">
        <v>0.55000000000000004</v>
      </c>
      <c r="H918" s="4">
        <f t="shared" si="14"/>
        <v>1287</v>
      </c>
      <c r="I918" s="4" t="s">
        <v>1053</v>
      </c>
      <c r="J918" s="6">
        <v>42163</v>
      </c>
      <c r="K918" s="10" t="s">
        <v>1044</v>
      </c>
      <c r="L918">
        <f>IF(SalesData[[#This Row],[Sales stage]]&lt;&gt;"Won",SalesData[[#This Row],[Close Date/Expected Close Date]]-SalesData[[#This Row],[Reporting Date]],"")</f>
        <v>75</v>
      </c>
      <c r="M918" t="b">
        <f>OR(Calculations!$B$2=1,INDEX(Calculations!$E$3:$E$13,Calculations!$B$2)=SalesData[[#This Row],[Country]])</f>
        <v>1</v>
      </c>
    </row>
    <row r="919" spans="1:13">
      <c r="A919" s="9">
        <v>42088</v>
      </c>
      <c r="B919" s="7" t="s">
        <v>27</v>
      </c>
      <c r="C919" s="4" t="s">
        <v>946</v>
      </c>
      <c r="D919" s="4" t="s">
        <v>1036</v>
      </c>
      <c r="E919" s="4" t="s">
        <v>1042</v>
      </c>
      <c r="F919" s="4">
        <v>3940</v>
      </c>
      <c r="G919" s="8">
        <v>0.7</v>
      </c>
      <c r="H919" s="4">
        <f t="shared" si="14"/>
        <v>2758</v>
      </c>
      <c r="I919" s="4" t="s">
        <v>1053</v>
      </c>
      <c r="J919" s="6">
        <v>42184</v>
      </c>
      <c r="K919" s="10" t="s">
        <v>1044</v>
      </c>
      <c r="L919">
        <f>IF(SalesData[[#This Row],[Sales stage]]&lt;&gt;"Won",SalesData[[#This Row],[Close Date/Expected Close Date]]-SalesData[[#This Row],[Reporting Date]],"")</f>
        <v>96</v>
      </c>
      <c r="M919" t="b">
        <f>OR(Calculations!$B$2=1,INDEX(Calculations!$E$3:$E$13,Calculations!$B$2)=SalesData[[#This Row],[Country]])</f>
        <v>1</v>
      </c>
    </row>
    <row r="920" spans="1:13">
      <c r="A920" s="9">
        <v>42088</v>
      </c>
      <c r="B920" s="7" t="s">
        <v>24</v>
      </c>
      <c r="C920" s="4" t="s">
        <v>947</v>
      </c>
      <c r="D920" s="4" t="s">
        <v>1036</v>
      </c>
      <c r="E920" s="4" t="s">
        <v>1048</v>
      </c>
      <c r="F920" s="4">
        <v>4060</v>
      </c>
      <c r="G920" s="8">
        <v>0.85</v>
      </c>
      <c r="H920" s="4">
        <f t="shared" si="14"/>
        <v>3451</v>
      </c>
      <c r="I920" s="4" t="s">
        <v>1051</v>
      </c>
      <c r="J920" s="6">
        <v>42105</v>
      </c>
      <c r="K920" s="10" t="s">
        <v>1043</v>
      </c>
      <c r="L920">
        <f>IF(SalesData[[#This Row],[Sales stage]]&lt;&gt;"Won",SalesData[[#This Row],[Close Date/Expected Close Date]]-SalesData[[#This Row],[Reporting Date]],"")</f>
        <v>17</v>
      </c>
      <c r="M920" t="b">
        <f>OR(Calculations!$B$2=1,INDEX(Calculations!$E$3:$E$13,Calculations!$B$2)=SalesData[[#This Row],[Country]])</f>
        <v>1</v>
      </c>
    </row>
    <row r="921" spans="1:13">
      <c r="A921" s="9">
        <v>42088</v>
      </c>
      <c r="B921" s="7" t="s">
        <v>18</v>
      </c>
      <c r="C921" s="4" t="s">
        <v>948</v>
      </c>
      <c r="D921" s="4" t="s">
        <v>1030</v>
      </c>
      <c r="E921" s="4" t="s">
        <v>1048</v>
      </c>
      <c r="F921" s="4">
        <v>4160</v>
      </c>
      <c r="G921" s="8">
        <v>0.8</v>
      </c>
      <c r="H921" s="4">
        <f t="shared" si="14"/>
        <v>3328</v>
      </c>
      <c r="I921" s="4" t="s">
        <v>1051</v>
      </c>
      <c r="J921" s="6">
        <v>42147</v>
      </c>
      <c r="K921" s="10" t="s">
        <v>1045</v>
      </c>
      <c r="L921">
        <f>IF(SalesData[[#This Row],[Sales stage]]&lt;&gt;"Won",SalesData[[#This Row],[Close Date/Expected Close Date]]-SalesData[[#This Row],[Reporting Date]],"")</f>
        <v>59</v>
      </c>
      <c r="M921" t="b">
        <f>OR(Calculations!$B$2=1,INDEX(Calculations!$E$3:$E$13,Calculations!$B$2)=SalesData[[#This Row],[Country]])</f>
        <v>1</v>
      </c>
    </row>
    <row r="922" spans="1:13">
      <c r="A922" s="9">
        <v>42088</v>
      </c>
      <c r="B922" s="7" t="s">
        <v>14</v>
      </c>
      <c r="C922" s="4" t="s">
        <v>949</v>
      </c>
      <c r="D922" s="4" t="s">
        <v>1038</v>
      </c>
      <c r="E922" s="4" t="s">
        <v>1042</v>
      </c>
      <c r="F922" s="4">
        <v>3140</v>
      </c>
      <c r="G922" s="8">
        <v>0.55000000000000004</v>
      </c>
      <c r="H922" s="4">
        <f t="shared" si="14"/>
        <v>1727.0000000000002</v>
      </c>
      <c r="I922" s="4" t="s">
        <v>1051</v>
      </c>
      <c r="J922" s="6">
        <v>42160</v>
      </c>
      <c r="K922" s="10"/>
      <c r="L922">
        <f>IF(SalesData[[#This Row],[Sales stage]]&lt;&gt;"Won",SalesData[[#This Row],[Close Date/Expected Close Date]]-SalesData[[#This Row],[Reporting Date]],"")</f>
        <v>72</v>
      </c>
      <c r="M922" t="b">
        <f>OR(Calculations!$B$2=1,INDEX(Calculations!$E$3:$E$13,Calculations!$B$2)=SalesData[[#This Row],[Country]])</f>
        <v>1</v>
      </c>
    </row>
    <row r="923" spans="1:13">
      <c r="A923" s="9">
        <v>42088</v>
      </c>
      <c r="B923" s="7" t="s">
        <v>27</v>
      </c>
      <c r="C923" s="4" t="s">
        <v>950</v>
      </c>
      <c r="D923" s="4" t="s">
        <v>1031</v>
      </c>
      <c r="E923" s="4" t="s">
        <v>1039</v>
      </c>
      <c r="F923" s="4">
        <v>3650</v>
      </c>
      <c r="G923" s="8">
        <v>0.65</v>
      </c>
      <c r="H923" s="4">
        <f t="shared" si="14"/>
        <v>2372.5</v>
      </c>
      <c r="I923" s="4" t="s">
        <v>1051</v>
      </c>
      <c r="J923" s="6">
        <v>42166</v>
      </c>
      <c r="K923" s="10" t="s">
        <v>1043</v>
      </c>
      <c r="L923">
        <f>IF(SalesData[[#This Row],[Sales stage]]&lt;&gt;"Won",SalesData[[#This Row],[Close Date/Expected Close Date]]-SalesData[[#This Row],[Reporting Date]],"")</f>
        <v>78</v>
      </c>
      <c r="M923" t="b">
        <f>OR(Calculations!$B$2=1,INDEX(Calculations!$E$3:$E$13,Calculations!$B$2)=SalesData[[#This Row],[Country]])</f>
        <v>1</v>
      </c>
    </row>
    <row r="924" spans="1:13">
      <c r="A924" s="9">
        <v>42088</v>
      </c>
      <c r="B924" s="7" t="s">
        <v>13</v>
      </c>
      <c r="C924" s="4" t="s">
        <v>951</v>
      </c>
      <c r="D924" s="4" t="s">
        <v>1038</v>
      </c>
      <c r="E924" s="4" t="s">
        <v>1042</v>
      </c>
      <c r="F924" s="4">
        <v>580</v>
      </c>
      <c r="G924" s="8">
        <v>0.75</v>
      </c>
      <c r="H924" s="4">
        <f t="shared" si="14"/>
        <v>435</v>
      </c>
      <c r="I924" s="4" t="s">
        <v>1051</v>
      </c>
      <c r="J924" s="6">
        <v>42158</v>
      </c>
      <c r="K924" s="10" t="s">
        <v>1043</v>
      </c>
      <c r="L924">
        <f>IF(SalesData[[#This Row],[Sales stage]]&lt;&gt;"Won",SalesData[[#This Row],[Close Date/Expected Close Date]]-SalesData[[#This Row],[Reporting Date]],"")</f>
        <v>70</v>
      </c>
      <c r="M924" t="b">
        <f>OR(Calculations!$B$2=1,INDEX(Calculations!$E$3:$E$13,Calculations!$B$2)=SalesData[[#This Row],[Country]])</f>
        <v>1</v>
      </c>
    </row>
    <row r="925" spans="1:13">
      <c r="A925" s="9">
        <v>42088</v>
      </c>
      <c r="B925" s="7" t="s">
        <v>11</v>
      </c>
      <c r="C925" s="4" t="s">
        <v>952</v>
      </c>
      <c r="D925" s="4" t="s">
        <v>1033</v>
      </c>
      <c r="E925" s="4" t="s">
        <v>1040</v>
      </c>
      <c r="F925" s="4">
        <v>4250</v>
      </c>
      <c r="G925" s="8">
        <v>0.85</v>
      </c>
      <c r="H925" s="4">
        <f t="shared" si="14"/>
        <v>3612.5</v>
      </c>
      <c r="I925" s="4" t="s">
        <v>1051</v>
      </c>
      <c r="J925" s="6">
        <v>42103</v>
      </c>
      <c r="K925" s="10" t="s">
        <v>1043</v>
      </c>
      <c r="L925">
        <f>IF(SalesData[[#This Row],[Sales stage]]&lt;&gt;"Won",SalesData[[#This Row],[Close Date/Expected Close Date]]-SalesData[[#This Row],[Reporting Date]],"")</f>
        <v>15</v>
      </c>
      <c r="M925" t="b">
        <f>OR(Calculations!$B$2=1,INDEX(Calculations!$E$3:$E$13,Calculations!$B$2)=SalesData[[#This Row],[Country]])</f>
        <v>1</v>
      </c>
    </row>
    <row r="926" spans="1:13">
      <c r="A926" s="9">
        <v>42088</v>
      </c>
      <c r="B926" s="7" t="s">
        <v>16</v>
      </c>
      <c r="C926" s="4" t="s">
        <v>953</v>
      </c>
      <c r="D926" s="4" t="s">
        <v>1029</v>
      </c>
      <c r="E926" s="4" t="s">
        <v>1048</v>
      </c>
      <c r="F926" s="4">
        <v>890</v>
      </c>
      <c r="G926" s="8">
        <v>0.75</v>
      </c>
      <c r="H926" s="4">
        <f t="shared" si="14"/>
        <v>667.5</v>
      </c>
      <c r="I926" s="4" t="s">
        <v>1053</v>
      </c>
      <c r="J926" s="6">
        <v>42152</v>
      </c>
      <c r="K926" s="10" t="s">
        <v>1043</v>
      </c>
      <c r="L926">
        <f>IF(SalesData[[#This Row],[Sales stage]]&lt;&gt;"Won",SalesData[[#This Row],[Close Date/Expected Close Date]]-SalesData[[#This Row],[Reporting Date]],"")</f>
        <v>64</v>
      </c>
      <c r="M926" t="b">
        <f>OR(Calculations!$B$2=1,INDEX(Calculations!$E$3:$E$13,Calculations!$B$2)=SalesData[[#This Row],[Country]])</f>
        <v>1</v>
      </c>
    </row>
    <row r="927" spans="1:13">
      <c r="A927" s="9">
        <v>42088</v>
      </c>
      <c r="B927" s="7" t="s">
        <v>18</v>
      </c>
      <c r="C927" s="4" t="s">
        <v>954</v>
      </c>
      <c r="D927" s="4" t="s">
        <v>1038</v>
      </c>
      <c r="E927" s="4" t="s">
        <v>1048</v>
      </c>
      <c r="F927" s="4">
        <v>380</v>
      </c>
      <c r="G927" s="8">
        <v>0.7</v>
      </c>
      <c r="H927" s="4">
        <f t="shared" si="14"/>
        <v>266</v>
      </c>
      <c r="I927" s="4" t="s">
        <v>1053</v>
      </c>
      <c r="J927" s="6">
        <v>42108</v>
      </c>
      <c r="K927" s="10" t="s">
        <v>1043</v>
      </c>
      <c r="L927">
        <f>IF(SalesData[[#This Row],[Sales stage]]&lt;&gt;"Won",SalesData[[#This Row],[Close Date/Expected Close Date]]-SalesData[[#This Row],[Reporting Date]],"")</f>
        <v>20</v>
      </c>
      <c r="M927" t="b">
        <f>OR(Calculations!$B$2=1,INDEX(Calculations!$E$3:$E$13,Calculations!$B$2)=SalesData[[#This Row],[Country]])</f>
        <v>1</v>
      </c>
    </row>
    <row r="928" spans="1:13">
      <c r="A928" s="9">
        <v>42088</v>
      </c>
      <c r="B928" s="7" t="s">
        <v>26</v>
      </c>
      <c r="C928" s="4" t="s">
        <v>955</v>
      </c>
      <c r="D928" s="4" t="s">
        <v>1030</v>
      </c>
      <c r="E928" s="4" t="s">
        <v>1048</v>
      </c>
      <c r="F928" s="4">
        <v>1450</v>
      </c>
      <c r="G928" s="8">
        <v>0.75</v>
      </c>
      <c r="H928" s="4">
        <f t="shared" si="14"/>
        <v>1087.5</v>
      </c>
      <c r="I928" s="4" t="s">
        <v>1053</v>
      </c>
      <c r="J928" s="6">
        <v>42108</v>
      </c>
      <c r="K928" s="10" t="s">
        <v>1045</v>
      </c>
      <c r="L928">
        <f>IF(SalesData[[#This Row],[Sales stage]]&lt;&gt;"Won",SalesData[[#This Row],[Close Date/Expected Close Date]]-SalesData[[#This Row],[Reporting Date]],"")</f>
        <v>20</v>
      </c>
      <c r="M928" t="b">
        <f>OR(Calculations!$B$2=1,INDEX(Calculations!$E$3:$E$13,Calculations!$B$2)=SalesData[[#This Row],[Country]])</f>
        <v>1</v>
      </c>
    </row>
    <row r="929" spans="1:13">
      <c r="A929" s="9">
        <v>42089</v>
      </c>
      <c r="B929" s="7" t="s">
        <v>14</v>
      </c>
      <c r="C929" s="4" t="s">
        <v>956</v>
      </c>
      <c r="D929" s="4" t="s">
        <v>1030</v>
      </c>
      <c r="E929" s="4" t="s">
        <v>1048</v>
      </c>
      <c r="F929" s="4">
        <v>2710</v>
      </c>
      <c r="G929" s="8">
        <v>0.8</v>
      </c>
      <c r="H929" s="4">
        <f t="shared" si="14"/>
        <v>2168</v>
      </c>
      <c r="I929" s="4" t="s">
        <v>1053</v>
      </c>
      <c r="J929" s="6">
        <v>42158</v>
      </c>
      <c r="K929" s="10" t="s">
        <v>1043</v>
      </c>
      <c r="L929">
        <f>IF(SalesData[[#This Row],[Sales stage]]&lt;&gt;"Won",SalesData[[#This Row],[Close Date/Expected Close Date]]-SalesData[[#This Row],[Reporting Date]],"")</f>
        <v>69</v>
      </c>
      <c r="M929" t="b">
        <f>OR(Calculations!$B$2=1,INDEX(Calculations!$E$3:$E$13,Calculations!$B$2)=SalesData[[#This Row],[Country]])</f>
        <v>1</v>
      </c>
    </row>
    <row r="930" spans="1:13">
      <c r="A930" s="9">
        <v>42089</v>
      </c>
      <c r="B930" s="7" t="s">
        <v>20</v>
      </c>
      <c r="C930" s="4" t="s">
        <v>957</v>
      </c>
      <c r="D930" s="4" t="s">
        <v>1035</v>
      </c>
      <c r="E930" s="4" t="s">
        <v>1040</v>
      </c>
      <c r="F930" s="4">
        <v>3100</v>
      </c>
      <c r="G930" s="8">
        <v>0.7</v>
      </c>
      <c r="H930" s="4">
        <f t="shared" si="14"/>
        <v>2170</v>
      </c>
      <c r="I930" s="4" t="s">
        <v>1050</v>
      </c>
      <c r="J930" s="6">
        <v>42178</v>
      </c>
      <c r="K930" s="10" t="s">
        <v>1045</v>
      </c>
      <c r="L930">
        <f>IF(SalesData[[#This Row],[Sales stage]]&lt;&gt;"Won",SalesData[[#This Row],[Close Date/Expected Close Date]]-SalesData[[#This Row],[Reporting Date]],"")</f>
        <v>89</v>
      </c>
      <c r="M930" t="b">
        <f>OR(Calculations!$B$2=1,INDEX(Calculations!$E$3:$E$13,Calculations!$B$2)=SalesData[[#This Row],[Country]])</f>
        <v>1</v>
      </c>
    </row>
    <row r="931" spans="1:13">
      <c r="A931" s="9">
        <v>42089</v>
      </c>
      <c r="B931" s="7" t="s">
        <v>24</v>
      </c>
      <c r="C931" s="4" t="s">
        <v>958</v>
      </c>
      <c r="D931" s="4" t="s">
        <v>1035</v>
      </c>
      <c r="E931" s="4" t="s">
        <v>1040</v>
      </c>
      <c r="F931" s="4">
        <v>2810</v>
      </c>
      <c r="G931" s="8">
        <v>0.6</v>
      </c>
      <c r="H931" s="4">
        <f t="shared" si="14"/>
        <v>1686</v>
      </c>
      <c r="I931" s="4" t="s">
        <v>1051</v>
      </c>
      <c r="J931" s="6">
        <v>42181</v>
      </c>
      <c r="K931" s="10" t="s">
        <v>1043</v>
      </c>
      <c r="L931">
        <f>IF(SalesData[[#This Row],[Sales stage]]&lt;&gt;"Won",SalesData[[#This Row],[Close Date/Expected Close Date]]-SalesData[[#This Row],[Reporting Date]],"")</f>
        <v>92</v>
      </c>
      <c r="M931" t="b">
        <f>OR(Calculations!$B$2=1,INDEX(Calculations!$E$3:$E$13,Calculations!$B$2)=SalesData[[#This Row],[Country]])</f>
        <v>1</v>
      </c>
    </row>
    <row r="932" spans="1:13">
      <c r="A932" s="9">
        <v>42089</v>
      </c>
      <c r="B932" s="7" t="s">
        <v>14</v>
      </c>
      <c r="C932" s="4" t="s">
        <v>959</v>
      </c>
      <c r="D932" s="4" t="s">
        <v>1036</v>
      </c>
      <c r="E932" s="4" t="s">
        <v>1042</v>
      </c>
      <c r="F932" s="4">
        <v>4730</v>
      </c>
      <c r="G932" s="8">
        <v>0.7</v>
      </c>
      <c r="H932" s="4">
        <f t="shared" si="14"/>
        <v>3311</v>
      </c>
      <c r="I932" s="4" t="s">
        <v>1051</v>
      </c>
      <c r="J932" s="6">
        <v>42110</v>
      </c>
      <c r="K932" s="10" t="s">
        <v>1044</v>
      </c>
      <c r="L932">
        <f>IF(SalesData[[#This Row],[Sales stage]]&lt;&gt;"Won",SalesData[[#This Row],[Close Date/Expected Close Date]]-SalesData[[#This Row],[Reporting Date]],"")</f>
        <v>21</v>
      </c>
      <c r="M932" t="b">
        <f>OR(Calculations!$B$2=1,INDEX(Calculations!$E$3:$E$13,Calculations!$B$2)=SalesData[[#This Row],[Country]])</f>
        <v>1</v>
      </c>
    </row>
    <row r="933" spans="1:13">
      <c r="A933" s="9">
        <v>42089</v>
      </c>
      <c r="B933" s="7" t="s">
        <v>23</v>
      </c>
      <c r="C933" s="4" t="s">
        <v>960</v>
      </c>
      <c r="D933" s="4" t="s">
        <v>1038</v>
      </c>
      <c r="E933" s="4" t="s">
        <v>1048</v>
      </c>
      <c r="F933" s="4">
        <v>4630</v>
      </c>
      <c r="G933" s="8">
        <v>0.7</v>
      </c>
      <c r="H933" s="4">
        <f t="shared" si="14"/>
        <v>3241</v>
      </c>
      <c r="I933" s="4" t="s">
        <v>1053</v>
      </c>
      <c r="J933" s="6">
        <v>42137</v>
      </c>
      <c r="K933" s="10" t="s">
        <v>1044</v>
      </c>
      <c r="L933">
        <f>IF(SalesData[[#This Row],[Sales stage]]&lt;&gt;"Won",SalesData[[#This Row],[Close Date/Expected Close Date]]-SalesData[[#This Row],[Reporting Date]],"")</f>
        <v>48</v>
      </c>
      <c r="M933" t="b">
        <f>OR(Calculations!$B$2=1,INDEX(Calculations!$E$3:$E$13,Calculations!$B$2)=SalesData[[#This Row],[Country]])</f>
        <v>1</v>
      </c>
    </row>
    <row r="934" spans="1:13">
      <c r="A934" s="9">
        <v>42089</v>
      </c>
      <c r="B934" s="7" t="s">
        <v>8</v>
      </c>
      <c r="C934" s="4" t="s">
        <v>961</v>
      </c>
      <c r="D934" s="4" t="s">
        <v>1029</v>
      </c>
      <c r="E934" s="4" t="s">
        <v>1040</v>
      </c>
      <c r="F934" s="4">
        <v>4350</v>
      </c>
      <c r="G934" s="8">
        <v>0.7</v>
      </c>
      <c r="H934" s="4">
        <f t="shared" si="14"/>
        <v>3045</v>
      </c>
      <c r="I934" s="4" t="s">
        <v>1050</v>
      </c>
      <c r="J934" s="6">
        <v>42159</v>
      </c>
      <c r="K934" s="10" t="s">
        <v>1045</v>
      </c>
      <c r="L934">
        <f>IF(SalesData[[#This Row],[Sales stage]]&lt;&gt;"Won",SalesData[[#This Row],[Close Date/Expected Close Date]]-SalesData[[#This Row],[Reporting Date]],"")</f>
        <v>70</v>
      </c>
      <c r="M934" t="b">
        <f>OR(Calculations!$B$2=1,INDEX(Calculations!$E$3:$E$13,Calculations!$B$2)=SalesData[[#This Row],[Country]])</f>
        <v>1</v>
      </c>
    </row>
    <row r="935" spans="1:13">
      <c r="A935" s="9">
        <v>42089</v>
      </c>
      <c r="B935" s="7" t="s">
        <v>20</v>
      </c>
      <c r="C935" s="4" t="s">
        <v>962</v>
      </c>
      <c r="D935" s="4" t="s">
        <v>1029</v>
      </c>
      <c r="E935" s="4" t="s">
        <v>1048</v>
      </c>
      <c r="F935" s="4">
        <v>1880</v>
      </c>
      <c r="G935" s="8">
        <v>0.55000000000000004</v>
      </c>
      <c r="H935" s="4">
        <f t="shared" si="14"/>
        <v>1034</v>
      </c>
      <c r="I935" s="4" t="s">
        <v>1053</v>
      </c>
      <c r="J935" s="6">
        <v>42138</v>
      </c>
      <c r="K935" s="10" t="s">
        <v>1043</v>
      </c>
      <c r="L935">
        <f>IF(SalesData[[#This Row],[Sales stage]]&lt;&gt;"Won",SalesData[[#This Row],[Close Date/Expected Close Date]]-SalesData[[#This Row],[Reporting Date]],"")</f>
        <v>49</v>
      </c>
      <c r="M935" t="b">
        <f>OR(Calculations!$B$2=1,INDEX(Calculations!$E$3:$E$13,Calculations!$B$2)=SalesData[[#This Row],[Country]])</f>
        <v>1</v>
      </c>
    </row>
    <row r="936" spans="1:13">
      <c r="A936" s="9">
        <v>42089</v>
      </c>
      <c r="B936" s="7" t="s">
        <v>23</v>
      </c>
      <c r="C936" s="4" t="s">
        <v>963</v>
      </c>
      <c r="D936" s="4" t="s">
        <v>1035</v>
      </c>
      <c r="E936" s="4" t="s">
        <v>1048</v>
      </c>
      <c r="F936" s="4">
        <v>3220</v>
      </c>
      <c r="G936" s="8">
        <v>0.85</v>
      </c>
      <c r="H936" s="4">
        <f t="shared" si="14"/>
        <v>2737</v>
      </c>
      <c r="I936" s="4" t="s">
        <v>1051</v>
      </c>
      <c r="J936" s="6">
        <v>42149</v>
      </c>
      <c r="K936" s="10" t="s">
        <v>1043</v>
      </c>
      <c r="L936">
        <f>IF(SalesData[[#This Row],[Sales stage]]&lt;&gt;"Won",SalesData[[#This Row],[Close Date/Expected Close Date]]-SalesData[[#This Row],[Reporting Date]],"")</f>
        <v>60</v>
      </c>
      <c r="M936" t="b">
        <f>OR(Calculations!$B$2=1,INDEX(Calculations!$E$3:$E$13,Calculations!$B$2)=SalesData[[#This Row],[Country]])</f>
        <v>1</v>
      </c>
    </row>
    <row r="937" spans="1:13">
      <c r="A937" s="9">
        <v>42089</v>
      </c>
      <c r="B937" s="7" t="s">
        <v>12</v>
      </c>
      <c r="C937" s="4" t="s">
        <v>964</v>
      </c>
      <c r="D937" s="4" t="s">
        <v>1035</v>
      </c>
      <c r="E937" s="4" t="s">
        <v>1048</v>
      </c>
      <c r="F937" s="4">
        <v>1600</v>
      </c>
      <c r="G937" s="8">
        <v>0.8</v>
      </c>
      <c r="H937" s="4">
        <f t="shared" si="14"/>
        <v>1280</v>
      </c>
      <c r="I937" s="4" t="s">
        <v>1051</v>
      </c>
      <c r="J937" s="6">
        <v>42182</v>
      </c>
      <c r="K937" s="10" t="s">
        <v>1043</v>
      </c>
      <c r="L937">
        <f>IF(SalesData[[#This Row],[Sales stage]]&lt;&gt;"Won",SalesData[[#This Row],[Close Date/Expected Close Date]]-SalesData[[#This Row],[Reporting Date]],"")</f>
        <v>93</v>
      </c>
      <c r="M937" t="b">
        <f>OR(Calculations!$B$2=1,INDEX(Calculations!$E$3:$E$13,Calculations!$B$2)=SalesData[[#This Row],[Country]])</f>
        <v>1</v>
      </c>
    </row>
    <row r="938" spans="1:13">
      <c r="A938" s="9">
        <v>42089</v>
      </c>
      <c r="B938" s="7" t="s">
        <v>24</v>
      </c>
      <c r="C938" s="4" t="s">
        <v>965</v>
      </c>
      <c r="D938" s="4" t="s">
        <v>1029</v>
      </c>
      <c r="E938" s="4" t="s">
        <v>1039</v>
      </c>
      <c r="F938" s="4">
        <v>1740</v>
      </c>
      <c r="G938" s="8">
        <v>0.75</v>
      </c>
      <c r="H938" s="4">
        <f t="shared" si="14"/>
        <v>1305</v>
      </c>
      <c r="I938" s="4" t="s">
        <v>1053</v>
      </c>
      <c r="J938" s="6">
        <v>42155</v>
      </c>
      <c r="K938" s="10" t="s">
        <v>1045</v>
      </c>
      <c r="L938">
        <f>IF(SalesData[[#This Row],[Sales stage]]&lt;&gt;"Won",SalesData[[#This Row],[Close Date/Expected Close Date]]-SalesData[[#This Row],[Reporting Date]],"")</f>
        <v>66</v>
      </c>
      <c r="M938" t="b">
        <f>OR(Calculations!$B$2=1,INDEX(Calculations!$E$3:$E$13,Calculations!$B$2)=SalesData[[#This Row],[Country]])</f>
        <v>1</v>
      </c>
    </row>
    <row r="939" spans="1:13">
      <c r="A939" s="9">
        <v>42089</v>
      </c>
      <c r="B939" s="7" t="s">
        <v>23</v>
      </c>
      <c r="C939" s="4" t="s">
        <v>966</v>
      </c>
      <c r="D939" s="4" t="s">
        <v>1036</v>
      </c>
      <c r="E939" s="4" t="s">
        <v>1040</v>
      </c>
      <c r="F939" s="4">
        <v>1420</v>
      </c>
      <c r="G939" s="8">
        <v>0.75</v>
      </c>
      <c r="H939" s="4">
        <f t="shared" si="14"/>
        <v>1065</v>
      </c>
      <c r="I939" s="4" t="s">
        <v>1050</v>
      </c>
      <c r="J939" s="6">
        <v>42130</v>
      </c>
      <c r="K939" s="10" t="s">
        <v>1044</v>
      </c>
      <c r="L939">
        <f>IF(SalesData[[#This Row],[Sales stage]]&lt;&gt;"Won",SalesData[[#This Row],[Close Date/Expected Close Date]]-SalesData[[#This Row],[Reporting Date]],"")</f>
        <v>41</v>
      </c>
      <c r="M939" t="b">
        <f>OR(Calculations!$B$2=1,INDEX(Calculations!$E$3:$E$13,Calculations!$B$2)=SalesData[[#This Row],[Country]])</f>
        <v>1</v>
      </c>
    </row>
    <row r="940" spans="1:13">
      <c r="A940" s="9">
        <v>42089</v>
      </c>
      <c r="B940" s="7" t="s">
        <v>20</v>
      </c>
      <c r="C940" s="4" t="s">
        <v>967</v>
      </c>
      <c r="D940" s="4" t="s">
        <v>1031</v>
      </c>
      <c r="E940" s="4" t="s">
        <v>1048</v>
      </c>
      <c r="F940" s="4">
        <v>3770</v>
      </c>
      <c r="G940" s="8">
        <v>0.65</v>
      </c>
      <c r="H940" s="4">
        <f t="shared" si="14"/>
        <v>2450.5</v>
      </c>
      <c r="I940" s="4" t="s">
        <v>1051</v>
      </c>
      <c r="J940" s="6">
        <v>42168</v>
      </c>
      <c r="K940" s="10"/>
      <c r="L940">
        <f>IF(SalesData[[#This Row],[Sales stage]]&lt;&gt;"Won",SalesData[[#This Row],[Close Date/Expected Close Date]]-SalesData[[#This Row],[Reporting Date]],"")</f>
        <v>79</v>
      </c>
      <c r="M940" t="b">
        <f>OR(Calculations!$B$2=1,INDEX(Calculations!$E$3:$E$13,Calculations!$B$2)=SalesData[[#This Row],[Country]])</f>
        <v>1</v>
      </c>
    </row>
    <row r="941" spans="1:13">
      <c r="A941" s="9">
        <v>42089</v>
      </c>
      <c r="B941" s="7" t="s">
        <v>12</v>
      </c>
      <c r="C941" s="4" t="s">
        <v>968</v>
      </c>
      <c r="D941" s="4" t="s">
        <v>1037</v>
      </c>
      <c r="E941" s="4" t="s">
        <v>1040</v>
      </c>
      <c r="F941" s="4">
        <v>2630</v>
      </c>
      <c r="G941" s="8">
        <v>0.6</v>
      </c>
      <c r="H941" s="4">
        <f t="shared" si="14"/>
        <v>1578</v>
      </c>
      <c r="I941" s="4" t="s">
        <v>1051</v>
      </c>
      <c r="J941" s="6">
        <v>42132</v>
      </c>
      <c r="K941" s="10" t="s">
        <v>1044</v>
      </c>
      <c r="L941">
        <f>IF(SalesData[[#This Row],[Sales stage]]&lt;&gt;"Won",SalesData[[#This Row],[Close Date/Expected Close Date]]-SalesData[[#This Row],[Reporting Date]],"")</f>
        <v>43</v>
      </c>
      <c r="M941" t="b">
        <f>OR(Calculations!$B$2=1,INDEX(Calculations!$E$3:$E$13,Calculations!$B$2)=SalesData[[#This Row],[Country]])</f>
        <v>1</v>
      </c>
    </row>
    <row r="942" spans="1:13">
      <c r="A942" s="9">
        <v>42089</v>
      </c>
      <c r="B942" s="7" t="s">
        <v>16</v>
      </c>
      <c r="C942" s="4" t="s">
        <v>969</v>
      </c>
      <c r="D942" s="4" t="s">
        <v>1037</v>
      </c>
      <c r="E942" s="4" t="s">
        <v>1039</v>
      </c>
      <c r="F942" s="4">
        <v>2020</v>
      </c>
      <c r="G942" s="8">
        <v>0.85</v>
      </c>
      <c r="H942" s="4">
        <f t="shared" si="14"/>
        <v>1717</v>
      </c>
      <c r="I942" s="4" t="s">
        <v>1051</v>
      </c>
      <c r="J942" s="6">
        <v>42116</v>
      </c>
      <c r="K942" s="10" t="s">
        <v>1046</v>
      </c>
      <c r="L942">
        <f>IF(SalesData[[#This Row],[Sales stage]]&lt;&gt;"Won",SalesData[[#This Row],[Close Date/Expected Close Date]]-SalesData[[#This Row],[Reporting Date]],"")</f>
        <v>27</v>
      </c>
      <c r="M942" t="b">
        <f>OR(Calculations!$B$2=1,INDEX(Calculations!$E$3:$E$13,Calculations!$B$2)=SalesData[[#This Row],[Country]])</f>
        <v>1</v>
      </c>
    </row>
    <row r="943" spans="1:13">
      <c r="A943" s="9">
        <v>42089</v>
      </c>
      <c r="B943" s="7" t="s">
        <v>24</v>
      </c>
      <c r="C943" s="4" t="s">
        <v>970</v>
      </c>
      <c r="D943" s="4" t="s">
        <v>1036</v>
      </c>
      <c r="E943" s="4" t="s">
        <v>1042</v>
      </c>
      <c r="F943" s="4">
        <v>3630</v>
      </c>
      <c r="G943" s="8">
        <v>0.55000000000000004</v>
      </c>
      <c r="H943" s="4">
        <f t="shared" si="14"/>
        <v>1996.5000000000002</v>
      </c>
      <c r="I943" s="4" t="s">
        <v>1051</v>
      </c>
      <c r="J943" s="6">
        <v>42153</v>
      </c>
      <c r="K943" s="10" t="s">
        <v>1043</v>
      </c>
      <c r="L943">
        <f>IF(SalesData[[#This Row],[Sales stage]]&lt;&gt;"Won",SalesData[[#This Row],[Close Date/Expected Close Date]]-SalesData[[#This Row],[Reporting Date]],"")</f>
        <v>64</v>
      </c>
      <c r="M943" t="b">
        <f>OR(Calculations!$B$2=1,INDEX(Calculations!$E$3:$E$13,Calculations!$B$2)=SalesData[[#This Row],[Country]])</f>
        <v>1</v>
      </c>
    </row>
    <row r="944" spans="1:13">
      <c r="A944" s="9">
        <v>42089</v>
      </c>
      <c r="B944" s="7" t="s">
        <v>23</v>
      </c>
      <c r="C944" s="4" t="s">
        <v>971</v>
      </c>
      <c r="D944" s="4" t="s">
        <v>1036</v>
      </c>
      <c r="E944" s="4" t="s">
        <v>1048</v>
      </c>
      <c r="F944" s="4">
        <v>3910</v>
      </c>
      <c r="G944" s="8">
        <v>0.7</v>
      </c>
      <c r="H944" s="4">
        <f t="shared" si="14"/>
        <v>2737</v>
      </c>
      <c r="I944" s="4" t="s">
        <v>1053</v>
      </c>
      <c r="J944" s="6">
        <v>42180</v>
      </c>
      <c r="K944" s="10"/>
      <c r="L944">
        <f>IF(SalesData[[#This Row],[Sales stage]]&lt;&gt;"Won",SalesData[[#This Row],[Close Date/Expected Close Date]]-SalesData[[#This Row],[Reporting Date]],"")</f>
        <v>91</v>
      </c>
      <c r="M944" t="b">
        <f>OR(Calculations!$B$2=1,INDEX(Calculations!$E$3:$E$13,Calculations!$B$2)=SalesData[[#This Row],[Country]])</f>
        <v>1</v>
      </c>
    </row>
    <row r="945" spans="1:13">
      <c r="A945" s="9">
        <v>42089</v>
      </c>
      <c r="B945" s="7" t="s">
        <v>26</v>
      </c>
      <c r="C945" s="4" t="s">
        <v>972</v>
      </c>
      <c r="D945" s="4" t="s">
        <v>1033</v>
      </c>
      <c r="E945" s="4" t="s">
        <v>1041</v>
      </c>
      <c r="F945" s="4">
        <v>1620</v>
      </c>
      <c r="G945" s="8">
        <v>0.8</v>
      </c>
      <c r="H945" s="4">
        <f t="shared" si="14"/>
        <v>1296</v>
      </c>
      <c r="I945" s="4" t="s">
        <v>1050</v>
      </c>
      <c r="J945" s="6">
        <v>42108</v>
      </c>
      <c r="K945" s="10"/>
      <c r="L945">
        <f>IF(SalesData[[#This Row],[Sales stage]]&lt;&gt;"Won",SalesData[[#This Row],[Close Date/Expected Close Date]]-SalesData[[#This Row],[Reporting Date]],"")</f>
        <v>19</v>
      </c>
      <c r="M945" t="b">
        <f>OR(Calculations!$B$2=1,INDEX(Calculations!$E$3:$E$13,Calculations!$B$2)=SalesData[[#This Row],[Country]])</f>
        <v>1</v>
      </c>
    </row>
    <row r="946" spans="1:13">
      <c r="A946" s="9">
        <v>42090</v>
      </c>
      <c r="B946" s="7" t="s">
        <v>13</v>
      </c>
      <c r="C946" s="4" t="s">
        <v>973</v>
      </c>
      <c r="D946" s="4" t="s">
        <v>1031</v>
      </c>
      <c r="E946" s="4" t="s">
        <v>1039</v>
      </c>
      <c r="F946" s="4">
        <v>290</v>
      </c>
      <c r="G946" s="8">
        <v>0.75</v>
      </c>
      <c r="H946" s="4">
        <f t="shared" si="14"/>
        <v>217.5</v>
      </c>
      <c r="I946" s="4" t="s">
        <v>1050</v>
      </c>
      <c r="J946" s="6">
        <v>42161</v>
      </c>
      <c r="K946" s="10" t="s">
        <v>1045</v>
      </c>
      <c r="L946">
        <f>IF(SalesData[[#This Row],[Sales stage]]&lt;&gt;"Won",SalesData[[#This Row],[Close Date/Expected Close Date]]-SalesData[[#This Row],[Reporting Date]],"")</f>
        <v>71</v>
      </c>
      <c r="M946" t="b">
        <f>OR(Calculations!$B$2=1,INDEX(Calculations!$E$3:$E$13,Calculations!$B$2)=SalesData[[#This Row],[Country]])</f>
        <v>1</v>
      </c>
    </row>
    <row r="947" spans="1:13">
      <c r="A947" s="9">
        <v>42090</v>
      </c>
      <c r="B947" s="7" t="s">
        <v>24</v>
      </c>
      <c r="C947" s="4" t="s">
        <v>974</v>
      </c>
      <c r="D947" s="4" t="s">
        <v>1035</v>
      </c>
      <c r="E947" s="4" t="s">
        <v>1048</v>
      </c>
      <c r="F947" s="4">
        <v>3230</v>
      </c>
      <c r="G947" s="8">
        <v>0.6</v>
      </c>
      <c r="H947" s="4">
        <f t="shared" si="14"/>
        <v>1938</v>
      </c>
      <c r="I947" s="4" t="s">
        <v>1051</v>
      </c>
      <c r="J947" s="6">
        <v>42105</v>
      </c>
      <c r="K947" s="10" t="s">
        <v>1046</v>
      </c>
      <c r="L947">
        <f>IF(SalesData[[#This Row],[Sales stage]]&lt;&gt;"Won",SalesData[[#This Row],[Close Date/Expected Close Date]]-SalesData[[#This Row],[Reporting Date]],"")</f>
        <v>15</v>
      </c>
      <c r="M947" t="b">
        <f>OR(Calculations!$B$2=1,INDEX(Calculations!$E$3:$E$13,Calculations!$B$2)=SalesData[[#This Row],[Country]])</f>
        <v>1</v>
      </c>
    </row>
    <row r="948" spans="1:13">
      <c r="A948" s="9">
        <v>42090</v>
      </c>
      <c r="B948" s="7" t="s">
        <v>17</v>
      </c>
      <c r="C948" s="4" t="s">
        <v>975</v>
      </c>
      <c r="D948" s="4" t="s">
        <v>1036</v>
      </c>
      <c r="E948" s="4" t="s">
        <v>1048</v>
      </c>
      <c r="F948" s="4">
        <v>1290</v>
      </c>
      <c r="G948" s="8">
        <v>0.5</v>
      </c>
      <c r="H948" s="4">
        <f t="shared" si="14"/>
        <v>645</v>
      </c>
      <c r="I948" s="4" t="s">
        <v>1050</v>
      </c>
      <c r="J948" s="6">
        <v>42206</v>
      </c>
      <c r="K948" s="10"/>
      <c r="L948">
        <f>IF(SalesData[[#This Row],[Sales stage]]&lt;&gt;"Won",SalesData[[#This Row],[Close Date/Expected Close Date]]-SalesData[[#This Row],[Reporting Date]],"")</f>
        <v>116</v>
      </c>
      <c r="M948" t="b">
        <f>OR(Calculations!$B$2=1,INDEX(Calculations!$E$3:$E$13,Calculations!$B$2)=SalesData[[#This Row],[Country]])</f>
        <v>1</v>
      </c>
    </row>
    <row r="949" spans="1:13">
      <c r="A949" s="9">
        <v>42090</v>
      </c>
      <c r="B949" s="7" t="s">
        <v>11</v>
      </c>
      <c r="C949" s="4" t="s">
        <v>976</v>
      </c>
      <c r="D949" s="4" t="s">
        <v>1038</v>
      </c>
      <c r="E949" s="4" t="s">
        <v>1048</v>
      </c>
      <c r="F949" s="4">
        <v>2420</v>
      </c>
      <c r="G949" s="8">
        <v>0.65</v>
      </c>
      <c r="H949" s="4">
        <f t="shared" si="14"/>
        <v>1573</v>
      </c>
      <c r="I949" s="4" t="s">
        <v>1051</v>
      </c>
      <c r="J949" s="6">
        <v>42113</v>
      </c>
      <c r="K949" s="10" t="s">
        <v>1043</v>
      </c>
      <c r="L949">
        <f>IF(SalesData[[#This Row],[Sales stage]]&lt;&gt;"Won",SalesData[[#This Row],[Close Date/Expected Close Date]]-SalesData[[#This Row],[Reporting Date]],"")</f>
        <v>23</v>
      </c>
      <c r="M949" t="b">
        <f>OR(Calculations!$B$2=1,INDEX(Calculations!$E$3:$E$13,Calculations!$B$2)=SalesData[[#This Row],[Country]])</f>
        <v>1</v>
      </c>
    </row>
    <row r="950" spans="1:13">
      <c r="A950" s="9">
        <v>42090</v>
      </c>
      <c r="B950" s="7" t="s">
        <v>18</v>
      </c>
      <c r="C950" s="4" t="s">
        <v>977</v>
      </c>
      <c r="D950" s="4" t="s">
        <v>1034</v>
      </c>
      <c r="E950" s="4" t="s">
        <v>1040</v>
      </c>
      <c r="F950" s="4">
        <v>570</v>
      </c>
      <c r="G950" s="8">
        <v>0.55000000000000004</v>
      </c>
      <c r="H950" s="4">
        <f t="shared" si="14"/>
        <v>313.5</v>
      </c>
      <c r="I950" s="4" t="s">
        <v>1051</v>
      </c>
      <c r="J950" s="6">
        <v>42126</v>
      </c>
      <c r="K950" s="10" t="s">
        <v>1045</v>
      </c>
      <c r="L950">
        <f>IF(SalesData[[#This Row],[Sales stage]]&lt;&gt;"Won",SalesData[[#This Row],[Close Date/Expected Close Date]]-SalesData[[#This Row],[Reporting Date]],"")</f>
        <v>36</v>
      </c>
      <c r="M950" t="b">
        <f>OR(Calculations!$B$2=1,INDEX(Calculations!$E$3:$E$13,Calculations!$B$2)=SalesData[[#This Row],[Country]])</f>
        <v>1</v>
      </c>
    </row>
    <row r="951" spans="1:13">
      <c r="A951" s="9">
        <v>42090</v>
      </c>
      <c r="B951" s="7" t="s">
        <v>13</v>
      </c>
      <c r="C951" s="4" t="s">
        <v>978</v>
      </c>
      <c r="D951" s="4" t="s">
        <v>1038</v>
      </c>
      <c r="E951" s="4" t="s">
        <v>1048</v>
      </c>
      <c r="F951" s="4">
        <v>1370</v>
      </c>
      <c r="G951" s="8">
        <v>0.85</v>
      </c>
      <c r="H951" s="4">
        <f t="shared" si="14"/>
        <v>1164.5</v>
      </c>
      <c r="I951" s="4" t="s">
        <v>1051</v>
      </c>
      <c r="J951" s="6">
        <v>42178</v>
      </c>
      <c r="K951" s="10" t="s">
        <v>1046</v>
      </c>
      <c r="L951">
        <f>IF(SalesData[[#This Row],[Sales stage]]&lt;&gt;"Won",SalesData[[#This Row],[Close Date/Expected Close Date]]-SalesData[[#This Row],[Reporting Date]],"")</f>
        <v>88</v>
      </c>
      <c r="M951" t="b">
        <f>OR(Calculations!$B$2=1,INDEX(Calculations!$E$3:$E$13,Calculations!$B$2)=SalesData[[#This Row],[Country]])</f>
        <v>1</v>
      </c>
    </row>
    <row r="952" spans="1:13">
      <c r="A952" s="9">
        <v>42090</v>
      </c>
      <c r="B952" s="7" t="s">
        <v>9</v>
      </c>
      <c r="C952" s="4" t="s">
        <v>979</v>
      </c>
      <c r="D952" s="4" t="s">
        <v>1029</v>
      </c>
      <c r="E952" s="4" t="s">
        <v>1041</v>
      </c>
      <c r="F952" s="4">
        <v>3540</v>
      </c>
      <c r="G952" s="8">
        <v>0.6</v>
      </c>
      <c r="H952" s="4">
        <f t="shared" si="14"/>
        <v>2124</v>
      </c>
      <c r="I952" s="4" t="s">
        <v>1050</v>
      </c>
      <c r="J952" s="6">
        <v>42148</v>
      </c>
      <c r="K952" s="10"/>
      <c r="L952">
        <f>IF(SalesData[[#This Row],[Sales stage]]&lt;&gt;"Won",SalesData[[#This Row],[Close Date/Expected Close Date]]-SalesData[[#This Row],[Reporting Date]],"")</f>
        <v>58</v>
      </c>
      <c r="M952" t="b">
        <f>OR(Calculations!$B$2=1,INDEX(Calculations!$E$3:$E$13,Calculations!$B$2)=SalesData[[#This Row],[Country]])</f>
        <v>1</v>
      </c>
    </row>
    <row r="953" spans="1:13">
      <c r="A953" s="9">
        <v>42090</v>
      </c>
      <c r="B953" s="7" t="s">
        <v>22</v>
      </c>
      <c r="C953" s="4" t="s">
        <v>980</v>
      </c>
      <c r="D953" s="4" t="s">
        <v>1037</v>
      </c>
      <c r="E953" s="4" t="s">
        <v>1040</v>
      </c>
      <c r="F953" s="4">
        <v>990</v>
      </c>
      <c r="G953" s="8">
        <v>0.7</v>
      </c>
      <c r="H953" s="4">
        <f t="shared" si="14"/>
        <v>693</v>
      </c>
      <c r="I953" s="4" t="s">
        <v>1050</v>
      </c>
      <c r="J953" s="6">
        <v>42107</v>
      </c>
      <c r="K953" s="10" t="s">
        <v>1044</v>
      </c>
      <c r="L953">
        <f>IF(SalesData[[#This Row],[Sales stage]]&lt;&gt;"Won",SalesData[[#This Row],[Close Date/Expected Close Date]]-SalesData[[#This Row],[Reporting Date]],"")</f>
        <v>17</v>
      </c>
      <c r="M953" t="b">
        <f>OR(Calculations!$B$2=1,INDEX(Calculations!$E$3:$E$13,Calculations!$B$2)=SalesData[[#This Row],[Country]])</f>
        <v>1</v>
      </c>
    </row>
    <row r="954" spans="1:13">
      <c r="A954" s="9">
        <v>42090</v>
      </c>
      <c r="B954" s="7" t="s">
        <v>20</v>
      </c>
      <c r="C954" s="4" t="s">
        <v>981</v>
      </c>
      <c r="D954" s="4" t="s">
        <v>1031</v>
      </c>
      <c r="E954" s="4" t="s">
        <v>1048</v>
      </c>
      <c r="F954" s="4">
        <v>2770</v>
      </c>
      <c r="G954" s="8">
        <v>0.7</v>
      </c>
      <c r="H954" s="4">
        <f t="shared" si="14"/>
        <v>1938.9999999999998</v>
      </c>
      <c r="I954" s="4" t="s">
        <v>1051</v>
      </c>
      <c r="J954" s="6">
        <v>42173</v>
      </c>
      <c r="K954" s="10" t="s">
        <v>1044</v>
      </c>
      <c r="L954">
        <f>IF(SalesData[[#This Row],[Sales stage]]&lt;&gt;"Won",SalesData[[#This Row],[Close Date/Expected Close Date]]-SalesData[[#This Row],[Reporting Date]],"")</f>
        <v>83</v>
      </c>
      <c r="M954" t="b">
        <f>OR(Calculations!$B$2=1,INDEX(Calculations!$E$3:$E$13,Calculations!$B$2)=SalesData[[#This Row],[Country]])</f>
        <v>1</v>
      </c>
    </row>
    <row r="955" spans="1:13">
      <c r="A955" s="9">
        <v>42090</v>
      </c>
      <c r="B955" s="7" t="s">
        <v>14</v>
      </c>
      <c r="C955" s="4" t="s">
        <v>982</v>
      </c>
      <c r="D955" s="4" t="s">
        <v>1029</v>
      </c>
      <c r="E955" s="4" t="s">
        <v>1048</v>
      </c>
      <c r="F955" s="4">
        <v>3160</v>
      </c>
      <c r="G955" s="8">
        <v>0.6</v>
      </c>
      <c r="H955" s="4">
        <f t="shared" si="14"/>
        <v>1896</v>
      </c>
      <c r="I955" s="4" t="s">
        <v>1053</v>
      </c>
      <c r="J955" s="6">
        <v>42114</v>
      </c>
      <c r="K955" s="10" t="s">
        <v>1043</v>
      </c>
      <c r="L955">
        <f>IF(SalesData[[#This Row],[Sales stage]]&lt;&gt;"Won",SalesData[[#This Row],[Close Date/Expected Close Date]]-SalesData[[#This Row],[Reporting Date]],"")</f>
        <v>24</v>
      </c>
      <c r="M955" t="b">
        <f>OR(Calculations!$B$2=1,INDEX(Calculations!$E$3:$E$13,Calculations!$B$2)=SalesData[[#This Row],[Country]])</f>
        <v>1</v>
      </c>
    </row>
    <row r="956" spans="1:13">
      <c r="A956" s="9">
        <v>42091</v>
      </c>
      <c r="B956" s="7" t="s">
        <v>19</v>
      </c>
      <c r="C956" s="4" t="s">
        <v>983</v>
      </c>
      <c r="D956" s="4" t="s">
        <v>1029</v>
      </c>
      <c r="E956" s="4" t="s">
        <v>1039</v>
      </c>
      <c r="F956" s="4">
        <v>2870</v>
      </c>
      <c r="G956" s="8">
        <v>0.7</v>
      </c>
      <c r="H956" s="4">
        <f t="shared" si="14"/>
        <v>2008.9999999999998</v>
      </c>
      <c r="I956" s="4" t="s">
        <v>1051</v>
      </c>
      <c r="J956" s="6">
        <v>42144</v>
      </c>
      <c r="K956" s="10" t="s">
        <v>1044</v>
      </c>
      <c r="L956">
        <f>IF(SalesData[[#This Row],[Sales stage]]&lt;&gt;"Won",SalesData[[#This Row],[Close Date/Expected Close Date]]-SalesData[[#This Row],[Reporting Date]],"")</f>
        <v>53</v>
      </c>
      <c r="M956" t="b">
        <f>OR(Calculations!$B$2=1,INDEX(Calculations!$E$3:$E$13,Calculations!$B$2)=SalesData[[#This Row],[Country]])</f>
        <v>1</v>
      </c>
    </row>
    <row r="957" spans="1:13">
      <c r="A957" s="9">
        <v>42091</v>
      </c>
      <c r="B957" s="7" t="s">
        <v>17</v>
      </c>
      <c r="C957" s="4" t="s">
        <v>984</v>
      </c>
      <c r="D957" s="4" t="s">
        <v>1036</v>
      </c>
      <c r="E957" s="4" t="s">
        <v>1040</v>
      </c>
      <c r="F957" s="4">
        <v>430</v>
      </c>
      <c r="G957" s="8">
        <v>0.8</v>
      </c>
      <c r="H957" s="4">
        <f t="shared" si="14"/>
        <v>344</v>
      </c>
      <c r="I957" s="2" t="s">
        <v>1052</v>
      </c>
      <c r="J957" s="6">
        <v>42114</v>
      </c>
      <c r="K957" s="10" t="s">
        <v>1043</v>
      </c>
      <c r="L957">
        <f>IF(SalesData[[#This Row],[Sales stage]]&lt;&gt;"Won",SalesData[[#This Row],[Close Date/Expected Close Date]]-SalesData[[#This Row],[Reporting Date]],"")</f>
        <v>23</v>
      </c>
      <c r="M957" t="b">
        <f>OR(Calculations!$B$2=1,INDEX(Calculations!$E$3:$E$13,Calculations!$B$2)=SalesData[[#This Row],[Country]])</f>
        <v>1</v>
      </c>
    </row>
    <row r="958" spans="1:13">
      <c r="A958" s="9">
        <v>42091</v>
      </c>
      <c r="B958" s="7" t="s">
        <v>10</v>
      </c>
      <c r="C958" s="4" t="s">
        <v>985</v>
      </c>
      <c r="D958" s="4" t="s">
        <v>1034</v>
      </c>
      <c r="E958" s="4" t="s">
        <v>1048</v>
      </c>
      <c r="F958" s="4">
        <v>1170</v>
      </c>
      <c r="G958" s="8">
        <v>0.6</v>
      </c>
      <c r="H958" s="4">
        <f t="shared" si="14"/>
        <v>702</v>
      </c>
      <c r="I958" s="4" t="s">
        <v>1051</v>
      </c>
      <c r="J958" s="6">
        <v>42158</v>
      </c>
      <c r="K958" s="10" t="s">
        <v>1043</v>
      </c>
      <c r="L958">
        <f>IF(SalesData[[#This Row],[Sales stage]]&lt;&gt;"Won",SalesData[[#This Row],[Close Date/Expected Close Date]]-SalesData[[#This Row],[Reporting Date]],"")</f>
        <v>67</v>
      </c>
      <c r="M958" t="b">
        <f>OR(Calculations!$B$2=1,INDEX(Calculations!$E$3:$E$13,Calculations!$B$2)=SalesData[[#This Row],[Country]])</f>
        <v>1</v>
      </c>
    </row>
    <row r="959" spans="1:13">
      <c r="A959" s="9">
        <v>42091</v>
      </c>
      <c r="B959" s="7" t="s">
        <v>8</v>
      </c>
      <c r="C959" s="4" t="s">
        <v>986</v>
      </c>
      <c r="D959" s="4" t="s">
        <v>1033</v>
      </c>
      <c r="E959" s="4" t="s">
        <v>1048</v>
      </c>
      <c r="F959" s="4">
        <v>2180</v>
      </c>
      <c r="G959" s="8">
        <v>0.7</v>
      </c>
      <c r="H959" s="4">
        <f t="shared" si="14"/>
        <v>1526</v>
      </c>
      <c r="I959" s="4" t="s">
        <v>1051</v>
      </c>
      <c r="J959" s="6">
        <v>42120</v>
      </c>
      <c r="K959" s="10" t="s">
        <v>1043</v>
      </c>
      <c r="L959">
        <f>IF(SalesData[[#This Row],[Sales stage]]&lt;&gt;"Won",SalesData[[#This Row],[Close Date/Expected Close Date]]-SalesData[[#This Row],[Reporting Date]],"")</f>
        <v>29</v>
      </c>
      <c r="M959" t="b">
        <f>OR(Calculations!$B$2=1,INDEX(Calculations!$E$3:$E$13,Calculations!$B$2)=SalesData[[#This Row],[Country]])</f>
        <v>1</v>
      </c>
    </row>
    <row r="960" spans="1:13">
      <c r="A960" s="9">
        <v>42091</v>
      </c>
      <c r="B960" s="7" t="s">
        <v>24</v>
      </c>
      <c r="C960" s="4" t="s">
        <v>987</v>
      </c>
      <c r="D960" s="4" t="s">
        <v>1038</v>
      </c>
      <c r="E960" s="4" t="s">
        <v>1039</v>
      </c>
      <c r="F960" s="4">
        <v>2690</v>
      </c>
      <c r="G960" s="8">
        <v>0.55000000000000004</v>
      </c>
      <c r="H960" s="4">
        <f t="shared" si="14"/>
        <v>1479.5000000000002</v>
      </c>
      <c r="I960" s="4" t="s">
        <v>1053</v>
      </c>
      <c r="J960" s="6">
        <v>42138</v>
      </c>
      <c r="K960" s="10" t="s">
        <v>1044</v>
      </c>
      <c r="L960">
        <f>IF(SalesData[[#This Row],[Sales stage]]&lt;&gt;"Won",SalesData[[#This Row],[Close Date/Expected Close Date]]-SalesData[[#This Row],[Reporting Date]],"")</f>
        <v>47</v>
      </c>
      <c r="M960" t="b">
        <f>OR(Calculations!$B$2=1,INDEX(Calculations!$E$3:$E$13,Calculations!$B$2)=SalesData[[#This Row],[Country]])</f>
        <v>1</v>
      </c>
    </row>
    <row r="961" spans="1:13">
      <c r="A961" s="9">
        <v>42091</v>
      </c>
      <c r="B961" s="7" t="s">
        <v>17</v>
      </c>
      <c r="C961" s="4" t="s">
        <v>988</v>
      </c>
      <c r="D961" s="4" t="s">
        <v>1038</v>
      </c>
      <c r="E961" s="4" t="s">
        <v>1039</v>
      </c>
      <c r="F961" s="4">
        <v>3080</v>
      </c>
      <c r="G961" s="8">
        <v>0.65</v>
      </c>
      <c r="H961" s="4">
        <f t="shared" si="14"/>
        <v>2002</v>
      </c>
      <c r="I961" s="4" t="s">
        <v>1051</v>
      </c>
      <c r="J961" s="6">
        <v>42149</v>
      </c>
      <c r="K961" s="10" t="s">
        <v>1044</v>
      </c>
      <c r="L961">
        <f>IF(SalesData[[#This Row],[Sales stage]]&lt;&gt;"Won",SalesData[[#This Row],[Close Date/Expected Close Date]]-SalesData[[#This Row],[Reporting Date]],"")</f>
        <v>58</v>
      </c>
      <c r="M961" t="b">
        <f>OR(Calculations!$B$2=1,INDEX(Calculations!$E$3:$E$13,Calculations!$B$2)=SalesData[[#This Row],[Country]])</f>
        <v>1</v>
      </c>
    </row>
    <row r="962" spans="1:13">
      <c r="A962" s="9">
        <v>42091</v>
      </c>
      <c r="B962" s="7" t="s">
        <v>26</v>
      </c>
      <c r="C962" s="4" t="s">
        <v>989</v>
      </c>
      <c r="D962" s="4" t="s">
        <v>1031</v>
      </c>
      <c r="E962" s="4" t="s">
        <v>1039</v>
      </c>
      <c r="F962" s="4">
        <v>4270</v>
      </c>
      <c r="G962" s="8">
        <v>0.5</v>
      </c>
      <c r="H962" s="4">
        <f t="shared" si="14"/>
        <v>2135</v>
      </c>
      <c r="I962" s="4" t="s">
        <v>1050</v>
      </c>
      <c r="J962" s="6">
        <v>42142</v>
      </c>
      <c r="K962" s="10" t="s">
        <v>1045</v>
      </c>
      <c r="L962">
        <f>IF(SalesData[[#This Row],[Sales stage]]&lt;&gt;"Won",SalesData[[#This Row],[Close Date/Expected Close Date]]-SalesData[[#This Row],[Reporting Date]],"")</f>
        <v>51</v>
      </c>
      <c r="M962" t="b">
        <f>OR(Calculations!$B$2=1,INDEX(Calculations!$E$3:$E$13,Calculations!$B$2)=SalesData[[#This Row],[Country]])</f>
        <v>1</v>
      </c>
    </row>
    <row r="963" spans="1:13">
      <c r="A963" s="9">
        <v>42091</v>
      </c>
      <c r="B963" s="7" t="s">
        <v>10</v>
      </c>
      <c r="C963" s="4" t="s">
        <v>990</v>
      </c>
      <c r="D963" s="4" t="s">
        <v>1038</v>
      </c>
      <c r="E963" s="4" t="s">
        <v>1039</v>
      </c>
      <c r="F963" s="4">
        <v>2880</v>
      </c>
      <c r="G963" s="8">
        <v>0.6</v>
      </c>
      <c r="H963" s="4">
        <f t="shared" ref="H963:H1001" si="15">F963*G963</f>
        <v>1728</v>
      </c>
      <c r="I963" s="4" t="s">
        <v>1053</v>
      </c>
      <c r="J963" s="6">
        <v>42177</v>
      </c>
      <c r="K963" s="10" t="s">
        <v>1043</v>
      </c>
      <c r="L963">
        <f>IF(SalesData[[#This Row],[Sales stage]]&lt;&gt;"Won",SalesData[[#This Row],[Close Date/Expected Close Date]]-SalesData[[#This Row],[Reporting Date]],"")</f>
        <v>86</v>
      </c>
      <c r="M963" t="b">
        <f>OR(Calculations!$B$2=1,INDEX(Calculations!$E$3:$E$13,Calculations!$B$2)=SalesData[[#This Row],[Country]])</f>
        <v>1</v>
      </c>
    </row>
    <row r="964" spans="1:13">
      <c r="A964" s="9">
        <v>42091</v>
      </c>
      <c r="B964" s="7" t="s">
        <v>14</v>
      </c>
      <c r="C964" s="4" t="s">
        <v>991</v>
      </c>
      <c r="D964" s="4" t="s">
        <v>1032</v>
      </c>
      <c r="E964" s="4" t="s">
        <v>1042</v>
      </c>
      <c r="F964" s="4">
        <v>3660</v>
      </c>
      <c r="G964" s="8">
        <v>0.6</v>
      </c>
      <c r="H964" s="4">
        <f t="shared" si="15"/>
        <v>2196</v>
      </c>
      <c r="I964" s="4" t="s">
        <v>1051</v>
      </c>
      <c r="J964" s="6">
        <v>42177</v>
      </c>
      <c r="K964" s="10"/>
      <c r="L964">
        <f>IF(SalesData[[#This Row],[Sales stage]]&lt;&gt;"Won",SalesData[[#This Row],[Close Date/Expected Close Date]]-SalesData[[#This Row],[Reporting Date]],"")</f>
        <v>86</v>
      </c>
      <c r="M964" t="b">
        <f>OR(Calculations!$B$2=1,INDEX(Calculations!$E$3:$E$13,Calculations!$B$2)=SalesData[[#This Row],[Country]])</f>
        <v>1</v>
      </c>
    </row>
    <row r="965" spans="1:13">
      <c r="A965" s="9">
        <v>42092</v>
      </c>
      <c r="B965" s="7" t="s">
        <v>11</v>
      </c>
      <c r="C965" s="4" t="s">
        <v>992</v>
      </c>
      <c r="D965" s="4" t="s">
        <v>1031</v>
      </c>
      <c r="E965" s="4" t="s">
        <v>1040</v>
      </c>
      <c r="F965" s="4">
        <v>970</v>
      </c>
      <c r="G965" s="8">
        <v>0.6</v>
      </c>
      <c r="H965" s="4">
        <f t="shared" si="15"/>
        <v>582</v>
      </c>
      <c r="I965" s="4" t="s">
        <v>1053</v>
      </c>
      <c r="J965" s="6">
        <v>42114</v>
      </c>
      <c r="K965" s="10" t="s">
        <v>1043</v>
      </c>
      <c r="L965">
        <f>IF(SalesData[[#This Row],[Sales stage]]&lt;&gt;"Won",SalesData[[#This Row],[Close Date/Expected Close Date]]-SalesData[[#This Row],[Reporting Date]],"")</f>
        <v>22</v>
      </c>
      <c r="M965" t="b">
        <f>OR(Calculations!$B$2=1,INDEX(Calculations!$E$3:$E$13,Calculations!$B$2)=SalesData[[#This Row],[Country]])</f>
        <v>1</v>
      </c>
    </row>
    <row r="966" spans="1:13">
      <c r="A966" s="9">
        <v>42092</v>
      </c>
      <c r="B966" s="7" t="s">
        <v>15</v>
      </c>
      <c r="C966" s="4" t="s">
        <v>993</v>
      </c>
      <c r="D966" s="4" t="s">
        <v>1031</v>
      </c>
      <c r="E966" s="4" t="s">
        <v>1048</v>
      </c>
      <c r="F966" s="4">
        <v>3310</v>
      </c>
      <c r="G966" s="8">
        <v>0.8</v>
      </c>
      <c r="H966" s="4">
        <f t="shared" si="15"/>
        <v>2648</v>
      </c>
      <c r="I966" s="4" t="s">
        <v>1053</v>
      </c>
      <c r="J966" s="6">
        <v>42164</v>
      </c>
      <c r="K966" s="10" t="s">
        <v>1046</v>
      </c>
      <c r="L966">
        <f>IF(SalesData[[#This Row],[Sales stage]]&lt;&gt;"Won",SalesData[[#This Row],[Close Date/Expected Close Date]]-SalesData[[#This Row],[Reporting Date]],"")</f>
        <v>72</v>
      </c>
      <c r="M966" t="b">
        <f>OR(Calculations!$B$2=1,INDEX(Calculations!$E$3:$E$13,Calculations!$B$2)=SalesData[[#This Row],[Country]])</f>
        <v>1</v>
      </c>
    </row>
    <row r="967" spans="1:13">
      <c r="A967" s="9">
        <v>42092</v>
      </c>
      <c r="B967" s="7" t="s">
        <v>13</v>
      </c>
      <c r="C967" s="4" t="s">
        <v>994</v>
      </c>
      <c r="D967" s="4" t="s">
        <v>1031</v>
      </c>
      <c r="E967" s="4" t="s">
        <v>1039</v>
      </c>
      <c r="F967" s="4">
        <v>2610</v>
      </c>
      <c r="G967" s="8">
        <v>0.75</v>
      </c>
      <c r="H967" s="4">
        <f t="shared" si="15"/>
        <v>1957.5</v>
      </c>
      <c r="I967" s="4" t="s">
        <v>1053</v>
      </c>
      <c r="J967" s="6">
        <v>42183</v>
      </c>
      <c r="K967" s="10" t="s">
        <v>1044</v>
      </c>
      <c r="L967">
        <f>IF(SalesData[[#This Row],[Sales stage]]&lt;&gt;"Won",SalesData[[#This Row],[Close Date/Expected Close Date]]-SalesData[[#This Row],[Reporting Date]],"")</f>
        <v>91</v>
      </c>
      <c r="M967" t="b">
        <f>OR(Calculations!$B$2=1,INDEX(Calculations!$E$3:$E$13,Calculations!$B$2)=SalesData[[#This Row],[Country]])</f>
        <v>1</v>
      </c>
    </row>
    <row r="968" spans="1:13">
      <c r="A968" s="9">
        <v>42092</v>
      </c>
      <c r="B968" s="7" t="s">
        <v>27</v>
      </c>
      <c r="C968" s="4" t="s">
        <v>995</v>
      </c>
      <c r="D968" s="4" t="s">
        <v>1030</v>
      </c>
      <c r="E968" s="4" t="s">
        <v>1040</v>
      </c>
      <c r="F968" s="4">
        <v>1090</v>
      </c>
      <c r="G968" s="8">
        <v>0.85</v>
      </c>
      <c r="H968" s="4">
        <f t="shared" si="15"/>
        <v>926.5</v>
      </c>
      <c r="I968" s="4" t="s">
        <v>1051</v>
      </c>
      <c r="J968" s="6">
        <v>42171</v>
      </c>
      <c r="K968" s="10" t="s">
        <v>1043</v>
      </c>
      <c r="L968">
        <f>IF(SalesData[[#This Row],[Sales stage]]&lt;&gt;"Won",SalesData[[#This Row],[Close Date/Expected Close Date]]-SalesData[[#This Row],[Reporting Date]],"")</f>
        <v>79</v>
      </c>
      <c r="M968" t="b">
        <f>OR(Calculations!$B$2=1,INDEX(Calculations!$E$3:$E$13,Calculations!$B$2)=SalesData[[#This Row],[Country]])</f>
        <v>1</v>
      </c>
    </row>
    <row r="969" spans="1:13">
      <c r="A969" s="9">
        <v>42092</v>
      </c>
      <c r="B969" s="7" t="s">
        <v>25</v>
      </c>
      <c r="C969" s="4" t="s">
        <v>996</v>
      </c>
      <c r="D969" s="4" t="s">
        <v>1037</v>
      </c>
      <c r="E969" s="4" t="s">
        <v>1042</v>
      </c>
      <c r="F969" s="4">
        <v>1360</v>
      </c>
      <c r="G969" s="8">
        <v>0.7</v>
      </c>
      <c r="H969" s="4">
        <f t="shared" si="15"/>
        <v>951.99999999999989</v>
      </c>
      <c r="I969" s="4" t="s">
        <v>1050</v>
      </c>
      <c r="J969" s="6">
        <v>42144</v>
      </c>
      <c r="K969" s="10" t="s">
        <v>1045</v>
      </c>
      <c r="L969">
        <f>IF(SalesData[[#This Row],[Sales stage]]&lt;&gt;"Won",SalesData[[#This Row],[Close Date/Expected Close Date]]-SalesData[[#This Row],[Reporting Date]],"")</f>
        <v>52</v>
      </c>
      <c r="M969" t="b">
        <f>OR(Calculations!$B$2=1,INDEX(Calculations!$E$3:$E$13,Calculations!$B$2)=SalesData[[#This Row],[Country]])</f>
        <v>1</v>
      </c>
    </row>
    <row r="970" spans="1:13">
      <c r="A970" s="9">
        <v>42092</v>
      </c>
      <c r="B970" s="7" t="s">
        <v>13</v>
      </c>
      <c r="C970" s="4" t="s">
        <v>997</v>
      </c>
      <c r="D970" s="4" t="s">
        <v>1038</v>
      </c>
      <c r="E970" s="4" t="s">
        <v>1048</v>
      </c>
      <c r="F970" s="4">
        <v>4580</v>
      </c>
      <c r="G970" s="8">
        <v>0.75</v>
      </c>
      <c r="H970" s="4">
        <f t="shared" si="15"/>
        <v>3435</v>
      </c>
      <c r="I970" s="4" t="s">
        <v>1051</v>
      </c>
      <c r="J970" s="6">
        <v>42182</v>
      </c>
      <c r="K970" s="10" t="s">
        <v>1045</v>
      </c>
      <c r="L970">
        <f>IF(SalesData[[#This Row],[Sales stage]]&lt;&gt;"Won",SalesData[[#This Row],[Close Date/Expected Close Date]]-SalesData[[#This Row],[Reporting Date]],"")</f>
        <v>90</v>
      </c>
      <c r="M970" t="b">
        <f>OR(Calculations!$B$2=1,INDEX(Calculations!$E$3:$E$13,Calculations!$B$2)=SalesData[[#This Row],[Country]])</f>
        <v>1</v>
      </c>
    </row>
    <row r="971" spans="1:13">
      <c r="A971" s="9">
        <v>42092</v>
      </c>
      <c r="B971" s="7" t="s">
        <v>21</v>
      </c>
      <c r="C971" s="4" t="s">
        <v>998</v>
      </c>
      <c r="D971" s="4" t="s">
        <v>1037</v>
      </c>
      <c r="E971" s="4" t="s">
        <v>1041</v>
      </c>
      <c r="F971" s="4">
        <v>4800</v>
      </c>
      <c r="G971" s="8">
        <v>0.55000000000000004</v>
      </c>
      <c r="H971" s="4">
        <f t="shared" si="15"/>
        <v>2640</v>
      </c>
      <c r="I971" s="4" t="s">
        <v>1051</v>
      </c>
      <c r="J971" s="6">
        <v>42140</v>
      </c>
      <c r="K971" s="10"/>
      <c r="L971">
        <f>IF(SalesData[[#This Row],[Sales stage]]&lt;&gt;"Won",SalesData[[#This Row],[Close Date/Expected Close Date]]-SalesData[[#This Row],[Reporting Date]],"")</f>
        <v>48</v>
      </c>
      <c r="M971" t="b">
        <f>OR(Calculations!$B$2=1,INDEX(Calculations!$E$3:$E$13,Calculations!$B$2)=SalesData[[#This Row],[Country]])</f>
        <v>1</v>
      </c>
    </row>
    <row r="972" spans="1:13">
      <c r="A972" s="9">
        <v>42092</v>
      </c>
      <c r="B972" s="7" t="s">
        <v>11</v>
      </c>
      <c r="C972" s="4" t="s">
        <v>999</v>
      </c>
      <c r="D972" s="4" t="s">
        <v>1029</v>
      </c>
      <c r="E972" s="4" t="s">
        <v>1040</v>
      </c>
      <c r="F972" s="4">
        <v>560</v>
      </c>
      <c r="G972" s="8">
        <v>0.8</v>
      </c>
      <c r="H972" s="4">
        <f t="shared" si="15"/>
        <v>448</v>
      </c>
      <c r="I972" s="4" t="s">
        <v>1051</v>
      </c>
      <c r="J972" s="6">
        <v>42143</v>
      </c>
      <c r="K972" s="10" t="s">
        <v>1046</v>
      </c>
      <c r="L972">
        <f>IF(SalesData[[#This Row],[Sales stage]]&lt;&gt;"Won",SalesData[[#This Row],[Close Date/Expected Close Date]]-SalesData[[#This Row],[Reporting Date]],"")</f>
        <v>51</v>
      </c>
      <c r="M972" t="b">
        <f>OR(Calculations!$B$2=1,INDEX(Calculations!$E$3:$E$13,Calculations!$B$2)=SalesData[[#This Row],[Country]])</f>
        <v>1</v>
      </c>
    </row>
    <row r="973" spans="1:13">
      <c r="A973" s="9">
        <v>42092</v>
      </c>
      <c r="B973" s="7" t="s">
        <v>22</v>
      </c>
      <c r="C973" s="4" t="s">
        <v>1000</v>
      </c>
      <c r="D973" s="4" t="s">
        <v>1035</v>
      </c>
      <c r="E973" s="4" t="s">
        <v>1048</v>
      </c>
      <c r="F973" s="4">
        <v>1960</v>
      </c>
      <c r="G973" s="8">
        <v>0.75</v>
      </c>
      <c r="H973" s="4">
        <f t="shared" si="15"/>
        <v>1470</v>
      </c>
      <c r="I973" s="4" t="s">
        <v>1051</v>
      </c>
      <c r="J973" s="6">
        <v>42127</v>
      </c>
      <c r="K973" s="10" t="s">
        <v>1044</v>
      </c>
      <c r="L973">
        <f>IF(SalesData[[#This Row],[Sales stage]]&lt;&gt;"Won",SalesData[[#This Row],[Close Date/Expected Close Date]]-SalesData[[#This Row],[Reporting Date]],"")</f>
        <v>35</v>
      </c>
      <c r="M973" t="b">
        <f>OR(Calculations!$B$2=1,INDEX(Calculations!$E$3:$E$13,Calculations!$B$2)=SalesData[[#This Row],[Country]])</f>
        <v>1</v>
      </c>
    </row>
    <row r="974" spans="1:13">
      <c r="A974" s="9">
        <v>42092</v>
      </c>
      <c r="B974" s="7" t="s">
        <v>16</v>
      </c>
      <c r="C974" s="4" t="s">
        <v>1001</v>
      </c>
      <c r="D974" s="4" t="s">
        <v>1030</v>
      </c>
      <c r="E974" s="4" t="s">
        <v>1039</v>
      </c>
      <c r="F974" s="4">
        <v>760</v>
      </c>
      <c r="G974" s="8">
        <v>0.7</v>
      </c>
      <c r="H974" s="4">
        <f t="shared" si="15"/>
        <v>532</v>
      </c>
      <c r="I974" s="4" t="s">
        <v>1051</v>
      </c>
      <c r="J974" s="6">
        <v>42119</v>
      </c>
      <c r="K974" s="10" t="s">
        <v>1046</v>
      </c>
      <c r="L974">
        <f>IF(SalesData[[#This Row],[Sales stage]]&lt;&gt;"Won",SalesData[[#This Row],[Close Date/Expected Close Date]]-SalesData[[#This Row],[Reporting Date]],"")</f>
        <v>27</v>
      </c>
      <c r="M974" t="b">
        <f>OR(Calculations!$B$2=1,INDEX(Calculations!$E$3:$E$13,Calculations!$B$2)=SalesData[[#This Row],[Country]])</f>
        <v>1</v>
      </c>
    </row>
    <row r="975" spans="1:13">
      <c r="A975" s="9">
        <v>42092</v>
      </c>
      <c r="B975" s="7" t="s">
        <v>11</v>
      </c>
      <c r="C975" s="4" t="s">
        <v>1002</v>
      </c>
      <c r="D975" s="4" t="s">
        <v>1036</v>
      </c>
      <c r="E975" s="4" t="s">
        <v>1040</v>
      </c>
      <c r="F975" s="4">
        <v>2640</v>
      </c>
      <c r="G975" s="8">
        <v>0.8</v>
      </c>
      <c r="H975" s="4">
        <f t="shared" si="15"/>
        <v>2112</v>
      </c>
      <c r="I975" s="4" t="s">
        <v>1053</v>
      </c>
      <c r="J975" s="6">
        <v>42155</v>
      </c>
      <c r="K975" s="10" t="s">
        <v>1044</v>
      </c>
      <c r="L975">
        <f>IF(SalesData[[#This Row],[Sales stage]]&lt;&gt;"Won",SalesData[[#This Row],[Close Date/Expected Close Date]]-SalesData[[#This Row],[Reporting Date]],"")</f>
        <v>63</v>
      </c>
      <c r="M975" t="b">
        <f>OR(Calculations!$B$2=1,INDEX(Calculations!$E$3:$E$13,Calculations!$B$2)=SalesData[[#This Row],[Country]])</f>
        <v>1</v>
      </c>
    </row>
    <row r="976" spans="1:13">
      <c r="A976" s="9">
        <v>42093</v>
      </c>
      <c r="B976" s="7" t="s">
        <v>16</v>
      </c>
      <c r="C976" s="4" t="s">
        <v>1003</v>
      </c>
      <c r="D976" s="4" t="s">
        <v>1032</v>
      </c>
      <c r="E976" s="4" t="s">
        <v>1040</v>
      </c>
      <c r="F976" s="4">
        <v>3340</v>
      </c>
      <c r="G976" s="8">
        <v>0.75</v>
      </c>
      <c r="H976" s="4">
        <f t="shared" si="15"/>
        <v>2505</v>
      </c>
      <c r="I976" s="4" t="s">
        <v>1053</v>
      </c>
      <c r="J976" s="6">
        <v>42105</v>
      </c>
      <c r="K976" s="10" t="s">
        <v>1045</v>
      </c>
      <c r="L976">
        <f>IF(SalesData[[#This Row],[Sales stage]]&lt;&gt;"Won",SalesData[[#This Row],[Close Date/Expected Close Date]]-SalesData[[#This Row],[Reporting Date]],"")</f>
        <v>12</v>
      </c>
      <c r="M976" t="b">
        <f>OR(Calculations!$B$2=1,INDEX(Calculations!$E$3:$E$13,Calculations!$B$2)=SalesData[[#This Row],[Country]])</f>
        <v>1</v>
      </c>
    </row>
    <row r="977" spans="1:13">
      <c r="A977" s="9">
        <v>42093</v>
      </c>
      <c r="B977" s="7" t="s">
        <v>19</v>
      </c>
      <c r="C977" s="4" t="s">
        <v>1004</v>
      </c>
      <c r="D977" s="4" t="s">
        <v>1038</v>
      </c>
      <c r="E977" s="4" t="s">
        <v>1048</v>
      </c>
      <c r="F977" s="4">
        <v>2570</v>
      </c>
      <c r="G977" s="8">
        <v>0.8</v>
      </c>
      <c r="H977" s="4">
        <f t="shared" si="15"/>
        <v>2056</v>
      </c>
      <c r="I977" s="4" t="s">
        <v>1050</v>
      </c>
      <c r="J977" s="6">
        <v>42128</v>
      </c>
      <c r="K977" s="10" t="s">
        <v>1046</v>
      </c>
      <c r="L977">
        <f>IF(SalesData[[#This Row],[Sales stage]]&lt;&gt;"Won",SalesData[[#This Row],[Close Date/Expected Close Date]]-SalesData[[#This Row],[Reporting Date]],"")</f>
        <v>35</v>
      </c>
      <c r="M977" t="b">
        <f>OR(Calculations!$B$2=1,INDEX(Calculations!$E$3:$E$13,Calculations!$B$2)=SalesData[[#This Row],[Country]])</f>
        <v>1</v>
      </c>
    </row>
    <row r="978" spans="1:13">
      <c r="A978" s="9">
        <v>42093</v>
      </c>
      <c r="B978" s="7" t="s">
        <v>17</v>
      </c>
      <c r="C978" s="4" t="s">
        <v>1005</v>
      </c>
      <c r="D978" s="4" t="s">
        <v>1038</v>
      </c>
      <c r="E978" s="4" t="s">
        <v>1040</v>
      </c>
      <c r="F978" s="4">
        <v>1190</v>
      </c>
      <c r="G978" s="8">
        <v>0.65</v>
      </c>
      <c r="H978" s="4">
        <f t="shared" si="15"/>
        <v>773.5</v>
      </c>
      <c r="I978" s="4" t="s">
        <v>1053</v>
      </c>
      <c r="J978" s="6">
        <v>42118</v>
      </c>
      <c r="K978" s="10" t="s">
        <v>1044</v>
      </c>
      <c r="L978">
        <f>IF(SalesData[[#This Row],[Sales stage]]&lt;&gt;"Won",SalesData[[#This Row],[Close Date/Expected Close Date]]-SalesData[[#This Row],[Reporting Date]],"")</f>
        <v>25</v>
      </c>
      <c r="M978" t="b">
        <f>OR(Calculations!$B$2=1,INDEX(Calculations!$E$3:$E$13,Calculations!$B$2)=SalesData[[#This Row],[Country]])</f>
        <v>1</v>
      </c>
    </row>
    <row r="979" spans="1:13">
      <c r="A979" s="9">
        <v>42093</v>
      </c>
      <c r="B979" s="7" t="s">
        <v>20</v>
      </c>
      <c r="C979" s="4" t="s">
        <v>1006</v>
      </c>
      <c r="D979" s="4" t="s">
        <v>1038</v>
      </c>
      <c r="E979" s="4" t="s">
        <v>1048</v>
      </c>
      <c r="F979" s="4">
        <v>810</v>
      </c>
      <c r="G979" s="8">
        <v>0.75</v>
      </c>
      <c r="H979" s="4">
        <f t="shared" si="15"/>
        <v>607.5</v>
      </c>
      <c r="I979" s="4" t="s">
        <v>1053</v>
      </c>
      <c r="J979" s="6">
        <v>42173</v>
      </c>
      <c r="K979" s="10"/>
      <c r="L979">
        <f>IF(SalesData[[#This Row],[Sales stage]]&lt;&gt;"Won",SalesData[[#This Row],[Close Date/Expected Close Date]]-SalesData[[#This Row],[Reporting Date]],"")</f>
        <v>80</v>
      </c>
      <c r="M979" t="b">
        <f>OR(Calculations!$B$2=1,INDEX(Calculations!$E$3:$E$13,Calculations!$B$2)=SalesData[[#This Row],[Country]])</f>
        <v>1</v>
      </c>
    </row>
    <row r="980" spans="1:13">
      <c r="A980" s="9">
        <v>42093</v>
      </c>
      <c r="B980" s="7" t="s">
        <v>17</v>
      </c>
      <c r="C980" s="4" t="s">
        <v>1007</v>
      </c>
      <c r="D980" s="4" t="s">
        <v>1030</v>
      </c>
      <c r="E980" s="4" t="s">
        <v>1039</v>
      </c>
      <c r="F980" s="4">
        <v>1860</v>
      </c>
      <c r="G980" s="8">
        <v>0.6</v>
      </c>
      <c r="H980" s="4">
        <f t="shared" si="15"/>
        <v>1116</v>
      </c>
      <c r="I980" s="4" t="s">
        <v>1051</v>
      </c>
      <c r="J980" s="6">
        <v>42117</v>
      </c>
      <c r="K980" s="10" t="s">
        <v>1044</v>
      </c>
      <c r="L980">
        <f>IF(SalesData[[#This Row],[Sales stage]]&lt;&gt;"Won",SalesData[[#This Row],[Close Date/Expected Close Date]]-SalesData[[#This Row],[Reporting Date]],"")</f>
        <v>24</v>
      </c>
      <c r="M980" t="b">
        <f>OR(Calculations!$B$2=1,INDEX(Calculations!$E$3:$E$13,Calculations!$B$2)=SalesData[[#This Row],[Country]])</f>
        <v>1</v>
      </c>
    </row>
    <row r="981" spans="1:13">
      <c r="A981" s="9">
        <v>42093</v>
      </c>
      <c r="B981" s="7" t="s">
        <v>16</v>
      </c>
      <c r="C981" s="4" t="s">
        <v>1008</v>
      </c>
      <c r="D981" s="4" t="s">
        <v>1037</v>
      </c>
      <c r="E981" s="4" t="s">
        <v>1042</v>
      </c>
      <c r="F981" s="4">
        <v>340</v>
      </c>
      <c r="G981" s="8">
        <v>0.65</v>
      </c>
      <c r="H981" s="4">
        <f t="shared" si="15"/>
        <v>221</v>
      </c>
      <c r="I981" s="2" t="s">
        <v>1052</v>
      </c>
      <c r="J981" s="6">
        <v>42131</v>
      </c>
      <c r="K981" s="10" t="s">
        <v>1046</v>
      </c>
      <c r="L981">
        <f>IF(SalesData[[#This Row],[Sales stage]]&lt;&gt;"Won",SalesData[[#This Row],[Close Date/Expected Close Date]]-SalesData[[#This Row],[Reporting Date]],"")</f>
        <v>38</v>
      </c>
      <c r="M981" t="b">
        <f>OR(Calculations!$B$2=1,INDEX(Calculations!$E$3:$E$13,Calculations!$B$2)=SalesData[[#This Row],[Country]])</f>
        <v>1</v>
      </c>
    </row>
    <row r="982" spans="1:13">
      <c r="A982" s="9">
        <v>42093</v>
      </c>
      <c r="B982" s="7" t="s">
        <v>24</v>
      </c>
      <c r="C982" s="4" t="s">
        <v>1009</v>
      </c>
      <c r="D982" s="4" t="s">
        <v>1038</v>
      </c>
      <c r="E982" s="4" t="s">
        <v>1039</v>
      </c>
      <c r="F982" s="4">
        <v>2910</v>
      </c>
      <c r="G982" s="8">
        <v>0.75</v>
      </c>
      <c r="H982" s="4">
        <f t="shared" si="15"/>
        <v>2182.5</v>
      </c>
      <c r="I982" s="4" t="s">
        <v>1051</v>
      </c>
      <c r="J982" s="6">
        <v>42103</v>
      </c>
      <c r="K982" s="10" t="s">
        <v>1044</v>
      </c>
      <c r="L982">
        <f>IF(SalesData[[#This Row],[Sales stage]]&lt;&gt;"Won",SalesData[[#This Row],[Close Date/Expected Close Date]]-SalesData[[#This Row],[Reporting Date]],"")</f>
        <v>10</v>
      </c>
      <c r="M982" t="b">
        <f>OR(Calculations!$B$2=1,INDEX(Calculations!$E$3:$E$13,Calculations!$B$2)=SalesData[[#This Row],[Country]])</f>
        <v>1</v>
      </c>
    </row>
    <row r="983" spans="1:13">
      <c r="A983" s="9">
        <v>42093</v>
      </c>
      <c r="B983" s="7" t="s">
        <v>9</v>
      </c>
      <c r="C983" s="4" t="s">
        <v>1010</v>
      </c>
      <c r="D983" s="4" t="s">
        <v>1038</v>
      </c>
      <c r="E983" s="4" t="s">
        <v>1042</v>
      </c>
      <c r="F983" s="4">
        <v>600</v>
      </c>
      <c r="G983" s="8">
        <v>0.85</v>
      </c>
      <c r="H983" s="4">
        <f t="shared" si="15"/>
        <v>510</v>
      </c>
      <c r="I983" s="4" t="s">
        <v>1051</v>
      </c>
      <c r="J983" s="6">
        <v>42142</v>
      </c>
      <c r="K983" s="10" t="s">
        <v>1046</v>
      </c>
      <c r="L983">
        <f>IF(SalesData[[#This Row],[Sales stage]]&lt;&gt;"Won",SalesData[[#This Row],[Close Date/Expected Close Date]]-SalesData[[#This Row],[Reporting Date]],"")</f>
        <v>49</v>
      </c>
      <c r="M983" t="b">
        <f>OR(Calculations!$B$2=1,INDEX(Calculations!$E$3:$E$13,Calculations!$B$2)=SalesData[[#This Row],[Country]])</f>
        <v>1</v>
      </c>
    </row>
    <row r="984" spans="1:13">
      <c r="A984" s="9">
        <v>42093</v>
      </c>
      <c r="B984" s="7" t="s">
        <v>22</v>
      </c>
      <c r="C984" s="4" t="s">
        <v>1011</v>
      </c>
      <c r="D984" s="4" t="s">
        <v>1037</v>
      </c>
      <c r="E984" s="4" t="s">
        <v>1039</v>
      </c>
      <c r="F984" s="4">
        <v>4590</v>
      </c>
      <c r="G984" s="8">
        <v>0.55000000000000004</v>
      </c>
      <c r="H984" s="4">
        <f t="shared" si="15"/>
        <v>2524.5</v>
      </c>
      <c r="I984" s="4" t="s">
        <v>1053</v>
      </c>
      <c r="J984" s="6">
        <v>42184</v>
      </c>
      <c r="K984" s="10" t="s">
        <v>1045</v>
      </c>
      <c r="L984">
        <f>IF(SalesData[[#This Row],[Sales stage]]&lt;&gt;"Won",SalesData[[#This Row],[Close Date/Expected Close Date]]-SalesData[[#This Row],[Reporting Date]],"")</f>
        <v>91</v>
      </c>
      <c r="M984" t="b">
        <f>OR(Calculations!$B$2=1,INDEX(Calculations!$E$3:$E$13,Calculations!$B$2)=SalesData[[#This Row],[Country]])</f>
        <v>1</v>
      </c>
    </row>
    <row r="985" spans="1:13">
      <c r="A985" s="9">
        <v>42093</v>
      </c>
      <c r="B985" s="7" t="s">
        <v>23</v>
      </c>
      <c r="C985" s="4" t="s">
        <v>1012</v>
      </c>
      <c r="D985" s="4" t="s">
        <v>1034</v>
      </c>
      <c r="E985" s="4" t="s">
        <v>1039</v>
      </c>
      <c r="F985" s="4">
        <v>600</v>
      </c>
      <c r="G985" s="8">
        <v>0.7</v>
      </c>
      <c r="H985" s="4">
        <f t="shared" si="15"/>
        <v>420</v>
      </c>
      <c r="I985" s="4" t="s">
        <v>1051</v>
      </c>
      <c r="J985" s="6">
        <v>42115</v>
      </c>
      <c r="K985" s="10" t="s">
        <v>1043</v>
      </c>
      <c r="L985">
        <f>IF(SalesData[[#This Row],[Sales stage]]&lt;&gt;"Won",SalesData[[#This Row],[Close Date/Expected Close Date]]-SalesData[[#This Row],[Reporting Date]],"")</f>
        <v>22</v>
      </c>
      <c r="M985" t="b">
        <f>OR(Calculations!$B$2=1,INDEX(Calculations!$E$3:$E$13,Calculations!$B$2)=SalesData[[#This Row],[Country]])</f>
        <v>1</v>
      </c>
    </row>
    <row r="986" spans="1:13">
      <c r="A986" s="9">
        <v>42093</v>
      </c>
      <c r="B986" s="7" t="s">
        <v>9</v>
      </c>
      <c r="C986" s="4" t="s">
        <v>1013</v>
      </c>
      <c r="D986" s="4" t="s">
        <v>1033</v>
      </c>
      <c r="E986" s="4" t="s">
        <v>1039</v>
      </c>
      <c r="F986" s="4">
        <v>3390</v>
      </c>
      <c r="G986" s="8">
        <v>0.75</v>
      </c>
      <c r="H986" s="4">
        <f t="shared" si="15"/>
        <v>2542.5</v>
      </c>
      <c r="I986" s="4" t="s">
        <v>1053</v>
      </c>
      <c r="J986" s="6">
        <v>42108</v>
      </c>
      <c r="K986" s="10" t="s">
        <v>1044</v>
      </c>
      <c r="L986">
        <f>IF(SalesData[[#This Row],[Sales stage]]&lt;&gt;"Won",SalesData[[#This Row],[Close Date/Expected Close Date]]-SalesData[[#This Row],[Reporting Date]],"")</f>
        <v>15</v>
      </c>
      <c r="M986" t="b">
        <f>OR(Calculations!$B$2=1,INDEX(Calculations!$E$3:$E$13,Calculations!$B$2)=SalesData[[#This Row],[Country]])</f>
        <v>1</v>
      </c>
    </row>
    <row r="987" spans="1:13">
      <c r="A987" s="9">
        <v>42093</v>
      </c>
      <c r="B987" s="7" t="s">
        <v>23</v>
      </c>
      <c r="C987" s="4" t="s">
        <v>1014</v>
      </c>
      <c r="D987" s="4" t="s">
        <v>1037</v>
      </c>
      <c r="E987" s="4" t="s">
        <v>1042</v>
      </c>
      <c r="F987" s="4">
        <v>3090</v>
      </c>
      <c r="G987" s="8">
        <v>0.6</v>
      </c>
      <c r="H987" s="4">
        <f t="shared" si="15"/>
        <v>1854</v>
      </c>
      <c r="I987" s="4" t="s">
        <v>1050</v>
      </c>
      <c r="J987" s="6">
        <v>42144</v>
      </c>
      <c r="K987" s="10" t="s">
        <v>1044</v>
      </c>
      <c r="L987">
        <f>IF(SalesData[[#This Row],[Sales stage]]&lt;&gt;"Won",SalesData[[#This Row],[Close Date/Expected Close Date]]-SalesData[[#This Row],[Reporting Date]],"")</f>
        <v>51</v>
      </c>
      <c r="M987" t="b">
        <f>OR(Calculations!$B$2=1,INDEX(Calculations!$E$3:$E$13,Calculations!$B$2)=SalesData[[#This Row],[Country]])</f>
        <v>1</v>
      </c>
    </row>
    <row r="988" spans="1:13">
      <c r="A988" s="9">
        <v>42093</v>
      </c>
      <c r="B988" s="7" t="s">
        <v>19</v>
      </c>
      <c r="C988" s="4" t="s">
        <v>1015</v>
      </c>
      <c r="D988" s="4" t="s">
        <v>1032</v>
      </c>
      <c r="E988" s="4" t="s">
        <v>1048</v>
      </c>
      <c r="F988" s="4">
        <v>2150</v>
      </c>
      <c r="G988" s="8">
        <v>0.75</v>
      </c>
      <c r="H988" s="4">
        <f t="shared" si="15"/>
        <v>1612.5</v>
      </c>
      <c r="I988" s="4" t="s">
        <v>1051</v>
      </c>
      <c r="J988" s="6">
        <v>42149</v>
      </c>
      <c r="K988" s="10" t="s">
        <v>1043</v>
      </c>
      <c r="L988">
        <f>IF(SalesData[[#This Row],[Sales stage]]&lt;&gt;"Won",SalesData[[#This Row],[Close Date/Expected Close Date]]-SalesData[[#This Row],[Reporting Date]],"")</f>
        <v>56</v>
      </c>
      <c r="M988" t="b">
        <f>OR(Calculations!$B$2=1,INDEX(Calculations!$E$3:$E$13,Calculations!$B$2)=SalesData[[#This Row],[Country]])</f>
        <v>1</v>
      </c>
    </row>
    <row r="989" spans="1:13">
      <c r="A989" s="9">
        <v>42094</v>
      </c>
      <c r="B989" s="7" t="s">
        <v>16</v>
      </c>
      <c r="C989" s="4" t="s">
        <v>1016</v>
      </c>
      <c r="D989" s="4" t="s">
        <v>1035</v>
      </c>
      <c r="E989" s="4" t="s">
        <v>1048</v>
      </c>
      <c r="F989" s="4">
        <v>1730</v>
      </c>
      <c r="G989" s="8">
        <v>0.8</v>
      </c>
      <c r="H989" s="4">
        <f t="shared" si="15"/>
        <v>1384</v>
      </c>
      <c r="I989" s="4" t="s">
        <v>1051</v>
      </c>
      <c r="J989" s="6">
        <v>42097</v>
      </c>
      <c r="K989" s="10" t="s">
        <v>1046</v>
      </c>
      <c r="L989">
        <f>IF(SalesData[[#This Row],[Sales stage]]&lt;&gt;"Won",SalesData[[#This Row],[Close Date/Expected Close Date]]-SalesData[[#This Row],[Reporting Date]],"")</f>
        <v>3</v>
      </c>
      <c r="M989" t="b">
        <f>OR(Calculations!$B$2=1,INDEX(Calculations!$E$3:$E$13,Calculations!$B$2)=SalesData[[#This Row],[Country]])</f>
        <v>1</v>
      </c>
    </row>
    <row r="990" spans="1:13">
      <c r="A990" s="9">
        <v>42094</v>
      </c>
      <c r="B990" s="7" t="s">
        <v>16</v>
      </c>
      <c r="C990" s="4" t="s">
        <v>1017</v>
      </c>
      <c r="D990" s="4" t="s">
        <v>1029</v>
      </c>
      <c r="E990" s="4" t="s">
        <v>1040</v>
      </c>
      <c r="F990" s="4">
        <v>2170</v>
      </c>
      <c r="G990" s="8">
        <v>0.7</v>
      </c>
      <c r="H990" s="4">
        <f t="shared" si="15"/>
        <v>1519</v>
      </c>
      <c r="I990" s="4" t="s">
        <v>1051</v>
      </c>
      <c r="J990" s="6">
        <v>42162</v>
      </c>
      <c r="K990" s="10" t="s">
        <v>1043</v>
      </c>
      <c r="L990">
        <f>IF(SalesData[[#This Row],[Sales stage]]&lt;&gt;"Won",SalesData[[#This Row],[Close Date/Expected Close Date]]-SalesData[[#This Row],[Reporting Date]],"")</f>
        <v>68</v>
      </c>
      <c r="M990" t="b">
        <f>OR(Calculations!$B$2=1,INDEX(Calculations!$E$3:$E$13,Calculations!$B$2)=SalesData[[#This Row],[Country]])</f>
        <v>1</v>
      </c>
    </row>
    <row r="991" spans="1:13">
      <c r="A991" s="9">
        <v>42094</v>
      </c>
      <c r="B991" s="7" t="s">
        <v>18</v>
      </c>
      <c r="C991" s="4" t="s">
        <v>1018</v>
      </c>
      <c r="D991" s="4" t="s">
        <v>1035</v>
      </c>
      <c r="E991" s="4" t="s">
        <v>1042</v>
      </c>
      <c r="F991" s="4">
        <v>400</v>
      </c>
      <c r="G991" s="8">
        <v>0.65</v>
      </c>
      <c r="H991" s="4">
        <f t="shared" si="15"/>
        <v>260</v>
      </c>
      <c r="I991" s="2" t="s">
        <v>1052</v>
      </c>
      <c r="J991" s="6">
        <v>42131</v>
      </c>
      <c r="K991" s="10" t="s">
        <v>1045</v>
      </c>
      <c r="L991">
        <f>IF(SalesData[[#This Row],[Sales stage]]&lt;&gt;"Won",SalesData[[#This Row],[Close Date/Expected Close Date]]-SalesData[[#This Row],[Reporting Date]],"")</f>
        <v>37</v>
      </c>
      <c r="M991" t="b">
        <f>OR(Calculations!$B$2=1,INDEX(Calculations!$E$3:$E$13,Calculations!$B$2)=SalesData[[#This Row],[Country]])</f>
        <v>1</v>
      </c>
    </row>
    <row r="992" spans="1:13">
      <c r="A992" s="9">
        <v>42094</v>
      </c>
      <c r="B992" s="7" t="s">
        <v>19</v>
      </c>
      <c r="C992" s="4" t="s">
        <v>1019</v>
      </c>
      <c r="D992" s="4" t="s">
        <v>1029</v>
      </c>
      <c r="E992" s="4" t="s">
        <v>1048</v>
      </c>
      <c r="F992" s="4">
        <v>1760</v>
      </c>
      <c r="G992" s="8">
        <v>0.8</v>
      </c>
      <c r="H992" s="4">
        <f t="shared" si="15"/>
        <v>1408</v>
      </c>
      <c r="I992" s="4" t="s">
        <v>1050</v>
      </c>
      <c r="J992" s="6">
        <v>42168</v>
      </c>
      <c r="K992" s="10" t="s">
        <v>1044</v>
      </c>
      <c r="L992">
        <f>IF(SalesData[[#This Row],[Sales stage]]&lt;&gt;"Won",SalesData[[#This Row],[Close Date/Expected Close Date]]-SalesData[[#This Row],[Reporting Date]],"")</f>
        <v>74</v>
      </c>
      <c r="M992" t="b">
        <f>OR(Calculations!$B$2=1,INDEX(Calculations!$E$3:$E$13,Calculations!$B$2)=SalesData[[#This Row],[Country]])</f>
        <v>1</v>
      </c>
    </row>
    <row r="993" spans="1:13">
      <c r="A993" s="9">
        <v>42094</v>
      </c>
      <c r="B993" s="7" t="s">
        <v>20</v>
      </c>
      <c r="C993" s="4" t="s">
        <v>1020</v>
      </c>
      <c r="D993" s="4" t="s">
        <v>1036</v>
      </c>
      <c r="E993" s="4" t="s">
        <v>1039</v>
      </c>
      <c r="F993" s="4">
        <v>3250</v>
      </c>
      <c r="G993" s="8">
        <v>0.75</v>
      </c>
      <c r="H993" s="4">
        <f t="shared" si="15"/>
        <v>2437.5</v>
      </c>
      <c r="I993" s="4" t="s">
        <v>1051</v>
      </c>
      <c r="J993" s="6">
        <v>42129</v>
      </c>
      <c r="K993" s="10" t="s">
        <v>1044</v>
      </c>
      <c r="L993">
        <f>IF(SalesData[[#This Row],[Sales stage]]&lt;&gt;"Won",SalesData[[#This Row],[Close Date/Expected Close Date]]-SalesData[[#This Row],[Reporting Date]],"")</f>
        <v>35</v>
      </c>
      <c r="M993" t="b">
        <f>OR(Calculations!$B$2=1,INDEX(Calculations!$E$3:$E$13,Calculations!$B$2)=SalesData[[#This Row],[Country]])</f>
        <v>1</v>
      </c>
    </row>
    <row r="994" spans="1:13">
      <c r="A994" s="9">
        <v>42094</v>
      </c>
      <c r="B994" s="7" t="s">
        <v>14</v>
      </c>
      <c r="C994" s="4" t="s">
        <v>1021</v>
      </c>
      <c r="D994" s="4" t="s">
        <v>1031</v>
      </c>
      <c r="E994" s="4" t="s">
        <v>1042</v>
      </c>
      <c r="F994" s="4">
        <v>3790</v>
      </c>
      <c r="G994" s="8">
        <v>0.6</v>
      </c>
      <c r="H994" s="4">
        <f t="shared" si="15"/>
        <v>2274</v>
      </c>
      <c r="I994" s="4" t="s">
        <v>1051</v>
      </c>
      <c r="J994" s="6">
        <v>42126</v>
      </c>
      <c r="K994" s="10"/>
      <c r="L994">
        <f>IF(SalesData[[#This Row],[Sales stage]]&lt;&gt;"Won",SalesData[[#This Row],[Close Date/Expected Close Date]]-SalesData[[#This Row],[Reporting Date]],"")</f>
        <v>32</v>
      </c>
      <c r="M994" t="b">
        <f>OR(Calculations!$B$2=1,INDEX(Calculations!$E$3:$E$13,Calculations!$B$2)=SalesData[[#This Row],[Country]])</f>
        <v>1</v>
      </c>
    </row>
    <row r="995" spans="1:13">
      <c r="A995" s="9">
        <v>42094</v>
      </c>
      <c r="B995" s="7" t="s">
        <v>12</v>
      </c>
      <c r="C995" s="4" t="s">
        <v>1022</v>
      </c>
      <c r="D995" s="4" t="s">
        <v>1034</v>
      </c>
      <c r="E995" s="4" t="s">
        <v>1039</v>
      </c>
      <c r="F995" s="4">
        <v>500</v>
      </c>
      <c r="G995" s="8">
        <v>0.55000000000000004</v>
      </c>
      <c r="H995" s="4">
        <f t="shared" si="15"/>
        <v>275</v>
      </c>
      <c r="I995" s="4" t="s">
        <v>1050</v>
      </c>
      <c r="J995" s="6">
        <v>42154</v>
      </c>
      <c r="K995" s="10" t="s">
        <v>1044</v>
      </c>
      <c r="L995">
        <f>IF(SalesData[[#This Row],[Sales stage]]&lt;&gt;"Won",SalesData[[#This Row],[Close Date/Expected Close Date]]-SalesData[[#This Row],[Reporting Date]],"")</f>
        <v>60</v>
      </c>
      <c r="M995" t="b">
        <f>OR(Calculations!$B$2=1,INDEX(Calculations!$E$3:$E$13,Calculations!$B$2)=SalesData[[#This Row],[Country]])</f>
        <v>1</v>
      </c>
    </row>
    <row r="996" spans="1:13">
      <c r="A996" s="9">
        <v>42094</v>
      </c>
      <c r="B996" s="7" t="s">
        <v>9</v>
      </c>
      <c r="C996" s="4" t="s">
        <v>1023</v>
      </c>
      <c r="D996" s="4" t="s">
        <v>1035</v>
      </c>
      <c r="E996" s="4" t="s">
        <v>1048</v>
      </c>
      <c r="F996" s="4">
        <v>3790</v>
      </c>
      <c r="G996" s="8">
        <v>0.7</v>
      </c>
      <c r="H996" s="4">
        <f t="shared" si="15"/>
        <v>2653</v>
      </c>
      <c r="I996" s="4" t="s">
        <v>1051</v>
      </c>
      <c r="J996" s="6">
        <v>42110</v>
      </c>
      <c r="K996" s="10"/>
      <c r="L996">
        <f>IF(SalesData[[#This Row],[Sales stage]]&lt;&gt;"Won",SalesData[[#This Row],[Close Date/Expected Close Date]]-SalesData[[#This Row],[Reporting Date]],"")</f>
        <v>16</v>
      </c>
      <c r="M996" t="b">
        <f>OR(Calculations!$B$2=1,INDEX(Calculations!$E$3:$E$13,Calculations!$B$2)=SalesData[[#This Row],[Country]])</f>
        <v>1</v>
      </c>
    </row>
    <row r="997" spans="1:13">
      <c r="A997" s="9">
        <v>42094</v>
      </c>
      <c r="B997" s="7" t="s">
        <v>26</v>
      </c>
      <c r="C997" s="4" t="s">
        <v>1024</v>
      </c>
      <c r="D997" s="4" t="s">
        <v>1033</v>
      </c>
      <c r="E997" s="4" t="s">
        <v>1040</v>
      </c>
      <c r="F997" s="4">
        <v>2870</v>
      </c>
      <c r="G997" s="8">
        <v>0.8</v>
      </c>
      <c r="H997" s="4">
        <f t="shared" si="15"/>
        <v>2296</v>
      </c>
      <c r="I997" s="4" t="s">
        <v>1051</v>
      </c>
      <c r="J997" s="6">
        <v>42107</v>
      </c>
      <c r="K997" s="10" t="s">
        <v>1045</v>
      </c>
      <c r="L997">
        <f>IF(SalesData[[#This Row],[Sales stage]]&lt;&gt;"Won",SalesData[[#This Row],[Close Date/Expected Close Date]]-SalesData[[#This Row],[Reporting Date]],"")</f>
        <v>13</v>
      </c>
      <c r="M997" t="b">
        <f>OR(Calculations!$B$2=1,INDEX(Calculations!$E$3:$E$13,Calculations!$B$2)=SalesData[[#This Row],[Country]])</f>
        <v>1</v>
      </c>
    </row>
    <row r="998" spans="1:13">
      <c r="A998" s="9">
        <v>42094</v>
      </c>
      <c r="B998" s="7" t="s">
        <v>20</v>
      </c>
      <c r="C998" s="4" t="s">
        <v>1025</v>
      </c>
      <c r="D998" s="4" t="s">
        <v>1034</v>
      </c>
      <c r="E998" s="4" t="s">
        <v>1048</v>
      </c>
      <c r="F998" s="4">
        <v>3720</v>
      </c>
      <c r="G998" s="8">
        <v>0.7</v>
      </c>
      <c r="H998" s="4">
        <f t="shared" si="15"/>
        <v>2604</v>
      </c>
      <c r="I998" s="4" t="s">
        <v>1051</v>
      </c>
      <c r="J998" s="6">
        <v>42183</v>
      </c>
      <c r="K998" s="10"/>
      <c r="L998">
        <f>IF(SalesData[[#This Row],[Sales stage]]&lt;&gt;"Won",SalesData[[#This Row],[Close Date/Expected Close Date]]-SalesData[[#This Row],[Reporting Date]],"")</f>
        <v>89</v>
      </c>
      <c r="M998" t="b">
        <f>OR(Calculations!$B$2=1,INDEX(Calculations!$E$3:$E$13,Calculations!$B$2)=SalesData[[#This Row],[Country]])</f>
        <v>1</v>
      </c>
    </row>
    <row r="999" spans="1:13">
      <c r="A999" s="9">
        <v>42094</v>
      </c>
      <c r="B999" s="7" t="s">
        <v>24</v>
      </c>
      <c r="C999" s="4" t="s">
        <v>1026</v>
      </c>
      <c r="D999" s="4" t="s">
        <v>1035</v>
      </c>
      <c r="E999" s="4" t="s">
        <v>1048</v>
      </c>
      <c r="F999" s="4">
        <v>3240</v>
      </c>
      <c r="G999" s="8">
        <v>0.6</v>
      </c>
      <c r="H999" s="4">
        <f t="shared" si="15"/>
        <v>1944</v>
      </c>
      <c r="I999" s="4" t="s">
        <v>1050</v>
      </c>
      <c r="J999" s="6">
        <v>42107</v>
      </c>
      <c r="K999" s="10" t="s">
        <v>1043</v>
      </c>
      <c r="L999">
        <f>IF(SalesData[[#This Row],[Sales stage]]&lt;&gt;"Won",SalesData[[#This Row],[Close Date/Expected Close Date]]-SalesData[[#This Row],[Reporting Date]],"")</f>
        <v>13</v>
      </c>
      <c r="M999" t="b">
        <f>OR(Calculations!$B$2=1,INDEX(Calculations!$E$3:$E$13,Calculations!$B$2)=SalesData[[#This Row],[Country]])</f>
        <v>1</v>
      </c>
    </row>
    <row r="1000" spans="1:13">
      <c r="A1000" s="9">
        <v>42094</v>
      </c>
      <c r="B1000" s="7" t="s">
        <v>27</v>
      </c>
      <c r="C1000" s="4" t="s">
        <v>1027</v>
      </c>
      <c r="D1000" s="4" t="s">
        <v>1036</v>
      </c>
      <c r="E1000" s="4" t="s">
        <v>1039</v>
      </c>
      <c r="F1000" s="4">
        <v>470</v>
      </c>
      <c r="G1000" s="8">
        <v>0.6</v>
      </c>
      <c r="H1000" s="4">
        <f t="shared" si="15"/>
        <v>282</v>
      </c>
      <c r="I1000" s="2" t="s">
        <v>1052</v>
      </c>
      <c r="J1000" s="6">
        <v>42107</v>
      </c>
      <c r="K1000" s="10" t="s">
        <v>1043</v>
      </c>
      <c r="L1000">
        <f>IF(SalesData[[#This Row],[Sales stage]]&lt;&gt;"Won",SalesData[[#This Row],[Close Date/Expected Close Date]]-SalesData[[#This Row],[Reporting Date]],"")</f>
        <v>13</v>
      </c>
      <c r="M1000" t="b">
        <f>OR(Calculations!$B$2=1,INDEX(Calculations!$E$3:$E$13,Calculations!$B$2)=SalesData[[#This Row],[Country]])</f>
        <v>1</v>
      </c>
    </row>
    <row r="1001" spans="1:13">
      <c r="A1001" s="9">
        <v>42094</v>
      </c>
      <c r="B1001" s="7" t="s">
        <v>15</v>
      </c>
      <c r="C1001" s="4" t="s">
        <v>1028</v>
      </c>
      <c r="D1001" s="4" t="s">
        <v>1033</v>
      </c>
      <c r="E1001" s="4" t="s">
        <v>1040</v>
      </c>
      <c r="F1001" s="4">
        <v>4520</v>
      </c>
      <c r="G1001" s="8">
        <v>0.75</v>
      </c>
      <c r="H1001" s="4">
        <f t="shared" si="15"/>
        <v>3390</v>
      </c>
      <c r="I1001" s="4" t="s">
        <v>1050</v>
      </c>
      <c r="J1001" s="6">
        <v>42179</v>
      </c>
      <c r="K1001" s="10" t="s">
        <v>1043</v>
      </c>
      <c r="L1001">
        <f>IF(SalesData[[#This Row],[Sales stage]]&lt;&gt;"Won",SalesData[[#This Row],[Close Date/Expected Close Date]]-SalesData[[#This Row],[Reporting Date]],"")</f>
        <v>85</v>
      </c>
      <c r="M1001" t="b">
        <f>OR(Calculations!$B$2=1,INDEX(Calculations!$E$3:$E$13,Calculations!$B$2)=SalesData[[#This Row],[Country]])</f>
        <v>1</v>
      </c>
    </row>
    <row r="1002" spans="1:13">
      <c r="A1002" s="5"/>
      <c r="B1002" s="3"/>
    </row>
    <row r="1003" spans="1:13">
      <c r="A1003" s="1"/>
      <c r="B1003" s="3"/>
    </row>
    <row r="1004" spans="1:13">
      <c r="A1004" s="1"/>
      <c r="B1004" s="3"/>
    </row>
    <row r="1005" spans="1:13">
      <c r="A1005" s="1"/>
      <c r="B1005" s="3"/>
    </row>
    <row r="1006" spans="1:13">
      <c r="A1006" s="1"/>
      <c r="B1006" s="3"/>
    </row>
    <row r="1007" spans="1:13">
      <c r="A1007" s="1"/>
      <c r="B1007" s="3"/>
    </row>
    <row r="1008" spans="1:13">
      <c r="A1008" s="1"/>
      <c r="B1008" s="3"/>
    </row>
    <row r="1009" spans="1:2">
      <c r="A1009" s="1"/>
      <c r="B1009" s="3"/>
    </row>
    <row r="1010" spans="1:2">
      <c r="A1010" s="1"/>
      <c r="B1010" s="3"/>
    </row>
    <row r="1011" spans="1:2">
      <c r="A1011" s="1"/>
      <c r="B1011" s="3"/>
    </row>
    <row r="1012" spans="1:2">
      <c r="A1012" s="1"/>
      <c r="B1012" s="3"/>
    </row>
    <row r="1013" spans="1:2">
      <c r="A1013" s="1"/>
      <c r="B1013" s="3"/>
    </row>
    <row r="1014" spans="1:2">
      <c r="A1014" s="1"/>
      <c r="B1014" s="3"/>
    </row>
    <row r="1015" spans="1:2">
      <c r="A1015" s="1"/>
      <c r="B1015" s="3"/>
    </row>
    <row r="1016" spans="1:2">
      <c r="A1016" s="1"/>
      <c r="B1016" s="3"/>
    </row>
    <row r="1017" spans="1:2">
      <c r="A1017" s="1"/>
      <c r="B1017" s="3"/>
    </row>
    <row r="1018" spans="1:2">
      <c r="A1018" s="1"/>
      <c r="B1018" s="3"/>
    </row>
    <row r="1019" spans="1:2">
      <c r="A1019" s="1"/>
      <c r="B1019" s="3"/>
    </row>
    <row r="1020" spans="1:2">
      <c r="A1020" s="1"/>
      <c r="B1020" s="3"/>
    </row>
    <row r="1021" spans="1:2">
      <c r="A1021" s="1"/>
      <c r="B1021" s="3"/>
    </row>
    <row r="1022" spans="1:2">
      <c r="A1022" s="1"/>
      <c r="B1022" s="3"/>
    </row>
    <row r="1023" spans="1:2">
      <c r="A1023" s="1"/>
      <c r="B1023" s="3"/>
    </row>
    <row r="1024" spans="1:2">
      <c r="A1024" s="1"/>
      <c r="B1024" s="3"/>
    </row>
    <row r="1025" spans="1:2">
      <c r="A1025" s="1"/>
      <c r="B1025" s="3"/>
    </row>
    <row r="1026" spans="1:2">
      <c r="A1026" s="1"/>
      <c r="B1026" s="3"/>
    </row>
    <row r="1027" spans="1:2">
      <c r="A1027" s="1"/>
      <c r="B1027" s="3"/>
    </row>
    <row r="1028" spans="1:2">
      <c r="A1028" s="1"/>
      <c r="B1028" s="3"/>
    </row>
    <row r="1029" spans="1:2">
      <c r="A1029" s="1"/>
      <c r="B1029" s="3"/>
    </row>
    <row r="1030" spans="1:2">
      <c r="A1030" s="1"/>
      <c r="B1030" s="3"/>
    </row>
    <row r="1031" spans="1:2">
      <c r="A1031" s="1"/>
      <c r="B1031" s="3"/>
    </row>
    <row r="1032" spans="1:2">
      <c r="A1032" s="1"/>
      <c r="B1032" s="3"/>
    </row>
    <row r="1033" spans="1:2">
      <c r="A1033" s="1"/>
      <c r="B1033" s="3"/>
    </row>
    <row r="1034" spans="1:2">
      <c r="A1034" s="1"/>
      <c r="B1034" s="3"/>
    </row>
    <row r="1035" spans="1:2">
      <c r="A1035" s="1"/>
      <c r="B1035" s="3"/>
    </row>
    <row r="1036" spans="1:2">
      <c r="A1036" s="1"/>
      <c r="B1036" s="3"/>
    </row>
    <row r="1037" spans="1:2">
      <c r="A1037" s="1"/>
      <c r="B1037" s="3"/>
    </row>
    <row r="1038" spans="1:2">
      <c r="A1038" s="1"/>
      <c r="B1038" s="3"/>
    </row>
    <row r="1039" spans="1:2">
      <c r="A1039" s="1"/>
      <c r="B1039" s="3"/>
    </row>
    <row r="1040" spans="1:2">
      <c r="A1040" s="1"/>
      <c r="B1040" s="3"/>
    </row>
    <row r="1041" spans="1:2">
      <c r="A1041" s="1"/>
      <c r="B1041" s="3"/>
    </row>
    <row r="1042" spans="1:2">
      <c r="A1042" s="1"/>
      <c r="B1042" s="3"/>
    </row>
    <row r="1043" spans="1:2">
      <c r="A1043" s="1"/>
      <c r="B1043" s="3"/>
    </row>
    <row r="1044" spans="1:2">
      <c r="A1044" s="1"/>
      <c r="B1044" s="3"/>
    </row>
    <row r="1045" spans="1:2">
      <c r="A1045" s="1"/>
      <c r="B1045" s="3"/>
    </row>
    <row r="1046" spans="1:2">
      <c r="A1046" s="1"/>
      <c r="B1046" s="3"/>
    </row>
    <row r="1047" spans="1:2">
      <c r="A1047" s="1"/>
      <c r="B1047" s="3"/>
    </row>
    <row r="1048" spans="1:2">
      <c r="A1048" s="1"/>
      <c r="B1048" s="3"/>
    </row>
    <row r="1049" spans="1:2">
      <c r="A1049" s="1"/>
      <c r="B1049" s="3"/>
    </row>
    <row r="1050" spans="1:2">
      <c r="A1050" s="1"/>
      <c r="B1050" s="3"/>
    </row>
    <row r="1051" spans="1:2">
      <c r="A1051" s="1"/>
      <c r="B1051" s="3"/>
    </row>
    <row r="1052" spans="1:2">
      <c r="A1052" s="1"/>
      <c r="B1052" s="3"/>
    </row>
    <row r="1053" spans="1:2">
      <c r="A1053" s="1"/>
      <c r="B1053" s="3"/>
    </row>
    <row r="1054" spans="1:2">
      <c r="A1054" s="1"/>
      <c r="B1054" s="3"/>
    </row>
    <row r="1055" spans="1:2">
      <c r="A1055" s="1"/>
      <c r="B1055" s="3"/>
    </row>
    <row r="1056" spans="1:2">
      <c r="A1056" s="1"/>
      <c r="B1056" s="3"/>
    </row>
    <row r="1057" spans="1:2">
      <c r="A1057" s="1"/>
      <c r="B1057" s="3"/>
    </row>
    <row r="1058" spans="1:2">
      <c r="A1058" s="1"/>
      <c r="B1058" s="3"/>
    </row>
    <row r="1059" spans="1:2">
      <c r="A1059" s="1"/>
      <c r="B1059" s="3"/>
    </row>
    <row r="1060" spans="1:2">
      <c r="A1060" s="1"/>
      <c r="B1060" s="3"/>
    </row>
    <row r="1061" spans="1:2">
      <c r="A1061" s="1"/>
      <c r="B1061" s="3"/>
    </row>
    <row r="1062" spans="1:2">
      <c r="A1062" s="1"/>
      <c r="B1062" s="3"/>
    </row>
    <row r="1063" spans="1:2">
      <c r="A1063" s="1"/>
      <c r="B1063" s="3"/>
    </row>
    <row r="1064" spans="1:2">
      <c r="A1064" s="1"/>
      <c r="B1064" s="3"/>
    </row>
    <row r="1065" spans="1:2">
      <c r="A1065" s="1"/>
      <c r="B1065" s="3"/>
    </row>
    <row r="1066" spans="1:2">
      <c r="A1066" s="1"/>
      <c r="B1066" s="3"/>
    </row>
    <row r="1067" spans="1:2">
      <c r="A1067" s="1"/>
      <c r="B1067" s="3"/>
    </row>
    <row r="1068" spans="1:2">
      <c r="A1068" s="1"/>
      <c r="B1068" s="3"/>
    </row>
    <row r="1069" spans="1:2">
      <c r="A1069" s="1"/>
      <c r="B1069" s="3"/>
    </row>
    <row r="1070" spans="1:2">
      <c r="A1070" s="1"/>
      <c r="B1070" s="3"/>
    </row>
    <row r="1071" spans="1:2">
      <c r="A1071" s="1"/>
      <c r="B1071" s="3"/>
    </row>
    <row r="1072" spans="1:2">
      <c r="A1072" s="1"/>
      <c r="B1072" s="3"/>
    </row>
    <row r="1073" spans="1:2">
      <c r="A1073" s="1"/>
      <c r="B1073" s="3"/>
    </row>
    <row r="1074" spans="1:2">
      <c r="A1074" s="1"/>
      <c r="B1074" s="3"/>
    </row>
    <row r="1075" spans="1:2">
      <c r="A1075" s="1"/>
      <c r="B1075" s="3"/>
    </row>
    <row r="1076" spans="1:2">
      <c r="A1076" s="1"/>
      <c r="B1076" s="3"/>
    </row>
    <row r="1077" spans="1:2">
      <c r="A1077" s="1"/>
      <c r="B1077" s="3"/>
    </row>
    <row r="1078" spans="1:2">
      <c r="A1078" s="1"/>
      <c r="B1078" s="3"/>
    </row>
    <row r="1079" spans="1:2">
      <c r="A1079" s="1"/>
      <c r="B1079" s="3"/>
    </row>
    <row r="1080" spans="1:2">
      <c r="A1080" s="1"/>
      <c r="B1080" s="3"/>
    </row>
    <row r="1081" spans="1:2">
      <c r="A1081" s="1"/>
      <c r="B1081" s="3"/>
    </row>
    <row r="1082" spans="1:2">
      <c r="A1082" s="1"/>
      <c r="B1082" s="3"/>
    </row>
    <row r="1083" spans="1:2">
      <c r="A1083" s="1"/>
      <c r="B1083" s="3"/>
    </row>
    <row r="1084" spans="1:2">
      <c r="A1084" s="1"/>
      <c r="B1084" s="3"/>
    </row>
    <row r="1085" spans="1:2">
      <c r="A1085" s="1"/>
      <c r="B1085" s="3"/>
    </row>
    <row r="1086" spans="1:2">
      <c r="A1086" s="1"/>
      <c r="B1086" s="3"/>
    </row>
    <row r="1087" spans="1:2">
      <c r="A1087" s="1"/>
      <c r="B1087" s="3"/>
    </row>
    <row r="1088" spans="1:2">
      <c r="A1088" s="1"/>
      <c r="B1088" s="3"/>
    </row>
    <row r="1089" spans="1:2">
      <c r="A1089" s="1"/>
      <c r="B1089" s="3"/>
    </row>
    <row r="1090" spans="1:2">
      <c r="A1090" s="1"/>
      <c r="B1090" s="3"/>
    </row>
    <row r="1091" spans="1:2">
      <c r="A1091" s="1"/>
      <c r="B1091" s="3"/>
    </row>
    <row r="1092" spans="1:2">
      <c r="A1092" s="1"/>
      <c r="B1092" s="3"/>
    </row>
    <row r="1093" spans="1:2">
      <c r="A1093" s="1"/>
      <c r="B1093" s="3"/>
    </row>
    <row r="1094" spans="1:2">
      <c r="A1094" s="1"/>
      <c r="B1094" s="3"/>
    </row>
    <row r="1095" spans="1:2">
      <c r="A1095" s="1"/>
      <c r="B1095" s="3"/>
    </row>
    <row r="1096" spans="1:2">
      <c r="A1096" s="1"/>
      <c r="B1096" s="3"/>
    </row>
    <row r="1097" spans="1:2">
      <c r="A1097" s="1"/>
      <c r="B1097" s="3"/>
    </row>
    <row r="1098" spans="1:2">
      <c r="A1098" s="1"/>
      <c r="B1098" s="3"/>
    </row>
    <row r="1099" spans="1:2">
      <c r="A1099" s="1"/>
      <c r="B1099" s="3"/>
    </row>
    <row r="1100" spans="1:2">
      <c r="A1100" s="1"/>
      <c r="B1100" s="3"/>
    </row>
    <row r="1101" spans="1:2">
      <c r="A1101" s="1"/>
      <c r="B1101" s="3"/>
    </row>
    <row r="1102" spans="1:2">
      <c r="A1102" s="1"/>
      <c r="B1102" s="3"/>
    </row>
    <row r="1103" spans="1:2">
      <c r="A1103" s="1"/>
      <c r="B1103" s="3"/>
    </row>
    <row r="1104" spans="1:2">
      <c r="A1104" s="1"/>
      <c r="B1104" s="3"/>
    </row>
    <row r="1105" spans="1:2">
      <c r="A1105" s="1"/>
      <c r="B1105" s="3"/>
    </row>
    <row r="1106" spans="1:2">
      <c r="A1106" s="1"/>
      <c r="B1106" s="3"/>
    </row>
    <row r="1107" spans="1:2">
      <c r="A1107" s="1"/>
      <c r="B1107" s="3"/>
    </row>
    <row r="1108" spans="1:2">
      <c r="A1108" s="1"/>
      <c r="B1108" s="3"/>
    </row>
    <row r="1109" spans="1:2">
      <c r="A1109" s="1"/>
      <c r="B1109" s="3"/>
    </row>
    <row r="1110" spans="1:2">
      <c r="A1110" s="1"/>
      <c r="B1110" s="3"/>
    </row>
    <row r="1111" spans="1:2">
      <c r="A1111" s="1"/>
      <c r="B1111" s="3"/>
    </row>
    <row r="1112" spans="1:2">
      <c r="A1112" s="1"/>
      <c r="B1112" s="3"/>
    </row>
    <row r="1113" spans="1:2">
      <c r="A1113" s="1"/>
      <c r="B1113" s="3"/>
    </row>
    <row r="1114" spans="1:2">
      <c r="A1114" s="1"/>
      <c r="B1114" s="3"/>
    </row>
    <row r="1115" spans="1:2">
      <c r="A1115" s="1"/>
      <c r="B1115" s="3"/>
    </row>
    <row r="1116" spans="1:2">
      <c r="A1116" s="1"/>
      <c r="B1116" s="3"/>
    </row>
    <row r="1117" spans="1:2">
      <c r="A1117" s="1"/>
      <c r="B1117" s="3"/>
    </row>
    <row r="1118" spans="1:2">
      <c r="A1118" s="1"/>
      <c r="B1118" s="3"/>
    </row>
    <row r="1119" spans="1:2">
      <c r="A1119" s="1"/>
      <c r="B1119" s="3"/>
    </row>
    <row r="1120" spans="1:2">
      <c r="A1120" s="1"/>
      <c r="B1120" s="3"/>
    </row>
    <row r="1121" spans="1:2">
      <c r="A1121" s="1"/>
      <c r="B1121" s="3"/>
    </row>
    <row r="1122" spans="1:2">
      <c r="A1122" s="1"/>
      <c r="B1122" s="3"/>
    </row>
    <row r="1123" spans="1:2">
      <c r="A1123" s="1"/>
      <c r="B1123" s="3"/>
    </row>
    <row r="1124" spans="1:2">
      <c r="A1124" s="1"/>
      <c r="B1124" s="3"/>
    </row>
    <row r="1125" spans="1:2">
      <c r="A1125" s="1"/>
      <c r="B1125" s="3"/>
    </row>
    <row r="1126" spans="1:2">
      <c r="A1126" s="1"/>
      <c r="B1126" s="3"/>
    </row>
    <row r="1127" spans="1:2">
      <c r="A1127" s="1"/>
      <c r="B1127" s="3"/>
    </row>
    <row r="1128" spans="1:2">
      <c r="A1128" s="1"/>
      <c r="B1128" s="3"/>
    </row>
    <row r="1129" spans="1:2">
      <c r="A1129" s="1"/>
      <c r="B1129" s="3"/>
    </row>
    <row r="1130" spans="1:2">
      <c r="A1130" s="1"/>
      <c r="B1130" s="3"/>
    </row>
    <row r="1131" spans="1:2">
      <c r="A1131" s="1"/>
      <c r="B1131" s="3"/>
    </row>
    <row r="1132" spans="1:2">
      <c r="A1132" s="1"/>
      <c r="B1132" s="3"/>
    </row>
    <row r="1133" spans="1:2">
      <c r="A1133" s="1"/>
      <c r="B1133" s="3"/>
    </row>
    <row r="1134" spans="1:2">
      <c r="A1134" s="1"/>
      <c r="B1134" s="3"/>
    </row>
    <row r="1135" spans="1:2">
      <c r="A1135" s="1"/>
      <c r="B1135" s="3"/>
    </row>
    <row r="1136" spans="1:2">
      <c r="A1136" s="1"/>
      <c r="B1136" s="3"/>
    </row>
    <row r="1137" spans="1:2">
      <c r="A1137" s="1"/>
      <c r="B1137" s="3"/>
    </row>
    <row r="1138" spans="1:2">
      <c r="A1138" s="1"/>
      <c r="B1138" s="3"/>
    </row>
    <row r="1139" spans="1:2">
      <c r="A1139" s="1"/>
      <c r="B1139" s="3"/>
    </row>
    <row r="1140" spans="1:2">
      <c r="A1140" s="1"/>
      <c r="B1140" s="3"/>
    </row>
    <row r="1141" spans="1:2">
      <c r="A1141" s="1"/>
      <c r="B1141" s="3"/>
    </row>
    <row r="1142" spans="1:2">
      <c r="A1142" s="1"/>
      <c r="B1142" s="3"/>
    </row>
    <row r="1143" spans="1:2">
      <c r="A1143" s="1"/>
      <c r="B1143" s="3"/>
    </row>
    <row r="1144" spans="1:2">
      <c r="A1144" s="1"/>
      <c r="B1144" s="3"/>
    </row>
    <row r="1145" spans="1:2">
      <c r="A1145" s="1"/>
      <c r="B1145" s="3"/>
    </row>
    <row r="1146" spans="1:2">
      <c r="A1146" s="1"/>
      <c r="B1146" s="3"/>
    </row>
    <row r="1147" spans="1:2">
      <c r="A1147" s="1"/>
      <c r="B1147" s="3"/>
    </row>
    <row r="1148" spans="1:2">
      <c r="A1148" s="1"/>
      <c r="B1148" s="3"/>
    </row>
    <row r="1149" spans="1:2">
      <c r="A1149" s="1"/>
      <c r="B1149" s="3"/>
    </row>
    <row r="1150" spans="1:2">
      <c r="A1150" s="1"/>
      <c r="B1150" s="3"/>
    </row>
    <row r="1151" spans="1:2">
      <c r="A1151" s="1"/>
      <c r="B1151" s="3"/>
    </row>
    <row r="1152" spans="1:2">
      <c r="A1152" s="1"/>
      <c r="B1152" s="3"/>
    </row>
    <row r="1153" spans="1:2">
      <c r="A1153" s="1"/>
      <c r="B1153" s="3"/>
    </row>
    <row r="1154" spans="1:2">
      <c r="A1154" s="1"/>
      <c r="B1154" s="3"/>
    </row>
    <row r="1155" spans="1:2">
      <c r="A1155" s="1"/>
      <c r="B1155" s="3"/>
    </row>
    <row r="1156" spans="1:2">
      <c r="A1156" s="1"/>
      <c r="B1156" s="3"/>
    </row>
    <row r="1157" spans="1:2">
      <c r="A1157" s="1"/>
      <c r="B1157" s="3"/>
    </row>
    <row r="1158" spans="1:2">
      <c r="A1158" s="1"/>
      <c r="B1158" s="3"/>
    </row>
    <row r="1159" spans="1:2">
      <c r="A1159" s="1"/>
      <c r="B1159" s="3"/>
    </row>
    <row r="1160" spans="1:2">
      <c r="A1160" s="1"/>
      <c r="B1160" s="3"/>
    </row>
    <row r="1161" spans="1:2">
      <c r="A1161" s="1"/>
      <c r="B1161" s="3"/>
    </row>
    <row r="1162" spans="1:2">
      <c r="A1162" s="1"/>
      <c r="B1162" s="3"/>
    </row>
    <row r="1163" spans="1:2">
      <c r="A1163" s="1"/>
      <c r="B1163" s="3"/>
    </row>
    <row r="1164" spans="1:2">
      <c r="A1164" s="1"/>
      <c r="B1164" s="3"/>
    </row>
    <row r="1165" spans="1:2">
      <c r="A1165" s="1"/>
      <c r="B1165" s="3"/>
    </row>
    <row r="1166" spans="1:2">
      <c r="A1166" s="1"/>
      <c r="B1166" s="3"/>
    </row>
    <row r="1167" spans="1:2">
      <c r="A1167" s="1"/>
      <c r="B1167" s="3"/>
    </row>
    <row r="1168" spans="1:2">
      <c r="A1168" s="1"/>
      <c r="B1168" s="3"/>
    </row>
    <row r="1169" spans="1:2">
      <c r="A1169" s="1"/>
      <c r="B1169" s="3"/>
    </row>
    <row r="1170" spans="1:2">
      <c r="A1170" s="1"/>
      <c r="B1170" s="3"/>
    </row>
    <row r="1171" spans="1:2">
      <c r="A1171" s="1"/>
      <c r="B1171" s="3"/>
    </row>
    <row r="1172" spans="1:2">
      <c r="A1172" s="1"/>
      <c r="B1172" s="3"/>
    </row>
    <row r="1173" spans="1:2">
      <c r="A1173" s="1"/>
      <c r="B1173" s="3"/>
    </row>
    <row r="1174" spans="1:2">
      <c r="A1174" s="1"/>
      <c r="B1174" s="3"/>
    </row>
    <row r="1175" spans="1:2">
      <c r="A1175" s="1"/>
      <c r="B1175" s="3"/>
    </row>
    <row r="1176" spans="1:2">
      <c r="A1176" s="1"/>
      <c r="B1176" s="3"/>
    </row>
    <row r="1177" spans="1:2">
      <c r="A1177" s="1"/>
      <c r="B1177" s="3"/>
    </row>
    <row r="1178" spans="1:2">
      <c r="A1178" s="1"/>
      <c r="B1178" s="3"/>
    </row>
    <row r="1179" spans="1:2">
      <c r="A1179" s="1"/>
      <c r="B1179" s="3"/>
    </row>
    <row r="1180" spans="1:2">
      <c r="A1180" s="1"/>
      <c r="B1180" s="3"/>
    </row>
    <row r="1181" spans="1:2">
      <c r="A1181" s="1"/>
      <c r="B1181" s="3"/>
    </row>
    <row r="1182" spans="1:2">
      <c r="A1182" s="1"/>
      <c r="B1182" s="3"/>
    </row>
    <row r="1183" spans="1:2">
      <c r="A1183" s="1"/>
      <c r="B1183" s="3"/>
    </row>
    <row r="1184" spans="1:2">
      <c r="A1184" s="1"/>
      <c r="B1184" s="3"/>
    </row>
    <row r="1185" spans="1:2">
      <c r="A1185" s="1"/>
      <c r="B1185" s="3"/>
    </row>
    <row r="1186" spans="1:2">
      <c r="A1186" s="1"/>
      <c r="B1186" s="3"/>
    </row>
    <row r="1187" spans="1:2">
      <c r="A1187" s="1"/>
      <c r="B1187" s="3"/>
    </row>
    <row r="1188" spans="1:2">
      <c r="A1188" s="1"/>
      <c r="B1188" s="3"/>
    </row>
    <row r="1189" spans="1:2">
      <c r="A1189" s="1"/>
      <c r="B1189" s="3"/>
    </row>
    <row r="1190" spans="1:2">
      <c r="A1190" s="1"/>
      <c r="B1190" s="3"/>
    </row>
    <row r="1191" spans="1:2">
      <c r="A1191" s="1"/>
      <c r="B1191" s="3"/>
    </row>
    <row r="1192" spans="1:2">
      <c r="A1192" s="1"/>
      <c r="B1192" s="3"/>
    </row>
    <row r="1193" spans="1:2">
      <c r="A1193" s="1"/>
      <c r="B1193" s="3"/>
    </row>
    <row r="1194" spans="1:2">
      <c r="A1194" s="1"/>
      <c r="B1194" s="3"/>
    </row>
    <row r="1195" spans="1:2">
      <c r="A1195" s="1"/>
      <c r="B1195" s="3"/>
    </row>
    <row r="1196" spans="1:2">
      <c r="A1196" s="1"/>
      <c r="B1196" s="3"/>
    </row>
    <row r="1197" spans="1:2">
      <c r="A1197" s="1"/>
      <c r="B1197" s="3"/>
    </row>
    <row r="1198" spans="1:2">
      <c r="A1198" s="1"/>
      <c r="B1198" s="3"/>
    </row>
    <row r="1199" spans="1:2">
      <c r="A1199" s="1"/>
      <c r="B1199" s="3"/>
    </row>
    <row r="1200" spans="1:2">
      <c r="A1200" s="1"/>
      <c r="B1200" s="3"/>
    </row>
    <row r="1201" spans="1:2">
      <c r="A1201" s="1"/>
      <c r="B1201" s="3"/>
    </row>
    <row r="1202" spans="1:2">
      <c r="A1202" s="1"/>
      <c r="B1202" s="3"/>
    </row>
    <row r="1203" spans="1:2">
      <c r="A1203" s="1"/>
      <c r="B1203" s="3"/>
    </row>
    <row r="1204" spans="1:2">
      <c r="A1204" s="1"/>
      <c r="B1204" s="3"/>
    </row>
    <row r="1205" spans="1:2">
      <c r="A1205" s="1"/>
      <c r="B1205" s="3"/>
    </row>
    <row r="1206" spans="1:2">
      <c r="A1206" s="1"/>
      <c r="B1206" s="3"/>
    </row>
    <row r="1207" spans="1:2">
      <c r="A1207" s="1"/>
      <c r="B1207" s="3"/>
    </row>
    <row r="1208" spans="1:2">
      <c r="A1208" s="1"/>
      <c r="B1208" s="3"/>
    </row>
    <row r="1209" spans="1:2">
      <c r="A1209" s="1"/>
      <c r="B1209" s="3"/>
    </row>
    <row r="1210" spans="1:2">
      <c r="A1210" s="1"/>
      <c r="B1210" s="3"/>
    </row>
    <row r="1211" spans="1:2">
      <c r="A1211" s="1"/>
      <c r="B1211" s="3"/>
    </row>
    <row r="1212" spans="1:2">
      <c r="A1212" s="1"/>
      <c r="B1212" s="3"/>
    </row>
    <row r="1213" spans="1:2">
      <c r="A1213" s="1"/>
      <c r="B1213" s="3"/>
    </row>
    <row r="1214" spans="1:2">
      <c r="A1214" s="1"/>
      <c r="B1214" s="3"/>
    </row>
    <row r="1215" spans="1:2">
      <c r="A1215" s="1"/>
      <c r="B1215" s="3"/>
    </row>
    <row r="1216" spans="1:2">
      <c r="A1216" s="1"/>
      <c r="B1216" s="3"/>
    </row>
    <row r="1217" spans="1:2">
      <c r="A1217" s="1"/>
      <c r="B1217" s="3"/>
    </row>
    <row r="1218" spans="1:2">
      <c r="A1218" s="1"/>
      <c r="B1218" s="3"/>
    </row>
    <row r="1219" spans="1:2">
      <c r="A1219" s="1"/>
      <c r="B1219" s="3"/>
    </row>
    <row r="1220" spans="1:2">
      <c r="A1220" s="1"/>
      <c r="B1220" s="3"/>
    </row>
    <row r="1221" spans="1:2">
      <c r="A1221" s="1"/>
      <c r="B1221" s="3"/>
    </row>
    <row r="1222" spans="1:2">
      <c r="A1222" s="1"/>
      <c r="B1222" s="3"/>
    </row>
    <row r="1223" spans="1:2">
      <c r="A1223" s="1"/>
      <c r="B1223" s="3"/>
    </row>
    <row r="1224" spans="1:2">
      <c r="A1224" s="1"/>
      <c r="B1224" s="3"/>
    </row>
    <row r="1225" spans="1:2">
      <c r="A1225" s="1"/>
      <c r="B1225" s="3"/>
    </row>
    <row r="1226" spans="1:2">
      <c r="A1226" s="1"/>
      <c r="B1226" s="3"/>
    </row>
    <row r="1227" spans="1:2">
      <c r="A1227" s="1"/>
      <c r="B1227" s="3"/>
    </row>
    <row r="1228" spans="1:2">
      <c r="A1228" s="1"/>
      <c r="B1228" s="3"/>
    </row>
    <row r="1229" spans="1:2">
      <c r="A1229" s="1"/>
      <c r="B1229" s="3"/>
    </row>
    <row r="1230" spans="1:2">
      <c r="A1230" s="1"/>
      <c r="B1230" s="3"/>
    </row>
    <row r="1231" spans="1:2">
      <c r="A1231" s="1"/>
      <c r="B1231" s="3"/>
    </row>
    <row r="1232" spans="1:2">
      <c r="A1232" s="1"/>
      <c r="B1232" s="3"/>
    </row>
    <row r="1233" spans="1:2">
      <c r="A1233" s="1"/>
      <c r="B1233" s="3"/>
    </row>
    <row r="1234" spans="1:2">
      <c r="A1234" s="1"/>
      <c r="B1234" s="3"/>
    </row>
    <row r="1235" spans="1:2">
      <c r="A1235" s="1"/>
      <c r="B1235" s="3"/>
    </row>
    <row r="1236" spans="1:2">
      <c r="A1236" s="1"/>
      <c r="B1236" s="3"/>
    </row>
    <row r="1237" spans="1:2">
      <c r="A1237" s="1"/>
      <c r="B1237" s="3"/>
    </row>
    <row r="1238" spans="1:2">
      <c r="A1238" s="1"/>
      <c r="B1238" s="3"/>
    </row>
    <row r="1239" spans="1:2">
      <c r="A1239" s="1"/>
      <c r="B1239" s="3"/>
    </row>
    <row r="1240" spans="1:2">
      <c r="A1240" s="1"/>
      <c r="B1240" s="3"/>
    </row>
    <row r="1241" spans="1:2">
      <c r="A1241" s="1"/>
      <c r="B1241" s="3"/>
    </row>
    <row r="1242" spans="1:2">
      <c r="A1242" s="1"/>
      <c r="B1242" s="3"/>
    </row>
    <row r="1243" spans="1:2">
      <c r="A1243" s="1"/>
      <c r="B1243" s="3"/>
    </row>
    <row r="1244" spans="1:2">
      <c r="A1244" s="1"/>
      <c r="B1244" s="3"/>
    </row>
    <row r="1245" spans="1:2">
      <c r="A1245" s="1"/>
      <c r="B1245" s="3"/>
    </row>
    <row r="1246" spans="1:2">
      <c r="A1246" s="1"/>
      <c r="B1246" s="3"/>
    </row>
    <row r="1247" spans="1:2">
      <c r="A1247" s="1"/>
      <c r="B1247" s="3"/>
    </row>
    <row r="1248" spans="1:2">
      <c r="A1248" s="1"/>
      <c r="B1248" s="3"/>
    </row>
    <row r="1249" spans="1:2">
      <c r="A1249" s="1"/>
      <c r="B1249" s="3"/>
    </row>
    <row r="1250" spans="1:2">
      <c r="A1250" s="1"/>
      <c r="B1250" s="3"/>
    </row>
    <row r="1251" spans="1:2">
      <c r="A1251" s="1"/>
      <c r="B1251" s="3"/>
    </row>
    <row r="1252" spans="1:2">
      <c r="A1252" s="1"/>
      <c r="B1252" s="3"/>
    </row>
    <row r="1253" spans="1:2">
      <c r="A1253" s="1"/>
      <c r="B1253" s="3"/>
    </row>
    <row r="1254" spans="1:2">
      <c r="A1254" s="1"/>
      <c r="B1254" s="3"/>
    </row>
    <row r="1255" spans="1:2">
      <c r="A1255" s="1"/>
      <c r="B1255" s="3"/>
    </row>
    <row r="1256" spans="1:2">
      <c r="A1256" s="1"/>
      <c r="B1256" s="3"/>
    </row>
    <row r="1257" spans="1:2">
      <c r="A1257" s="1"/>
      <c r="B1257" s="3"/>
    </row>
    <row r="1258" spans="1:2">
      <c r="A1258" s="1"/>
      <c r="B1258" s="3"/>
    </row>
    <row r="1259" spans="1:2">
      <c r="A1259" s="1"/>
      <c r="B1259" s="3"/>
    </row>
    <row r="1260" spans="1:2">
      <c r="A1260" s="1"/>
      <c r="B1260" s="3"/>
    </row>
    <row r="1261" spans="1:2">
      <c r="A1261" s="1"/>
      <c r="B1261" s="3"/>
    </row>
    <row r="1262" spans="1:2">
      <c r="A1262" s="1"/>
      <c r="B1262" s="3"/>
    </row>
    <row r="1263" spans="1:2">
      <c r="A1263" s="1"/>
      <c r="B1263" s="3"/>
    </row>
    <row r="1264" spans="1:2">
      <c r="A1264" s="1"/>
      <c r="B1264" s="3"/>
    </row>
    <row r="1265" spans="1:2">
      <c r="A1265" s="1"/>
      <c r="B1265" s="3"/>
    </row>
    <row r="1266" spans="1:2">
      <c r="A1266" s="1"/>
      <c r="B1266" s="3"/>
    </row>
    <row r="1267" spans="1:2">
      <c r="A1267" s="1"/>
      <c r="B1267" s="3"/>
    </row>
    <row r="1268" spans="1:2">
      <c r="A1268" s="1"/>
      <c r="B1268" s="3"/>
    </row>
    <row r="1269" spans="1:2">
      <c r="A1269" s="1"/>
      <c r="B1269" s="3"/>
    </row>
    <row r="1270" spans="1:2">
      <c r="A1270" s="1"/>
      <c r="B1270" s="3"/>
    </row>
    <row r="1271" spans="1:2">
      <c r="A1271" s="1"/>
      <c r="B1271" s="3"/>
    </row>
    <row r="1272" spans="1:2">
      <c r="A1272" s="1"/>
      <c r="B1272" s="3"/>
    </row>
    <row r="1273" spans="1:2">
      <c r="A1273" s="1"/>
      <c r="B1273" s="3"/>
    </row>
    <row r="1274" spans="1:2">
      <c r="A1274" s="1"/>
      <c r="B1274" s="3"/>
    </row>
    <row r="1275" spans="1:2">
      <c r="A1275" s="1"/>
      <c r="B1275" s="3"/>
    </row>
    <row r="1276" spans="1:2">
      <c r="A1276" s="1"/>
      <c r="B1276" s="3"/>
    </row>
    <row r="1277" spans="1:2">
      <c r="A1277" s="1"/>
      <c r="B1277" s="3"/>
    </row>
    <row r="1278" spans="1:2">
      <c r="A1278" s="1"/>
      <c r="B1278" s="3"/>
    </row>
    <row r="1279" spans="1:2">
      <c r="A1279" s="1"/>
      <c r="B1279" s="3"/>
    </row>
    <row r="1280" spans="1:2">
      <c r="A1280" s="1"/>
      <c r="B1280" s="3"/>
    </row>
    <row r="1281" spans="1:2">
      <c r="A1281" s="1"/>
      <c r="B1281" s="3"/>
    </row>
    <row r="1282" spans="1:2">
      <c r="A1282" s="1"/>
      <c r="B1282" s="3"/>
    </row>
    <row r="1283" spans="1:2">
      <c r="A1283" s="1"/>
      <c r="B1283" s="3"/>
    </row>
    <row r="1284" spans="1:2">
      <c r="A1284" s="1"/>
      <c r="B1284" s="3"/>
    </row>
    <row r="1285" spans="1:2">
      <c r="A1285" s="1"/>
      <c r="B1285" s="3"/>
    </row>
    <row r="1286" spans="1:2">
      <c r="A1286" s="1"/>
      <c r="B1286" s="3"/>
    </row>
    <row r="1287" spans="1:2">
      <c r="A1287" s="1"/>
      <c r="B1287" s="3"/>
    </row>
    <row r="1288" spans="1:2">
      <c r="A1288" s="1"/>
      <c r="B1288" s="3"/>
    </row>
    <row r="1289" spans="1:2">
      <c r="A1289" s="1"/>
      <c r="B1289" s="3"/>
    </row>
    <row r="1290" spans="1:2">
      <c r="A1290" s="1"/>
      <c r="B1290" s="3"/>
    </row>
    <row r="1291" spans="1:2">
      <c r="A1291" s="1"/>
      <c r="B1291" s="3"/>
    </row>
    <row r="1292" spans="1:2">
      <c r="A1292" s="1"/>
      <c r="B1292" s="3"/>
    </row>
    <row r="1293" spans="1:2">
      <c r="A1293" s="1"/>
      <c r="B1293" s="3"/>
    </row>
    <row r="1294" spans="1:2">
      <c r="A1294" s="1"/>
      <c r="B1294" s="3"/>
    </row>
    <row r="1295" spans="1:2">
      <c r="A1295" s="1"/>
      <c r="B1295" s="3"/>
    </row>
    <row r="1296" spans="1:2">
      <c r="A1296" s="1"/>
      <c r="B1296" s="3"/>
    </row>
    <row r="1297" spans="1:2">
      <c r="A1297" s="1"/>
      <c r="B1297" s="3"/>
    </row>
    <row r="1298" spans="1:2">
      <c r="A1298" s="1"/>
      <c r="B1298" s="3"/>
    </row>
    <row r="1299" spans="1:2">
      <c r="A1299" s="1"/>
      <c r="B1299" s="3"/>
    </row>
    <row r="1300" spans="1:2">
      <c r="A1300" s="1"/>
      <c r="B1300" s="3"/>
    </row>
    <row r="1301" spans="1:2">
      <c r="A1301" s="1"/>
      <c r="B1301" s="3"/>
    </row>
    <row r="1302" spans="1:2">
      <c r="A1302" s="1"/>
      <c r="B1302" s="3"/>
    </row>
    <row r="1303" spans="1:2">
      <c r="A1303" s="1"/>
      <c r="B1303" s="3"/>
    </row>
    <row r="1304" spans="1:2">
      <c r="A1304" s="1"/>
      <c r="B1304" s="3"/>
    </row>
    <row r="1305" spans="1:2">
      <c r="A1305" s="1"/>
      <c r="B1305" s="3"/>
    </row>
    <row r="1306" spans="1:2">
      <c r="A1306" s="1"/>
      <c r="B1306" s="3"/>
    </row>
    <row r="1307" spans="1:2">
      <c r="A1307" s="1"/>
      <c r="B1307" s="3"/>
    </row>
    <row r="1308" spans="1:2">
      <c r="A1308" s="1"/>
      <c r="B1308" s="3"/>
    </row>
    <row r="1309" spans="1:2">
      <c r="A1309" s="1"/>
      <c r="B1309" s="3"/>
    </row>
    <row r="1310" spans="1:2">
      <c r="A1310" s="1"/>
      <c r="B1310" s="3"/>
    </row>
    <row r="1311" spans="1:2">
      <c r="A1311" s="1"/>
      <c r="B1311" s="3"/>
    </row>
    <row r="1312" spans="1:2">
      <c r="A1312" s="1"/>
      <c r="B1312" s="3"/>
    </row>
    <row r="1313" spans="1:2">
      <c r="A1313" s="1"/>
      <c r="B1313" s="3"/>
    </row>
    <row r="1314" spans="1:2">
      <c r="A1314" s="1"/>
      <c r="B1314" s="3"/>
    </row>
    <row r="1315" spans="1:2">
      <c r="A1315" s="1"/>
      <c r="B1315" s="3"/>
    </row>
    <row r="1316" spans="1:2">
      <c r="A1316" s="1"/>
      <c r="B1316" s="3"/>
    </row>
    <row r="1317" spans="1:2">
      <c r="A1317" s="1"/>
      <c r="B1317" s="3"/>
    </row>
    <row r="1318" spans="1:2">
      <c r="A1318" s="1"/>
      <c r="B1318" s="3"/>
    </row>
    <row r="1319" spans="1:2">
      <c r="A1319" s="1"/>
      <c r="B1319" s="3"/>
    </row>
    <row r="1320" spans="1:2">
      <c r="A1320" s="1"/>
      <c r="B1320" s="3"/>
    </row>
    <row r="1321" spans="1:2">
      <c r="A1321" s="1"/>
      <c r="B1321" s="3"/>
    </row>
    <row r="1322" spans="1:2">
      <c r="A1322" s="1"/>
      <c r="B1322" s="3"/>
    </row>
    <row r="1323" spans="1:2">
      <c r="A1323" s="1"/>
      <c r="B1323" s="3"/>
    </row>
    <row r="1324" spans="1:2">
      <c r="A1324" s="1"/>
      <c r="B1324" s="3"/>
    </row>
    <row r="1325" spans="1:2">
      <c r="A1325" s="1"/>
      <c r="B1325" s="3"/>
    </row>
    <row r="1326" spans="1:2">
      <c r="A1326" s="1"/>
      <c r="B1326" s="3"/>
    </row>
    <row r="1327" spans="1:2">
      <c r="A1327" s="1"/>
      <c r="B1327" s="3"/>
    </row>
    <row r="1328" spans="1:2">
      <c r="A1328" s="1"/>
      <c r="B1328" s="3"/>
    </row>
    <row r="1329" spans="1:2">
      <c r="A1329" s="1"/>
      <c r="B1329" s="3"/>
    </row>
    <row r="1330" spans="1:2">
      <c r="A1330" s="1"/>
      <c r="B1330" s="3"/>
    </row>
    <row r="1331" spans="1:2">
      <c r="A1331" s="1"/>
      <c r="B1331" s="3"/>
    </row>
    <row r="1332" spans="1:2">
      <c r="A1332" s="1"/>
      <c r="B1332" s="3"/>
    </row>
    <row r="1333" spans="1:2">
      <c r="A1333" s="1"/>
      <c r="B1333" s="3"/>
    </row>
    <row r="1334" spans="1:2">
      <c r="A1334" s="1"/>
      <c r="B1334" s="3"/>
    </row>
    <row r="1335" spans="1:2">
      <c r="A1335" s="1"/>
      <c r="B1335" s="3"/>
    </row>
    <row r="1336" spans="1:2">
      <c r="A1336" s="1"/>
      <c r="B1336" s="3"/>
    </row>
    <row r="1337" spans="1:2">
      <c r="A1337" s="1"/>
      <c r="B1337" s="3"/>
    </row>
    <row r="1338" spans="1:2">
      <c r="A1338" s="1"/>
      <c r="B1338" s="3"/>
    </row>
    <row r="1339" spans="1:2">
      <c r="A1339" s="1"/>
      <c r="B1339" s="3"/>
    </row>
    <row r="1340" spans="1:2">
      <c r="A1340" s="1"/>
      <c r="B1340" s="3"/>
    </row>
    <row r="1341" spans="1:2">
      <c r="A1341" s="1"/>
      <c r="B1341" s="3"/>
    </row>
    <row r="1342" spans="1:2">
      <c r="A1342" s="1"/>
      <c r="B1342" s="3"/>
    </row>
    <row r="1343" spans="1:2">
      <c r="A1343" s="1"/>
      <c r="B1343" s="3"/>
    </row>
    <row r="1344" spans="1:2">
      <c r="A1344" s="1"/>
      <c r="B1344" s="3"/>
    </row>
    <row r="1345" spans="1:2">
      <c r="A1345" s="1"/>
      <c r="B1345" s="3"/>
    </row>
    <row r="1346" spans="1:2">
      <c r="A1346" s="1"/>
      <c r="B1346" s="3"/>
    </row>
    <row r="1347" spans="1:2">
      <c r="A1347" s="1"/>
      <c r="B1347" s="3"/>
    </row>
    <row r="1348" spans="1:2">
      <c r="A1348" s="1"/>
      <c r="B1348" s="3"/>
    </row>
    <row r="1349" spans="1:2">
      <c r="A1349" s="1"/>
      <c r="B1349" s="3"/>
    </row>
    <row r="1350" spans="1:2">
      <c r="A1350" s="1"/>
      <c r="B1350" s="3"/>
    </row>
    <row r="1351" spans="1:2">
      <c r="A1351" s="1"/>
      <c r="B1351" s="3"/>
    </row>
    <row r="1352" spans="1:2">
      <c r="A1352" s="1"/>
      <c r="B1352" s="3"/>
    </row>
    <row r="1353" spans="1:2">
      <c r="A1353" s="1"/>
      <c r="B1353" s="3"/>
    </row>
    <row r="1354" spans="1:2">
      <c r="A1354" s="1"/>
      <c r="B1354" s="3"/>
    </row>
    <row r="1355" spans="1:2">
      <c r="A1355" s="1"/>
      <c r="B1355" s="3"/>
    </row>
    <row r="1356" spans="1:2">
      <c r="A1356" s="1"/>
      <c r="B1356" s="3"/>
    </row>
    <row r="1357" spans="1:2">
      <c r="A1357" s="1"/>
      <c r="B1357" s="3"/>
    </row>
    <row r="1358" spans="1:2">
      <c r="A1358" s="1"/>
      <c r="B1358" s="3"/>
    </row>
    <row r="1359" spans="1:2">
      <c r="A1359" s="1"/>
      <c r="B1359" s="3"/>
    </row>
    <row r="1360" spans="1:2">
      <c r="A1360" s="1"/>
      <c r="B1360" s="3"/>
    </row>
    <row r="1361" spans="1:2">
      <c r="A1361" s="1"/>
      <c r="B1361" s="3"/>
    </row>
    <row r="1362" spans="1:2">
      <c r="A1362" s="1"/>
      <c r="B1362" s="3"/>
    </row>
    <row r="1363" spans="1:2">
      <c r="A1363" s="1"/>
      <c r="B1363" s="3"/>
    </row>
    <row r="1364" spans="1:2">
      <c r="A1364" s="1"/>
      <c r="B1364" s="3"/>
    </row>
    <row r="1365" spans="1:2">
      <c r="A1365" s="1"/>
      <c r="B1365" s="3"/>
    </row>
    <row r="1366" spans="1:2">
      <c r="A1366" s="1"/>
      <c r="B1366" s="3"/>
    </row>
    <row r="1367" spans="1:2">
      <c r="A1367" s="1"/>
      <c r="B1367" s="3"/>
    </row>
    <row r="1368" spans="1:2">
      <c r="A1368" s="1"/>
      <c r="B1368" s="3"/>
    </row>
    <row r="1369" spans="1:2">
      <c r="A1369" s="1"/>
      <c r="B1369" s="3"/>
    </row>
    <row r="1370" spans="1:2">
      <c r="A1370" s="1"/>
      <c r="B1370" s="3"/>
    </row>
    <row r="1371" spans="1:2">
      <c r="A1371" s="1"/>
      <c r="B1371" s="3"/>
    </row>
    <row r="1372" spans="1:2">
      <c r="A1372" s="1"/>
      <c r="B1372" s="3"/>
    </row>
    <row r="1373" spans="1:2">
      <c r="A1373" s="1"/>
      <c r="B1373" s="3"/>
    </row>
    <row r="1374" spans="1:2">
      <c r="A1374" s="1"/>
      <c r="B1374" s="3"/>
    </row>
    <row r="1375" spans="1:2">
      <c r="A1375" s="1"/>
      <c r="B1375" s="3"/>
    </row>
    <row r="1376" spans="1:2">
      <c r="A1376" s="1"/>
      <c r="B1376" s="3"/>
    </row>
    <row r="1377" spans="1:2">
      <c r="A1377" s="1"/>
      <c r="B1377" s="3"/>
    </row>
    <row r="1378" spans="1:2">
      <c r="A1378" s="1"/>
      <c r="B1378" s="3"/>
    </row>
    <row r="1379" spans="1:2">
      <c r="A1379" s="1"/>
      <c r="B1379" s="3"/>
    </row>
    <row r="1380" spans="1:2">
      <c r="A1380" s="1"/>
      <c r="B1380" s="3"/>
    </row>
    <row r="1381" spans="1:2">
      <c r="A1381" s="1"/>
      <c r="B1381" s="3"/>
    </row>
    <row r="1382" spans="1:2">
      <c r="A1382" s="1"/>
      <c r="B1382" s="3"/>
    </row>
    <row r="1383" spans="1:2">
      <c r="A1383" s="1"/>
      <c r="B1383" s="3"/>
    </row>
    <row r="1384" spans="1:2">
      <c r="A1384" s="1"/>
      <c r="B1384" s="3"/>
    </row>
    <row r="1385" spans="1:2">
      <c r="A1385" s="1"/>
      <c r="B1385" s="3"/>
    </row>
    <row r="1386" spans="1:2">
      <c r="A1386" s="1"/>
      <c r="B1386" s="3"/>
    </row>
    <row r="1387" spans="1:2">
      <c r="A1387" s="1"/>
      <c r="B1387" s="3"/>
    </row>
    <row r="1388" spans="1:2">
      <c r="A1388" s="1"/>
      <c r="B1388" s="3"/>
    </row>
    <row r="1389" spans="1:2">
      <c r="A1389" s="1"/>
      <c r="B1389" s="3"/>
    </row>
    <row r="1390" spans="1:2">
      <c r="A1390" s="1"/>
      <c r="B1390" s="3"/>
    </row>
    <row r="1391" spans="1:2">
      <c r="A1391" s="1"/>
      <c r="B1391" s="3"/>
    </row>
    <row r="1392" spans="1:2">
      <c r="A1392" s="1"/>
      <c r="B1392" s="3"/>
    </row>
    <row r="1393" spans="1:2">
      <c r="A1393" s="1"/>
      <c r="B1393" s="3"/>
    </row>
    <row r="1394" spans="1:2">
      <c r="A1394" s="1"/>
      <c r="B1394" s="3"/>
    </row>
    <row r="1395" spans="1:2">
      <c r="A1395" s="1"/>
      <c r="B1395" s="3"/>
    </row>
    <row r="1396" spans="1:2">
      <c r="A1396" s="1"/>
      <c r="B1396" s="3"/>
    </row>
    <row r="1397" spans="1:2">
      <c r="A1397" s="1"/>
      <c r="B1397" s="3"/>
    </row>
    <row r="1398" spans="1:2">
      <c r="A1398" s="1"/>
      <c r="B1398" s="3"/>
    </row>
    <row r="1399" spans="1:2">
      <c r="A1399" s="1"/>
      <c r="B1399" s="3"/>
    </row>
    <row r="1400" spans="1:2">
      <c r="A1400" s="1"/>
      <c r="B1400" s="3"/>
    </row>
    <row r="1401" spans="1:2">
      <c r="A1401" s="1"/>
      <c r="B1401" s="3"/>
    </row>
    <row r="1402" spans="1:2">
      <c r="A1402" s="1"/>
      <c r="B1402" s="3"/>
    </row>
    <row r="1403" spans="1:2">
      <c r="A1403" s="1"/>
      <c r="B1403" s="3"/>
    </row>
    <row r="1404" spans="1:2">
      <c r="A1404" s="1"/>
      <c r="B1404" s="3"/>
    </row>
    <row r="1405" spans="1:2">
      <c r="A1405" s="1"/>
      <c r="B1405" s="3"/>
    </row>
    <row r="1406" spans="1:2">
      <c r="A1406" s="1"/>
      <c r="B1406" s="3"/>
    </row>
    <row r="1407" spans="1:2">
      <c r="A1407" s="1"/>
      <c r="B1407" s="3"/>
    </row>
    <row r="1408" spans="1:2">
      <c r="A1408" s="1"/>
      <c r="B1408" s="3"/>
    </row>
    <row r="1409" spans="1:2">
      <c r="A1409" s="1"/>
      <c r="B1409" s="3"/>
    </row>
    <row r="1410" spans="1:2">
      <c r="A1410" s="1"/>
      <c r="B1410" s="3"/>
    </row>
    <row r="1411" spans="1:2">
      <c r="A1411" s="1"/>
      <c r="B1411" s="3"/>
    </row>
    <row r="1412" spans="1:2">
      <c r="A1412" s="1"/>
      <c r="B1412" s="3"/>
    </row>
    <row r="1413" spans="1:2">
      <c r="A1413" s="1"/>
      <c r="B1413" s="3"/>
    </row>
    <row r="1414" spans="1:2">
      <c r="A1414" s="1"/>
      <c r="B1414" s="3"/>
    </row>
    <row r="1415" spans="1:2">
      <c r="A1415" s="1"/>
      <c r="B1415" s="3"/>
    </row>
    <row r="1416" spans="1:2">
      <c r="A1416" s="1"/>
      <c r="B1416" s="3"/>
    </row>
    <row r="1417" spans="1:2">
      <c r="A1417" s="1"/>
      <c r="B1417" s="3"/>
    </row>
    <row r="1418" spans="1:2">
      <c r="A1418" s="1"/>
      <c r="B1418" s="3"/>
    </row>
    <row r="1419" spans="1:2">
      <c r="A1419" s="1"/>
      <c r="B1419" s="3"/>
    </row>
    <row r="1420" spans="1:2">
      <c r="A1420" s="1"/>
      <c r="B1420" s="3"/>
    </row>
    <row r="1421" spans="1:2">
      <c r="A1421" s="1"/>
      <c r="B1421" s="3"/>
    </row>
    <row r="1422" spans="1:2">
      <c r="A1422" s="1"/>
      <c r="B1422" s="3"/>
    </row>
    <row r="1423" spans="1:2">
      <c r="A1423" s="1"/>
      <c r="B1423" s="3"/>
    </row>
    <row r="1424" spans="1:2">
      <c r="A1424" s="1"/>
      <c r="B1424" s="3"/>
    </row>
    <row r="1425" spans="1:2">
      <c r="A1425" s="1"/>
      <c r="B1425" s="3"/>
    </row>
    <row r="1426" spans="1:2">
      <c r="A1426" s="1"/>
      <c r="B1426" s="3"/>
    </row>
    <row r="1427" spans="1:2">
      <c r="A1427" s="1"/>
      <c r="B1427" s="3"/>
    </row>
    <row r="1428" spans="1:2">
      <c r="A1428" s="1"/>
      <c r="B1428" s="3"/>
    </row>
    <row r="1429" spans="1:2">
      <c r="A1429" s="1"/>
      <c r="B1429" s="3"/>
    </row>
    <row r="1430" spans="1:2">
      <c r="A1430" s="1"/>
      <c r="B1430" s="3"/>
    </row>
    <row r="1431" spans="1:2">
      <c r="A1431" s="1"/>
      <c r="B1431" s="3"/>
    </row>
    <row r="1432" spans="1:2">
      <c r="A1432" s="1"/>
      <c r="B1432" s="3"/>
    </row>
    <row r="1433" spans="1:2">
      <c r="A1433" s="1"/>
      <c r="B1433" s="3"/>
    </row>
    <row r="1434" spans="1:2">
      <c r="A1434" s="1"/>
      <c r="B1434" s="3"/>
    </row>
    <row r="1435" spans="1:2">
      <c r="A1435" s="1"/>
      <c r="B1435" s="3"/>
    </row>
    <row r="1436" spans="1:2">
      <c r="A1436" s="1"/>
      <c r="B1436" s="3"/>
    </row>
    <row r="1437" spans="1:2">
      <c r="A1437" s="1"/>
      <c r="B1437" s="3"/>
    </row>
    <row r="1438" spans="1:2">
      <c r="A1438" s="1"/>
      <c r="B1438" s="3"/>
    </row>
    <row r="1439" spans="1:2">
      <c r="A1439" s="1"/>
      <c r="B1439" s="3"/>
    </row>
    <row r="1440" spans="1:2">
      <c r="A1440" s="1"/>
      <c r="B1440" s="3"/>
    </row>
    <row r="1441" spans="1:2">
      <c r="A1441" s="1"/>
      <c r="B1441" s="3"/>
    </row>
    <row r="1442" spans="1:2">
      <c r="A1442" s="1"/>
      <c r="B1442" s="3"/>
    </row>
    <row r="1443" spans="1:2">
      <c r="A1443" s="1"/>
      <c r="B1443" s="3"/>
    </row>
    <row r="1444" spans="1:2">
      <c r="A1444" s="1"/>
      <c r="B1444" s="3"/>
    </row>
    <row r="1445" spans="1:2">
      <c r="A1445" s="1"/>
      <c r="B1445" s="3"/>
    </row>
    <row r="1446" spans="1:2">
      <c r="A1446" s="1"/>
      <c r="B1446" s="3"/>
    </row>
    <row r="1447" spans="1:2">
      <c r="A1447" s="1"/>
      <c r="B1447" s="3"/>
    </row>
    <row r="1448" spans="1:2">
      <c r="A1448" s="1"/>
      <c r="B1448" s="3"/>
    </row>
    <row r="1449" spans="1:2">
      <c r="A1449" s="1"/>
      <c r="B1449" s="3"/>
    </row>
    <row r="1450" spans="1:2">
      <c r="A1450" s="1"/>
      <c r="B1450" s="3"/>
    </row>
    <row r="1451" spans="1:2">
      <c r="A1451" s="1"/>
      <c r="B1451" s="3"/>
    </row>
    <row r="1452" spans="1:2">
      <c r="A1452" s="1"/>
      <c r="B1452" s="3"/>
    </row>
    <row r="1453" spans="1:2">
      <c r="A1453" s="1"/>
      <c r="B1453" s="3"/>
    </row>
    <row r="1454" spans="1:2">
      <c r="A1454" s="1"/>
      <c r="B1454" s="3"/>
    </row>
    <row r="1455" spans="1:2">
      <c r="A1455" s="1"/>
      <c r="B1455" s="3"/>
    </row>
    <row r="1456" spans="1:2">
      <c r="A1456" s="1"/>
      <c r="B1456" s="3"/>
    </row>
    <row r="1457" spans="1:2">
      <c r="A1457" s="1"/>
      <c r="B1457" s="3"/>
    </row>
    <row r="1458" spans="1:2">
      <c r="A1458" s="1"/>
      <c r="B1458" s="3"/>
    </row>
    <row r="1459" spans="1:2">
      <c r="A1459" s="1"/>
      <c r="B1459" s="3"/>
    </row>
    <row r="1460" spans="1:2">
      <c r="A1460" s="1"/>
      <c r="B1460" s="3"/>
    </row>
    <row r="1461" spans="1:2">
      <c r="A1461" s="1"/>
      <c r="B1461" s="3"/>
    </row>
    <row r="1462" spans="1:2">
      <c r="A1462" s="1"/>
      <c r="B1462" s="3"/>
    </row>
    <row r="1463" spans="1:2">
      <c r="A1463" s="1"/>
      <c r="B1463" s="3"/>
    </row>
    <row r="1464" spans="1:2">
      <c r="A1464" s="1"/>
      <c r="B1464" s="3"/>
    </row>
    <row r="1465" spans="1:2">
      <c r="A1465" s="1"/>
      <c r="B1465" s="3"/>
    </row>
    <row r="1466" spans="1:2">
      <c r="A1466" s="1"/>
      <c r="B1466" s="3"/>
    </row>
    <row r="1467" spans="1:2">
      <c r="A1467" s="1"/>
      <c r="B1467" s="3"/>
    </row>
    <row r="1468" spans="1:2">
      <c r="A1468" s="1"/>
      <c r="B1468" s="3"/>
    </row>
    <row r="1469" spans="1:2">
      <c r="A1469" s="1"/>
      <c r="B1469" s="3"/>
    </row>
    <row r="1470" spans="1:2">
      <c r="A1470" s="1"/>
      <c r="B1470" s="3"/>
    </row>
    <row r="1471" spans="1:2">
      <c r="A1471" s="1"/>
      <c r="B1471" s="3"/>
    </row>
    <row r="1472" spans="1:2">
      <c r="A1472" s="1"/>
      <c r="B1472" s="3"/>
    </row>
    <row r="1473" spans="1:2">
      <c r="A1473" s="1"/>
      <c r="B1473" s="3"/>
    </row>
    <row r="1474" spans="1:2">
      <c r="A1474" s="1"/>
      <c r="B1474" s="3"/>
    </row>
    <row r="1475" spans="1:2">
      <c r="A1475" s="1"/>
      <c r="B1475" s="3"/>
    </row>
    <row r="1476" spans="1:2">
      <c r="A1476" s="1"/>
      <c r="B1476" s="3"/>
    </row>
    <row r="1477" spans="1:2">
      <c r="A1477" s="1"/>
      <c r="B1477" s="3"/>
    </row>
    <row r="1478" spans="1:2">
      <c r="A1478" s="1"/>
      <c r="B1478" s="3"/>
    </row>
    <row r="1479" spans="1:2">
      <c r="A1479" s="1"/>
      <c r="B1479" s="3"/>
    </row>
    <row r="1480" spans="1:2">
      <c r="A1480" s="1"/>
      <c r="B1480" s="3"/>
    </row>
    <row r="1481" spans="1:2">
      <c r="A1481" s="1"/>
      <c r="B1481" s="3"/>
    </row>
    <row r="1482" spans="1:2">
      <c r="A1482" s="1"/>
      <c r="B1482" s="3"/>
    </row>
    <row r="1483" spans="1:2">
      <c r="A1483" s="1"/>
      <c r="B1483" s="3"/>
    </row>
    <row r="1484" spans="1:2">
      <c r="A1484" s="1"/>
      <c r="B1484" s="3"/>
    </row>
    <row r="1485" spans="1:2">
      <c r="A1485" s="1"/>
      <c r="B1485" s="3"/>
    </row>
    <row r="1486" spans="1:2">
      <c r="A1486" s="1"/>
      <c r="B1486" s="3"/>
    </row>
    <row r="1487" spans="1:2">
      <c r="A1487" s="1"/>
      <c r="B1487" s="3"/>
    </row>
    <row r="1488" spans="1:2">
      <c r="A1488" s="1"/>
      <c r="B1488" s="3"/>
    </row>
    <row r="1489" spans="1:2">
      <c r="A1489" s="1"/>
      <c r="B1489" s="3"/>
    </row>
    <row r="1490" spans="1:2">
      <c r="A1490" s="1"/>
      <c r="B1490" s="3"/>
    </row>
    <row r="1491" spans="1:2">
      <c r="A1491" s="1"/>
      <c r="B1491" s="3"/>
    </row>
    <row r="1492" spans="1:2">
      <c r="A1492" s="1"/>
      <c r="B1492" s="3"/>
    </row>
    <row r="1493" spans="1:2">
      <c r="A1493" s="1"/>
      <c r="B1493" s="3"/>
    </row>
    <row r="1494" spans="1:2">
      <c r="A1494" s="1"/>
      <c r="B1494" s="3"/>
    </row>
    <row r="1495" spans="1:2">
      <c r="A1495" s="1"/>
      <c r="B1495" s="3"/>
    </row>
    <row r="1496" spans="1:2">
      <c r="A1496" s="1"/>
      <c r="B1496" s="3"/>
    </row>
    <row r="1497" spans="1:2">
      <c r="A1497" s="1"/>
      <c r="B1497" s="3"/>
    </row>
    <row r="1498" spans="1:2">
      <c r="A1498" s="1"/>
      <c r="B1498" s="3"/>
    </row>
    <row r="1499" spans="1:2">
      <c r="A1499" s="1"/>
      <c r="B1499" s="3"/>
    </row>
    <row r="1500" spans="1:2">
      <c r="A1500" s="1"/>
      <c r="B1500" s="3"/>
    </row>
    <row r="1501" spans="1:2">
      <c r="A1501" s="1"/>
      <c r="B1501" s="3"/>
    </row>
    <row r="1502" spans="1:2">
      <c r="A1502" s="1"/>
      <c r="B1502" s="3"/>
    </row>
    <row r="1503" spans="1:2">
      <c r="A1503" s="1"/>
      <c r="B1503" s="3"/>
    </row>
    <row r="1504" spans="1:2">
      <c r="A1504" s="1"/>
      <c r="B1504" s="3"/>
    </row>
    <row r="1505" spans="1:2">
      <c r="A1505" s="1"/>
      <c r="B1505" s="3"/>
    </row>
    <row r="1506" spans="1:2">
      <c r="A1506" s="1"/>
      <c r="B1506" s="3"/>
    </row>
    <row r="1507" spans="1:2">
      <c r="A1507" s="1"/>
      <c r="B1507" s="3"/>
    </row>
    <row r="1508" spans="1:2">
      <c r="A1508" s="1"/>
      <c r="B1508" s="3"/>
    </row>
    <row r="1509" spans="1:2">
      <c r="A1509" s="1"/>
      <c r="B1509" s="3"/>
    </row>
    <row r="1510" spans="1:2">
      <c r="A1510" s="1"/>
      <c r="B1510" s="3"/>
    </row>
    <row r="1511" spans="1:2">
      <c r="A1511" s="1"/>
      <c r="B1511" s="3"/>
    </row>
    <row r="1512" spans="1:2">
      <c r="A1512" s="1"/>
      <c r="B1512" s="3"/>
    </row>
    <row r="1513" spans="1:2">
      <c r="A1513" s="1"/>
      <c r="B1513" s="3"/>
    </row>
    <row r="1514" spans="1:2">
      <c r="A1514" s="1"/>
      <c r="B1514" s="3"/>
    </row>
    <row r="1515" spans="1:2">
      <c r="A1515" s="1"/>
      <c r="B1515" s="3"/>
    </row>
    <row r="1516" spans="1:2">
      <c r="A1516" s="1"/>
      <c r="B1516" s="3"/>
    </row>
    <row r="1517" spans="1:2">
      <c r="A1517" s="1"/>
      <c r="B1517" s="3"/>
    </row>
    <row r="1518" spans="1:2">
      <c r="A1518" s="1"/>
      <c r="B1518" s="3"/>
    </row>
    <row r="1519" spans="1:2">
      <c r="A1519" s="1"/>
      <c r="B1519" s="3"/>
    </row>
    <row r="1520" spans="1:2">
      <c r="A1520" s="1"/>
      <c r="B1520" s="3"/>
    </row>
    <row r="1521" spans="1:2">
      <c r="A1521" s="1"/>
      <c r="B1521" s="3"/>
    </row>
    <row r="1522" spans="1:2">
      <c r="A1522" s="1"/>
      <c r="B1522" s="3"/>
    </row>
    <row r="1523" spans="1:2">
      <c r="A1523" s="1"/>
      <c r="B1523" s="3"/>
    </row>
    <row r="1524" spans="1:2">
      <c r="A1524" s="1"/>
      <c r="B1524" s="3"/>
    </row>
    <row r="1525" spans="1:2">
      <c r="A1525" s="1"/>
      <c r="B1525" s="3"/>
    </row>
    <row r="1526" spans="1:2">
      <c r="A1526" s="1"/>
      <c r="B1526" s="3"/>
    </row>
    <row r="1527" spans="1:2">
      <c r="A1527" s="1"/>
      <c r="B1527" s="3"/>
    </row>
    <row r="1528" spans="1:2">
      <c r="A1528" s="1"/>
      <c r="B1528" s="3"/>
    </row>
    <row r="1529" spans="1:2">
      <c r="A1529" s="1"/>
      <c r="B1529" s="3"/>
    </row>
    <row r="1530" spans="1:2">
      <c r="A1530" s="1"/>
      <c r="B1530" s="3"/>
    </row>
    <row r="1531" spans="1:2">
      <c r="A1531" s="1"/>
      <c r="B1531" s="3"/>
    </row>
    <row r="1532" spans="1:2">
      <c r="A1532" s="1"/>
      <c r="B1532" s="3"/>
    </row>
    <row r="1533" spans="1:2">
      <c r="A1533" s="1"/>
      <c r="B1533" s="3"/>
    </row>
    <row r="1534" spans="1:2">
      <c r="A1534" s="1"/>
      <c r="B1534" s="3"/>
    </row>
    <row r="1535" spans="1:2">
      <c r="A1535" s="1"/>
      <c r="B1535" s="3"/>
    </row>
    <row r="1536" spans="1:2">
      <c r="A1536" s="1"/>
      <c r="B1536" s="3"/>
    </row>
    <row r="1537" spans="1:2">
      <c r="A1537" s="1"/>
      <c r="B1537" s="3"/>
    </row>
    <row r="1538" spans="1:2">
      <c r="A1538" s="1"/>
      <c r="B1538" s="3"/>
    </row>
    <row r="1539" spans="1:2">
      <c r="A1539" s="1"/>
      <c r="B1539" s="3"/>
    </row>
    <row r="1540" spans="1:2">
      <c r="A1540" s="1"/>
      <c r="B1540" s="3"/>
    </row>
    <row r="1541" spans="1:2">
      <c r="A1541" s="1"/>
      <c r="B1541" s="3"/>
    </row>
    <row r="1542" spans="1:2">
      <c r="A1542" s="1"/>
      <c r="B1542" s="3"/>
    </row>
    <row r="1543" spans="1:2">
      <c r="A1543" s="1"/>
      <c r="B1543" s="3"/>
    </row>
    <row r="1544" spans="1:2">
      <c r="A1544" s="1"/>
      <c r="B1544" s="3"/>
    </row>
    <row r="1545" spans="1:2">
      <c r="A1545" s="1"/>
      <c r="B1545" s="3"/>
    </row>
    <row r="1546" spans="1:2">
      <c r="A1546" s="1"/>
      <c r="B1546" s="3"/>
    </row>
    <row r="1547" spans="1:2">
      <c r="A1547" s="1"/>
      <c r="B1547" s="3"/>
    </row>
    <row r="1548" spans="1:2">
      <c r="A1548" s="1"/>
      <c r="B1548" s="3"/>
    </row>
    <row r="1549" spans="1:2">
      <c r="A1549" s="1"/>
      <c r="B1549" s="3"/>
    </row>
    <row r="1550" spans="1:2">
      <c r="A1550" s="1"/>
      <c r="B1550" s="3"/>
    </row>
    <row r="1551" spans="1:2">
      <c r="A1551" s="1"/>
      <c r="B1551" s="3"/>
    </row>
    <row r="1552" spans="1:2">
      <c r="A1552" s="1"/>
      <c r="B1552" s="3"/>
    </row>
    <row r="1553" spans="1:2">
      <c r="A1553" s="1"/>
      <c r="B1553" s="3"/>
    </row>
    <row r="1554" spans="1:2">
      <c r="A1554" s="1"/>
      <c r="B1554" s="3"/>
    </row>
    <row r="1555" spans="1:2">
      <c r="A1555" s="1"/>
      <c r="B1555" s="3"/>
    </row>
    <row r="1556" spans="1:2">
      <c r="A1556" s="1"/>
      <c r="B1556" s="3"/>
    </row>
    <row r="1557" spans="1:2">
      <c r="A1557" s="1"/>
      <c r="B1557" s="3"/>
    </row>
    <row r="1558" spans="1:2">
      <c r="A1558" s="1"/>
      <c r="B1558" s="3"/>
    </row>
    <row r="1559" spans="1:2">
      <c r="A1559" s="1"/>
      <c r="B1559" s="3"/>
    </row>
    <row r="1560" spans="1:2">
      <c r="A1560" s="1"/>
      <c r="B1560" s="3"/>
    </row>
    <row r="1561" spans="1:2">
      <c r="A1561" s="1"/>
      <c r="B1561" s="3"/>
    </row>
    <row r="1562" spans="1:2">
      <c r="A1562" s="1"/>
      <c r="B1562" s="3"/>
    </row>
    <row r="1563" spans="1:2">
      <c r="A1563" s="1"/>
      <c r="B1563" s="3"/>
    </row>
    <row r="1564" spans="1:2">
      <c r="A1564" s="1"/>
      <c r="B1564" s="3"/>
    </row>
    <row r="1565" spans="1:2">
      <c r="A1565" s="1"/>
      <c r="B1565" s="3"/>
    </row>
    <row r="1566" spans="1:2">
      <c r="A1566" s="1"/>
      <c r="B1566" s="3"/>
    </row>
    <row r="1567" spans="1:2">
      <c r="A1567" s="1"/>
      <c r="B1567" s="3"/>
    </row>
    <row r="1568" spans="1:2">
      <c r="A1568" s="1"/>
      <c r="B1568" s="3"/>
    </row>
    <row r="1569" spans="1:2">
      <c r="A1569" s="1"/>
      <c r="B1569" s="3"/>
    </row>
    <row r="1570" spans="1:2">
      <c r="A1570" s="1"/>
      <c r="B1570" s="3"/>
    </row>
    <row r="1571" spans="1:2">
      <c r="A1571" s="1"/>
      <c r="B1571" s="3"/>
    </row>
    <row r="1572" spans="1:2">
      <c r="A1572" s="1"/>
      <c r="B1572" s="3"/>
    </row>
    <row r="1573" spans="1:2">
      <c r="A1573" s="1"/>
      <c r="B1573" s="3"/>
    </row>
    <row r="1574" spans="1:2">
      <c r="A1574" s="1"/>
      <c r="B1574" s="3"/>
    </row>
    <row r="1575" spans="1:2">
      <c r="A1575" s="1"/>
      <c r="B1575" s="3"/>
    </row>
    <row r="1576" spans="1:2">
      <c r="A1576" s="1"/>
      <c r="B1576" s="3"/>
    </row>
    <row r="1577" spans="1:2">
      <c r="A1577" s="1"/>
      <c r="B1577" s="3"/>
    </row>
    <row r="1578" spans="1:2">
      <c r="A1578" s="1"/>
      <c r="B1578" s="3"/>
    </row>
    <row r="1579" spans="1:2">
      <c r="A1579" s="1"/>
      <c r="B1579" s="3"/>
    </row>
    <row r="1580" spans="1:2">
      <c r="A1580" s="1"/>
      <c r="B1580" s="3"/>
    </row>
    <row r="1581" spans="1:2">
      <c r="A1581" s="1"/>
      <c r="B1581" s="3"/>
    </row>
    <row r="1582" spans="1:2">
      <c r="A1582" s="1"/>
      <c r="B1582" s="3"/>
    </row>
    <row r="1583" spans="1:2">
      <c r="A1583" s="1"/>
      <c r="B1583" s="3"/>
    </row>
    <row r="1584" spans="1:2">
      <c r="A1584" s="1"/>
      <c r="B1584" s="3"/>
    </row>
    <row r="1585" spans="1:2">
      <c r="A1585" s="1"/>
      <c r="B1585" s="3"/>
    </row>
    <row r="1586" spans="1:2">
      <c r="A1586" s="1"/>
      <c r="B1586" s="3"/>
    </row>
    <row r="1587" spans="1:2">
      <c r="A1587" s="1"/>
      <c r="B1587" s="3"/>
    </row>
    <row r="1588" spans="1:2">
      <c r="A1588" s="1"/>
      <c r="B1588" s="3"/>
    </row>
    <row r="1589" spans="1:2">
      <c r="A1589" s="1"/>
      <c r="B1589" s="3"/>
    </row>
    <row r="1590" spans="1:2">
      <c r="A1590" s="1"/>
      <c r="B1590" s="3"/>
    </row>
    <row r="1591" spans="1:2">
      <c r="A1591" s="1"/>
      <c r="B1591" s="3"/>
    </row>
    <row r="1592" spans="1:2">
      <c r="A1592" s="1"/>
      <c r="B1592" s="3"/>
    </row>
    <row r="1593" spans="1:2">
      <c r="A1593" s="1"/>
      <c r="B1593" s="3"/>
    </row>
    <row r="1594" spans="1:2">
      <c r="A1594" s="1"/>
      <c r="B1594" s="3"/>
    </row>
    <row r="1595" spans="1:2">
      <c r="A1595" s="1"/>
      <c r="B1595" s="3"/>
    </row>
    <row r="1596" spans="1:2">
      <c r="A1596" s="1"/>
      <c r="B1596" s="3"/>
    </row>
    <row r="1597" spans="1:2">
      <c r="A1597" s="1"/>
      <c r="B1597" s="3"/>
    </row>
    <row r="1598" spans="1:2">
      <c r="A1598" s="1"/>
      <c r="B1598" s="3"/>
    </row>
    <row r="1599" spans="1:2">
      <c r="A1599" s="1"/>
      <c r="B1599" s="3"/>
    </row>
    <row r="1600" spans="1:2">
      <c r="A1600" s="1"/>
      <c r="B1600" s="3"/>
    </row>
    <row r="1601" spans="1:2">
      <c r="A1601" s="1"/>
      <c r="B1601" s="3"/>
    </row>
    <row r="1602" spans="1:2">
      <c r="A1602" s="1"/>
      <c r="B1602" s="3"/>
    </row>
    <row r="1603" spans="1:2">
      <c r="A1603" s="1"/>
      <c r="B1603" s="3"/>
    </row>
    <row r="1604" spans="1:2">
      <c r="A1604" s="1"/>
      <c r="B1604" s="3"/>
    </row>
    <row r="1605" spans="1:2">
      <c r="A1605" s="1"/>
      <c r="B1605" s="3"/>
    </row>
    <row r="1606" spans="1:2">
      <c r="A1606" s="1"/>
      <c r="B1606" s="3"/>
    </row>
    <row r="1607" spans="1:2">
      <c r="A1607" s="1"/>
      <c r="B1607" s="3"/>
    </row>
    <row r="1608" spans="1:2">
      <c r="A1608" s="1"/>
      <c r="B1608" s="3"/>
    </row>
    <row r="1609" spans="1:2">
      <c r="A1609" s="1"/>
      <c r="B1609" s="3"/>
    </row>
    <row r="1610" spans="1:2">
      <c r="A1610" s="1"/>
      <c r="B1610" s="3"/>
    </row>
    <row r="1611" spans="1:2">
      <c r="A1611" s="1"/>
      <c r="B1611" s="3"/>
    </row>
    <row r="1612" spans="1:2">
      <c r="A1612" s="1"/>
      <c r="B1612" s="3"/>
    </row>
    <row r="1613" spans="1:2">
      <c r="A1613" s="1"/>
      <c r="B1613" s="3"/>
    </row>
    <row r="1614" spans="1:2">
      <c r="A1614" s="1"/>
      <c r="B1614" s="3"/>
    </row>
    <row r="1615" spans="1:2">
      <c r="A1615" s="1"/>
      <c r="B1615" s="3"/>
    </row>
    <row r="1616" spans="1:2">
      <c r="A1616" s="1"/>
      <c r="B1616" s="3"/>
    </row>
    <row r="1617" spans="1:2">
      <c r="A1617" s="1"/>
      <c r="B1617" s="3"/>
    </row>
    <row r="1618" spans="1:2">
      <c r="A1618" s="1"/>
      <c r="B1618" s="3"/>
    </row>
    <row r="1619" spans="1:2">
      <c r="A1619" s="1"/>
      <c r="B1619" s="3"/>
    </row>
    <row r="1620" spans="1:2">
      <c r="A1620" s="1"/>
      <c r="B1620" s="3"/>
    </row>
    <row r="1621" spans="1:2">
      <c r="A1621" s="1"/>
      <c r="B1621" s="3"/>
    </row>
    <row r="1622" spans="1:2">
      <c r="A1622" s="1"/>
      <c r="B1622" s="3"/>
    </row>
    <row r="1623" spans="1:2">
      <c r="A1623" s="1"/>
      <c r="B1623" s="3"/>
    </row>
    <row r="1624" spans="1:2">
      <c r="A1624" s="1"/>
      <c r="B1624" s="3"/>
    </row>
    <row r="1625" spans="1:2">
      <c r="A1625" s="1"/>
      <c r="B1625" s="3"/>
    </row>
    <row r="1626" spans="1:2">
      <c r="A1626" s="1"/>
      <c r="B1626" s="3"/>
    </row>
    <row r="1627" spans="1:2">
      <c r="A1627" s="1"/>
      <c r="B1627" s="3"/>
    </row>
    <row r="1628" spans="1:2">
      <c r="A1628" s="1"/>
      <c r="B1628" s="3"/>
    </row>
    <row r="1629" spans="1:2">
      <c r="A1629" s="1"/>
      <c r="B1629" s="3"/>
    </row>
    <row r="1630" spans="1:2">
      <c r="A1630" s="1"/>
      <c r="B1630" s="3"/>
    </row>
    <row r="1631" spans="1:2">
      <c r="A1631" s="1"/>
      <c r="B1631" s="3"/>
    </row>
    <row r="1632" spans="1:2">
      <c r="A1632" s="1"/>
      <c r="B1632" s="3"/>
    </row>
    <row r="1633" spans="1:2">
      <c r="A1633" s="1"/>
      <c r="B1633" s="3"/>
    </row>
    <row r="1634" spans="1:2">
      <c r="A1634" s="1"/>
      <c r="B1634" s="3"/>
    </row>
    <row r="1635" spans="1:2">
      <c r="A1635" s="1"/>
      <c r="B1635" s="3"/>
    </row>
    <row r="1636" spans="1:2">
      <c r="A1636" s="1"/>
      <c r="B1636" s="3"/>
    </row>
    <row r="1637" spans="1:2">
      <c r="A1637" s="1"/>
      <c r="B1637" s="3"/>
    </row>
    <row r="1638" spans="1:2">
      <c r="A1638" s="1"/>
      <c r="B1638" s="3"/>
    </row>
    <row r="1639" spans="1:2">
      <c r="A1639" s="1"/>
      <c r="B1639" s="3"/>
    </row>
    <row r="1640" spans="1:2">
      <c r="A1640" s="1"/>
      <c r="B1640" s="3"/>
    </row>
    <row r="1641" spans="1:2">
      <c r="A1641" s="1"/>
      <c r="B1641" s="3"/>
    </row>
    <row r="1642" spans="1:2">
      <c r="A1642" s="1"/>
      <c r="B1642" s="3"/>
    </row>
    <row r="1643" spans="1:2">
      <c r="A1643" s="1"/>
      <c r="B1643" s="3"/>
    </row>
    <row r="1644" spans="1:2">
      <c r="A1644" s="1"/>
      <c r="B1644" s="3"/>
    </row>
    <row r="1645" spans="1:2">
      <c r="A1645" s="1"/>
      <c r="B1645" s="3"/>
    </row>
    <row r="1646" spans="1:2">
      <c r="A1646" s="1"/>
      <c r="B1646" s="3"/>
    </row>
    <row r="1647" spans="1:2">
      <c r="A1647" s="1"/>
      <c r="B1647" s="3"/>
    </row>
    <row r="1648" spans="1:2">
      <c r="A1648" s="1"/>
      <c r="B1648" s="3"/>
    </row>
    <row r="1649" spans="1:2">
      <c r="A1649" s="1"/>
      <c r="B1649" s="3"/>
    </row>
    <row r="1650" spans="1:2">
      <c r="A1650" s="1"/>
      <c r="B1650" s="3"/>
    </row>
    <row r="1651" spans="1:2">
      <c r="A1651" s="1"/>
      <c r="B1651" s="3"/>
    </row>
    <row r="1652" spans="1:2">
      <c r="A1652" s="1"/>
      <c r="B1652" s="3"/>
    </row>
    <row r="1653" spans="1:2">
      <c r="A1653" s="1"/>
      <c r="B1653" s="3"/>
    </row>
    <row r="1654" spans="1:2">
      <c r="A1654" s="1"/>
      <c r="B1654" s="3"/>
    </row>
    <row r="1655" spans="1:2">
      <c r="A1655" s="1"/>
      <c r="B1655" s="3"/>
    </row>
    <row r="1656" spans="1:2">
      <c r="A1656" s="1"/>
      <c r="B1656" s="3"/>
    </row>
    <row r="1657" spans="1:2">
      <c r="A1657" s="1"/>
      <c r="B1657" s="3"/>
    </row>
    <row r="1658" spans="1:2">
      <c r="A1658" s="1"/>
      <c r="B1658" s="3"/>
    </row>
    <row r="1659" spans="1:2">
      <c r="A1659" s="1"/>
      <c r="B1659" s="3"/>
    </row>
    <row r="1660" spans="1:2">
      <c r="A1660" s="1"/>
      <c r="B1660" s="3"/>
    </row>
    <row r="1661" spans="1:2">
      <c r="A1661" s="1"/>
      <c r="B1661" s="3"/>
    </row>
    <row r="1662" spans="1:2">
      <c r="A1662" s="1"/>
      <c r="B1662" s="3"/>
    </row>
    <row r="1663" spans="1:2">
      <c r="A1663" s="1"/>
      <c r="B1663" s="3"/>
    </row>
    <row r="1664" spans="1:2">
      <c r="A1664" s="1"/>
      <c r="B1664" s="3"/>
    </row>
    <row r="1665" spans="1:2">
      <c r="A1665" s="1"/>
      <c r="B1665" s="3"/>
    </row>
    <row r="1666" spans="1:2">
      <c r="A1666" s="1"/>
      <c r="B1666" s="3"/>
    </row>
    <row r="1667" spans="1:2">
      <c r="A1667" s="1"/>
      <c r="B1667" s="3"/>
    </row>
    <row r="1668" spans="1:2">
      <c r="A1668" s="1"/>
      <c r="B1668" s="3"/>
    </row>
    <row r="1669" spans="1:2">
      <c r="A1669" s="1"/>
      <c r="B1669" s="3"/>
    </row>
    <row r="1670" spans="1:2">
      <c r="A1670" s="1"/>
      <c r="B1670" s="3"/>
    </row>
    <row r="1671" spans="1:2">
      <c r="A1671" s="1"/>
      <c r="B1671" s="3"/>
    </row>
    <row r="1672" spans="1:2">
      <c r="A1672" s="1"/>
      <c r="B1672" s="3"/>
    </row>
    <row r="1673" spans="1:2">
      <c r="A1673" s="1"/>
      <c r="B1673" s="3"/>
    </row>
    <row r="1674" spans="1:2">
      <c r="A1674" s="1"/>
      <c r="B1674" s="3"/>
    </row>
    <row r="1675" spans="1:2">
      <c r="A1675" s="1"/>
      <c r="B1675" s="3"/>
    </row>
    <row r="1676" spans="1:2">
      <c r="A1676" s="1"/>
      <c r="B1676" s="3"/>
    </row>
    <row r="1677" spans="1:2">
      <c r="A1677" s="1"/>
      <c r="B1677" s="3"/>
    </row>
    <row r="1678" spans="1:2">
      <c r="A1678" s="1"/>
      <c r="B1678" s="3"/>
    </row>
    <row r="1679" spans="1:2">
      <c r="A1679" s="1"/>
      <c r="B1679" s="3"/>
    </row>
    <row r="1680" spans="1:2">
      <c r="A1680" s="1"/>
      <c r="B1680" s="3"/>
    </row>
    <row r="1681" spans="1:2">
      <c r="A1681" s="1"/>
      <c r="B1681" s="3"/>
    </row>
    <row r="1682" spans="1:2">
      <c r="A1682" s="1"/>
      <c r="B1682" s="3"/>
    </row>
    <row r="1683" spans="1:2">
      <c r="A1683" s="1"/>
      <c r="B1683" s="3"/>
    </row>
    <row r="1684" spans="1:2">
      <c r="A1684" s="1"/>
      <c r="B1684" s="3"/>
    </row>
    <row r="1685" spans="1:2">
      <c r="A1685" s="1"/>
      <c r="B1685" s="3"/>
    </row>
    <row r="1686" spans="1:2">
      <c r="A1686" s="1"/>
      <c r="B1686" s="3"/>
    </row>
    <row r="1687" spans="1:2">
      <c r="A1687" s="1"/>
      <c r="B1687" s="3"/>
    </row>
    <row r="1688" spans="1:2">
      <c r="A1688" s="1"/>
      <c r="B1688" s="3"/>
    </row>
    <row r="1689" spans="1:2">
      <c r="A1689" s="1"/>
      <c r="B1689" s="3"/>
    </row>
    <row r="1690" spans="1:2">
      <c r="A1690" s="1"/>
      <c r="B1690" s="3"/>
    </row>
    <row r="1691" spans="1:2">
      <c r="A1691" s="1"/>
      <c r="B1691" s="3"/>
    </row>
    <row r="1692" spans="1:2">
      <c r="A1692" s="1"/>
      <c r="B1692" s="3"/>
    </row>
    <row r="1693" spans="1:2">
      <c r="A1693" s="1"/>
      <c r="B1693" s="3"/>
    </row>
    <row r="1694" spans="1:2">
      <c r="A1694" s="1"/>
      <c r="B1694" s="3"/>
    </row>
    <row r="1695" spans="1:2">
      <c r="A1695" s="1"/>
      <c r="B1695" s="3"/>
    </row>
    <row r="1696" spans="1:2">
      <c r="A1696" s="1"/>
      <c r="B1696" s="3"/>
    </row>
    <row r="1697" spans="1:2">
      <c r="A1697" s="1"/>
      <c r="B1697" s="3"/>
    </row>
    <row r="1698" spans="1:2">
      <c r="A1698" s="1"/>
      <c r="B1698" s="3"/>
    </row>
    <row r="1699" spans="1:2">
      <c r="A1699" s="1"/>
      <c r="B1699" s="3"/>
    </row>
    <row r="1700" spans="1:2">
      <c r="A1700" s="1"/>
      <c r="B1700" s="3"/>
    </row>
    <row r="1701" spans="1:2">
      <c r="A1701" s="1"/>
      <c r="B1701" s="3"/>
    </row>
    <row r="1702" spans="1:2">
      <c r="A1702" s="1"/>
      <c r="B1702" s="3"/>
    </row>
    <row r="1703" spans="1:2">
      <c r="A1703" s="1"/>
      <c r="B1703" s="3"/>
    </row>
    <row r="1704" spans="1:2">
      <c r="A1704" s="1"/>
      <c r="B1704" s="3"/>
    </row>
    <row r="1705" spans="1:2">
      <c r="A1705" s="1"/>
      <c r="B1705" s="3"/>
    </row>
    <row r="1706" spans="1:2">
      <c r="A1706" s="1"/>
      <c r="B1706" s="3"/>
    </row>
    <row r="1707" spans="1:2">
      <c r="A1707" s="1"/>
      <c r="B1707" s="3"/>
    </row>
    <row r="1708" spans="1:2">
      <c r="A1708" s="1"/>
      <c r="B1708" s="3"/>
    </row>
    <row r="1709" spans="1:2">
      <c r="A1709" s="1"/>
      <c r="B1709" s="3"/>
    </row>
    <row r="1710" spans="1:2">
      <c r="A1710" s="1"/>
      <c r="B1710" s="3"/>
    </row>
    <row r="1711" spans="1:2">
      <c r="A1711" s="1"/>
      <c r="B1711" s="3"/>
    </row>
    <row r="1712" spans="1:2">
      <c r="A1712" s="1"/>
      <c r="B1712" s="3"/>
    </row>
    <row r="1713" spans="1:2">
      <c r="A1713" s="1"/>
      <c r="B1713" s="3"/>
    </row>
    <row r="1714" spans="1:2">
      <c r="A1714" s="1"/>
      <c r="B1714" s="3"/>
    </row>
    <row r="1715" spans="1:2">
      <c r="A1715" s="1"/>
      <c r="B1715" s="3"/>
    </row>
    <row r="1716" spans="1:2">
      <c r="A1716" s="1"/>
      <c r="B1716" s="3"/>
    </row>
    <row r="1717" spans="1:2">
      <c r="A1717" s="1"/>
      <c r="B1717" s="3"/>
    </row>
    <row r="1718" spans="1:2">
      <c r="A1718" s="1"/>
      <c r="B1718" s="3"/>
    </row>
    <row r="1719" spans="1:2">
      <c r="A1719" s="1"/>
      <c r="B1719" s="3"/>
    </row>
    <row r="1720" spans="1:2">
      <c r="A1720" s="1"/>
      <c r="B1720" s="3"/>
    </row>
    <row r="1721" spans="1:2">
      <c r="A1721" s="1"/>
      <c r="B1721" s="3"/>
    </row>
    <row r="1722" spans="1:2">
      <c r="A1722" s="1"/>
      <c r="B1722" s="3"/>
    </row>
    <row r="1723" spans="1:2">
      <c r="A1723" s="1"/>
      <c r="B1723" s="3"/>
    </row>
    <row r="1724" spans="1:2">
      <c r="A1724" s="1"/>
      <c r="B1724" s="3"/>
    </row>
    <row r="1725" spans="1:2">
      <c r="A1725" s="1"/>
      <c r="B1725" s="3"/>
    </row>
    <row r="1726" spans="1:2">
      <c r="A1726" s="1"/>
      <c r="B1726" s="3"/>
    </row>
    <row r="1727" spans="1:2">
      <c r="A1727" s="1"/>
      <c r="B1727" s="3"/>
    </row>
    <row r="1728" spans="1:2">
      <c r="A1728" s="1"/>
      <c r="B1728" s="3"/>
    </row>
    <row r="1729" spans="1:2">
      <c r="A1729" s="1"/>
      <c r="B1729" s="3"/>
    </row>
    <row r="1730" spans="1:2">
      <c r="A1730" s="1"/>
      <c r="B1730" s="3"/>
    </row>
    <row r="1731" spans="1:2">
      <c r="A1731" s="1"/>
      <c r="B1731" s="3"/>
    </row>
    <row r="1732" spans="1:2">
      <c r="A1732" s="1"/>
      <c r="B1732" s="3"/>
    </row>
    <row r="1733" spans="1:2">
      <c r="A1733" s="1"/>
      <c r="B1733" s="3"/>
    </row>
    <row r="1734" spans="1:2">
      <c r="A1734" s="1"/>
      <c r="B1734" s="3"/>
    </row>
    <row r="1735" spans="1:2">
      <c r="A1735" s="1"/>
      <c r="B1735" s="3"/>
    </row>
    <row r="1736" spans="1:2">
      <c r="A1736" s="1"/>
      <c r="B1736" s="3"/>
    </row>
    <row r="1737" spans="1:2">
      <c r="A1737" s="1"/>
      <c r="B1737" s="3"/>
    </row>
    <row r="1738" spans="1:2">
      <c r="A1738" s="1"/>
      <c r="B1738" s="3"/>
    </row>
    <row r="1739" spans="1:2">
      <c r="A1739" s="1"/>
      <c r="B1739" s="3"/>
    </row>
    <row r="1740" spans="1:2">
      <c r="A1740" s="1"/>
      <c r="B1740" s="3"/>
    </row>
    <row r="1741" spans="1:2">
      <c r="A1741" s="1"/>
      <c r="B1741" s="3"/>
    </row>
    <row r="1742" spans="1:2">
      <c r="A1742" s="1"/>
      <c r="B1742" s="3"/>
    </row>
    <row r="1743" spans="1:2">
      <c r="A1743" s="1"/>
      <c r="B1743" s="3"/>
    </row>
    <row r="1744" spans="1:2">
      <c r="A1744" s="1"/>
      <c r="B1744" s="3"/>
    </row>
    <row r="1745" spans="1:2">
      <c r="A1745" s="1"/>
      <c r="B1745" s="3"/>
    </row>
    <row r="1746" spans="1:2">
      <c r="A1746" s="1"/>
      <c r="B1746" s="3"/>
    </row>
    <row r="1747" spans="1:2">
      <c r="A1747" s="1"/>
      <c r="B1747" s="3"/>
    </row>
    <row r="1748" spans="1:2">
      <c r="A1748" s="1"/>
      <c r="B1748" s="3"/>
    </row>
    <row r="1749" spans="1:2">
      <c r="A1749" s="1"/>
      <c r="B1749" s="3"/>
    </row>
    <row r="1750" spans="1:2">
      <c r="A1750" s="1"/>
      <c r="B1750" s="3"/>
    </row>
    <row r="1751" spans="1:2">
      <c r="A1751" s="1"/>
      <c r="B1751" s="3"/>
    </row>
    <row r="1752" spans="1:2">
      <c r="A1752" s="1"/>
      <c r="B1752" s="3"/>
    </row>
    <row r="1753" spans="1:2">
      <c r="A1753" s="1"/>
      <c r="B1753" s="3"/>
    </row>
    <row r="1754" spans="1:2">
      <c r="A1754" s="1"/>
      <c r="B1754" s="3"/>
    </row>
    <row r="1755" spans="1:2">
      <c r="A1755" s="1"/>
      <c r="B1755" s="3"/>
    </row>
    <row r="1756" spans="1:2">
      <c r="A1756" s="1"/>
      <c r="B1756" s="3"/>
    </row>
    <row r="1757" spans="1:2">
      <c r="A1757" s="1"/>
      <c r="B1757" s="3"/>
    </row>
    <row r="1758" spans="1:2">
      <c r="A1758" s="1"/>
      <c r="B1758" s="3"/>
    </row>
    <row r="1759" spans="1:2">
      <c r="A1759" s="1"/>
      <c r="B1759" s="3"/>
    </row>
    <row r="1760" spans="1:2">
      <c r="A1760" s="1"/>
      <c r="B1760" s="3"/>
    </row>
    <row r="1761" spans="1:2">
      <c r="A1761" s="1"/>
      <c r="B1761" s="3"/>
    </row>
    <row r="1762" spans="1:2">
      <c r="A1762" s="1"/>
      <c r="B1762" s="3"/>
    </row>
    <row r="1763" spans="1:2">
      <c r="A1763" s="1"/>
      <c r="B1763" s="3"/>
    </row>
    <row r="1764" spans="1:2">
      <c r="A1764" s="1"/>
      <c r="B1764" s="3"/>
    </row>
    <row r="1765" spans="1:2">
      <c r="A1765" s="1"/>
      <c r="B1765" s="3"/>
    </row>
    <row r="1766" spans="1:2">
      <c r="A1766" s="1"/>
      <c r="B1766" s="3"/>
    </row>
    <row r="1767" spans="1:2">
      <c r="A1767" s="1"/>
      <c r="B1767" s="3"/>
    </row>
    <row r="1768" spans="1:2">
      <c r="A1768" s="1"/>
      <c r="B1768" s="3"/>
    </row>
    <row r="1769" spans="1:2">
      <c r="A1769" s="1"/>
      <c r="B1769" s="3"/>
    </row>
    <row r="1770" spans="1:2">
      <c r="A1770" s="1"/>
      <c r="B1770" s="3"/>
    </row>
    <row r="1771" spans="1:2">
      <c r="A1771" s="1"/>
      <c r="B1771" s="3"/>
    </row>
    <row r="1772" spans="1:2">
      <c r="A1772" s="1"/>
      <c r="B1772" s="3"/>
    </row>
    <row r="1773" spans="1:2">
      <c r="A1773" s="1"/>
      <c r="B1773" s="3"/>
    </row>
    <row r="1774" spans="1:2">
      <c r="A1774" s="1"/>
      <c r="B1774" s="3"/>
    </row>
    <row r="1775" spans="1:2">
      <c r="A1775" s="1"/>
      <c r="B1775" s="3"/>
    </row>
    <row r="1776" spans="1:2">
      <c r="A1776" s="1"/>
      <c r="B1776" s="3"/>
    </row>
    <row r="1777" spans="1:2">
      <c r="A1777" s="1"/>
      <c r="B1777" s="3"/>
    </row>
    <row r="1778" spans="1:2">
      <c r="A1778" s="1"/>
      <c r="B1778" s="3"/>
    </row>
    <row r="1779" spans="1:2">
      <c r="A1779" s="1"/>
      <c r="B1779" s="3"/>
    </row>
    <row r="1780" spans="1:2">
      <c r="A1780" s="1"/>
      <c r="B1780" s="3"/>
    </row>
    <row r="1781" spans="1:2">
      <c r="A1781" s="1"/>
      <c r="B1781" s="3"/>
    </row>
    <row r="1782" spans="1:2">
      <c r="A1782" s="1"/>
      <c r="B1782" s="3"/>
    </row>
    <row r="1783" spans="1:2">
      <c r="A1783" s="1"/>
      <c r="B1783" s="3"/>
    </row>
    <row r="1784" spans="1:2">
      <c r="A1784" s="1"/>
      <c r="B1784" s="3"/>
    </row>
    <row r="1785" spans="1:2">
      <c r="A1785" s="1"/>
      <c r="B1785" s="3"/>
    </row>
    <row r="1786" spans="1:2">
      <c r="A1786" s="1"/>
      <c r="B1786" s="3"/>
    </row>
    <row r="1787" spans="1:2">
      <c r="A1787" s="1"/>
      <c r="B1787" s="3"/>
    </row>
    <row r="1788" spans="1:2">
      <c r="A1788" s="1"/>
      <c r="B1788" s="3"/>
    </row>
    <row r="1789" spans="1:2">
      <c r="A1789" s="1"/>
      <c r="B1789" s="3"/>
    </row>
    <row r="1790" spans="1:2">
      <c r="A1790" s="1"/>
      <c r="B1790" s="3"/>
    </row>
    <row r="1791" spans="1:2">
      <c r="A1791" s="1"/>
      <c r="B1791" s="3"/>
    </row>
    <row r="1792" spans="1:2">
      <c r="A1792" s="1"/>
      <c r="B1792" s="3"/>
    </row>
    <row r="1793" spans="1:2">
      <c r="A1793" s="1"/>
      <c r="B1793" s="3"/>
    </row>
    <row r="1794" spans="1:2">
      <c r="A1794" s="1"/>
      <c r="B1794" s="3"/>
    </row>
    <row r="1795" spans="1:2">
      <c r="A1795" s="1"/>
      <c r="B1795" s="3"/>
    </row>
    <row r="1796" spans="1:2">
      <c r="A1796" s="1"/>
      <c r="B1796" s="3"/>
    </row>
    <row r="1797" spans="1:2">
      <c r="A1797" s="1"/>
      <c r="B1797" s="3"/>
    </row>
    <row r="1798" spans="1:2">
      <c r="A1798" s="1"/>
      <c r="B1798" s="3"/>
    </row>
    <row r="1799" spans="1:2">
      <c r="A1799" s="1"/>
      <c r="B1799" s="3"/>
    </row>
    <row r="1800" spans="1:2">
      <c r="A1800" s="1"/>
      <c r="B1800" s="3"/>
    </row>
    <row r="1801" spans="1:2">
      <c r="A1801" s="1"/>
      <c r="B1801" s="3"/>
    </row>
    <row r="1802" spans="1:2">
      <c r="A1802" s="1"/>
      <c r="B1802" s="3"/>
    </row>
    <row r="1803" spans="1:2">
      <c r="A1803" s="1"/>
      <c r="B1803" s="3"/>
    </row>
    <row r="1804" spans="1:2">
      <c r="A1804" s="1"/>
      <c r="B1804" s="3"/>
    </row>
    <row r="1805" spans="1:2">
      <c r="A1805" s="1"/>
      <c r="B1805" s="3"/>
    </row>
    <row r="1806" spans="1:2">
      <c r="A1806" s="1"/>
      <c r="B1806" s="3"/>
    </row>
    <row r="1807" spans="1:2">
      <c r="A1807" s="1"/>
      <c r="B1807" s="3"/>
    </row>
    <row r="1808" spans="1:2">
      <c r="A1808" s="1"/>
      <c r="B1808" s="3"/>
    </row>
    <row r="1809" spans="1:2">
      <c r="A1809" s="1"/>
      <c r="B1809" s="3"/>
    </row>
    <row r="1810" spans="1:2">
      <c r="A1810" s="1"/>
      <c r="B1810" s="3"/>
    </row>
    <row r="1811" spans="1:2">
      <c r="A1811" s="1"/>
      <c r="B1811" s="3"/>
    </row>
    <row r="1812" spans="1:2">
      <c r="A1812" s="1"/>
      <c r="B1812" s="3"/>
    </row>
    <row r="1813" spans="1:2">
      <c r="A1813" s="1"/>
      <c r="B1813" s="3"/>
    </row>
    <row r="1814" spans="1:2">
      <c r="A1814" s="1"/>
      <c r="B1814" s="3"/>
    </row>
    <row r="1815" spans="1:2">
      <c r="A1815" s="1"/>
      <c r="B1815" s="3"/>
    </row>
    <row r="1816" spans="1:2">
      <c r="A1816" s="1"/>
      <c r="B1816" s="3"/>
    </row>
    <row r="1817" spans="1:2">
      <c r="A1817" s="1"/>
      <c r="B1817" s="3"/>
    </row>
    <row r="1818" spans="1:2">
      <c r="A1818" s="1"/>
      <c r="B1818" s="3"/>
    </row>
    <row r="1819" spans="1:2">
      <c r="A1819" s="1"/>
      <c r="B1819" s="3"/>
    </row>
    <row r="1820" spans="1:2">
      <c r="A1820" s="1"/>
      <c r="B1820" s="3"/>
    </row>
    <row r="1821" spans="1:2">
      <c r="A1821" s="1"/>
      <c r="B1821" s="3"/>
    </row>
    <row r="1822" spans="1:2">
      <c r="A1822" s="1"/>
      <c r="B1822" s="3"/>
    </row>
    <row r="1823" spans="1:2">
      <c r="A1823" s="1"/>
      <c r="B1823" s="3"/>
    </row>
    <row r="1824" spans="1:2">
      <c r="A1824" s="1"/>
      <c r="B1824" s="3"/>
    </row>
    <row r="1825" spans="1:2">
      <c r="A1825" s="1"/>
      <c r="B1825" s="3"/>
    </row>
    <row r="1826" spans="1:2">
      <c r="A1826" s="1"/>
      <c r="B1826" s="3"/>
    </row>
    <row r="1827" spans="1:2">
      <c r="A1827" s="1"/>
      <c r="B1827" s="3"/>
    </row>
    <row r="1828" spans="1:2">
      <c r="A1828" s="1"/>
      <c r="B1828" s="3"/>
    </row>
    <row r="1829" spans="1:2">
      <c r="A1829" s="1"/>
      <c r="B1829" s="3"/>
    </row>
    <row r="1830" spans="1:2">
      <c r="A1830" s="1"/>
      <c r="B1830" s="3"/>
    </row>
    <row r="1831" spans="1:2">
      <c r="A1831" s="1"/>
      <c r="B1831" s="3"/>
    </row>
    <row r="1832" spans="1:2">
      <c r="A1832" s="1"/>
      <c r="B1832" s="3"/>
    </row>
    <row r="1833" spans="1:2">
      <c r="A1833" s="1"/>
      <c r="B1833" s="3"/>
    </row>
    <row r="1834" spans="1:2">
      <c r="A1834" s="1"/>
      <c r="B1834" s="3"/>
    </row>
    <row r="1835" spans="1:2">
      <c r="A1835" s="1"/>
      <c r="B1835" s="3"/>
    </row>
    <row r="1836" spans="1:2">
      <c r="A1836" s="1"/>
      <c r="B1836" s="3"/>
    </row>
    <row r="1837" spans="1:2">
      <c r="A1837" s="1"/>
      <c r="B1837" s="3"/>
    </row>
    <row r="1838" spans="1:2">
      <c r="A1838" s="1"/>
      <c r="B1838" s="3"/>
    </row>
    <row r="1839" spans="1:2">
      <c r="A1839" s="1"/>
      <c r="B1839" s="3"/>
    </row>
    <row r="1840" spans="1:2">
      <c r="A1840" s="1"/>
      <c r="B1840" s="3"/>
    </row>
    <row r="1841" spans="1:2">
      <c r="A1841" s="1"/>
      <c r="B1841" s="3"/>
    </row>
    <row r="1842" spans="1:2">
      <c r="A1842" s="1"/>
      <c r="B1842" s="3"/>
    </row>
    <row r="1843" spans="1:2">
      <c r="A1843" s="1"/>
      <c r="B1843" s="3"/>
    </row>
    <row r="1844" spans="1:2">
      <c r="A1844" s="1"/>
      <c r="B1844" s="3"/>
    </row>
    <row r="1845" spans="1:2">
      <c r="A1845" s="1"/>
      <c r="B1845" s="3"/>
    </row>
    <row r="1846" spans="1:2">
      <c r="A1846" s="1"/>
      <c r="B1846" s="3"/>
    </row>
    <row r="1847" spans="1:2">
      <c r="A1847" s="1"/>
      <c r="B1847" s="3"/>
    </row>
    <row r="1848" spans="1:2">
      <c r="A1848" s="1"/>
      <c r="B1848" s="3"/>
    </row>
    <row r="1849" spans="1:2">
      <c r="A1849" s="1"/>
      <c r="B1849" s="3"/>
    </row>
    <row r="1850" spans="1:2">
      <c r="A1850" s="1"/>
      <c r="B1850" s="3"/>
    </row>
    <row r="1851" spans="1:2">
      <c r="A1851" s="1"/>
      <c r="B1851" s="3"/>
    </row>
    <row r="1852" spans="1:2">
      <c r="A1852" s="1"/>
      <c r="B1852" s="3"/>
    </row>
    <row r="1853" spans="1:2">
      <c r="A1853" s="1"/>
      <c r="B1853" s="3"/>
    </row>
    <row r="1854" spans="1:2">
      <c r="A1854" s="1"/>
      <c r="B1854" s="3"/>
    </row>
    <row r="1855" spans="1:2">
      <c r="A1855" s="1"/>
      <c r="B1855" s="3"/>
    </row>
    <row r="1856" spans="1:2">
      <c r="A1856" s="1"/>
      <c r="B1856" s="3"/>
    </row>
    <row r="1857" spans="1:2">
      <c r="A1857" s="1"/>
      <c r="B1857" s="3"/>
    </row>
    <row r="1858" spans="1:2">
      <c r="A1858" s="1"/>
      <c r="B1858" s="3"/>
    </row>
    <row r="1859" spans="1:2">
      <c r="A1859" s="1"/>
      <c r="B1859" s="3"/>
    </row>
    <row r="1860" spans="1:2">
      <c r="A1860" s="1"/>
      <c r="B1860" s="3"/>
    </row>
    <row r="1861" spans="1:2">
      <c r="A1861" s="1"/>
      <c r="B1861" s="3"/>
    </row>
    <row r="1862" spans="1:2">
      <c r="A1862" s="1"/>
      <c r="B1862" s="3"/>
    </row>
    <row r="1863" spans="1:2">
      <c r="A1863" s="1"/>
      <c r="B1863" s="3"/>
    </row>
    <row r="1864" spans="1:2">
      <c r="A1864" s="1"/>
      <c r="B1864" s="3"/>
    </row>
    <row r="1865" spans="1:2">
      <c r="A1865" s="1"/>
      <c r="B1865" s="3"/>
    </row>
    <row r="1866" spans="1:2">
      <c r="A1866" s="1"/>
      <c r="B1866" s="3"/>
    </row>
    <row r="1867" spans="1:2">
      <c r="A1867" s="1"/>
      <c r="B1867" s="3"/>
    </row>
    <row r="1868" spans="1:2">
      <c r="A1868" s="1"/>
      <c r="B1868" s="3"/>
    </row>
    <row r="1869" spans="1:2">
      <c r="A1869" s="1"/>
      <c r="B1869" s="3"/>
    </row>
    <row r="1870" spans="1:2">
      <c r="A1870" s="1"/>
      <c r="B1870" s="3"/>
    </row>
    <row r="1871" spans="1:2">
      <c r="A1871" s="1"/>
      <c r="B1871" s="3"/>
    </row>
    <row r="1872" spans="1:2">
      <c r="A1872" s="1"/>
      <c r="B1872" s="3"/>
    </row>
    <row r="1873" spans="1:2">
      <c r="A1873" s="1"/>
      <c r="B1873" s="3"/>
    </row>
    <row r="1874" spans="1:2">
      <c r="A1874" s="1"/>
      <c r="B1874" s="3"/>
    </row>
    <row r="1875" spans="1:2">
      <c r="A1875" s="1"/>
      <c r="B1875" s="3"/>
    </row>
    <row r="1876" spans="1:2">
      <c r="A1876" s="1"/>
      <c r="B1876" s="3"/>
    </row>
    <row r="1877" spans="1:2">
      <c r="A1877" s="1"/>
      <c r="B1877" s="3"/>
    </row>
    <row r="1878" spans="1:2">
      <c r="A1878" s="1"/>
      <c r="B1878" s="3"/>
    </row>
    <row r="1879" spans="1:2">
      <c r="A1879" s="1"/>
      <c r="B1879" s="3"/>
    </row>
    <row r="1880" spans="1:2">
      <c r="A1880" s="1"/>
      <c r="B1880" s="3"/>
    </row>
    <row r="1881" spans="1:2">
      <c r="A1881" s="1"/>
      <c r="B1881" s="3"/>
    </row>
    <row r="1882" spans="1:2">
      <c r="A1882" s="1"/>
      <c r="B1882" s="3"/>
    </row>
    <row r="1883" spans="1:2">
      <c r="A1883" s="1"/>
      <c r="B1883" s="3"/>
    </row>
    <row r="1884" spans="1:2">
      <c r="A1884" s="1"/>
      <c r="B1884" s="3"/>
    </row>
    <row r="1885" spans="1:2">
      <c r="A1885" s="1"/>
      <c r="B1885" s="3"/>
    </row>
    <row r="1886" spans="1:2">
      <c r="A1886" s="1"/>
      <c r="B1886" s="3"/>
    </row>
    <row r="1887" spans="1:2">
      <c r="A1887" s="1"/>
      <c r="B1887" s="3"/>
    </row>
    <row r="1888" spans="1:2">
      <c r="A1888" s="1"/>
      <c r="B1888" s="3"/>
    </row>
    <row r="1889" spans="1:2">
      <c r="A1889" s="1"/>
      <c r="B1889" s="3"/>
    </row>
    <row r="1890" spans="1:2">
      <c r="A1890" s="1"/>
      <c r="B1890" s="3"/>
    </row>
    <row r="1891" spans="1:2">
      <c r="A1891" s="1"/>
      <c r="B1891" s="3"/>
    </row>
    <row r="1892" spans="1:2">
      <c r="A1892" s="1"/>
      <c r="B1892" s="3"/>
    </row>
    <row r="1893" spans="1:2">
      <c r="A1893" s="1"/>
      <c r="B1893" s="3"/>
    </row>
    <row r="1894" spans="1:2">
      <c r="A1894" s="1"/>
      <c r="B1894" s="3"/>
    </row>
    <row r="1895" spans="1:2">
      <c r="A1895" s="1"/>
      <c r="B1895" s="3"/>
    </row>
    <row r="1896" spans="1:2">
      <c r="A1896" s="1"/>
      <c r="B1896" s="3"/>
    </row>
    <row r="1897" spans="1:2">
      <c r="A1897" s="1"/>
      <c r="B1897" s="3"/>
    </row>
    <row r="1898" spans="1:2">
      <c r="A1898" s="1"/>
      <c r="B1898" s="3"/>
    </row>
    <row r="1899" spans="1:2">
      <c r="A1899" s="1"/>
      <c r="B1899" s="3"/>
    </row>
    <row r="1900" spans="1:2">
      <c r="A1900" s="1"/>
      <c r="B1900" s="3"/>
    </row>
    <row r="1901" spans="1:2">
      <c r="A1901" s="1"/>
      <c r="B1901" s="3"/>
    </row>
    <row r="1902" spans="1:2">
      <c r="A1902" s="1"/>
      <c r="B1902" s="3"/>
    </row>
    <row r="1903" spans="1:2">
      <c r="A1903" s="1"/>
      <c r="B1903" s="3"/>
    </row>
    <row r="1904" spans="1:2">
      <c r="A1904" s="1"/>
      <c r="B1904" s="3"/>
    </row>
    <row r="1905" spans="1:2">
      <c r="A1905" s="1"/>
      <c r="B1905" s="3"/>
    </row>
    <row r="1906" spans="1:2">
      <c r="A1906" s="1"/>
      <c r="B1906" s="3"/>
    </row>
    <row r="1907" spans="1:2">
      <c r="A1907" s="1"/>
      <c r="B1907" s="3"/>
    </row>
    <row r="1908" spans="1:2">
      <c r="A1908" s="1"/>
      <c r="B1908" s="3"/>
    </row>
    <row r="1909" spans="1:2">
      <c r="A1909" s="1"/>
      <c r="B1909" s="3"/>
    </row>
    <row r="1910" spans="1:2">
      <c r="A1910" s="1"/>
      <c r="B1910" s="3"/>
    </row>
    <row r="1911" spans="1:2">
      <c r="A1911" s="1"/>
      <c r="B1911" s="3"/>
    </row>
    <row r="1912" spans="1:2">
      <c r="A1912" s="1"/>
      <c r="B1912" s="3"/>
    </row>
    <row r="1913" spans="1:2">
      <c r="A1913" s="1"/>
      <c r="B1913" s="3"/>
    </row>
    <row r="1914" spans="1:2">
      <c r="A1914" s="1"/>
      <c r="B1914" s="3"/>
    </row>
    <row r="1915" spans="1:2">
      <c r="A1915" s="1"/>
      <c r="B1915" s="3"/>
    </row>
    <row r="1916" spans="1:2">
      <c r="A1916" s="1"/>
      <c r="B1916" s="3"/>
    </row>
    <row r="1917" spans="1:2">
      <c r="A1917" s="1"/>
      <c r="B1917" s="3"/>
    </row>
    <row r="1918" spans="1:2">
      <c r="A1918" s="1"/>
      <c r="B1918" s="3"/>
    </row>
    <row r="1919" spans="1:2">
      <c r="A1919" s="1"/>
      <c r="B1919" s="3"/>
    </row>
    <row r="1920" spans="1:2">
      <c r="A1920" s="1"/>
      <c r="B1920" s="3"/>
    </row>
    <row r="1921" spans="1:2">
      <c r="A1921" s="1"/>
      <c r="B1921" s="3"/>
    </row>
    <row r="1922" spans="1:2">
      <c r="A1922" s="1"/>
      <c r="B1922" s="3"/>
    </row>
    <row r="1923" spans="1:2">
      <c r="A1923" s="1"/>
      <c r="B1923" s="3"/>
    </row>
    <row r="1924" spans="1:2">
      <c r="A1924" s="1"/>
      <c r="B1924" s="3"/>
    </row>
    <row r="1925" spans="1:2">
      <c r="A1925" s="1"/>
      <c r="B1925" s="3"/>
    </row>
    <row r="1926" spans="1:2">
      <c r="A1926" s="1"/>
      <c r="B1926" s="3"/>
    </row>
    <row r="1927" spans="1:2">
      <c r="A1927" s="1"/>
      <c r="B1927" s="3"/>
    </row>
    <row r="1928" spans="1:2">
      <c r="A1928" s="1"/>
      <c r="B1928" s="3"/>
    </row>
    <row r="1929" spans="1:2">
      <c r="A1929" s="1"/>
      <c r="B1929" s="3"/>
    </row>
    <row r="1930" spans="1:2">
      <c r="A1930" s="1"/>
      <c r="B1930" s="3"/>
    </row>
    <row r="1931" spans="1:2">
      <c r="A1931" s="1"/>
      <c r="B1931" s="3"/>
    </row>
    <row r="1932" spans="1:2">
      <c r="A1932" s="1"/>
      <c r="B1932" s="3"/>
    </row>
    <row r="1933" spans="1:2">
      <c r="A1933" s="1"/>
      <c r="B1933" s="3"/>
    </row>
    <row r="1934" spans="1:2">
      <c r="A1934" s="1"/>
      <c r="B1934" s="3"/>
    </row>
    <row r="1935" spans="1:2">
      <c r="A1935" s="1"/>
      <c r="B1935" s="3"/>
    </row>
    <row r="1936" spans="1:2">
      <c r="A1936" s="1"/>
      <c r="B1936" s="3"/>
    </row>
    <row r="1937" spans="1:2">
      <c r="A1937" s="1"/>
      <c r="B1937" s="3"/>
    </row>
    <row r="1938" spans="1:2">
      <c r="A1938" s="1"/>
      <c r="B1938" s="3"/>
    </row>
    <row r="1939" spans="1:2">
      <c r="A1939" s="1"/>
      <c r="B1939" s="3"/>
    </row>
    <row r="1940" spans="1:2">
      <c r="A1940" s="1"/>
      <c r="B1940" s="3"/>
    </row>
    <row r="1941" spans="1:2">
      <c r="A1941" s="1"/>
      <c r="B1941" s="3"/>
    </row>
    <row r="1942" spans="1:2">
      <c r="A1942" s="1"/>
      <c r="B1942" s="3"/>
    </row>
    <row r="1943" spans="1:2">
      <c r="A1943" s="1"/>
      <c r="B1943" s="3"/>
    </row>
    <row r="1944" spans="1:2">
      <c r="A1944" s="1"/>
      <c r="B1944" s="3"/>
    </row>
    <row r="1945" spans="1:2">
      <c r="A1945" s="1"/>
      <c r="B1945" s="3"/>
    </row>
    <row r="1946" spans="1:2">
      <c r="A1946" s="1"/>
      <c r="B1946" s="3"/>
    </row>
    <row r="1947" spans="1:2">
      <c r="A1947" s="1"/>
      <c r="B1947" s="3"/>
    </row>
    <row r="1948" spans="1:2">
      <c r="A1948" s="1"/>
      <c r="B1948" s="3"/>
    </row>
    <row r="1949" spans="1:2">
      <c r="A1949" s="1"/>
      <c r="B1949" s="3"/>
    </row>
    <row r="1950" spans="1:2">
      <c r="A1950" s="1"/>
      <c r="B1950" s="3"/>
    </row>
    <row r="1951" spans="1:2">
      <c r="A1951" s="1"/>
      <c r="B1951" s="3"/>
    </row>
    <row r="1952" spans="1:2">
      <c r="A1952" s="1"/>
      <c r="B1952" s="3"/>
    </row>
    <row r="1953" spans="1:2">
      <c r="A1953" s="1"/>
      <c r="B1953" s="3"/>
    </row>
    <row r="1954" spans="1:2">
      <c r="A1954" s="1"/>
      <c r="B1954" s="3"/>
    </row>
    <row r="1955" spans="1:2">
      <c r="A1955" s="1"/>
      <c r="B1955" s="3"/>
    </row>
    <row r="1956" spans="1:2">
      <c r="A1956" s="1"/>
      <c r="B1956" s="3"/>
    </row>
    <row r="1957" spans="1:2">
      <c r="A1957" s="1"/>
      <c r="B1957" s="3"/>
    </row>
    <row r="1958" spans="1:2">
      <c r="A1958" s="1"/>
      <c r="B1958" s="3"/>
    </row>
    <row r="1959" spans="1:2">
      <c r="A1959" s="1"/>
      <c r="B1959" s="3"/>
    </row>
    <row r="1960" spans="1:2">
      <c r="A1960" s="1"/>
      <c r="B1960" s="3"/>
    </row>
    <row r="1961" spans="1:2">
      <c r="A1961" s="1"/>
      <c r="B1961" s="3"/>
    </row>
    <row r="1962" spans="1:2">
      <c r="A1962" s="1"/>
      <c r="B1962" s="3"/>
    </row>
    <row r="1963" spans="1:2">
      <c r="A1963" s="1"/>
      <c r="B1963" s="3"/>
    </row>
    <row r="1964" spans="1:2">
      <c r="A1964" s="1"/>
      <c r="B1964" s="3"/>
    </row>
    <row r="1965" spans="1:2">
      <c r="A1965" s="1"/>
      <c r="B1965" s="3"/>
    </row>
    <row r="1966" spans="1:2">
      <c r="A1966" s="1"/>
      <c r="B1966" s="3"/>
    </row>
    <row r="1967" spans="1:2">
      <c r="A1967" s="1"/>
      <c r="B1967" s="3"/>
    </row>
    <row r="1968" spans="1:2">
      <c r="A1968" s="1"/>
      <c r="B1968" s="3"/>
    </row>
    <row r="1969" spans="1:2">
      <c r="A1969" s="1"/>
      <c r="B1969" s="3"/>
    </row>
    <row r="1970" spans="1:2">
      <c r="A1970" s="1"/>
      <c r="B1970" s="3"/>
    </row>
    <row r="1971" spans="1:2">
      <c r="A1971" s="1"/>
      <c r="B1971" s="3"/>
    </row>
    <row r="1972" spans="1:2">
      <c r="A1972" s="1"/>
      <c r="B1972" s="3"/>
    </row>
    <row r="1973" spans="1:2">
      <c r="A1973" s="1"/>
      <c r="B1973" s="3"/>
    </row>
    <row r="1974" spans="1:2">
      <c r="A1974" s="1"/>
      <c r="B1974" s="3"/>
    </row>
    <row r="1975" spans="1:2">
      <c r="A1975" s="1"/>
      <c r="B1975" s="3"/>
    </row>
    <row r="1976" spans="1:2">
      <c r="A1976" s="1"/>
      <c r="B1976" s="3"/>
    </row>
    <row r="1977" spans="1:2">
      <c r="A1977" s="1"/>
      <c r="B1977" s="3"/>
    </row>
    <row r="1978" spans="1:2">
      <c r="A1978" s="1"/>
      <c r="B1978" s="3"/>
    </row>
    <row r="1979" spans="1:2">
      <c r="A1979" s="1"/>
      <c r="B1979" s="3"/>
    </row>
    <row r="1980" spans="1:2">
      <c r="A1980" s="1"/>
      <c r="B1980" s="3"/>
    </row>
    <row r="1981" spans="1:2">
      <c r="A1981" s="1"/>
      <c r="B1981" s="3"/>
    </row>
    <row r="1982" spans="1:2">
      <c r="A1982" s="1"/>
      <c r="B1982" s="3"/>
    </row>
    <row r="1983" spans="1:2">
      <c r="A1983" s="1"/>
      <c r="B1983" s="3"/>
    </row>
    <row r="1984" spans="1:2">
      <c r="A1984" s="1"/>
      <c r="B1984" s="3"/>
    </row>
    <row r="1985" spans="1:2">
      <c r="A1985" s="1"/>
      <c r="B1985" s="3"/>
    </row>
    <row r="1986" spans="1:2">
      <c r="A1986" s="1"/>
      <c r="B1986" s="3"/>
    </row>
    <row r="1987" spans="1:2">
      <c r="A1987" s="1"/>
      <c r="B1987" s="3"/>
    </row>
    <row r="1988" spans="1:2">
      <c r="A1988" s="1"/>
      <c r="B1988" s="3"/>
    </row>
    <row r="1989" spans="1:2">
      <c r="A1989" s="1"/>
      <c r="B1989" s="3"/>
    </row>
    <row r="1990" spans="1:2">
      <c r="A1990" s="1"/>
      <c r="B1990" s="3"/>
    </row>
    <row r="1991" spans="1:2">
      <c r="A1991" s="1"/>
      <c r="B1991" s="3"/>
    </row>
    <row r="1992" spans="1:2">
      <c r="A1992" s="1"/>
      <c r="B1992" s="3"/>
    </row>
    <row r="1993" spans="1:2">
      <c r="A1993" s="1"/>
      <c r="B1993" s="3"/>
    </row>
    <row r="1994" spans="1:2">
      <c r="A1994" s="1"/>
      <c r="B1994" s="3"/>
    </row>
    <row r="1995" spans="1:2">
      <c r="A1995" s="1"/>
      <c r="B1995" s="3"/>
    </row>
    <row r="1996" spans="1:2">
      <c r="A1996" s="1"/>
      <c r="B1996" s="3"/>
    </row>
    <row r="1997" spans="1:2">
      <c r="A1997" s="1"/>
      <c r="B1997" s="3"/>
    </row>
    <row r="1998" spans="1:2">
      <c r="A1998" s="1"/>
      <c r="B1998" s="3"/>
    </row>
    <row r="1999" spans="1:2">
      <c r="A1999" s="1"/>
      <c r="B1999" s="3"/>
    </row>
    <row r="2000" spans="1:2">
      <c r="A2000" s="1"/>
      <c r="B2000" s="3"/>
    </row>
    <row r="2001" spans="1:2">
      <c r="A2001" s="1"/>
      <c r="B2001" s="3"/>
    </row>
    <row r="2002" spans="1:2">
      <c r="A2002" s="1"/>
      <c r="B2002" s="3"/>
    </row>
    <row r="2003" spans="1:2">
      <c r="A2003" s="1"/>
      <c r="B2003" s="3"/>
    </row>
    <row r="2004" spans="1:2">
      <c r="A2004" s="1"/>
      <c r="B2004" s="3"/>
    </row>
    <row r="2005" spans="1:2">
      <c r="A2005" s="1"/>
      <c r="B2005" s="3"/>
    </row>
    <row r="2006" spans="1:2">
      <c r="A2006" s="1"/>
      <c r="B2006" s="3"/>
    </row>
    <row r="2007" spans="1:2">
      <c r="A2007" s="1"/>
      <c r="B2007" s="3"/>
    </row>
    <row r="2008" spans="1:2">
      <c r="A2008" s="1"/>
      <c r="B2008" s="3"/>
    </row>
    <row r="2009" spans="1:2">
      <c r="A2009" s="1"/>
      <c r="B2009" s="3"/>
    </row>
    <row r="2010" spans="1:2">
      <c r="A2010" s="1"/>
      <c r="B2010" s="3"/>
    </row>
    <row r="2011" spans="1:2">
      <c r="A2011" s="1"/>
      <c r="B2011" s="3"/>
    </row>
    <row r="2012" spans="1:2">
      <c r="A2012" s="1"/>
      <c r="B2012" s="3"/>
    </row>
    <row r="2013" spans="1:2">
      <c r="A2013" s="1"/>
      <c r="B2013" s="3"/>
    </row>
    <row r="2014" spans="1:2">
      <c r="A2014" s="1"/>
      <c r="B2014" s="3"/>
    </row>
    <row r="2015" spans="1:2">
      <c r="A2015" s="1"/>
      <c r="B2015" s="3"/>
    </row>
    <row r="2016" spans="1:2">
      <c r="A2016" s="1"/>
      <c r="B2016" s="3"/>
    </row>
    <row r="2017" spans="1:2">
      <c r="A2017" s="1"/>
      <c r="B2017" s="3"/>
    </row>
    <row r="2018" spans="1:2">
      <c r="A2018" s="1"/>
      <c r="B2018" s="3"/>
    </row>
    <row r="2019" spans="1:2">
      <c r="A2019" s="1"/>
      <c r="B2019" s="3"/>
    </row>
    <row r="2020" spans="1:2">
      <c r="A2020" s="1"/>
      <c r="B2020" s="3"/>
    </row>
    <row r="2021" spans="1:2">
      <c r="A2021" s="1"/>
      <c r="B2021" s="3"/>
    </row>
    <row r="2022" spans="1:2">
      <c r="A2022" s="1"/>
      <c r="B2022" s="3"/>
    </row>
    <row r="2023" spans="1:2">
      <c r="A2023" s="1"/>
      <c r="B2023" s="3"/>
    </row>
    <row r="2024" spans="1:2">
      <c r="A2024" s="1"/>
      <c r="B2024" s="3"/>
    </row>
    <row r="2025" spans="1:2">
      <c r="A2025" s="1"/>
      <c r="B2025" s="3"/>
    </row>
    <row r="2026" spans="1:2">
      <c r="A2026" s="1"/>
      <c r="B2026" s="3"/>
    </row>
    <row r="2027" spans="1:2">
      <c r="A2027" s="1"/>
      <c r="B2027" s="3"/>
    </row>
    <row r="2028" spans="1:2">
      <c r="A2028" s="1"/>
      <c r="B2028" s="3"/>
    </row>
    <row r="2029" spans="1:2">
      <c r="A2029" s="1"/>
      <c r="B2029" s="3"/>
    </row>
    <row r="2030" spans="1:2">
      <c r="A2030" s="1"/>
      <c r="B2030" s="3"/>
    </row>
    <row r="2031" spans="1:2">
      <c r="A2031" s="1"/>
      <c r="B2031" s="3"/>
    </row>
    <row r="2032" spans="1:2">
      <c r="A2032" s="1"/>
      <c r="B2032" s="3"/>
    </row>
    <row r="2033" spans="1:2">
      <c r="A2033" s="1"/>
      <c r="B2033" s="3"/>
    </row>
    <row r="2034" spans="1:2">
      <c r="A2034" s="1"/>
      <c r="B2034" s="3"/>
    </row>
    <row r="2035" spans="1:2">
      <c r="A2035" s="1"/>
      <c r="B2035" s="3"/>
    </row>
    <row r="2036" spans="1:2">
      <c r="A2036" s="1"/>
      <c r="B2036" s="3"/>
    </row>
    <row r="2037" spans="1:2">
      <c r="A2037" s="1"/>
      <c r="B2037" s="3"/>
    </row>
    <row r="2038" spans="1:2">
      <c r="A2038" s="1"/>
      <c r="B2038" s="3"/>
    </row>
    <row r="2039" spans="1:2">
      <c r="A2039" s="1"/>
      <c r="B2039" s="3"/>
    </row>
    <row r="2040" spans="1:2">
      <c r="A2040" s="1"/>
      <c r="B2040" s="3"/>
    </row>
    <row r="2041" spans="1:2">
      <c r="A2041" s="1"/>
      <c r="B2041" s="3"/>
    </row>
    <row r="2042" spans="1:2">
      <c r="A2042" s="1"/>
      <c r="B2042" s="3"/>
    </row>
    <row r="2043" spans="1:2">
      <c r="A2043" s="1"/>
      <c r="B2043" s="3"/>
    </row>
    <row r="2044" spans="1:2">
      <c r="A2044" s="1"/>
      <c r="B2044" s="3"/>
    </row>
    <row r="2045" spans="1:2">
      <c r="A2045" s="1"/>
      <c r="B2045" s="3"/>
    </row>
    <row r="2046" spans="1:2">
      <c r="A2046" s="1"/>
      <c r="B2046" s="3"/>
    </row>
    <row r="2047" spans="1:2">
      <c r="A2047" s="1"/>
      <c r="B2047" s="3"/>
    </row>
    <row r="2048" spans="1:2">
      <c r="A2048" s="1"/>
      <c r="B2048" s="3"/>
    </row>
    <row r="2049" spans="1:2">
      <c r="A2049" s="1"/>
      <c r="B2049" s="3"/>
    </row>
    <row r="2050" spans="1:2">
      <c r="A2050" s="1"/>
      <c r="B2050" s="3"/>
    </row>
    <row r="2051" spans="1:2">
      <c r="A2051" s="1"/>
      <c r="B2051" s="3"/>
    </row>
    <row r="2052" spans="1:2">
      <c r="A2052" s="1"/>
      <c r="B2052" s="3"/>
    </row>
    <row r="2053" spans="1:2">
      <c r="A2053" s="1"/>
      <c r="B2053" s="3"/>
    </row>
    <row r="2054" spans="1:2">
      <c r="A2054" s="1"/>
      <c r="B2054" s="3"/>
    </row>
    <row r="2055" spans="1:2">
      <c r="A2055" s="1"/>
      <c r="B2055" s="3"/>
    </row>
    <row r="2056" spans="1:2">
      <c r="A2056" s="1"/>
      <c r="B2056" s="3"/>
    </row>
    <row r="2057" spans="1:2">
      <c r="A2057" s="1"/>
      <c r="B2057" s="3"/>
    </row>
    <row r="2058" spans="1:2">
      <c r="A2058" s="1"/>
      <c r="B2058" s="3"/>
    </row>
    <row r="2059" spans="1:2">
      <c r="A2059" s="1"/>
      <c r="B2059" s="3"/>
    </row>
    <row r="2060" spans="1:2">
      <c r="A2060" s="1"/>
      <c r="B2060" s="3"/>
    </row>
    <row r="2061" spans="1:2">
      <c r="A2061" s="1"/>
      <c r="B2061" s="3"/>
    </row>
    <row r="2062" spans="1:2">
      <c r="A2062" s="1"/>
      <c r="B2062" s="3"/>
    </row>
    <row r="2063" spans="1:2">
      <c r="A2063" s="1"/>
      <c r="B2063" s="3"/>
    </row>
    <row r="2064" spans="1:2">
      <c r="A2064" s="1"/>
      <c r="B2064" s="3"/>
    </row>
    <row r="2065" spans="1:2">
      <c r="A2065" s="1"/>
      <c r="B2065" s="3"/>
    </row>
    <row r="2066" spans="1:2">
      <c r="A2066" s="1"/>
      <c r="B2066" s="3"/>
    </row>
    <row r="2067" spans="1:2">
      <c r="A2067" s="1"/>
      <c r="B2067" s="3"/>
    </row>
    <row r="2068" spans="1:2">
      <c r="A2068" s="1"/>
      <c r="B2068" s="3"/>
    </row>
    <row r="2069" spans="1:2">
      <c r="A2069" s="1"/>
      <c r="B2069" s="3"/>
    </row>
    <row r="2070" spans="1:2">
      <c r="A2070" s="1"/>
      <c r="B2070" s="3"/>
    </row>
    <row r="2071" spans="1:2">
      <c r="A2071" s="1"/>
      <c r="B2071" s="3"/>
    </row>
    <row r="2072" spans="1:2">
      <c r="A2072" s="1"/>
      <c r="B2072" s="3"/>
    </row>
    <row r="2073" spans="1:2">
      <c r="A2073" s="1"/>
      <c r="B2073" s="3"/>
    </row>
    <row r="2074" spans="1:2">
      <c r="A2074" s="1"/>
      <c r="B2074" s="3"/>
    </row>
    <row r="2075" spans="1:2">
      <c r="A2075" s="1"/>
      <c r="B2075" s="3"/>
    </row>
    <row r="2076" spans="1:2">
      <c r="A2076" s="1"/>
      <c r="B2076" s="3"/>
    </row>
    <row r="2077" spans="1:2">
      <c r="A2077" s="1"/>
      <c r="B2077" s="3"/>
    </row>
    <row r="2078" spans="1:2">
      <c r="A2078" s="1"/>
      <c r="B2078" s="3"/>
    </row>
    <row r="2079" spans="1:2">
      <c r="A2079" s="1"/>
      <c r="B2079" s="3"/>
    </row>
    <row r="2080" spans="1:2">
      <c r="A2080" s="1"/>
      <c r="B2080" s="3"/>
    </row>
    <row r="2081" spans="1:2">
      <c r="A2081" s="1"/>
      <c r="B2081" s="3"/>
    </row>
    <row r="2082" spans="1:2">
      <c r="A2082" s="1"/>
      <c r="B2082" s="3"/>
    </row>
    <row r="2083" spans="1:2">
      <c r="A2083" s="1"/>
      <c r="B2083" s="3"/>
    </row>
    <row r="2084" spans="1:2">
      <c r="A2084" s="1"/>
      <c r="B2084" s="3"/>
    </row>
    <row r="2085" spans="1:2">
      <c r="A2085" s="1"/>
      <c r="B2085" s="3"/>
    </row>
    <row r="2086" spans="1:2">
      <c r="A2086" s="1"/>
      <c r="B2086" s="3"/>
    </row>
    <row r="2087" spans="1:2">
      <c r="A2087" s="1"/>
      <c r="B2087" s="3"/>
    </row>
    <row r="2088" spans="1:2">
      <c r="A2088" s="1"/>
      <c r="B2088" s="3"/>
    </row>
    <row r="2089" spans="1:2">
      <c r="A2089" s="1"/>
      <c r="B2089" s="3"/>
    </row>
    <row r="2090" spans="1:2">
      <c r="A2090" s="1"/>
      <c r="B2090" s="3"/>
    </row>
    <row r="2091" spans="1:2">
      <c r="A2091" s="1"/>
      <c r="B2091" s="3"/>
    </row>
    <row r="2092" spans="1:2">
      <c r="A2092" s="1"/>
      <c r="B2092" s="3"/>
    </row>
    <row r="2093" spans="1:2">
      <c r="A2093" s="1"/>
      <c r="B2093" s="3"/>
    </row>
    <row r="2094" spans="1:2">
      <c r="A2094" s="1"/>
      <c r="B2094" s="3"/>
    </row>
    <row r="2095" spans="1:2">
      <c r="A2095" s="1"/>
      <c r="B2095" s="3"/>
    </row>
    <row r="2096" spans="1:2">
      <c r="A2096" s="1"/>
      <c r="B2096" s="3"/>
    </row>
    <row r="2097" spans="1:2">
      <c r="A2097" s="1"/>
      <c r="B2097" s="3"/>
    </row>
    <row r="2098" spans="1:2">
      <c r="A2098" s="1"/>
      <c r="B2098" s="3"/>
    </row>
    <row r="2099" spans="1:2">
      <c r="A2099" s="1"/>
      <c r="B2099" s="3"/>
    </row>
    <row r="2100" spans="1:2">
      <c r="A2100" s="1"/>
      <c r="B2100" s="3"/>
    </row>
    <row r="2101" spans="1:2">
      <c r="A2101" s="1"/>
      <c r="B2101" s="3"/>
    </row>
    <row r="2102" spans="1:2">
      <c r="A2102" s="1"/>
      <c r="B2102" s="3"/>
    </row>
    <row r="2103" spans="1:2">
      <c r="A2103" s="1"/>
      <c r="B2103" s="3"/>
    </row>
    <row r="2104" spans="1:2">
      <c r="A2104" s="1"/>
      <c r="B2104" s="3"/>
    </row>
    <row r="2105" spans="1:2">
      <c r="A2105" s="1"/>
      <c r="B2105" s="3"/>
    </row>
    <row r="2106" spans="1:2">
      <c r="A2106" s="1"/>
      <c r="B2106" s="3"/>
    </row>
    <row r="2107" spans="1:2">
      <c r="A2107" s="1"/>
      <c r="B2107" s="3"/>
    </row>
    <row r="2108" spans="1:2">
      <c r="A2108" s="1"/>
      <c r="B2108" s="3"/>
    </row>
    <row r="2109" spans="1:2">
      <c r="A2109" s="1"/>
      <c r="B2109" s="3"/>
    </row>
    <row r="2110" spans="1:2">
      <c r="A2110" s="1"/>
      <c r="B2110" s="3"/>
    </row>
    <row r="2111" spans="1:2">
      <c r="A2111" s="1"/>
      <c r="B2111" s="3"/>
    </row>
    <row r="2112" spans="1:2">
      <c r="A2112" s="1"/>
      <c r="B2112" s="3"/>
    </row>
    <row r="2113" spans="1:2">
      <c r="A2113" s="1"/>
      <c r="B2113" s="3"/>
    </row>
    <row r="2114" spans="1:2">
      <c r="A2114" s="1"/>
      <c r="B2114" s="3"/>
    </row>
    <row r="2115" spans="1:2">
      <c r="A2115" s="1"/>
      <c r="B2115" s="3"/>
    </row>
    <row r="2116" spans="1:2">
      <c r="A2116" s="1"/>
      <c r="B2116" s="3"/>
    </row>
    <row r="2117" spans="1:2">
      <c r="A2117" s="1"/>
      <c r="B2117" s="3"/>
    </row>
    <row r="2118" spans="1:2">
      <c r="A2118" s="1"/>
      <c r="B2118" s="3"/>
    </row>
    <row r="2119" spans="1:2">
      <c r="A2119" s="1"/>
      <c r="B2119" s="3"/>
    </row>
    <row r="2120" spans="1:2">
      <c r="A2120" s="1"/>
      <c r="B2120" s="3"/>
    </row>
    <row r="2121" spans="1:2">
      <c r="A2121" s="1"/>
      <c r="B2121" s="3"/>
    </row>
    <row r="2122" spans="1:2">
      <c r="A2122" s="1"/>
      <c r="B2122" s="3"/>
    </row>
    <row r="2123" spans="1:2">
      <c r="A2123" s="1"/>
      <c r="B2123" s="3"/>
    </row>
    <row r="2124" spans="1:2">
      <c r="A2124" s="1"/>
      <c r="B2124" s="3"/>
    </row>
    <row r="2125" spans="1:2">
      <c r="A2125" s="1"/>
      <c r="B2125" s="3"/>
    </row>
    <row r="2126" spans="1:2">
      <c r="A2126" s="1"/>
      <c r="B2126" s="3"/>
    </row>
    <row r="2127" spans="1:2">
      <c r="A2127" s="1"/>
      <c r="B2127" s="3"/>
    </row>
    <row r="2128" spans="1:2">
      <c r="A2128" s="1"/>
      <c r="B2128" s="3"/>
    </row>
    <row r="2129" spans="1:2">
      <c r="A2129" s="1"/>
      <c r="B2129" s="3"/>
    </row>
    <row r="2130" spans="1:2">
      <c r="A2130" s="1"/>
      <c r="B2130" s="3"/>
    </row>
    <row r="2131" spans="1:2">
      <c r="A2131" s="1"/>
      <c r="B2131" s="3"/>
    </row>
    <row r="2132" spans="1:2">
      <c r="A2132" s="1"/>
      <c r="B2132" s="3"/>
    </row>
    <row r="2133" spans="1:2">
      <c r="A2133" s="1"/>
      <c r="B2133" s="3"/>
    </row>
    <row r="2134" spans="1:2">
      <c r="A2134" s="1"/>
      <c r="B2134" s="3"/>
    </row>
    <row r="2135" spans="1:2">
      <c r="A2135" s="1"/>
      <c r="B2135" s="3"/>
    </row>
    <row r="2136" spans="1:2">
      <c r="A2136" s="1"/>
      <c r="B2136" s="3"/>
    </row>
    <row r="2137" spans="1:2">
      <c r="A2137" s="1"/>
      <c r="B2137" s="3"/>
    </row>
    <row r="2138" spans="1:2">
      <c r="A2138" s="1"/>
      <c r="B2138" s="3"/>
    </row>
    <row r="2139" spans="1:2">
      <c r="A2139" s="1"/>
      <c r="B2139" s="3"/>
    </row>
    <row r="2140" spans="1:2">
      <c r="A2140" s="1"/>
      <c r="B2140" s="3"/>
    </row>
    <row r="2141" spans="1:2">
      <c r="A2141" s="1"/>
      <c r="B2141" s="3"/>
    </row>
    <row r="2142" spans="1:2">
      <c r="A2142" s="1"/>
      <c r="B2142" s="3"/>
    </row>
    <row r="2143" spans="1:2">
      <c r="A2143" s="1"/>
      <c r="B2143" s="3"/>
    </row>
    <row r="2144" spans="1:2">
      <c r="A2144" s="1"/>
      <c r="B2144" s="3"/>
    </row>
    <row r="2145" spans="1:2">
      <c r="A2145" s="1"/>
      <c r="B2145" s="3"/>
    </row>
    <row r="2146" spans="1:2">
      <c r="A2146" s="1"/>
      <c r="B2146" s="3"/>
    </row>
    <row r="2147" spans="1:2">
      <c r="A2147" s="1"/>
      <c r="B2147" s="3"/>
    </row>
    <row r="2148" spans="1:2">
      <c r="A2148" s="1"/>
      <c r="B2148" s="3"/>
    </row>
    <row r="2149" spans="1:2">
      <c r="A2149" s="1"/>
      <c r="B2149" s="3"/>
    </row>
    <row r="2150" spans="1:2">
      <c r="A2150" s="1"/>
      <c r="B2150" s="3"/>
    </row>
    <row r="2151" spans="1:2">
      <c r="A2151" s="1"/>
      <c r="B2151" s="3"/>
    </row>
    <row r="2152" spans="1:2">
      <c r="A2152" s="1"/>
      <c r="B2152" s="3"/>
    </row>
    <row r="2153" spans="1:2">
      <c r="A2153" s="1"/>
      <c r="B2153" s="3"/>
    </row>
    <row r="2154" spans="1:2">
      <c r="A2154" s="1"/>
      <c r="B2154" s="3"/>
    </row>
    <row r="2155" spans="1:2">
      <c r="A2155" s="1"/>
      <c r="B2155" s="3"/>
    </row>
    <row r="2156" spans="1:2">
      <c r="A2156" s="1"/>
      <c r="B2156" s="3"/>
    </row>
    <row r="2157" spans="1:2">
      <c r="A2157" s="1"/>
      <c r="B2157" s="3"/>
    </row>
    <row r="2158" spans="1:2">
      <c r="A2158" s="1"/>
      <c r="B2158" s="3"/>
    </row>
    <row r="2159" spans="1:2">
      <c r="A2159" s="1"/>
      <c r="B2159" s="3"/>
    </row>
    <row r="2160" spans="1:2">
      <c r="A2160" s="1"/>
      <c r="B2160" s="3"/>
    </row>
    <row r="2161" spans="1:2">
      <c r="A2161" s="1"/>
      <c r="B2161" s="3"/>
    </row>
    <row r="2162" spans="1:2">
      <c r="A2162" s="1"/>
      <c r="B2162" s="3"/>
    </row>
    <row r="2163" spans="1:2">
      <c r="A2163" s="1"/>
      <c r="B2163" s="3"/>
    </row>
    <row r="2164" spans="1:2">
      <c r="A2164" s="1"/>
      <c r="B2164" s="3"/>
    </row>
    <row r="2165" spans="1:2">
      <c r="A2165" s="1"/>
      <c r="B2165" s="3"/>
    </row>
    <row r="2166" spans="1:2">
      <c r="A2166" s="1"/>
      <c r="B2166" s="3"/>
    </row>
    <row r="2167" spans="1:2">
      <c r="A2167" s="1"/>
      <c r="B2167" s="3"/>
    </row>
    <row r="2168" spans="1:2">
      <c r="A2168" s="1"/>
      <c r="B2168" s="3"/>
    </row>
    <row r="2169" spans="1:2">
      <c r="A2169" s="1"/>
      <c r="B2169" s="3"/>
    </row>
    <row r="2170" spans="1:2">
      <c r="A2170" s="1"/>
      <c r="B2170" s="3"/>
    </row>
    <row r="2171" spans="1:2">
      <c r="A2171" s="1"/>
      <c r="B2171" s="3"/>
    </row>
    <row r="2172" spans="1:2">
      <c r="A2172" s="1"/>
      <c r="B2172" s="3"/>
    </row>
    <row r="2173" spans="1:2">
      <c r="A2173" s="1"/>
      <c r="B2173" s="3"/>
    </row>
    <row r="2174" spans="1:2">
      <c r="A2174" s="1"/>
      <c r="B2174" s="3"/>
    </row>
    <row r="2175" spans="1:2">
      <c r="A2175" s="1"/>
      <c r="B2175" s="3"/>
    </row>
    <row r="2176" spans="1:2">
      <c r="A2176" s="1"/>
      <c r="B2176" s="3"/>
    </row>
    <row r="2177" spans="1:2">
      <c r="A2177" s="1"/>
      <c r="B2177" s="3"/>
    </row>
    <row r="2178" spans="1:2">
      <c r="A2178" s="1"/>
      <c r="B2178" s="3"/>
    </row>
    <row r="2179" spans="1:2">
      <c r="A2179" s="1"/>
      <c r="B2179" s="3"/>
    </row>
    <row r="2180" spans="1:2">
      <c r="A2180" s="1"/>
      <c r="B2180" s="3"/>
    </row>
    <row r="2181" spans="1:2">
      <c r="A2181" s="1"/>
      <c r="B2181" s="3"/>
    </row>
    <row r="2182" spans="1:2">
      <c r="A2182" s="1"/>
      <c r="B2182" s="3"/>
    </row>
    <row r="2183" spans="1:2">
      <c r="A2183" s="1"/>
      <c r="B2183" s="3"/>
    </row>
    <row r="2184" spans="1:2">
      <c r="A2184" s="1"/>
      <c r="B2184" s="3"/>
    </row>
    <row r="2185" spans="1:2">
      <c r="A2185" s="1"/>
      <c r="B2185" s="3"/>
    </row>
    <row r="2186" spans="1:2">
      <c r="A2186" s="1"/>
      <c r="B2186" s="3"/>
    </row>
    <row r="2187" spans="1:2">
      <c r="A2187" s="1"/>
      <c r="B2187" s="3"/>
    </row>
    <row r="2188" spans="1:2">
      <c r="A2188" s="1"/>
      <c r="B2188" s="3"/>
    </row>
    <row r="2189" spans="1:2">
      <c r="A2189" s="1"/>
      <c r="B2189" s="3"/>
    </row>
    <row r="2190" spans="1:2">
      <c r="A2190" s="1"/>
      <c r="B2190" s="3"/>
    </row>
    <row r="2191" spans="1:2">
      <c r="A2191" s="1"/>
      <c r="B2191" s="3"/>
    </row>
    <row r="2192" spans="1:2">
      <c r="A2192" s="1"/>
      <c r="B2192" s="3"/>
    </row>
    <row r="2193" spans="1:2">
      <c r="A2193" s="1"/>
      <c r="B2193" s="3"/>
    </row>
    <row r="2194" spans="1:2">
      <c r="A2194" s="1"/>
      <c r="B2194" s="3"/>
    </row>
    <row r="2195" spans="1:2">
      <c r="A2195" s="1"/>
      <c r="B2195" s="3"/>
    </row>
    <row r="2196" spans="1:2">
      <c r="A2196" s="1"/>
      <c r="B2196" s="3"/>
    </row>
    <row r="2197" spans="1:2">
      <c r="A2197" s="1"/>
      <c r="B2197" s="3"/>
    </row>
    <row r="2198" spans="1:2">
      <c r="A2198" s="1"/>
      <c r="B2198" s="3"/>
    </row>
    <row r="2199" spans="1:2">
      <c r="A2199" s="1"/>
      <c r="B2199" s="3"/>
    </row>
    <row r="2200" spans="1:2">
      <c r="A2200" s="1"/>
      <c r="B2200" s="3"/>
    </row>
    <row r="2201" spans="1:2">
      <c r="A2201" s="1"/>
      <c r="B2201" s="3"/>
    </row>
    <row r="2202" spans="1:2">
      <c r="A2202" s="1"/>
      <c r="B2202" s="3"/>
    </row>
    <row r="2203" spans="1:2">
      <c r="A2203" s="1"/>
      <c r="B2203" s="3"/>
    </row>
    <row r="2204" spans="1:2">
      <c r="A2204" s="1"/>
      <c r="B2204" s="3"/>
    </row>
    <row r="2205" spans="1:2">
      <c r="A2205" s="1"/>
      <c r="B2205" s="3"/>
    </row>
    <row r="2206" spans="1:2">
      <c r="A2206" s="1"/>
      <c r="B2206" s="3"/>
    </row>
    <row r="2207" spans="1:2">
      <c r="A2207" s="1"/>
      <c r="B2207" s="3"/>
    </row>
    <row r="2208" spans="1:2">
      <c r="A2208" s="1"/>
      <c r="B2208" s="3"/>
    </row>
    <row r="2209" spans="1:2">
      <c r="A2209" s="1"/>
      <c r="B2209" s="3"/>
    </row>
    <row r="2210" spans="1:2">
      <c r="A2210" s="1"/>
      <c r="B2210" s="3"/>
    </row>
    <row r="2211" spans="1:2">
      <c r="A2211" s="1"/>
      <c r="B2211" s="3"/>
    </row>
    <row r="2212" spans="1:2">
      <c r="A2212" s="1"/>
      <c r="B2212" s="3"/>
    </row>
    <row r="2213" spans="1:2">
      <c r="A2213" s="1"/>
      <c r="B2213" s="3"/>
    </row>
    <row r="2214" spans="1:2">
      <c r="A2214" s="1"/>
      <c r="B2214" s="3"/>
    </row>
    <row r="2215" spans="1:2">
      <c r="A2215" s="1"/>
      <c r="B2215" s="3"/>
    </row>
    <row r="2216" spans="1:2">
      <c r="A2216" s="1"/>
      <c r="B2216" s="3"/>
    </row>
    <row r="2217" spans="1:2">
      <c r="A2217" s="1"/>
      <c r="B2217" s="3"/>
    </row>
    <row r="2218" spans="1:2">
      <c r="A2218" s="1"/>
      <c r="B2218" s="3"/>
    </row>
    <row r="2219" spans="1:2">
      <c r="A2219" s="1"/>
      <c r="B2219" s="3"/>
    </row>
    <row r="2220" spans="1:2">
      <c r="A2220" s="1"/>
      <c r="B2220" s="3"/>
    </row>
    <row r="2221" spans="1:2">
      <c r="A2221" s="1"/>
      <c r="B2221" s="3"/>
    </row>
    <row r="2222" spans="1:2">
      <c r="A2222" s="1"/>
      <c r="B2222" s="3"/>
    </row>
    <row r="2223" spans="1:2">
      <c r="A2223" s="1"/>
      <c r="B2223" s="3"/>
    </row>
    <row r="2224" spans="1:2">
      <c r="A2224" s="1"/>
      <c r="B2224" s="3"/>
    </row>
    <row r="2225" spans="1:2">
      <c r="A2225" s="1"/>
      <c r="B2225" s="3"/>
    </row>
    <row r="2226" spans="1:2">
      <c r="A2226" s="1"/>
      <c r="B2226" s="3"/>
    </row>
    <row r="2227" spans="1:2">
      <c r="A2227" s="1"/>
      <c r="B2227" s="3"/>
    </row>
    <row r="2228" spans="1:2">
      <c r="A2228" s="1"/>
      <c r="B2228" s="3"/>
    </row>
    <row r="2229" spans="1:2">
      <c r="A2229" s="1"/>
      <c r="B2229" s="3"/>
    </row>
    <row r="2230" spans="1:2">
      <c r="A2230" s="1"/>
      <c r="B2230" s="3"/>
    </row>
    <row r="2231" spans="1:2">
      <c r="A2231" s="1"/>
      <c r="B2231" s="3"/>
    </row>
    <row r="2232" spans="1:2">
      <c r="A2232" s="1"/>
      <c r="B2232" s="3"/>
    </row>
    <row r="2233" spans="1:2">
      <c r="A2233" s="1"/>
      <c r="B2233" s="3"/>
    </row>
    <row r="2234" spans="1:2">
      <c r="A2234" s="1"/>
      <c r="B2234" s="3"/>
    </row>
    <row r="2235" spans="1:2">
      <c r="A2235" s="1"/>
      <c r="B2235" s="3"/>
    </row>
    <row r="2236" spans="1:2">
      <c r="A2236" s="1"/>
      <c r="B2236" s="3"/>
    </row>
    <row r="2237" spans="1:2">
      <c r="A2237" s="1"/>
      <c r="B2237" s="3"/>
    </row>
    <row r="2238" spans="1:2">
      <c r="A2238" s="1"/>
      <c r="B2238" s="3"/>
    </row>
    <row r="2239" spans="1:2">
      <c r="A2239" s="1"/>
      <c r="B2239" s="3"/>
    </row>
    <row r="2240" spans="1:2">
      <c r="A2240" s="1"/>
      <c r="B2240" s="3"/>
    </row>
    <row r="2241" spans="1:2">
      <c r="A2241" s="1"/>
      <c r="B2241" s="3"/>
    </row>
    <row r="2242" spans="1:2">
      <c r="A2242" s="1"/>
      <c r="B2242" s="3"/>
    </row>
    <row r="2243" spans="1:2">
      <c r="A2243" s="1"/>
      <c r="B2243" s="3"/>
    </row>
    <row r="2244" spans="1:2">
      <c r="A2244" s="1"/>
      <c r="B2244" s="3"/>
    </row>
    <row r="2245" spans="1:2">
      <c r="A2245" s="1"/>
      <c r="B2245" s="3"/>
    </row>
    <row r="2246" spans="1:2">
      <c r="A2246" s="1"/>
      <c r="B2246" s="3"/>
    </row>
    <row r="2247" spans="1:2">
      <c r="A2247" s="1"/>
      <c r="B2247" s="3"/>
    </row>
    <row r="2248" spans="1:2">
      <c r="A2248" s="1"/>
      <c r="B2248" s="3"/>
    </row>
    <row r="2249" spans="1:2">
      <c r="A2249" s="1"/>
      <c r="B2249" s="3"/>
    </row>
    <row r="2250" spans="1:2">
      <c r="A2250" s="1"/>
      <c r="B2250" s="3"/>
    </row>
    <row r="2251" spans="1:2">
      <c r="A2251" s="1"/>
      <c r="B2251" s="3"/>
    </row>
    <row r="2252" spans="1:2">
      <c r="A2252" s="1"/>
      <c r="B2252" s="3"/>
    </row>
    <row r="2253" spans="1:2">
      <c r="A2253" s="1"/>
      <c r="B2253" s="3"/>
    </row>
    <row r="2254" spans="1:2">
      <c r="A2254" s="1"/>
      <c r="B2254" s="3"/>
    </row>
    <row r="2255" spans="1:2">
      <c r="A2255" s="1"/>
      <c r="B2255" s="3"/>
    </row>
    <row r="2256" spans="1:2">
      <c r="A2256" s="1"/>
      <c r="B2256" s="3"/>
    </row>
    <row r="2257" spans="1:2">
      <c r="A2257" s="1"/>
      <c r="B2257" s="3"/>
    </row>
    <row r="2258" spans="1:2">
      <c r="A2258" s="1"/>
      <c r="B2258" s="3"/>
    </row>
    <row r="2259" spans="1:2">
      <c r="A2259" s="1"/>
      <c r="B2259" s="3"/>
    </row>
    <row r="2260" spans="1:2">
      <c r="A2260" s="1"/>
      <c r="B2260" s="3"/>
    </row>
    <row r="2261" spans="1:2">
      <c r="A2261" s="1"/>
      <c r="B2261" s="3"/>
    </row>
    <row r="2262" spans="1:2">
      <c r="A2262" s="1"/>
      <c r="B2262" s="3"/>
    </row>
    <row r="2263" spans="1:2">
      <c r="A2263" s="1"/>
      <c r="B2263" s="3"/>
    </row>
    <row r="2264" spans="1:2">
      <c r="A2264" s="1"/>
      <c r="B2264" s="3"/>
    </row>
    <row r="2265" spans="1:2">
      <c r="A2265" s="1"/>
      <c r="B2265" s="3"/>
    </row>
    <row r="2266" spans="1:2">
      <c r="A2266" s="1"/>
      <c r="B2266" s="3"/>
    </row>
    <row r="2267" spans="1:2">
      <c r="A2267" s="1"/>
      <c r="B2267" s="3"/>
    </row>
    <row r="2268" spans="1:2">
      <c r="A2268" s="1"/>
      <c r="B2268" s="3"/>
    </row>
    <row r="2269" spans="1:2">
      <c r="A2269" s="1"/>
      <c r="B2269" s="3"/>
    </row>
    <row r="2270" spans="1:2">
      <c r="A2270" s="1"/>
      <c r="B2270" s="3"/>
    </row>
    <row r="2271" spans="1:2">
      <c r="A2271" s="1"/>
      <c r="B2271" s="3"/>
    </row>
    <row r="2272" spans="1:2">
      <c r="A2272" s="1"/>
      <c r="B2272" s="3"/>
    </row>
    <row r="2273" spans="1:2">
      <c r="A2273" s="1"/>
      <c r="B2273" s="3"/>
    </row>
    <row r="2274" spans="1:2">
      <c r="A2274" s="1"/>
      <c r="B2274" s="3"/>
    </row>
    <row r="2275" spans="1:2">
      <c r="A2275" s="1"/>
      <c r="B2275" s="3"/>
    </row>
    <row r="2276" spans="1:2">
      <c r="A2276" s="1"/>
      <c r="B2276" s="3"/>
    </row>
    <row r="2277" spans="1:2">
      <c r="A2277" s="1"/>
      <c r="B2277" s="3"/>
    </row>
    <row r="2278" spans="1:2">
      <c r="A2278" s="1"/>
      <c r="B2278" s="3"/>
    </row>
    <row r="2279" spans="1:2">
      <c r="A2279" s="1"/>
      <c r="B2279" s="3"/>
    </row>
    <row r="2280" spans="1:2">
      <c r="A2280" s="1"/>
      <c r="B2280" s="3"/>
    </row>
    <row r="2281" spans="1:2">
      <c r="A2281" s="1"/>
      <c r="B2281" s="3"/>
    </row>
    <row r="2282" spans="1:2">
      <c r="A2282" s="1"/>
      <c r="B2282" s="3"/>
    </row>
    <row r="2283" spans="1:2">
      <c r="A2283" s="1"/>
      <c r="B2283" s="3"/>
    </row>
    <row r="2284" spans="1:2">
      <c r="A2284" s="1"/>
      <c r="B2284" s="3"/>
    </row>
    <row r="2285" spans="1:2">
      <c r="A2285" s="1"/>
      <c r="B2285" s="3"/>
    </row>
    <row r="2286" spans="1:2">
      <c r="A2286" s="1"/>
      <c r="B2286" s="3"/>
    </row>
    <row r="2287" spans="1:2">
      <c r="A2287" s="1"/>
      <c r="B2287" s="3"/>
    </row>
    <row r="2288" spans="1:2">
      <c r="A2288" s="1"/>
      <c r="B2288" s="3"/>
    </row>
    <row r="2289" spans="1:2">
      <c r="A2289" s="1"/>
      <c r="B2289" s="3"/>
    </row>
    <row r="2290" spans="1:2">
      <c r="A2290" s="1"/>
      <c r="B2290" s="3"/>
    </row>
    <row r="2291" spans="1:2">
      <c r="A2291" s="1"/>
      <c r="B2291" s="3"/>
    </row>
    <row r="2292" spans="1:2">
      <c r="A2292" s="1"/>
      <c r="B2292" s="3"/>
    </row>
    <row r="2293" spans="1:2">
      <c r="A2293" s="1"/>
      <c r="B2293" s="3"/>
    </row>
    <row r="2294" spans="1:2">
      <c r="A2294" s="1"/>
      <c r="B2294" s="3"/>
    </row>
    <row r="2295" spans="1:2">
      <c r="A2295" s="1"/>
      <c r="B2295" s="3"/>
    </row>
    <row r="2296" spans="1:2">
      <c r="A2296" s="1"/>
      <c r="B2296" s="3"/>
    </row>
    <row r="2297" spans="1:2">
      <c r="A2297" s="1"/>
      <c r="B2297" s="3"/>
    </row>
    <row r="2298" spans="1:2">
      <c r="A2298" s="1"/>
      <c r="B2298" s="3"/>
    </row>
    <row r="2299" spans="1:2">
      <c r="A2299" s="1"/>
      <c r="B2299" s="3"/>
    </row>
    <row r="2300" spans="1:2">
      <c r="A2300" s="1"/>
      <c r="B2300" s="3"/>
    </row>
    <row r="2301" spans="1:2">
      <c r="A2301" s="1"/>
      <c r="B2301" s="3"/>
    </row>
    <row r="2302" spans="1:2">
      <c r="A2302" s="1"/>
      <c r="B2302" s="3"/>
    </row>
    <row r="2303" spans="1:2">
      <c r="A2303" s="1"/>
      <c r="B2303" s="3"/>
    </row>
    <row r="2304" spans="1:2">
      <c r="A2304" s="1"/>
      <c r="B2304" s="3"/>
    </row>
    <row r="2305" spans="1:2">
      <c r="A2305" s="1"/>
      <c r="B2305" s="3"/>
    </row>
    <row r="2306" spans="1:2">
      <c r="A2306" s="1"/>
      <c r="B2306" s="3"/>
    </row>
    <row r="2307" spans="1:2">
      <c r="A2307" s="1"/>
      <c r="B2307" s="3"/>
    </row>
    <row r="2308" spans="1:2">
      <c r="A2308" s="1"/>
      <c r="B2308" s="3"/>
    </row>
    <row r="2309" spans="1:2">
      <c r="A2309" s="1"/>
      <c r="B2309" s="3"/>
    </row>
    <row r="2310" spans="1:2">
      <c r="A2310" s="1"/>
      <c r="B2310" s="3"/>
    </row>
    <row r="2311" spans="1:2">
      <c r="A2311" s="1"/>
      <c r="B2311" s="3"/>
    </row>
    <row r="2312" spans="1:2">
      <c r="A2312" s="1"/>
      <c r="B2312" s="3"/>
    </row>
    <row r="2313" spans="1:2">
      <c r="A2313" s="1"/>
      <c r="B2313" s="3"/>
    </row>
    <row r="2314" spans="1:2">
      <c r="A2314" s="1"/>
      <c r="B2314" s="3"/>
    </row>
    <row r="2315" spans="1:2">
      <c r="A2315" s="1"/>
      <c r="B2315" s="3"/>
    </row>
    <row r="2316" spans="1:2">
      <c r="A2316" s="1"/>
      <c r="B2316" s="3"/>
    </row>
    <row r="2317" spans="1:2">
      <c r="A2317" s="1"/>
      <c r="B2317" s="3"/>
    </row>
    <row r="2318" spans="1:2">
      <c r="A2318" s="1"/>
      <c r="B2318" s="3"/>
    </row>
    <row r="2319" spans="1:2">
      <c r="A2319" s="1"/>
      <c r="B2319" s="3"/>
    </row>
    <row r="2320" spans="1:2">
      <c r="A2320" s="1"/>
      <c r="B2320" s="3"/>
    </row>
    <row r="2321" spans="1:2">
      <c r="A2321" s="1"/>
      <c r="B2321" s="3"/>
    </row>
    <row r="2322" spans="1:2">
      <c r="A2322" s="1"/>
      <c r="B2322" s="3"/>
    </row>
    <row r="2323" spans="1:2">
      <c r="A2323" s="1"/>
      <c r="B2323" s="3"/>
    </row>
    <row r="2324" spans="1:2">
      <c r="A2324" s="1"/>
      <c r="B2324" s="3"/>
    </row>
    <row r="2325" spans="1:2">
      <c r="A2325" s="1"/>
      <c r="B2325" s="3"/>
    </row>
    <row r="2326" spans="1:2">
      <c r="A2326" s="1"/>
      <c r="B2326" s="3"/>
    </row>
    <row r="2327" spans="1:2">
      <c r="A2327" s="1"/>
      <c r="B2327" s="3"/>
    </row>
    <row r="2328" spans="1:2">
      <c r="A2328" s="1"/>
      <c r="B2328" s="3"/>
    </row>
    <row r="2329" spans="1:2">
      <c r="A2329" s="1"/>
      <c r="B2329" s="3"/>
    </row>
    <row r="2330" spans="1:2">
      <c r="A2330" s="1"/>
      <c r="B2330" s="3"/>
    </row>
    <row r="2331" spans="1:2">
      <c r="A2331" s="1"/>
      <c r="B2331" s="3"/>
    </row>
    <row r="2332" spans="1:2">
      <c r="A2332" s="1"/>
      <c r="B2332" s="3"/>
    </row>
    <row r="2333" spans="1:2">
      <c r="A2333" s="1"/>
      <c r="B2333" s="3"/>
    </row>
    <row r="2334" spans="1:2">
      <c r="A2334" s="1"/>
      <c r="B2334" s="3"/>
    </row>
    <row r="2335" spans="1:2">
      <c r="A2335" s="1"/>
      <c r="B2335" s="3"/>
    </row>
    <row r="2336" spans="1:2">
      <c r="A2336" s="1"/>
      <c r="B2336" s="3"/>
    </row>
    <row r="2337" spans="1:2">
      <c r="A2337" s="1"/>
      <c r="B2337" s="3"/>
    </row>
    <row r="2338" spans="1:2">
      <c r="A2338" s="1"/>
      <c r="B2338" s="3"/>
    </row>
    <row r="2339" spans="1:2">
      <c r="A2339" s="1"/>
      <c r="B2339" s="3"/>
    </row>
    <row r="2340" spans="1:2">
      <c r="A2340" s="1"/>
      <c r="B2340" s="3"/>
    </row>
    <row r="2341" spans="1:2">
      <c r="A2341" s="1"/>
      <c r="B2341" s="3"/>
    </row>
    <row r="2342" spans="1:2">
      <c r="A2342" s="1"/>
      <c r="B2342" s="3"/>
    </row>
    <row r="2343" spans="1:2">
      <c r="A2343" s="1"/>
      <c r="B2343" s="3"/>
    </row>
    <row r="2344" spans="1:2">
      <c r="A2344" s="1"/>
      <c r="B2344" s="3"/>
    </row>
    <row r="2345" spans="1:2">
      <c r="A2345" s="1"/>
      <c r="B2345" s="3"/>
    </row>
    <row r="2346" spans="1:2">
      <c r="A2346" s="1"/>
      <c r="B2346" s="3"/>
    </row>
    <row r="2347" spans="1:2">
      <c r="A2347" s="1"/>
      <c r="B2347" s="3"/>
    </row>
    <row r="2348" spans="1:2">
      <c r="A2348" s="1"/>
      <c r="B2348" s="3"/>
    </row>
    <row r="2349" spans="1:2">
      <c r="A2349" s="1"/>
      <c r="B2349" s="3"/>
    </row>
    <row r="2350" spans="1:2">
      <c r="A2350" s="1"/>
      <c r="B2350" s="3"/>
    </row>
    <row r="2351" spans="1:2">
      <c r="A2351" s="1"/>
      <c r="B2351" s="3"/>
    </row>
    <row r="2352" spans="1:2">
      <c r="A2352" s="1"/>
      <c r="B2352" s="3"/>
    </row>
    <row r="2353" spans="1:2">
      <c r="A2353" s="1"/>
      <c r="B2353" s="3"/>
    </row>
    <row r="2354" spans="1:2">
      <c r="A2354" s="1"/>
      <c r="B2354" s="3"/>
    </row>
    <row r="2355" spans="1:2">
      <c r="A2355" s="1"/>
      <c r="B2355" s="3"/>
    </row>
    <row r="2356" spans="1:2">
      <c r="A2356" s="1"/>
      <c r="B2356" s="3"/>
    </row>
    <row r="2357" spans="1:2">
      <c r="A2357" s="1"/>
      <c r="B2357" s="3"/>
    </row>
    <row r="2358" spans="1:2">
      <c r="A2358" s="1"/>
      <c r="B2358" s="3"/>
    </row>
    <row r="2359" spans="1:2">
      <c r="A2359" s="1"/>
      <c r="B2359" s="3"/>
    </row>
    <row r="2360" spans="1:2">
      <c r="A2360" s="1"/>
      <c r="B2360" s="3"/>
    </row>
    <row r="2361" spans="1:2">
      <c r="A2361" s="1"/>
      <c r="B2361" s="3"/>
    </row>
    <row r="2362" spans="1:2">
      <c r="A2362" s="1"/>
      <c r="B2362" s="3"/>
    </row>
    <row r="2363" spans="1:2">
      <c r="A2363" s="1"/>
      <c r="B2363" s="3"/>
    </row>
    <row r="2364" spans="1:2">
      <c r="A2364" s="1"/>
      <c r="B2364" s="3"/>
    </row>
    <row r="2365" spans="1:2">
      <c r="A2365" s="1"/>
      <c r="B2365" s="3"/>
    </row>
    <row r="2366" spans="1:2">
      <c r="A2366" s="1"/>
      <c r="B2366" s="3"/>
    </row>
    <row r="2367" spans="1:2">
      <c r="A2367" s="1"/>
      <c r="B2367" s="3"/>
    </row>
    <row r="2368" spans="1:2">
      <c r="A2368" s="1"/>
      <c r="B2368" s="3"/>
    </row>
    <row r="2369" spans="1:2">
      <c r="A2369" s="1"/>
      <c r="B2369" s="3"/>
    </row>
    <row r="2370" spans="1:2">
      <c r="A2370" s="1"/>
      <c r="B2370" s="3"/>
    </row>
    <row r="2371" spans="1:2">
      <c r="A2371" s="1"/>
      <c r="B2371" s="3"/>
    </row>
    <row r="2372" spans="1:2">
      <c r="A2372" s="1"/>
      <c r="B2372" s="3"/>
    </row>
    <row r="2373" spans="1:2">
      <c r="A2373" s="1"/>
      <c r="B2373" s="3"/>
    </row>
    <row r="2374" spans="1:2">
      <c r="A2374" s="1"/>
      <c r="B2374" s="3"/>
    </row>
    <row r="2375" spans="1:2">
      <c r="A2375" s="1"/>
      <c r="B2375" s="3"/>
    </row>
    <row r="2376" spans="1:2">
      <c r="A2376" s="1"/>
      <c r="B2376" s="3"/>
    </row>
    <row r="2377" spans="1:2">
      <c r="A2377" s="1"/>
      <c r="B2377" s="3"/>
    </row>
    <row r="2378" spans="1:2">
      <c r="A2378" s="1"/>
      <c r="B2378" s="3"/>
    </row>
    <row r="2379" spans="1:2">
      <c r="A2379" s="1"/>
      <c r="B2379" s="3"/>
    </row>
    <row r="2380" spans="1:2">
      <c r="A2380" s="1"/>
      <c r="B2380" s="3"/>
    </row>
    <row r="2381" spans="1:2">
      <c r="A2381" s="1"/>
      <c r="B2381" s="3"/>
    </row>
    <row r="2382" spans="1:2">
      <c r="A2382" s="1"/>
      <c r="B2382" s="3"/>
    </row>
    <row r="2383" spans="1:2">
      <c r="A2383" s="1"/>
      <c r="B2383" s="3"/>
    </row>
    <row r="2384" spans="1:2">
      <c r="A2384" s="1"/>
      <c r="B2384" s="3"/>
    </row>
    <row r="2385" spans="1:2">
      <c r="A2385" s="1"/>
      <c r="B2385" s="3"/>
    </row>
    <row r="2386" spans="1:2">
      <c r="A2386" s="1"/>
      <c r="B2386" s="3"/>
    </row>
    <row r="2387" spans="1:2">
      <c r="A2387" s="1"/>
      <c r="B2387" s="3"/>
    </row>
    <row r="2388" spans="1:2">
      <c r="A2388" s="1"/>
      <c r="B2388" s="3"/>
    </row>
    <row r="2389" spans="1:2">
      <c r="A2389" s="1"/>
      <c r="B2389" s="3"/>
    </row>
    <row r="2390" spans="1:2">
      <c r="A2390" s="1"/>
      <c r="B2390" s="3"/>
    </row>
    <row r="2391" spans="1:2">
      <c r="A2391" s="1"/>
      <c r="B2391" s="3"/>
    </row>
    <row r="2392" spans="1:2">
      <c r="A2392" s="1"/>
      <c r="B2392" s="3"/>
    </row>
    <row r="2393" spans="1:2">
      <c r="A2393" s="1"/>
      <c r="B2393" s="3"/>
    </row>
    <row r="2394" spans="1:2">
      <c r="A2394" s="1"/>
      <c r="B2394" s="3"/>
    </row>
    <row r="2395" spans="1:2">
      <c r="A2395" s="1"/>
      <c r="B2395" s="3"/>
    </row>
    <row r="2396" spans="1:2">
      <c r="A2396" s="1"/>
      <c r="B2396" s="3"/>
    </row>
    <row r="2397" spans="1:2">
      <c r="A2397" s="1"/>
      <c r="B2397" s="3"/>
    </row>
    <row r="2398" spans="1:2">
      <c r="A2398" s="1"/>
      <c r="B2398" s="3"/>
    </row>
    <row r="2399" spans="1:2">
      <c r="A2399" s="1"/>
      <c r="B2399" s="3"/>
    </row>
    <row r="2400" spans="1:2">
      <c r="A2400" s="1"/>
      <c r="B2400" s="3"/>
    </row>
    <row r="2401" spans="1:2">
      <c r="A2401" s="1"/>
      <c r="B2401" s="3"/>
    </row>
    <row r="2402" spans="1:2">
      <c r="A2402" s="1"/>
      <c r="B2402" s="3"/>
    </row>
    <row r="2403" spans="1:2">
      <c r="A2403" s="1"/>
      <c r="B2403" s="3"/>
    </row>
    <row r="2404" spans="1:2">
      <c r="A2404" s="1"/>
      <c r="B2404" s="3"/>
    </row>
    <row r="2405" spans="1:2">
      <c r="A2405" s="1"/>
      <c r="B2405" s="3"/>
    </row>
    <row r="2406" spans="1:2">
      <c r="A2406" s="1"/>
      <c r="B2406" s="3"/>
    </row>
    <row r="2407" spans="1:2">
      <c r="A2407" s="1"/>
      <c r="B2407" s="3"/>
    </row>
    <row r="2408" spans="1:2">
      <c r="A2408" s="1"/>
      <c r="B2408" s="3"/>
    </row>
    <row r="2409" spans="1:2">
      <c r="A2409" s="1"/>
      <c r="B2409" s="3"/>
    </row>
    <row r="2410" spans="1:2">
      <c r="A2410" s="1"/>
      <c r="B2410" s="3"/>
    </row>
    <row r="2411" spans="1:2">
      <c r="A2411" s="1"/>
      <c r="B2411" s="3"/>
    </row>
    <row r="2412" spans="1:2">
      <c r="A2412" s="1"/>
      <c r="B2412" s="3"/>
    </row>
    <row r="2413" spans="1:2">
      <c r="A2413" s="1"/>
      <c r="B2413" s="3"/>
    </row>
    <row r="2414" spans="1:2">
      <c r="A2414" s="1"/>
      <c r="B2414" s="3"/>
    </row>
    <row r="2415" spans="1:2">
      <c r="A2415" s="1"/>
      <c r="B2415" s="3"/>
    </row>
    <row r="2416" spans="1:2">
      <c r="A2416" s="1"/>
      <c r="B2416" s="3"/>
    </row>
    <row r="2417" spans="1:2">
      <c r="A2417" s="1"/>
      <c r="B2417" s="3"/>
    </row>
    <row r="2418" spans="1:2">
      <c r="A2418" s="1"/>
      <c r="B2418" s="3"/>
    </row>
    <row r="2419" spans="1:2">
      <c r="A2419" s="1"/>
      <c r="B2419" s="3"/>
    </row>
    <row r="2420" spans="1:2">
      <c r="A2420" s="1"/>
      <c r="B2420" s="3"/>
    </row>
    <row r="2421" spans="1:2">
      <c r="A2421" s="1"/>
      <c r="B2421" s="3"/>
    </row>
    <row r="2422" spans="1:2">
      <c r="A2422" s="1"/>
      <c r="B2422" s="3"/>
    </row>
    <row r="2423" spans="1:2">
      <c r="A2423" s="1"/>
      <c r="B2423" s="3"/>
    </row>
    <row r="2424" spans="1:2">
      <c r="A2424" s="1"/>
      <c r="B2424" s="3"/>
    </row>
    <row r="2425" spans="1:2">
      <c r="A2425" s="1"/>
      <c r="B2425" s="3"/>
    </row>
    <row r="2426" spans="1:2">
      <c r="A2426" s="1"/>
      <c r="B2426" s="3"/>
    </row>
    <row r="2427" spans="1:2">
      <c r="A2427" s="1"/>
      <c r="B2427" s="3"/>
    </row>
    <row r="2428" spans="1:2">
      <c r="A2428" s="1"/>
      <c r="B2428" s="3"/>
    </row>
    <row r="2429" spans="1:2">
      <c r="A2429" s="1"/>
      <c r="B2429" s="3"/>
    </row>
    <row r="2430" spans="1:2">
      <c r="A2430" s="1"/>
      <c r="B2430" s="3"/>
    </row>
    <row r="2431" spans="1:2">
      <c r="A2431" s="1"/>
      <c r="B2431" s="3"/>
    </row>
    <row r="2432" spans="1:2">
      <c r="A2432" s="1"/>
      <c r="B2432" s="3"/>
    </row>
    <row r="2433" spans="1:2">
      <c r="A2433" s="1"/>
      <c r="B2433" s="3"/>
    </row>
    <row r="2434" spans="1:2">
      <c r="A2434" s="1"/>
      <c r="B2434" s="3"/>
    </row>
    <row r="2435" spans="1:2">
      <c r="A2435" s="1"/>
      <c r="B2435" s="3"/>
    </row>
    <row r="2436" spans="1:2">
      <c r="A2436" s="1"/>
      <c r="B2436" s="3"/>
    </row>
    <row r="2437" spans="1:2">
      <c r="A2437" s="1"/>
      <c r="B2437" s="3"/>
    </row>
    <row r="2438" spans="1:2">
      <c r="A2438" s="1"/>
      <c r="B2438" s="3"/>
    </row>
    <row r="2439" spans="1:2">
      <c r="A2439" s="1"/>
      <c r="B2439" s="3"/>
    </row>
    <row r="2440" spans="1:2">
      <c r="A2440" s="1"/>
      <c r="B2440" s="3"/>
    </row>
    <row r="2441" spans="1:2">
      <c r="A2441" s="1"/>
      <c r="B2441" s="3"/>
    </row>
    <row r="2442" spans="1:2">
      <c r="A2442" s="1"/>
      <c r="B2442" s="3"/>
    </row>
    <row r="2443" spans="1:2">
      <c r="A2443" s="1"/>
      <c r="B2443" s="3"/>
    </row>
    <row r="2444" spans="1:2">
      <c r="A2444" s="1"/>
      <c r="B2444" s="3"/>
    </row>
    <row r="2445" spans="1:2">
      <c r="A2445" s="1"/>
      <c r="B2445" s="3"/>
    </row>
    <row r="2446" spans="1:2">
      <c r="A2446" s="1"/>
      <c r="B2446" s="3"/>
    </row>
    <row r="2447" spans="1:2">
      <c r="A2447" s="1"/>
      <c r="B2447" s="3"/>
    </row>
    <row r="2448" spans="1:2">
      <c r="A2448" s="1"/>
      <c r="B2448" s="3"/>
    </row>
    <row r="2449" spans="1:2">
      <c r="A2449" s="1"/>
      <c r="B2449" s="3"/>
    </row>
    <row r="2450" spans="1:2">
      <c r="A2450" s="1"/>
      <c r="B2450" s="3"/>
    </row>
    <row r="2451" spans="1:2">
      <c r="A2451" s="1"/>
      <c r="B2451" s="3"/>
    </row>
    <row r="2452" spans="1:2">
      <c r="A2452" s="1"/>
      <c r="B2452" s="3"/>
    </row>
    <row r="2453" spans="1:2">
      <c r="A2453" s="1"/>
      <c r="B2453" s="3"/>
    </row>
    <row r="2454" spans="1:2">
      <c r="A2454" s="1"/>
      <c r="B2454" s="3"/>
    </row>
    <row r="2455" spans="1:2">
      <c r="A2455" s="1"/>
      <c r="B2455" s="3"/>
    </row>
    <row r="2456" spans="1:2">
      <c r="A2456" s="1"/>
      <c r="B2456" s="3"/>
    </row>
    <row r="2457" spans="1:2">
      <c r="A2457" s="1"/>
      <c r="B2457" s="3"/>
    </row>
    <row r="2458" spans="1:2">
      <c r="A2458" s="1"/>
      <c r="B2458" s="3"/>
    </row>
    <row r="2459" spans="1:2">
      <c r="A2459" s="1"/>
      <c r="B2459" s="3"/>
    </row>
    <row r="2460" spans="1:2">
      <c r="A2460" s="1"/>
      <c r="B2460" s="3"/>
    </row>
    <row r="2461" spans="1:2">
      <c r="A2461" s="1"/>
      <c r="B2461" s="3"/>
    </row>
    <row r="2462" spans="1:2">
      <c r="A2462" s="1"/>
      <c r="B2462" s="3"/>
    </row>
    <row r="2463" spans="1:2">
      <c r="A2463" s="1"/>
      <c r="B2463" s="3"/>
    </row>
    <row r="2464" spans="1:2">
      <c r="A2464" s="1"/>
      <c r="B2464" s="3"/>
    </row>
    <row r="2465" spans="1:2">
      <c r="A2465" s="1"/>
      <c r="B2465" s="3"/>
    </row>
    <row r="2466" spans="1:2">
      <c r="A2466" s="1"/>
      <c r="B2466" s="3"/>
    </row>
    <row r="2467" spans="1:2">
      <c r="A2467" s="1"/>
      <c r="B2467" s="3"/>
    </row>
    <row r="2468" spans="1:2">
      <c r="A2468" s="1"/>
      <c r="B2468" s="3"/>
    </row>
    <row r="2469" spans="1:2">
      <c r="A2469" s="1"/>
      <c r="B2469" s="3"/>
    </row>
    <row r="2470" spans="1:2">
      <c r="A2470" s="1"/>
      <c r="B2470" s="3"/>
    </row>
    <row r="2471" spans="1:2">
      <c r="A2471" s="1"/>
      <c r="B2471" s="3"/>
    </row>
    <row r="2472" spans="1:2">
      <c r="A2472" s="1"/>
      <c r="B2472" s="3"/>
    </row>
    <row r="2473" spans="1:2">
      <c r="A2473" s="1"/>
      <c r="B2473" s="3"/>
    </row>
    <row r="2474" spans="1:2">
      <c r="A2474" s="1"/>
      <c r="B2474" s="3"/>
    </row>
    <row r="2475" spans="1:2">
      <c r="A2475" s="1"/>
      <c r="B2475" s="3"/>
    </row>
    <row r="2476" spans="1:2">
      <c r="A2476" s="1"/>
      <c r="B2476" s="3"/>
    </row>
    <row r="2477" spans="1:2">
      <c r="A2477" s="1"/>
      <c r="B2477" s="3"/>
    </row>
    <row r="2478" spans="1:2">
      <c r="A2478" s="1"/>
      <c r="B2478" s="3"/>
    </row>
    <row r="2479" spans="1:2">
      <c r="A2479" s="1"/>
      <c r="B2479" s="3"/>
    </row>
    <row r="2480" spans="1:2">
      <c r="A2480" s="1"/>
      <c r="B2480" s="3"/>
    </row>
    <row r="2481" spans="1:2">
      <c r="A2481" s="1"/>
      <c r="B2481" s="3"/>
    </row>
    <row r="2482" spans="1:2">
      <c r="A2482" s="1"/>
      <c r="B2482" s="3"/>
    </row>
    <row r="2483" spans="1:2">
      <c r="A2483" s="1"/>
      <c r="B2483" s="3"/>
    </row>
    <row r="2484" spans="1:2">
      <c r="A2484" s="1"/>
      <c r="B2484" s="3"/>
    </row>
    <row r="2485" spans="1:2">
      <c r="A2485" s="1"/>
      <c r="B2485" s="3"/>
    </row>
    <row r="2486" spans="1:2">
      <c r="A2486" s="1"/>
      <c r="B2486" s="3"/>
    </row>
    <row r="2487" spans="1:2">
      <c r="A2487" s="1"/>
      <c r="B2487" s="3"/>
    </row>
    <row r="2488" spans="1:2">
      <c r="A2488" s="1"/>
      <c r="B2488" s="3"/>
    </row>
    <row r="2489" spans="1:2">
      <c r="A2489" s="1"/>
      <c r="B2489" s="3"/>
    </row>
    <row r="2490" spans="1:2">
      <c r="A2490" s="1"/>
      <c r="B2490" s="3"/>
    </row>
    <row r="2491" spans="1:2">
      <c r="A2491" s="1"/>
      <c r="B2491" s="3"/>
    </row>
    <row r="2492" spans="1:2">
      <c r="A2492" s="1"/>
      <c r="B2492" s="3"/>
    </row>
    <row r="2493" spans="1:2">
      <c r="A2493" s="1"/>
      <c r="B2493" s="3"/>
    </row>
    <row r="2494" spans="1:2">
      <c r="A2494" s="1"/>
      <c r="B2494" s="3"/>
    </row>
    <row r="2495" spans="1:2">
      <c r="A2495" s="1"/>
      <c r="B2495" s="3"/>
    </row>
    <row r="2496" spans="1:2">
      <c r="A2496" s="1"/>
      <c r="B2496" s="3"/>
    </row>
    <row r="2497" spans="1:2">
      <c r="A2497" s="1"/>
      <c r="B2497" s="3"/>
    </row>
    <row r="2498" spans="1:2">
      <c r="A2498" s="1"/>
      <c r="B2498" s="3"/>
    </row>
    <row r="2499" spans="1:2">
      <c r="A2499" s="1"/>
      <c r="B2499" s="3"/>
    </row>
    <row r="2500" spans="1:2">
      <c r="A2500" s="1"/>
      <c r="B2500" s="3"/>
    </row>
    <row r="2501" spans="1:2">
      <c r="A2501" s="1"/>
      <c r="B2501" s="3"/>
    </row>
    <row r="2502" spans="1:2">
      <c r="A2502" s="1"/>
      <c r="B2502" s="3"/>
    </row>
    <row r="2503" spans="1:2">
      <c r="A2503" s="1"/>
      <c r="B2503" s="3"/>
    </row>
    <row r="2504" spans="1:2">
      <c r="A2504" s="1"/>
      <c r="B2504" s="3"/>
    </row>
    <row r="2505" spans="1:2">
      <c r="A2505" s="1"/>
      <c r="B2505" s="3"/>
    </row>
    <row r="2506" spans="1:2">
      <c r="A2506" s="1"/>
      <c r="B2506" s="3"/>
    </row>
    <row r="2507" spans="1:2">
      <c r="A2507" s="1"/>
      <c r="B2507" s="3"/>
    </row>
    <row r="2508" spans="1:2">
      <c r="A2508" s="1"/>
      <c r="B2508" s="3"/>
    </row>
    <row r="2509" spans="1:2">
      <c r="A2509" s="1"/>
      <c r="B2509" s="3"/>
    </row>
    <row r="2510" spans="1:2">
      <c r="A2510" s="1"/>
      <c r="B2510" s="3"/>
    </row>
    <row r="2511" spans="1:2">
      <c r="A2511" s="1"/>
      <c r="B2511" s="3"/>
    </row>
    <row r="2512" spans="1:2">
      <c r="A2512" s="1"/>
      <c r="B2512" s="3"/>
    </row>
    <row r="2513" spans="1:2">
      <c r="A2513" s="1"/>
      <c r="B2513" s="3"/>
    </row>
    <row r="2514" spans="1:2">
      <c r="A2514" s="1"/>
      <c r="B2514" s="3"/>
    </row>
    <row r="2515" spans="1:2">
      <c r="A2515" s="1"/>
      <c r="B2515" s="3"/>
    </row>
    <row r="2516" spans="1:2">
      <c r="A2516" s="1"/>
      <c r="B2516" s="3"/>
    </row>
    <row r="2517" spans="1:2">
      <c r="A2517" s="1"/>
      <c r="B2517" s="3"/>
    </row>
    <row r="2518" spans="1:2">
      <c r="A2518" s="1"/>
      <c r="B2518" s="3"/>
    </row>
    <row r="2519" spans="1:2">
      <c r="A2519" s="1"/>
      <c r="B2519" s="3"/>
    </row>
    <row r="2520" spans="1:2">
      <c r="A2520" s="1"/>
      <c r="B2520" s="3"/>
    </row>
    <row r="2521" spans="1:2">
      <c r="A2521" s="1"/>
      <c r="B2521" s="3"/>
    </row>
    <row r="2522" spans="1:2">
      <c r="A2522" s="1"/>
      <c r="B2522" s="3"/>
    </row>
    <row r="2523" spans="1:2">
      <c r="A2523" s="1"/>
      <c r="B2523" s="3"/>
    </row>
    <row r="2524" spans="1:2">
      <c r="A2524" s="1"/>
      <c r="B2524" s="3"/>
    </row>
    <row r="2525" spans="1:2">
      <c r="A2525" s="1"/>
      <c r="B2525" s="3"/>
    </row>
    <row r="2526" spans="1:2">
      <c r="A2526" s="1"/>
      <c r="B2526" s="3"/>
    </row>
    <row r="2527" spans="1:2">
      <c r="A2527" s="1"/>
      <c r="B2527" s="3"/>
    </row>
    <row r="2528" spans="1:2">
      <c r="A2528" s="1"/>
      <c r="B2528" s="3"/>
    </row>
    <row r="2529" spans="1:2">
      <c r="A2529" s="1"/>
      <c r="B2529" s="3"/>
    </row>
    <row r="2530" spans="1:2">
      <c r="A2530" s="1"/>
      <c r="B2530" s="3"/>
    </row>
    <row r="2531" spans="1:2">
      <c r="A2531" s="1"/>
      <c r="B2531" s="3"/>
    </row>
    <row r="2532" spans="1:2">
      <c r="A2532" s="1"/>
      <c r="B2532" s="3"/>
    </row>
    <row r="2533" spans="1:2">
      <c r="A2533" s="1"/>
      <c r="B2533" s="3"/>
    </row>
    <row r="2534" spans="1:2">
      <c r="A2534" s="1"/>
      <c r="B2534" s="3"/>
    </row>
    <row r="2535" spans="1:2">
      <c r="A2535" s="1"/>
      <c r="B2535" s="3"/>
    </row>
    <row r="2536" spans="1:2">
      <c r="A2536" s="1"/>
      <c r="B2536" s="3"/>
    </row>
    <row r="2537" spans="1:2">
      <c r="A2537" s="1"/>
      <c r="B2537" s="3"/>
    </row>
    <row r="2538" spans="1:2">
      <c r="A2538" s="1"/>
      <c r="B2538" s="3"/>
    </row>
    <row r="2539" spans="1:2">
      <c r="A2539" s="1"/>
      <c r="B2539" s="3"/>
    </row>
    <row r="2540" spans="1:2">
      <c r="A2540" s="1"/>
      <c r="B2540" s="3"/>
    </row>
    <row r="2541" spans="1:2">
      <c r="A2541" s="1"/>
      <c r="B2541" s="3"/>
    </row>
    <row r="2542" spans="1:2">
      <c r="A2542" s="1"/>
      <c r="B2542" s="3"/>
    </row>
    <row r="2543" spans="1:2">
      <c r="A2543" s="1"/>
      <c r="B2543" s="3"/>
    </row>
    <row r="2544" spans="1:2">
      <c r="A2544" s="1"/>
      <c r="B2544" s="3"/>
    </row>
    <row r="2545" spans="1:2">
      <c r="A2545" s="1"/>
      <c r="B2545" s="3"/>
    </row>
    <row r="2546" spans="1:2">
      <c r="A2546" s="1"/>
      <c r="B2546" s="3"/>
    </row>
    <row r="2547" spans="1:2">
      <c r="A2547" s="1"/>
      <c r="B2547" s="3"/>
    </row>
    <row r="2548" spans="1:2">
      <c r="A2548" s="1"/>
      <c r="B2548" s="3"/>
    </row>
    <row r="2549" spans="1:2">
      <c r="A2549" s="1"/>
      <c r="B2549" s="3"/>
    </row>
    <row r="2550" spans="1:2">
      <c r="A2550" s="1"/>
      <c r="B2550" s="3"/>
    </row>
    <row r="2551" spans="1:2">
      <c r="A2551" s="1"/>
      <c r="B2551" s="3"/>
    </row>
    <row r="2552" spans="1:2">
      <c r="A2552" s="1"/>
      <c r="B2552" s="3"/>
    </row>
    <row r="2553" spans="1:2">
      <c r="A2553" s="1"/>
      <c r="B2553" s="3"/>
    </row>
    <row r="2554" spans="1:2">
      <c r="A2554" s="1"/>
      <c r="B2554" s="3"/>
    </row>
    <row r="2555" spans="1:2">
      <c r="A2555" s="1"/>
      <c r="B2555" s="3"/>
    </row>
    <row r="2556" spans="1:2">
      <c r="A2556" s="1"/>
      <c r="B2556" s="3"/>
    </row>
    <row r="2557" spans="1:2">
      <c r="A2557" s="1"/>
      <c r="B2557" s="3"/>
    </row>
    <row r="2558" spans="1:2">
      <c r="A2558" s="1"/>
      <c r="B2558" s="3"/>
    </row>
    <row r="2559" spans="1:2">
      <c r="A2559" s="1"/>
      <c r="B2559" s="3"/>
    </row>
    <row r="2560" spans="1:2">
      <c r="A2560" s="1"/>
      <c r="B2560" s="3"/>
    </row>
    <row r="2561" spans="1:2">
      <c r="A2561" s="1"/>
      <c r="B2561" s="3"/>
    </row>
    <row r="2562" spans="1:2">
      <c r="A2562" s="1"/>
      <c r="B2562" s="3"/>
    </row>
    <row r="2563" spans="1:2">
      <c r="A2563" s="1"/>
      <c r="B2563" s="3"/>
    </row>
    <row r="2564" spans="1:2">
      <c r="A2564" s="1"/>
      <c r="B2564" s="3"/>
    </row>
    <row r="2565" spans="1:2">
      <c r="A2565" s="1"/>
      <c r="B2565" s="3"/>
    </row>
    <row r="2566" spans="1:2">
      <c r="A2566" s="1"/>
      <c r="B2566" s="3"/>
    </row>
    <row r="2567" spans="1:2">
      <c r="A2567" s="1"/>
      <c r="B2567" s="3"/>
    </row>
    <row r="2568" spans="1:2">
      <c r="A2568" s="1"/>
      <c r="B2568" s="3"/>
    </row>
    <row r="2569" spans="1:2">
      <c r="A2569" s="1"/>
      <c r="B2569" s="3"/>
    </row>
    <row r="2570" spans="1:2">
      <c r="A2570" s="1"/>
      <c r="B2570" s="3"/>
    </row>
    <row r="2571" spans="1:2">
      <c r="A2571" s="1"/>
      <c r="B2571" s="3"/>
    </row>
    <row r="2572" spans="1:2">
      <c r="A2572" s="1"/>
      <c r="B2572" s="3"/>
    </row>
    <row r="2573" spans="1:2">
      <c r="A2573" s="1"/>
      <c r="B2573" s="3"/>
    </row>
    <row r="2574" spans="1:2">
      <c r="A2574" s="1"/>
      <c r="B2574" s="3"/>
    </row>
    <row r="2575" spans="1:2">
      <c r="A2575" s="1"/>
      <c r="B2575" s="3"/>
    </row>
    <row r="2576" spans="1:2">
      <c r="A2576" s="1"/>
      <c r="B2576" s="3"/>
    </row>
    <row r="2577" spans="1:2">
      <c r="A2577" s="1"/>
      <c r="B2577" s="3"/>
    </row>
    <row r="2578" spans="1:2">
      <c r="A2578" s="1"/>
      <c r="B2578" s="3"/>
    </row>
    <row r="2579" spans="1:2">
      <c r="A2579" s="1"/>
      <c r="B2579" s="3"/>
    </row>
    <row r="2580" spans="1:2">
      <c r="A2580" s="1"/>
      <c r="B2580" s="3"/>
    </row>
    <row r="2581" spans="1:2">
      <c r="A2581" s="1"/>
      <c r="B2581" s="3"/>
    </row>
    <row r="2582" spans="1:2">
      <c r="A2582" s="1"/>
      <c r="B2582" s="3"/>
    </row>
    <row r="2583" spans="1:2">
      <c r="A2583" s="1"/>
      <c r="B2583" s="3"/>
    </row>
    <row r="2584" spans="1:2">
      <c r="A2584" s="1"/>
      <c r="B2584" s="3"/>
    </row>
    <row r="2585" spans="1:2">
      <c r="A2585" s="1"/>
      <c r="B2585" s="3"/>
    </row>
    <row r="2586" spans="1:2">
      <c r="A2586" s="1"/>
      <c r="B2586" s="3"/>
    </row>
    <row r="2587" spans="1:2">
      <c r="A2587" s="1"/>
      <c r="B2587" s="3"/>
    </row>
    <row r="2588" spans="1:2">
      <c r="A2588" s="1"/>
      <c r="B2588" s="3"/>
    </row>
    <row r="2589" spans="1:2">
      <c r="A2589" s="1"/>
      <c r="B2589" s="3"/>
    </row>
    <row r="2590" spans="1:2">
      <c r="A2590" s="1"/>
      <c r="B2590" s="3"/>
    </row>
    <row r="2591" spans="1:2">
      <c r="A2591" s="1"/>
      <c r="B2591" s="3"/>
    </row>
    <row r="2592" spans="1:2">
      <c r="A2592" s="1"/>
      <c r="B2592" s="3"/>
    </row>
    <row r="2593" spans="1:2">
      <c r="A2593" s="1"/>
      <c r="B2593" s="3"/>
    </row>
    <row r="2594" spans="1:2">
      <c r="A2594" s="1"/>
      <c r="B2594" s="3"/>
    </row>
    <row r="2595" spans="1:2">
      <c r="A2595" s="1"/>
      <c r="B2595" s="3"/>
    </row>
    <row r="2596" spans="1:2">
      <c r="A2596" s="1"/>
      <c r="B2596" s="3"/>
    </row>
    <row r="2597" spans="1:2">
      <c r="A2597" s="1"/>
      <c r="B2597" s="3"/>
    </row>
    <row r="2598" spans="1:2">
      <c r="A2598" s="1"/>
      <c r="B2598" s="3"/>
    </row>
    <row r="2599" spans="1:2">
      <c r="A2599" s="1"/>
      <c r="B2599" s="3"/>
    </row>
    <row r="2600" spans="1:2">
      <c r="A2600" s="1"/>
      <c r="B2600" s="3"/>
    </row>
    <row r="2601" spans="1:2">
      <c r="A2601" s="1"/>
      <c r="B2601" s="3"/>
    </row>
    <row r="2602" spans="1:2">
      <c r="A2602" s="1"/>
      <c r="B2602" s="3"/>
    </row>
    <row r="2603" spans="1:2">
      <c r="A2603" s="1"/>
      <c r="B2603" s="3"/>
    </row>
    <row r="2604" spans="1:2">
      <c r="A2604" s="1"/>
      <c r="B2604" s="3"/>
    </row>
    <row r="2605" spans="1:2">
      <c r="A2605" s="1"/>
      <c r="B2605" s="3"/>
    </row>
    <row r="2606" spans="1:2">
      <c r="A2606" s="1"/>
      <c r="B2606" s="3"/>
    </row>
    <row r="2607" spans="1:2">
      <c r="A2607" s="1"/>
      <c r="B2607" s="3"/>
    </row>
    <row r="2608" spans="1:2">
      <c r="A2608" s="1"/>
      <c r="B2608" s="3"/>
    </row>
    <row r="2609" spans="1:2">
      <c r="A2609" s="1"/>
      <c r="B2609" s="3"/>
    </row>
    <row r="2610" spans="1:2">
      <c r="A2610" s="1"/>
      <c r="B2610" s="3"/>
    </row>
    <row r="2611" spans="1:2">
      <c r="A2611" s="1"/>
      <c r="B2611" s="3"/>
    </row>
    <row r="2612" spans="1:2">
      <c r="A2612" s="1"/>
      <c r="B2612" s="3"/>
    </row>
    <row r="2613" spans="1:2">
      <c r="A2613" s="1"/>
      <c r="B2613" s="3"/>
    </row>
    <row r="2614" spans="1:2">
      <c r="A2614" s="1"/>
      <c r="B2614" s="3"/>
    </row>
    <row r="2615" spans="1:2">
      <c r="A2615" s="1"/>
      <c r="B2615" s="3"/>
    </row>
    <row r="2616" spans="1:2">
      <c r="A2616" s="1"/>
      <c r="B2616" s="3"/>
    </row>
    <row r="2617" spans="1:2">
      <c r="A2617" s="1"/>
      <c r="B2617" s="3"/>
    </row>
    <row r="2618" spans="1:2">
      <c r="A2618" s="1"/>
      <c r="B2618" s="3"/>
    </row>
    <row r="2619" spans="1:2">
      <c r="A2619" s="1"/>
      <c r="B2619" s="3"/>
    </row>
    <row r="2620" spans="1:2">
      <c r="A2620" s="1"/>
      <c r="B2620" s="3"/>
    </row>
    <row r="2621" spans="1:2">
      <c r="A2621" s="1"/>
      <c r="B2621" s="3"/>
    </row>
    <row r="2622" spans="1:2">
      <c r="A2622" s="1"/>
      <c r="B2622" s="3"/>
    </row>
    <row r="2623" spans="1:2">
      <c r="A2623" s="1"/>
      <c r="B2623" s="3"/>
    </row>
    <row r="2624" spans="1:2">
      <c r="A2624" s="1"/>
      <c r="B2624" s="3"/>
    </row>
    <row r="2625" spans="1:2">
      <c r="A2625" s="1"/>
      <c r="B2625" s="3"/>
    </row>
    <row r="2626" spans="1:2">
      <c r="A2626" s="1"/>
      <c r="B2626" s="3"/>
    </row>
    <row r="2627" spans="1:2">
      <c r="A2627" s="1"/>
      <c r="B2627" s="3"/>
    </row>
    <row r="2628" spans="1:2">
      <c r="A2628" s="1"/>
      <c r="B2628" s="3"/>
    </row>
    <row r="2629" spans="1:2">
      <c r="A2629" s="1"/>
      <c r="B2629" s="3"/>
    </row>
    <row r="2630" spans="1:2">
      <c r="A2630" s="1"/>
      <c r="B2630" s="3"/>
    </row>
    <row r="2631" spans="1:2">
      <c r="A2631" s="1"/>
      <c r="B2631" s="3"/>
    </row>
    <row r="2632" spans="1:2">
      <c r="A2632" s="1"/>
      <c r="B2632" s="3"/>
    </row>
    <row r="2633" spans="1:2">
      <c r="A2633" s="1"/>
      <c r="B2633" s="3"/>
    </row>
    <row r="2634" spans="1:2">
      <c r="A2634" s="1"/>
      <c r="B2634" s="3"/>
    </row>
    <row r="2635" spans="1:2">
      <c r="A2635" s="1"/>
      <c r="B2635" s="3"/>
    </row>
    <row r="2636" spans="1:2">
      <c r="A2636" s="1"/>
      <c r="B2636" s="3"/>
    </row>
    <row r="2637" spans="1:2">
      <c r="A2637" s="1"/>
      <c r="B2637" s="3"/>
    </row>
    <row r="2638" spans="1:2">
      <c r="A2638" s="1"/>
      <c r="B2638" s="3"/>
    </row>
    <row r="2639" spans="1:2">
      <c r="A2639" s="1"/>
      <c r="B2639" s="3"/>
    </row>
    <row r="2640" spans="1:2">
      <c r="A2640" s="1"/>
      <c r="B2640" s="3"/>
    </row>
    <row r="2641" spans="1:2">
      <c r="A2641" s="1"/>
      <c r="B2641" s="3"/>
    </row>
    <row r="2642" spans="1:2">
      <c r="A2642" s="1"/>
      <c r="B2642" s="3"/>
    </row>
    <row r="2643" spans="1:2">
      <c r="A2643" s="1"/>
      <c r="B2643" s="3"/>
    </row>
    <row r="2644" spans="1:2">
      <c r="A2644" s="1"/>
      <c r="B2644" s="3"/>
    </row>
    <row r="2645" spans="1:2">
      <c r="A2645" s="1"/>
      <c r="B2645" s="3"/>
    </row>
    <row r="2646" spans="1:2">
      <c r="A2646" s="1"/>
      <c r="B2646" s="3"/>
    </row>
    <row r="2647" spans="1:2">
      <c r="A2647" s="1"/>
      <c r="B2647" s="3"/>
    </row>
    <row r="2648" spans="1:2">
      <c r="A2648" s="1"/>
      <c r="B2648" s="3"/>
    </row>
    <row r="2649" spans="1:2">
      <c r="A2649" s="1"/>
      <c r="B2649" s="3"/>
    </row>
    <row r="2650" spans="1:2">
      <c r="A2650" s="1"/>
      <c r="B2650" s="3"/>
    </row>
    <row r="2651" spans="1:2">
      <c r="A2651" s="1"/>
      <c r="B2651" s="3"/>
    </row>
    <row r="2652" spans="1:2">
      <c r="A2652" s="1"/>
      <c r="B2652" s="3"/>
    </row>
    <row r="2653" spans="1:2">
      <c r="A2653" s="1"/>
      <c r="B2653" s="3"/>
    </row>
    <row r="2654" spans="1:2">
      <c r="A2654" s="1"/>
      <c r="B2654" s="3"/>
    </row>
    <row r="2655" spans="1:2">
      <c r="A2655" s="1"/>
      <c r="B2655" s="3"/>
    </row>
    <row r="2656" spans="1:2">
      <c r="A2656" s="1"/>
      <c r="B2656" s="3"/>
    </row>
    <row r="2657" spans="1:2">
      <c r="A2657" s="1"/>
      <c r="B2657" s="3"/>
    </row>
    <row r="2658" spans="1:2">
      <c r="A2658" s="1"/>
      <c r="B2658" s="3"/>
    </row>
    <row r="2659" spans="1:2">
      <c r="A2659" s="1"/>
      <c r="B2659" s="3"/>
    </row>
    <row r="2660" spans="1:2">
      <c r="A2660" s="1"/>
      <c r="B2660" s="3"/>
    </row>
    <row r="2661" spans="1:2">
      <c r="A2661" s="1"/>
      <c r="B2661" s="3"/>
    </row>
    <row r="2662" spans="1:2">
      <c r="A2662" s="1"/>
      <c r="B2662" s="3"/>
    </row>
    <row r="2663" spans="1:2">
      <c r="A2663" s="1"/>
      <c r="B2663" s="3"/>
    </row>
    <row r="2664" spans="1:2">
      <c r="A2664" s="1"/>
      <c r="B2664" s="3"/>
    </row>
    <row r="2665" spans="1:2">
      <c r="A2665" s="1"/>
      <c r="B2665" s="3"/>
    </row>
    <row r="2666" spans="1:2">
      <c r="A2666" s="1"/>
      <c r="B2666" s="3"/>
    </row>
    <row r="2667" spans="1:2">
      <c r="A2667" s="1"/>
      <c r="B2667" s="3"/>
    </row>
    <row r="2668" spans="1:2">
      <c r="A2668" s="1"/>
      <c r="B2668" s="3"/>
    </row>
    <row r="2669" spans="1:2">
      <c r="A2669" s="1"/>
      <c r="B2669" s="3"/>
    </row>
    <row r="2670" spans="1:2">
      <c r="A2670" s="1"/>
      <c r="B2670" s="3"/>
    </row>
    <row r="2671" spans="1:2">
      <c r="A2671" s="1"/>
      <c r="B2671" s="3"/>
    </row>
    <row r="2672" spans="1:2">
      <c r="A2672" s="1"/>
      <c r="B2672" s="3"/>
    </row>
    <row r="2673" spans="1:2">
      <c r="A2673" s="1"/>
      <c r="B2673" s="3"/>
    </row>
    <row r="2674" spans="1:2">
      <c r="A2674" s="1"/>
      <c r="B2674" s="3"/>
    </row>
    <row r="2675" spans="1:2">
      <c r="A2675" s="1"/>
      <c r="B2675" s="3"/>
    </row>
    <row r="2676" spans="1:2">
      <c r="A2676" s="1"/>
      <c r="B2676" s="3"/>
    </row>
    <row r="2677" spans="1:2">
      <c r="A2677" s="1"/>
      <c r="B2677" s="3"/>
    </row>
    <row r="2678" spans="1:2">
      <c r="A2678" s="1"/>
      <c r="B2678" s="3"/>
    </row>
    <row r="2679" spans="1:2">
      <c r="A2679" s="1"/>
      <c r="B2679" s="3"/>
    </row>
    <row r="2680" spans="1:2">
      <c r="A2680" s="1"/>
      <c r="B2680" s="3"/>
    </row>
    <row r="2681" spans="1:2">
      <c r="A2681" s="1"/>
      <c r="B2681" s="3"/>
    </row>
    <row r="2682" spans="1:2">
      <c r="A2682" s="1"/>
      <c r="B2682" s="3"/>
    </row>
    <row r="2683" spans="1:2">
      <c r="A2683" s="1"/>
      <c r="B2683" s="3"/>
    </row>
    <row r="2684" spans="1:2">
      <c r="A2684" s="1"/>
      <c r="B2684" s="3"/>
    </row>
    <row r="2685" spans="1:2">
      <c r="A2685" s="1"/>
      <c r="B2685" s="3"/>
    </row>
    <row r="2686" spans="1:2">
      <c r="A2686" s="1"/>
      <c r="B2686" s="3"/>
    </row>
    <row r="2687" spans="1:2">
      <c r="A2687" s="1"/>
      <c r="B2687" s="3"/>
    </row>
    <row r="2688" spans="1:2">
      <c r="A2688" s="1"/>
      <c r="B2688" s="3"/>
    </row>
    <row r="2689" spans="1:2">
      <c r="A2689" s="1"/>
      <c r="B2689" s="3"/>
    </row>
    <row r="2690" spans="1:2">
      <c r="A2690" s="1"/>
      <c r="B2690" s="3"/>
    </row>
    <row r="2691" spans="1:2">
      <c r="A2691" s="1"/>
      <c r="B2691" s="3"/>
    </row>
    <row r="2692" spans="1:2">
      <c r="A2692" s="1"/>
      <c r="B2692" s="3"/>
    </row>
    <row r="2693" spans="1:2">
      <c r="A2693" s="1"/>
      <c r="B2693" s="3"/>
    </row>
    <row r="2694" spans="1:2">
      <c r="A2694" s="1"/>
      <c r="B2694" s="3"/>
    </row>
    <row r="2695" spans="1:2">
      <c r="A2695" s="1"/>
      <c r="B2695" s="3"/>
    </row>
    <row r="2696" spans="1:2">
      <c r="A2696" s="1"/>
      <c r="B2696" s="3"/>
    </row>
    <row r="2697" spans="1:2">
      <c r="A2697" s="1"/>
      <c r="B2697" s="3"/>
    </row>
    <row r="2698" spans="1:2">
      <c r="A2698" s="1"/>
      <c r="B2698" s="3"/>
    </row>
    <row r="2699" spans="1:2">
      <c r="A2699" s="1"/>
      <c r="B2699" s="3"/>
    </row>
    <row r="2700" spans="1:2">
      <c r="A2700" s="1"/>
      <c r="B2700" s="3"/>
    </row>
    <row r="2701" spans="1:2">
      <c r="A2701" s="1"/>
      <c r="B2701" s="3"/>
    </row>
    <row r="2702" spans="1:2">
      <c r="A2702" s="1"/>
      <c r="B2702" s="3"/>
    </row>
    <row r="2703" spans="1:2">
      <c r="A2703" s="1"/>
      <c r="B2703" s="3"/>
    </row>
    <row r="2704" spans="1:2">
      <c r="A2704" s="1"/>
      <c r="B2704" s="3"/>
    </row>
    <row r="2705" spans="1:2">
      <c r="A2705" s="1"/>
      <c r="B2705" s="3"/>
    </row>
    <row r="2706" spans="1:2">
      <c r="A2706" s="1"/>
      <c r="B2706" s="3"/>
    </row>
    <row r="2707" spans="1:2">
      <c r="A2707" s="1"/>
      <c r="B2707" s="3"/>
    </row>
    <row r="2708" spans="1:2">
      <c r="A2708" s="1"/>
      <c r="B2708" s="3"/>
    </row>
    <row r="2709" spans="1:2">
      <c r="A2709" s="1"/>
      <c r="B2709" s="3"/>
    </row>
    <row r="2710" spans="1:2">
      <c r="A2710" s="1"/>
      <c r="B2710" s="3"/>
    </row>
    <row r="2711" spans="1:2">
      <c r="A2711" s="1"/>
      <c r="B2711" s="3"/>
    </row>
    <row r="2712" spans="1:2">
      <c r="A2712" s="1"/>
      <c r="B2712" s="3"/>
    </row>
    <row r="2713" spans="1:2">
      <c r="A2713" s="1"/>
      <c r="B2713" s="3"/>
    </row>
    <row r="2714" spans="1:2">
      <c r="A2714" s="1"/>
      <c r="B2714" s="3"/>
    </row>
    <row r="2715" spans="1:2">
      <c r="A2715" s="1"/>
      <c r="B2715" s="3"/>
    </row>
    <row r="2716" spans="1:2">
      <c r="A2716" s="1"/>
      <c r="B2716" s="3"/>
    </row>
    <row r="2717" spans="1:2">
      <c r="A2717" s="1"/>
      <c r="B2717" s="3"/>
    </row>
    <row r="2718" spans="1:2">
      <c r="A2718" s="1"/>
      <c r="B2718" s="3"/>
    </row>
    <row r="2719" spans="1:2">
      <c r="A2719" s="1"/>
      <c r="B2719" s="3"/>
    </row>
    <row r="2720" spans="1:2">
      <c r="A2720" s="1"/>
      <c r="B2720" s="3"/>
    </row>
    <row r="2721" spans="1:2">
      <c r="A2721" s="1"/>
      <c r="B2721" s="3"/>
    </row>
    <row r="2722" spans="1:2">
      <c r="A2722" s="1"/>
      <c r="B2722" s="3"/>
    </row>
    <row r="2723" spans="1:2">
      <c r="A2723" s="1"/>
      <c r="B2723" s="3"/>
    </row>
    <row r="2724" spans="1:2">
      <c r="A2724" s="1"/>
      <c r="B2724" s="3"/>
    </row>
    <row r="2725" spans="1:2">
      <c r="A2725" s="1"/>
      <c r="B2725" s="3"/>
    </row>
    <row r="2726" spans="1:2">
      <c r="A2726" s="1"/>
      <c r="B2726" s="3"/>
    </row>
    <row r="2727" spans="1:2">
      <c r="A2727" s="1"/>
      <c r="B2727" s="3"/>
    </row>
    <row r="2728" spans="1:2">
      <c r="A2728" s="1"/>
      <c r="B2728" s="3"/>
    </row>
    <row r="2729" spans="1:2">
      <c r="A2729" s="1"/>
      <c r="B2729" s="3"/>
    </row>
    <row r="2730" spans="1:2">
      <c r="A2730" s="1"/>
      <c r="B2730" s="3"/>
    </row>
    <row r="2731" spans="1:2">
      <c r="A2731" s="1"/>
      <c r="B2731" s="3"/>
    </row>
    <row r="2732" spans="1:2">
      <c r="A2732" s="1"/>
      <c r="B2732" s="3"/>
    </row>
    <row r="2733" spans="1:2">
      <c r="A2733" s="1"/>
      <c r="B2733" s="3"/>
    </row>
    <row r="2734" spans="1:2">
      <c r="A2734" s="1"/>
      <c r="B2734" s="3"/>
    </row>
    <row r="2735" spans="1:2">
      <c r="A2735" s="1"/>
      <c r="B2735" s="3"/>
    </row>
    <row r="2736" spans="1:2">
      <c r="A2736" s="1"/>
      <c r="B2736" s="3"/>
    </row>
    <row r="2737" spans="1:2">
      <c r="A2737" s="1"/>
      <c r="B2737" s="3"/>
    </row>
    <row r="2738" spans="1:2">
      <c r="A2738" s="1"/>
      <c r="B2738" s="3"/>
    </row>
    <row r="2739" spans="1:2">
      <c r="A2739" s="1"/>
      <c r="B2739" s="3"/>
    </row>
    <row r="2740" spans="1:2">
      <c r="A2740" s="1"/>
      <c r="B2740" s="3"/>
    </row>
    <row r="2741" spans="1:2">
      <c r="A2741" s="1"/>
      <c r="B2741" s="3"/>
    </row>
    <row r="2742" spans="1:2">
      <c r="A2742" s="1"/>
      <c r="B2742" s="3"/>
    </row>
    <row r="2743" spans="1:2">
      <c r="A2743" s="1"/>
      <c r="B2743" s="3"/>
    </row>
    <row r="2744" spans="1:2">
      <c r="A2744" s="1"/>
      <c r="B2744" s="3"/>
    </row>
    <row r="2745" spans="1:2">
      <c r="A2745" s="1"/>
      <c r="B2745" s="3"/>
    </row>
    <row r="2746" spans="1:2">
      <c r="A2746" s="1"/>
      <c r="B2746" s="3"/>
    </row>
    <row r="2747" spans="1:2">
      <c r="A2747" s="1"/>
      <c r="B2747" s="3"/>
    </row>
    <row r="2748" spans="1:2">
      <c r="A2748" s="1"/>
      <c r="B2748" s="3"/>
    </row>
    <row r="2749" spans="1:2">
      <c r="A2749" s="1"/>
      <c r="B2749" s="3"/>
    </row>
    <row r="2750" spans="1:2">
      <c r="A2750" s="1"/>
      <c r="B2750" s="3"/>
    </row>
    <row r="2751" spans="1:2">
      <c r="A2751" s="1"/>
      <c r="B2751" s="3"/>
    </row>
    <row r="2752" spans="1:2">
      <c r="A2752" s="1"/>
      <c r="B2752" s="3"/>
    </row>
    <row r="2753" spans="1:2">
      <c r="A2753" s="1"/>
      <c r="B2753" s="3"/>
    </row>
    <row r="2754" spans="1:2">
      <c r="A2754" s="1"/>
      <c r="B2754" s="3"/>
    </row>
    <row r="2755" spans="1:2">
      <c r="A2755" s="1"/>
      <c r="B2755" s="3"/>
    </row>
    <row r="2756" spans="1:2">
      <c r="A2756" s="1"/>
      <c r="B2756" s="3"/>
    </row>
    <row r="2757" spans="1:2">
      <c r="A2757" s="1"/>
      <c r="B2757" s="3"/>
    </row>
    <row r="2758" spans="1:2">
      <c r="A2758" s="1"/>
      <c r="B2758" s="3"/>
    </row>
    <row r="2759" spans="1:2">
      <c r="A2759" s="1"/>
      <c r="B2759" s="3"/>
    </row>
    <row r="2760" spans="1:2">
      <c r="A2760" s="1"/>
      <c r="B2760" s="3"/>
    </row>
    <row r="2761" spans="1:2">
      <c r="A2761" s="1"/>
      <c r="B2761" s="3"/>
    </row>
    <row r="2762" spans="1:2">
      <c r="A2762" s="1"/>
      <c r="B2762" s="3"/>
    </row>
    <row r="2763" spans="1:2">
      <c r="A2763" s="1"/>
      <c r="B2763" s="3"/>
    </row>
    <row r="2764" spans="1:2">
      <c r="A2764" s="1"/>
      <c r="B2764" s="3"/>
    </row>
    <row r="2765" spans="1:2">
      <c r="A2765" s="1"/>
      <c r="B2765" s="3"/>
    </row>
    <row r="2766" spans="1:2">
      <c r="A2766" s="1"/>
      <c r="B2766" s="3"/>
    </row>
    <row r="2767" spans="1:2">
      <c r="A2767" s="1"/>
      <c r="B2767" s="3"/>
    </row>
    <row r="2768" spans="1:2">
      <c r="A2768" s="1"/>
      <c r="B2768" s="3"/>
    </row>
    <row r="2769" spans="1:2">
      <c r="A2769" s="1"/>
      <c r="B2769" s="3"/>
    </row>
    <row r="2770" spans="1:2">
      <c r="A2770" s="1"/>
      <c r="B2770" s="3"/>
    </row>
    <row r="2771" spans="1:2">
      <c r="A2771" s="1"/>
      <c r="B2771" s="3"/>
    </row>
    <row r="2772" spans="1:2">
      <c r="A2772" s="1"/>
      <c r="B2772" s="3"/>
    </row>
    <row r="2773" spans="1:2">
      <c r="A2773" s="1"/>
      <c r="B2773" s="3"/>
    </row>
    <row r="2774" spans="1:2">
      <c r="A2774" s="1"/>
      <c r="B2774" s="3"/>
    </row>
    <row r="2775" spans="1:2">
      <c r="A2775" s="1"/>
      <c r="B2775" s="3"/>
    </row>
    <row r="2776" spans="1:2">
      <c r="A2776" s="1"/>
      <c r="B2776" s="3"/>
    </row>
    <row r="2777" spans="1:2">
      <c r="A2777" s="1"/>
      <c r="B2777" s="3"/>
    </row>
    <row r="2778" spans="1:2">
      <c r="A2778" s="1"/>
      <c r="B2778" s="3"/>
    </row>
    <row r="2779" spans="1:2">
      <c r="A2779" s="1"/>
      <c r="B2779" s="3"/>
    </row>
    <row r="2780" spans="1:2">
      <c r="A2780" s="1"/>
      <c r="B2780" s="3"/>
    </row>
    <row r="2781" spans="1:2">
      <c r="A2781" s="1"/>
      <c r="B2781" s="3"/>
    </row>
    <row r="2782" spans="1:2">
      <c r="A2782" s="1"/>
      <c r="B2782" s="3"/>
    </row>
    <row r="2783" spans="1:2">
      <c r="A2783" s="1"/>
      <c r="B2783" s="3"/>
    </row>
    <row r="2784" spans="1:2">
      <c r="A2784" s="1"/>
      <c r="B2784" s="3"/>
    </row>
    <row r="2785" spans="1:2">
      <c r="A2785" s="1"/>
      <c r="B2785" s="3"/>
    </row>
    <row r="2786" spans="1:2">
      <c r="A2786" s="1"/>
      <c r="B2786" s="3"/>
    </row>
    <row r="2787" spans="1:2">
      <c r="A2787" s="1"/>
      <c r="B2787" s="3"/>
    </row>
    <row r="2788" spans="1:2">
      <c r="A2788" s="1"/>
      <c r="B2788" s="3"/>
    </row>
    <row r="2789" spans="1:2">
      <c r="A2789" s="1"/>
      <c r="B2789" s="3"/>
    </row>
    <row r="2790" spans="1:2">
      <c r="A2790" s="1"/>
      <c r="B2790" s="3"/>
    </row>
    <row r="2791" spans="1:2">
      <c r="A2791" s="1"/>
      <c r="B2791" s="3"/>
    </row>
    <row r="2792" spans="1:2">
      <c r="A2792" s="1"/>
      <c r="B2792" s="3"/>
    </row>
    <row r="2793" spans="1:2">
      <c r="A2793" s="1"/>
      <c r="B2793" s="3"/>
    </row>
    <row r="2794" spans="1:2">
      <c r="A2794" s="1"/>
      <c r="B2794" s="3"/>
    </row>
    <row r="2795" spans="1:2">
      <c r="A2795" s="1"/>
      <c r="B2795" s="3"/>
    </row>
    <row r="2796" spans="1:2">
      <c r="A2796" s="1"/>
      <c r="B2796" s="3"/>
    </row>
    <row r="2797" spans="1:2">
      <c r="A2797" s="1"/>
      <c r="B2797" s="3"/>
    </row>
    <row r="2798" spans="1:2">
      <c r="A2798" s="1"/>
      <c r="B2798" s="3"/>
    </row>
    <row r="2799" spans="1:2">
      <c r="A2799" s="1"/>
      <c r="B2799" s="3"/>
    </row>
    <row r="2800" spans="1:2">
      <c r="A2800" s="1"/>
      <c r="B2800" s="3"/>
    </row>
    <row r="2801" spans="1:2">
      <c r="A2801" s="1"/>
      <c r="B2801" s="3"/>
    </row>
    <row r="2802" spans="1:2">
      <c r="A2802" s="1"/>
      <c r="B2802" s="3"/>
    </row>
    <row r="2803" spans="1:2">
      <c r="A2803" s="1"/>
      <c r="B2803" s="3"/>
    </row>
    <row r="2804" spans="1:2">
      <c r="A2804" s="1"/>
      <c r="B2804" s="3"/>
    </row>
    <row r="2805" spans="1:2">
      <c r="A2805" s="1"/>
      <c r="B2805" s="3"/>
    </row>
    <row r="2806" spans="1:2">
      <c r="A2806" s="1"/>
      <c r="B2806" s="3"/>
    </row>
    <row r="2807" spans="1:2">
      <c r="A2807" s="1"/>
      <c r="B2807" s="3"/>
    </row>
    <row r="2808" spans="1:2">
      <c r="A2808" s="1"/>
      <c r="B2808" s="3"/>
    </row>
    <row r="2809" spans="1:2">
      <c r="A2809" s="1"/>
      <c r="B2809" s="3"/>
    </row>
    <row r="2810" spans="1:2">
      <c r="A2810" s="1"/>
      <c r="B2810" s="3"/>
    </row>
    <row r="2811" spans="1:2">
      <c r="A2811" s="1"/>
      <c r="B2811" s="3"/>
    </row>
    <row r="2812" spans="1:2">
      <c r="A2812" s="1"/>
      <c r="B2812" s="3"/>
    </row>
    <row r="2813" spans="1:2">
      <c r="A2813" s="1"/>
      <c r="B2813" s="3"/>
    </row>
    <row r="2814" spans="1:2">
      <c r="A2814" s="1"/>
      <c r="B2814" s="3"/>
    </row>
    <row r="2815" spans="1:2">
      <c r="A2815" s="1"/>
      <c r="B2815" s="3"/>
    </row>
    <row r="2816" spans="1:2">
      <c r="A2816" s="1"/>
      <c r="B2816" s="3"/>
    </row>
    <row r="2817" spans="1:2">
      <c r="A2817" s="1"/>
      <c r="B2817" s="3"/>
    </row>
    <row r="2818" spans="1:2">
      <c r="A2818" s="1"/>
      <c r="B2818" s="3"/>
    </row>
    <row r="2819" spans="1:2">
      <c r="A2819" s="1"/>
      <c r="B2819" s="3"/>
    </row>
    <row r="2820" spans="1:2">
      <c r="A2820" s="1"/>
      <c r="B2820" s="3"/>
    </row>
    <row r="2821" spans="1:2">
      <c r="A2821" s="1"/>
      <c r="B2821" s="3"/>
    </row>
    <row r="2822" spans="1:2">
      <c r="A2822" s="1"/>
      <c r="B2822" s="3"/>
    </row>
    <row r="2823" spans="1:2">
      <c r="A2823" s="1"/>
      <c r="B2823" s="3"/>
    </row>
    <row r="2824" spans="1:2">
      <c r="A2824" s="1"/>
      <c r="B2824" s="3"/>
    </row>
    <row r="2825" spans="1:2">
      <c r="A2825" s="1"/>
      <c r="B2825" s="3"/>
    </row>
    <row r="2826" spans="1:2">
      <c r="A2826" s="1"/>
      <c r="B2826" s="3"/>
    </row>
    <row r="2827" spans="1:2">
      <c r="A2827" s="1"/>
      <c r="B2827" s="3"/>
    </row>
    <row r="2828" spans="1:2">
      <c r="A2828" s="1"/>
      <c r="B2828" s="3"/>
    </row>
    <row r="2829" spans="1:2">
      <c r="A2829" s="1"/>
      <c r="B2829" s="3"/>
    </row>
    <row r="2830" spans="1:2">
      <c r="A2830" s="1"/>
      <c r="B2830" s="3"/>
    </row>
    <row r="2831" spans="1:2">
      <c r="A2831" s="1"/>
      <c r="B2831" s="3"/>
    </row>
    <row r="2832" spans="1:2">
      <c r="A2832" s="1"/>
      <c r="B2832" s="3"/>
    </row>
    <row r="2833" spans="1:2">
      <c r="A2833" s="1"/>
      <c r="B2833" s="3"/>
    </row>
    <row r="2834" spans="1:2">
      <c r="A2834" s="1"/>
      <c r="B2834" s="3"/>
    </row>
    <row r="2835" spans="1:2">
      <c r="A2835" s="1"/>
      <c r="B2835" s="3"/>
    </row>
    <row r="2836" spans="1:2">
      <c r="A2836" s="1"/>
      <c r="B2836" s="3"/>
    </row>
    <row r="2837" spans="1:2">
      <c r="A2837" s="1"/>
      <c r="B2837" s="3"/>
    </row>
    <row r="2838" spans="1:2">
      <c r="A2838" s="1"/>
      <c r="B2838" s="3"/>
    </row>
    <row r="2839" spans="1:2">
      <c r="A2839" s="1"/>
      <c r="B2839" s="3"/>
    </row>
    <row r="2840" spans="1:2">
      <c r="A2840" s="1"/>
      <c r="B2840" s="3"/>
    </row>
    <row r="2841" spans="1:2">
      <c r="A2841" s="1"/>
      <c r="B2841" s="3"/>
    </row>
    <row r="2842" spans="1:2">
      <c r="A2842" s="1"/>
      <c r="B2842" s="3"/>
    </row>
    <row r="2843" spans="1:2">
      <c r="A2843" s="1"/>
      <c r="B2843" s="3"/>
    </row>
    <row r="2844" spans="1:2">
      <c r="A2844" s="1"/>
      <c r="B2844" s="3"/>
    </row>
    <row r="2845" spans="1:2">
      <c r="A2845" s="1"/>
      <c r="B2845" s="3"/>
    </row>
    <row r="2846" spans="1:2">
      <c r="A2846" s="1"/>
      <c r="B2846" s="3"/>
    </row>
    <row r="2847" spans="1:2">
      <c r="A2847" s="1"/>
      <c r="B2847" s="3"/>
    </row>
    <row r="2848" spans="1:2">
      <c r="A2848" s="1"/>
      <c r="B2848" s="3"/>
    </row>
    <row r="2849" spans="1:2">
      <c r="A2849" s="1"/>
      <c r="B2849" s="3"/>
    </row>
    <row r="2850" spans="1:2">
      <c r="A2850" s="1"/>
      <c r="B2850" s="3"/>
    </row>
    <row r="2851" spans="1:2">
      <c r="A2851" s="1"/>
      <c r="B2851" s="3"/>
    </row>
    <row r="2852" spans="1:2">
      <c r="A2852" s="1"/>
      <c r="B2852" s="3"/>
    </row>
    <row r="2853" spans="1:2">
      <c r="A2853" s="1"/>
      <c r="B2853" s="3"/>
    </row>
    <row r="2854" spans="1:2">
      <c r="A2854" s="1"/>
      <c r="B2854" s="3"/>
    </row>
    <row r="2855" spans="1:2">
      <c r="A2855" s="1"/>
      <c r="B2855" s="3"/>
    </row>
    <row r="2856" spans="1:2">
      <c r="A2856" s="1"/>
      <c r="B2856" s="3"/>
    </row>
    <row r="2857" spans="1:2">
      <c r="A2857" s="1"/>
      <c r="B2857" s="3"/>
    </row>
    <row r="2858" spans="1:2">
      <c r="A2858" s="1"/>
      <c r="B2858" s="3"/>
    </row>
    <row r="2859" spans="1:2">
      <c r="A2859" s="1"/>
      <c r="B2859" s="3"/>
    </row>
    <row r="2860" spans="1:2">
      <c r="A2860" s="1"/>
      <c r="B2860" s="3"/>
    </row>
    <row r="2861" spans="1:2">
      <c r="A2861" s="1"/>
      <c r="B2861" s="3"/>
    </row>
    <row r="2862" spans="1:2">
      <c r="A2862" s="1"/>
      <c r="B2862" s="3"/>
    </row>
    <row r="2863" spans="1:2">
      <c r="A2863" s="1"/>
      <c r="B2863" s="3"/>
    </row>
    <row r="2864" spans="1:2">
      <c r="A2864" s="1"/>
      <c r="B2864" s="3"/>
    </row>
    <row r="2865" spans="1:2">
      <c r="A2865" s="1"/>
      <c r="B2865" s="3"/>
    </row>
    <row r="2866" spans="1:2">
      <c r="A2866" s="1"/>
      <c r="B2866" s="3"/>
    </row>
    <row r="2867" spans="1:2">
      <c r="A2867" s="1"/>
      <c r="B2867" s="3"/>
    </row>
    <row r="2868" spans="1:2">
      <c r="A2868" s="1"/>
      <c r="B2868" s="3"/>
    </row>
    <row r="2869" spans="1:2">
      <c r="A2869" s="1"/>
      <c r="B2869" s="3"/>
    </row>
    <row r="2870" spans="1:2">
      <c r="A2870" s="1"/>
      <c r="B2870" s="3"/>
    </row>
    <row r="2871" spans="1:2">
      <c r="A2871" s="1"/>
      <c r="B2871" s="3"/>
    </row>
    <row r="2872" spans="1:2">
      <c r="A2872" s="1"/>
      <c r="B2872" s="3"/>
    </row>
    <row r="2873" spans="1:2">
      <c r="A2873" s="1"/>
      <c r="B2873" s="3"/>
    </row>
    <row r="2874" spans="1:2">
      <c r="A2874" s="1"/>
      <c r="B2874" s="3"/>
    </row>
    <row r="2875" spans="1:2">
      <c r="A2875" s="1"/>
      <c r="B2875" s="3"/>
    </row>
    <row r="2876" spans="1:2">
      <c r="A2876" s="1"/>
      <c r="B2876" s="3"/>
    </row>
    <row r="2877" spans="1:2">
      <c r="A2877" s="1"/>
      <c r="B2877" s="3"/>
    </row>
    <row r="2878" spans="1:2">
      <c r="A2878" s="1"/>
      <c r="B2878" s="3"/>
    </row>
    <row r="2879" spans="1:2">
      <c r="A2879" s="1"/>
      <c r="B2879" s="3"/>
    </row>
    <row r="2880" spans="1:2">
      <c r="A2880" s="1"/>
      <c r="B2880" s="3"/>
    </row>
    <row r="2881" spans="1:2">
      <c r="A2881" s="1"/>
      <c r="B2881" s="3"/>
    </row>
    <row r="2882" spans="1:2">
      <c r="A2882" s="1"/>
      <c r="B2882" s="3"/>
    </row>
    <row r="2883" spans="1:2">
      <c r="A2883" s="1"/>
      <c r="B2883" s="3"/>
    </row>
    <row r="2884" spans="1:2">
      <c r="A2884" s="1"/>
      <c r="B2884" s="3"/>
    </row>
    <row r="2885" spans="1:2">
      <c r="A2885" s="1"/>
      <c r="B2885" s="3"/>
    </row>
    <row r="2886" spans="1:2">
      <c r="A2886" s="1"/>
      <c r="B2886" s="3"/>
    </row>
    <row r="2887" spans="1:2">
      <c r="A2887" s="1"/>
      <c r="B2887" s="3"/>
    </row>
    <row r="2888" spans="1:2">
      <c r="A2888" s="1"/>
      <c r="B2888" s="3"/>
    </row>
    <row r="2889" spans="1:2">
      <c r="A2889" s="1"/>
      <c r="B2889" s="3"/>
    </row>
    <row r="2890" spans="1:2">
      <c r="A2890" s="1"/>
      <c r="B2890" s="3"/>
    </row>
    <row r="2891" spans="1:2">
      <c r="A2891" s="1"/>
      <c r="B2891" s="3"/>
    </row>
    <row r="2892" spans="1:2">
      <c r="A2892" s="1"/>
      <c r="B2892" s="3"/>
    </row>
    <row r="2893" spans="1:2">
      <c r="A2893" s="1"/>
      <c r="B2893" s="3"/>
    </row>
    <row r="2894" spans="1:2">
      <c r="A2894" s="1"/>
      <c r="B2894" s="3"/>
    </row>
    <row r="2895" spans="1:2">
      <c r="A2895" s="1"/>
      <c r="B2895" s="3"/>
    </row>
    <row r="2896" spans="1:2">
      <c r="A2896" s="1"/>
      <c r="B2896" s="3"/>
    </row>
    <row r="2897" spans="1:2">
      <c r="A2897" s="1"/>
      <c r="B2897" s="3"/>
    </row>
    <row r="2898" spans="1:2">
      <c r="A2898" s="1"/>
      <c r="B2898" s="3"/>
    </row>
    <row r="2899" spans="1:2">
      <c r="A2899" s="1"/>
      <c r="B2899" s="3"/>
    </row>
    <row r="2900" spans="1:2">
      <c r="A2900" s="1"/>
      <c r="B2900" s="3"/>
    </row>
    <row r="2901" spans="1:2">
      <c r="A2901" s="1"/>
      <c r="B2901" s="3"/>
    </row>
    <row r="2902" spans="1:2">
      <c r="A2902" s="1"/>
      <c r="B2902" s="3"/>
    </row>
    <row r="2903" spans="1:2">
      <c r="A2903" s="1"/>
      <c r="B2903" s="3"/>
    </row>
    <row r="2904" spans="1:2">
      <c r="A2904" s="1"/>
      <c r="B2904" s="3"/>
    </row>
    <row r="2905" spans="1:2">
      <c r="A2905" s="1"/>
      <c r="B2905" s="3"/>
    </row>
    <row r="2906" spans="1:2">
      <c r="A2906" s="1"/>
      <c r="B2906" s="3"/>
    </row>
    <row r="2907" spans="1:2">
      <c r="A2907" s="1"/>
      <c r="B2907" s="3"/>
    </row>
    <row r="2908" spans="1:2">
      <c r="A2908" s="1"/>
      <c r="B2908" s="3"/>
    </row>
    <row r="2909" spans="1:2">
      <c r="A2909" s="1"/>
      <c r="B2909" s="3"/>
    </row>
    <row r="2910" spans="1:2">
      <c r="A2910" s="1"/>
      <c r="B2910" s="3"/>
    </row>
    <row r="2911" spans="1:2">
      <c r="A2911" s="1"/>
      <c r="B2911" s="3"/>
    </row>
    <row r="2912" spans="1:2">
      <c r="A2912" s="1"/>
      <c r="B2912" s="3"/>
    </row>
    <row r="2913" spans="1:2">
      <c r="A2913" s="1"/>
      <c r="B2913" s="3"/>
    </row>
    <row r="2914" spans="1:2">
      <c r="A2914" s="1"/>
      <c r="B2914" s="3"/>
    </row>
    <row r="2915" spans="1:2">
      <c r="A2915" s="1"/>
      <c r="B2915" s="3"/>
    </row>
    <row r="2916" spans="1:2">
      <c r="A2916" s="1"/>
      <c r="B2916" s="3"/>
    </row>
    <row r="2917" spans="1:2">
      <c r="A2917" s="1"/>
      <c r="B2917" s="3"/>
    </row>
    <row r="2918" spans="1:2">
      <c r="A2918" s="1"/>
      <c r="B2918" s="3"/>
    </row>
    <row r="2919" spans="1:2">
      <c r="A2919" s="1"/>
      <c r="B2919" s="3"/>
    </row>
    <row r="2920" spans="1:2">
      <c r="A2920" s="1"/>
      <c r="B2920" s="3"/>
    </row>
    <row r="2921" spans="1:2">
      <c r="A2921" s="1"/>
      <c r="B2921" s="3"/>
    </row>
    <row r="2922" spans="1:2">
      <c r="A2922" s="1"/>
      <c r="B2922" s="3"/>
    </row>
    <row r="2923" spans="1:2">
      <c r="A2923" s="1"/>
      <c r="B2923" s="3"/>
    </row>
    <row r="2924" spans="1:2">
      <c r="A2924" s="1"/>
      <c r="B2924" s="3"/>
    </row>
    <row r="2925" spans="1:2">
      <c r="A2925" s="1"/>
      <c r="B2925" s="3"/>
    </row>
    <row r="2926" spans="1:2">
      <c r="A2926" s="1"/>
      <c r="B2926" s="3"/>
    </row>
    <row r="2927" spans="1:2">
      <c r="A2927" s="1"/>
      <c r="B2927" s="3"/>
    </row>
    <row r="2928" spans="1:2">
      <c r="A2928" s="1"/>
      <c r="B2928" s="3"/>
    </row>
    <row r="2929" spans="1:2">
      <c r="A2929" s="1"/>
      <c r="B2929" s="3"/>
    </row>
    <row r="2930" spans="1:2">
      <c r="A2930" s="1"/>
      <c r="B2930" s="3"/>
    </row>
    <row r="2931" spans="1:2">
      <c r="A2931" s="1"/>
      <c r="B2931" s="3"/>
    </row>
    <row r="2932" spans="1:2">
      <c r="A2932" s="1"/>
      <c r="B2932" s="3"/>
    </row>
    <row r="2933" spans="1:2">
      <c r="A2933" s="1"/>
      <c r="B2933" s="3"/>
    </row>
    <row r="2934" spans="1:2">
      <c r="A2934" s="1"/>
      <c r="B2934" s="3"/>
    </row>
    <row r="2935" spans="1:2">
      <c r="A2935" s="1"/>
      <c r="B2935" s="3"/>
    </row>
    <row r="2936" spans="1:2">
      <c r="A2936" s="1"/>
      <c r="B2936" s="3"/>
    </row>
    <row r="2937" spans="1:2">
      <c r="A2937" s="1"/>
      <c r="B2937" s="3"/>
    </row>
    <row r="2938" spans="1:2">
      <c r="A2938" s="1"/>
      <c r="B2938" s="3"/>
    </row>
    <row r="2939" spans="1:2">
      <c r="A2939" s="1"/>
      <c r="B2939" s="3"/>
    </row>
    <row r="2940" spans="1:2">
      <c r="A2940" s="1"/>
      <c r="B2940" s="3"/>
    </row>
    <row r="2941" spans="1:2">
      <c r="A2941" s="1"/>
      <c r="B2941" s="3"/>
    </row>
    <row r="2942" spans="1:2">
      <c r="A2942" s="1"/>
      <c r="B2942" s="3"/>
    </row>
    <row r="2943" spans="1:2">
      <c r="A2943" s="1"/>
      <c r="B2943" s="3"/>
    </row>
    <row r="2944" spans="1:2">
      <c r="A2944" s="1"/>
      <c r="B2944" s="3"/>
    </row>
    <row r="2945" spans="1:2">
      <c r="A2945" s="1"/>
      <c r="B2945" s="3"/>
    </row>
    <row r="2946" spans="1:2">
      <c r="A2946" s="1"/>
      <c r="B2946" s="3"/>
    </row>
    <row r="2947" spans="1:2">
      <c r="A2947" s="1"/>
      <c r="B2947" s="3"/>
    </row>
    <row r="2948" spans="1:2">
      <c r="A2948" s="1"/>
      <c r="B2948" s="3"/>
    </row>
    <row r="2949" spans="1:2">
      <c r="A2949" s="1"/>
      <c r="B2949" s="3"/>
    </row>
    <row r="2950" spans="1:2">
      <c r="A2950" s="1"/>
      <c r="B2950" s="3"/>
    </row>
    <row r="2951" spans="1:2">
      <c r="A2951" s="1"/>
      <c r="B2951" s="3"/>
    </row>
    <row r="2952" spans="1:2">
      <c r="A2952" s="1"/>
      <c r="B2952" s="3"/>
    </row>
    <row r="2953" spans="1:2">
      <c r="A2953" s="1"/>
      <c r="B2953" s="3"/>
    </row>
    <row r="2954" spans="1:2">
      <c r="A2954" s="1"/>
      <c r="B2954" s="3"/>
    </row>
    <row r="2955" spans="1:2">
      <c r="A2955" s="1"/>
      <c r="B2955" s="3"/>
    </row>
    <row r="2956" spans="1:2">
      <c r="A2956" s="1"/>
      <c r="B2956" s="3"/>
    </row>
    <row r="2957" spans="1:2">
      <c r="A2957" s="1"/>
      <c r="B2957" s="3"/>
    </row>
    <row r="2958" spans="1:2">
      <c r="A2958" s="1"/>
      <c r="B2958" s="3"/>
    </row>
    <row r="2959" spans="1:2">
      <c r="A2959" s="1"/>
      <c r="B2959" s="3"/>
    </row>
    <row r="2960" spans="1:2">
      <c r="A2960" s="1"/>
      <c r="B2960" s="3"/>
    </row>
    <row r="2961" spans="1:2">
      <c r="A2961" s="1"/>
      <c r="B2961" s="3"/>
    </row>
    <row r="2962" spans="1:2">
      <c r="A2962" s="1"/>
      <c r="B2962" s="3"/>
    </row>
    <row r="2963" spans="1:2">
      <c r="A2963" s="1"/>
      <c r="B2963" s="3"/>
    </row>
    <row r="2964" spans="1:2">
      <c r="A2964" s="1"/>
      <c r="B2964" s="3"/>
    </row>
    <row r="2965" spans="1:2">
      <c r="A2965" s="1"/>
      <c r="B2965" s="3"/>
    </row>
    <row r="2966" spans="1:2">
      <c r="A2966" s="1"/>
      <c r="B2966" s="3"/>
    </row>
    <row r="2967" spans="1:2">
      <c r="A2967" s="1"/>
      <c r="B2967" s="3"/>
    </row>
    <row r="2968" spans="1:2">
      <c r="A2968" s="1"/>
      <c r="B2968" s="3"/>
    </row>
    <row r="2969" spans="1:2">
      <c r="A2969" s="1"/>
      <c r="B2969" s="3"/>
    </row>
    <row r="2970" spans="1:2">
      <c r="A2970" s="1"/>
      <c r="B2970" s="3"/>
    </row>
    <row r="2971" spans="1:2">
      <c r="A2971" s="1"/>
      <c r="B2971" s="3"/>
    </row>
    <row r="2972" spans="1:2">
      <c r="A2972" s="1"/>
      <c r="B2972" s="3"/>
    </row>
    <row r="2973" spans="1:2">
      <c r="A2973" s="1"/>
      <c r="B2973" s="3"/>
    </row>
    <row r="2974" spans="1:2">
      <c r="A2974" s="1"/>
      <c r="B2974" s="3"/>
    </row>
    <row r="2975" spans="1:2">
      <c r="A2975" s="1"/>
      <c r="B2975" s="3"/>
    </row>
    <row r="2976" spans="1:2">
      <c r="A2976" s="1"/>
      <c r="B2976" s="3"/>
    </row>
    <row r="2977" spans="1:2">
      <c r="A2977" s="1"/>
      <c r="B2977" s="3"/>
    </row>
    <row r="2978" spans="1:2">
      <c r="A2978" s="1"/>
      <c r="B2978" s="3"/>
    </row>
    <row r="2979" spans="1:2">
      <c r="A2979" s="1"/>
      <c r="B2979" s="3"/>
    </row>
    <row r="2980" spans="1:2">
      <c r="A2980" s="1"/>
      <c r="B2980" s="3"/>
    </row>
    <row r="2981" spans="1:2">
      <c r="A2981" s="1"/>
      <c r="B2981" s="3"/>
    </row>
    <row r="2982" spans="1:2">
      <c r="A2982" s="1"/>
      <c r="B2982" s="3"/>
    </row>
    <row r="2983" spans="1:2">
      <c r="A2983" s="1"/>
      <c r="B2983" s="3"/>
    </row>
    <row r="2984" spans="1:2">
      <c r="A2984" s="1"/>
      <c r="B2984" s="3"/>
    </row>
    <row r="2985" spans="1:2">
      <c r="A2985" s="1"/>
      <c r="B2985" s="3"/>
    </row>
    <row r="2986" spans="1:2">
      <c r="A2986" s="1"/>
      <c r="B2986" s="3"/>
    </row>
    <row r="2987" spans="1:2">
      <c r="A2987" s="1"/>
      <c r="B2987" s="3"/>
    </row>
    <row r="2988" spans="1:2">
      <c r="A2988" s="1"/>
      <c r="B2988" s="3"/>
    </row>
    <row r="2989" spans="1:2">
      <c r="A2989" s="1"/>
      <c r="B2989" s="3"/>
    </row>
    <row r="2990" spans="1:2">
      <c r="A2990" s="1"/>
      <c r="B2990" s="3"/>
    </row>
    <row r="2991" spans="1:2">
      <c r="A2991" s="1"/>
      <c r="B2991" s="3"/>
    </row>
    <row r="2992" spans="1:2">
      <c r="A2992" s="1"/>
      <c r="B2992" s="3"/>
    </row>
    <row r="2993" spans="1:2">
      <c r="A2993" s="1"/>
      <c r="B2993" s="3"/>
    </row>
    <row r="2994" spans="1:2">
      <c r="A2994" s="1"/>
      <c r="B2994" s="3"/>
    </row>
    <row r="2995" spans="1:2">
      <c r="A2995" s="1"/>
      <c r="B2995" s="3"/>
    </row>
    <row r="2996" spans="1:2">
      <c r="A2996" s="1"/>
      <c r="B2996" s="3"/>
    </row>
    <row r="2997" spans="1:2">
      <c r="A2997" s="1"/>
      <c r="B2997" s="3"/>
    </row>
    <row r="2998" spans="1:2">
      <c r="A2998" s="1"/>
      <c r="B2998" s="3"/>
    </row>
    <row r="2999" spans="1:2">
      <c r="A2999" s="1"/>
      <c r="B2999" s="3"/>
    </row>
    <row r="3000" spans="1:2">
      <c r="A3000" s="1"/>
      <c r="B3000" s="3"/>
    </row>
    <row r="3001" spans="1:2">
      <c r="A3001" s="1"/>
      <c r="B3001" s="3"/>
    </row>
    <row r="3002" spans="1:2">
      <c r="A3002" s="1"/>
      <c r="B3002" s="3"/>
    </row>
    <row r="3003" spans="1:2">
      <c r="A3003" s="1"/>
      <c r="B3003" s="3"/>
    </row>
    <row r="3004" spans="1:2">
      <c r="A3004" s="1"/>
      <c r="B3004" s="3"/>
    </row>
    <row r="3005" spans="1:2">
      <c r="A3005" s="1"/>
      <c r="B3005" s="3"/>
    </row>
    <row r="3006" spans="1:2">
      <c r="A3006" s="1"/>
      <c r="B3006" s="3"/>
    </row>
    <row r="3007" spans="1:2">
      <c r="A3007" s="1"/>
      <c r="B3007" s="3"/>
    </row>
    <row r="3008" spans="1:2">
      <c r="A3008" s="1"/>
      <c r="B3008" s="3"/>
    </row>
    <row r="3009" spans="1:2">
      <c r="A3009" s="1"/>
      <c r="B3009" s="3"/>
    </row>
    <row r="3010" spans="1:2">
      <c r="A3010" s="1"/>
      <c r="B3010" s="3"/>
    </row>
    <row r="3011" spans="1:2">
      <c r="A3011" s="1"/>
      <c r="B3011" s="3"/>
    </row>
    <row r="3012" spans="1:2">
      <c r="A3012" s="1"/>
      <c r="B3012" s="3"/>
    </row>
    <row r="3013" spans="1:2">
      <c r="A3013" s="1"/>
      <c r="B3013" s="3"/>
    </row>
    <row r="3014" spans="1:2">
      <c r="A3014" s="1"/>
      <c r="B3014" s="3"/>
    </row>
    <row r="3015" spans="1:2">
      <c r="A3015" s="1"/>
      <c r="B3015" s="3"/>
    </row>
    <row r="3016" spans="1:2">
      <c r="A3016" s="1"/>
      <c r="B3016" s="3"/>
    </row>
    <row r="3017" spans="1:2">
      <c r="A3017" s="1"/>
      <c r="B3017" s="3"/>
    </row>
    <row r="3018" spans="1:2">
      <c r="A3018" s="1"/>
      <c r="B3018" s="3"/>
    </row>
    <row r="3019" spans="1:2">
      <c r="A3019" s="1"/>
      <c r="B3019" s="3"/>
    </row>
    <row r="3020" spans="1:2">
      <c r="A3020" s="1"/>
      <c r="B3020" s="3"/>
    </row>
    <row r="3021" spans="1:2">
      <c r="A3021" s="1"/>
      <c r="B3021" s="3"/>
    </row>
    <row r="3022" spans="1:2">
      <c r="A3022" s="1"/>
      <c r="B3022" s="3"/>
    </row>
    <row r="3023" spans="1:2">
      <c r="A3023" s="1"/>
      <c r="B3023" s="3"/>
    </row>
    <row r="3024" spans="1:2">
      <c r="A3024" s="1"/>
      <c r="B3024" s="3"/>
    </row>
    <row r="3025" spans="1:2">
      <c r="A3025" s="1"/>
      <c r="B3025" s="3"/>
    </row>
    <row r="3026" spans="1:2">
      <c r="A3026" s="1"/>
      <c r="B3026" s="3"/>
    </row>
    <row r="3027" spans="1:2">
      <c r="A3027" s="1"/>
      <c r="B3027" s="3"/>
    </row>
    <row r="3028" spans="1:2">
      <c r="A3028" s="1"/>
      <c r="B3028" s="3"/>
    </row>
    <row r="3029" spans="1:2">
      <c r="A3029" s="1"/>
      <c r="B3029" s="3"/>
    </row>
    <row r="3030" spans="1:2">
      <c r="A3030" s="1"/>
      <c r="B3030" s="3"/>
    </row>
    <row r="3031" spans="1:2">
      <c r="A3031" s="1"/>
      <c r="B3031" s="3"/>
    </row>
    <row r="3032" spans="1:2">
      <c r="A3032" s="1"/>
      <c r="B3032" s="3"/>
    </row>
    <row r="3033" spans="1:2">
      <c r="A3033" s="1"/>
      <c r="B3033" s="3"/>
    </row>
    <row r="3034" spans="1:2">
      <c r="A3034" s="1"/>
      <c r="B3034" s="3"/>
    </row>
    <row r="3035" spans="1:2">
      <c r="A3035" s="1"/>
      <c r="B3035" s="3"/>
    </row>
    <row r="3036" spans="1:2">
      <c r="A3036" s="1"/>
      <c r="B3036" s="3"/>
    </row>
    <row r="3037" spans="1:2">
      <c r="A3037" s="1"/>
      <c r="B3037" s="3"/>
    </row>
    <row r="3038" spans="1:2">
      <c r="A3038" s="1"/>
      <c r="B3038" s="3"/>
    </row>
    <row r="3039" spans="1:2">
      <c r="A3039" s="1"/>
      <c r="B3039" s="3"/>
    </row>
    <row r="3040" spans="1:2">
      <c r="A3040" s="1"/>
      <c r="B3040" s="3"/>
    </row>
    <row r="3041" spans="1:2">
      <c r="A3041" s="1"/>
      <c r="B3041" s="3"/>
    </row>
    <row r="3042" spans="1:2">
      <c r="A3042" s="1"/>
      <c r="B3042" s="3"/>
    </row>
    <row r="3043" spans="1:2">
      <c r="A3043" s="1"/>
      <c r="B3043" s="3"/>
    </row>
    <row r="3044" spans="1:2">
      <c r="A3044" s="1"/>
      <c r="B3044" s="3"/>
    </row>
    <row r="3045" spans="1:2">
      <c r="A3045" s="1"/>
      <c r="B3045" s="3"/>
    </row>
    <row r="3046" spans="1:2">
      <c r="A3046" s="1"/>
      <c r="B3046" s="3"/>
    </row>
    <row r="3047" spans="1:2">
      <c r="A3047" s="1"/>
      <c r="B3047" s="3"/>
    </row>
    <row r="3048" spans="1:2">
      <c r="A3048" s="1"/>
      <c r="B3048" s="3"/>
    </row>
    <row r="3049" spans="1:2">
      <c r="A3049" s="1"/>
      <c r="B3049" s="3"/>
    </row>
    <row r="3050" spans="1:2">
      <c r="A3050" s="1"/>
      <c r="B3050" s="3"/>
    </row>
    <row r="3051" spans="1:2">
      <c r="A3051" s="1"/>
      <c r="B3051" s="3"/>
    </row>
    <row r="3052" spans="1:2">
      <c r="A3052" s="1"/>
      <c r="B3052" s="3"/>
    </row>
    <row r="3053" spans="1:2">
      <c r="A3053" s="1"/>
      <c r="B3053" s="3"/>
    </row>
    <row r="3054" spans="1:2">
      <c r="A3054" s="1"/>
      <c r="B3054" s="3"/>
    </row>
    <row r="3055" spans="1:2">
      <c r="A3055" s="1"/>
      <c r="B3055" s="3"/>
    </row>
    <row r="3056" spans="1:2">
      <c r="A3056" s="1"/>
      <c r="B3056" s="3"/>
    </row>
    <row r="3057" spans="1:2">
      <c r="A3057" s="1"/>
      <c r="B3057" s="3"/>
    </row>
    <row r="3058" spans="1:2">
      <c r="A3058" s="1"/>
      <c r="B3058" s="3"/>
    </row>
    <row r="3059" spans="1:2">
      <c r="A3059" s="1"/>
      <c r="B3059" s="3"/>
    </row>
    <row r="3060" spans="1:2">
      <c r="A3060" s="1"/>
      <c r="B3060" s="3"/>
    </row>
    <row r="3061" spans="1:2">
      <c r="A3061" s="1"/>
      <c r="B3061" s="3"/>
    </row>
    <row r="3062" spans="1:2">
      <c r="A3062" s="1"/>
      <c r="B3062" s="3"/>
    </row>
    <row r="3063" spans="1:2">
      <c r="A3063" s="1"/>
      <c r="B3063" s="3"/>
    </row>
    <row r="3064" spans="1:2">
      <c r="A3064" s="1"/>
      <c r="B3064" s="3"/>
    </row>
    <row r="3065" spans="1:2">
      <c r="A3065" s="1"/>
      <c r="B3065" s="3"/>
    </row>
    <row r="3066" spans="1:2">
      <c r="A3066" s="1"/>
      <c r="B3066" s="3"/>
    </row>
    <row r="3067" spans="1:2">
      <c r="A3067" s="1"/>
      <c r="B3067" s="3"/>
    </row>
    <row r="3068" spans="1:2">
      <c r="A3068" s="1"/>
      <c r="B3068" s="3"/>
    </row>
    <row r="3069" spans="1:2">
      <c r="A3069" s="1"/>
      <c r="B3069" s="3"/>
    </row>
    <row r="3070" spans="1:2">
      <c r="A3070" s="1"/>
      <c r="B3070" s="3"/>
    </row>
    <row r="3071" spans="1:2">
      <c r="A3071" s="1"/>
      <c r="B3071" s="3"/>
    </row>
    <row r="3072" spans="1:2">
      <c r="A3072" s="1"/>
      <c r="B3072" s="3"/>
    </row>
    <row r="3073" spans="1:2">
      <c r="A3073" s="1"/>
      <c r="B3073" s="3"/>
    </row>
    <row r="3074" spans="1:2">
      <c r="A3074" s="1"/>
      <c r="B3074" s="3"/>
    </row>
    <row r="3075" spans="1:2">
      <c r="A3075" s="1"/>
      <c r="B3075" s="3"/>
    </row>
    <row r="3076" spans="1:2">
      <c r="A3076" s="1"/>
      <c r="B3076" s="3"/>
    </row>
    <row r="3077" spans="1:2">
      <c r="A3077" s="1"/>
      <c r="B3077" s="3"/>
    </row>
    <row r="3078" spans="1:2">
      <c r="A3078" s="1"/>
      <c r="B3078" s="3"/>
    </row>
    <row r="3079" spans="1:2">
      <c r="A3079" s="1"/>
      <c r="B3079" s="3"/>
    </row>
    <row r="3080" spans="1:2">
      <c r="A3080" s="1"/>
      <c r="B3080" s="3"/>
    </row>
    <row r="3081" spans="1:2">
      <c r="A3081" s="1"/>
      <c r="B3081" s="3"/>
    </row>
    <row r="3082" spans="1:2">
      <c r="A3082" s="1"/>
      <c r="B3082" s="3"/>
    </row>
    <row r="3083" spans="1:2">
      <c r="A3083" s="1"/>
      <c r="B3083" s="3"/>
    </row>
    <row r="3084" spans="1:2">
      <c r="A3084" s="1"/>
      <c r="B3084" s="3"/>
    </row>
    <row r="3085" spans="1:2">
      <c r="A3085" s="1"/>
      <c r="B3085" s="3"/>
    </row>
    <row r="3086" spans="1:2">
      <c r="A3086" s="1"/>
      <c r="B3086" s="3"/>
    </row>
    <row r="3087" spans="1:2">
      <c r="A3087" s="1"/>
      <c r="B3087" s="3"/>
    </row>
    <row r="3088" spans="1:2">
      <c r="A3088" s="1"/>
      <c r="B3088" s="3"/>
    </row>
    <row r="3089" spans="1:2">
      <c r="A3089" s="1"/>
      <c r="B3089" s="3"/>
    </row>
    <row r="3090" spans="1:2">
      <c r="A3090" s="1"/>
      <c r="B3090" s="3"/>
    </row>
    <row r="3091" spans="1:2">
      <c r="A3091" s="1"/>
      <c r="B3091" s="3"/>
    </row>
    <row r="3092" spans="1:2">
      <c r="A3092" s="1"/>
      <c r="B3092" s="3"/>
    </row>
    <row r="3093" spans="1:2">
      <c r="A3093" s="1"/>
      <c r="B3093" s="3"/>
    </row>
    <row r="3094" spans="1:2">
      <c r="A3094" s="1"/>
      <c r="B3094" s="3"/>
    </row>
    <row r="3095" spans="1:2">
      <c r="A3095" s="1"/>
      <c r="B3095" s="3"/>
    </row>
    <row r="3096" spans="1:2">
      <c r="A3096" s="1"/>
      <c r="B3096" s="3"/>
    </row>
    <row r="3097" spans="1:2">
      <c r="A3097" s="1"/>
      <c r="B3097" s="3"/>
    </row>
    <row r="3098" spans="1:2">
      <c r="A3098" s="1"/>
      <c r="B3098" s="3"/>
    </row>
    <row r="3099" spans="1:2">
      <c r="A3099" s="1"/>
      <c r="B3099" s="3"/>
    </row>
    <row r="3100" spans="1:2">
      <c r="A3100" s="1"/>
      <c r="B3100" s="3"/>
    </row>
    <row r="3101" spans="1:2">
      <c r="A3101" s="1"/>
      <c r="B3101" s="3"/>
    </row>
    <row r="3102" spans="1:2">
      <c r="A3102" s="1"/>
      <c r="B3102" s="3"/>
    </row>
    <row r="3103" spans="1:2">
      <c r="A3103" s="1"/>
      <c r="B3103" s="3"/>
    </row>
    <row r="3104" spans="1:2">
      <c r="A3104" s="1"/>
      <c r="B3104" s="3"/>
    </row>
    <row r="3105" spans="1:2">
      <c r="A3105" s="1"/>
      <c r="B3105" s="3"/>
    </row>
    <row r="3106" spans="1:2">
      <c r="A3106" s="1"/>
      <c r="B3106" s="3"/>
    </row>
    <row r="3107" spans="1:2">
      <c r="A3107" s="1"/>
      <c r="B3107" s="3"/>
    </row>
    <row r="3108" spans="1:2">
      <c r="A3108" s="1"/>
      <c r="B3108" s="3"/>
    </row>
    <row r="3109" spans="1:2">
      <c r="A3109" s="1"/>
      <c r="B3109" s="3"/>
    </row>
    <row r="3110" spans="1:2">
      <c r="A3110" s="1"/>
      <c r="B3110" s="3"/>
    </row>
    <row r="3111" spans="1:2">
      <c r="A3111" s="1"/>
      <c r="B3111" s="3"/>
    </row>
    <row r="3112" spans="1:2">
      <c r="A3112" s="1"/>
      <c r="B3112" s="3"/>
    </row>
    <row r="3113" spans="1:2">
      <c r="A3113" s="1"/>
      <c r="B3113" s="3"/>
    </row>
    <row r="3114" spans="1:2">
      <c r="A3114" s="1"/>
      <c r="B3114" s="3"/>
    </row>
    <row r="3115" spans="1:2">
      <c r="A3115" s="1"/>
      <c r="B3115" s="3"/>
    </row>
    <row r="3116" spans="1:2">
      <c r="A3116" s="1"/>
      <c r="B3116" s="3"/>
    </row>
    <row r="3117" spans="1:2">
      <c r="A3117" s="1"/>
      <c r="B3117" s="3"/>
    </row>
    <row r="3118" spans="1:2">
      <c r="A3118" s="1"/>
      <c r="B3118" s="3"/>
    </row>
    <row r="3119" spans="1:2">
      <c r="A3119" s="1"/>
      <c r="B3119" s="3"/>
    </row>
    <row r="3120" spans="1:2">
      <c r="A3120" s="1"/>
      <c r="B3120" s="3"/>
    </row>
    <row r="3121" spans="1:2">
      <c r="A3121" s="1"/>
      <c r="B3121" s="3"/>
    </row>
    <row r="3122" spans="1:2">
      <c r="A3122" s="1"/>
      <c r="B3122" s="3"/>
    </row>
    <row r="3123" spans="1:2">
      <c r="A3123" s="1"/>
      <c r="B3123" s="3"/>
    </row>
    <row r="3124" spans="1:2">
      <c r="A3124" s="1"/>
      <c r="B3124" s="3"/>
    </row>
    <row r="3125" spans="1:2">
      <c r="A3125" s="1"/>
      <c r="B3125" s="3"/>
    </row>
    <row r="3126" spans="1:2">
      <c r="A3126" s="1"/>
      <c r="B3126" s="3"/>
    </row>
    <row r="3127" spans="1:2">
      <c r="A3127" s="1"/>
      <c r="B3127" s="3"/>
    </row>
    <row r="3128" spans="1:2">
      <c r="A3128" s="1"/>
      <c r="B3128" s="3"/>
    </row>
    <row r="3129" spans="1:2">
      <c r="A3129" s="1"/>
      <c r="B3129" s="3"/>
    </row>
    <row r="3130" spans="1:2">
      <c r="A3130" s="1"/>
      <c r="B3130" s="3"/>
    </row>
    <row r="3131" spans="1:2">
      <c r="A3131" s="1"/>
      <c r="B3131" s="3"/>
    </row>
    <row r="3132" spans="1:2">
      <c r="A3132" s="1"/>
      <c r="B3132" s="3"/>
    </row>
    <row r="3133" spans="1:2">
      <c r="A3133" s="1"/>
      <c r="B3133" s="3"/>
    </row>
    <row r="3134" spans="1:2">
      <c r="A3134" s="1"/>
      <c r="B3134" s="3"/>
    </row>
    <row r="3135" spans="1:2">
      <c r="A3135" s="1"/>
      <c r="B3135" s="3"/>
    </row>
    <row r="3136" spans="1:2">
      <c r="A3136" s="1"/>
      <c r="B3136" s="3"/>
    </row>
    <row r="3137" spans="1:2">
      <c r="A3137" s="1"/>
      <c r="B3137" s="3"/>
    </row>
    <row r="3138" spans="1:2">
      <c r="A3138" s="1"/>
      <c r="B3138" s="3"/>
    </row>
    <row r="3139" spans="1:2">
      <c r="A3139" s="1"/>
      <c r="B3139" s="3"/>
    </row>
    <row r="3140" spans="1:2">
      <c r="A3140" s="1"/>
      <c r="B3140" s="3"/>
    </row>
    <row r="3141" spans="1:2">
      <c r="A3141" s="1"/>
      <c r="B3141" s="3"/>
    </row>
    <row r="3142" spans="1:2">
      <c r="A3142" s="1"/>
      <c r="B3142" s="3"/>
    </row>
    <row r="3143" spans="1:2">
      <c r="A3143" s="1"/>
      <c r="B3143" s="3"/>
    </row>
    <row r="3144" spans="1:2">
      <c r="A3144" s="1"/>
      <c r="B3144" s="3"/>
    </row>
    <row r="3145" spans="1:2">
      <c r="A3145" s="1"/>
      <c r="B3145" s="3"/>
    </row>
    <row r="3146" spans="1:2">
      <c r="A3146" s="1"/>
      <c r="B3146" s="3"/>
    </row>
    <row r="3147" spans="1:2">
      <c r="A3147" s="1"/>
      <c r="B3147" s="3"/>
    </row>
    <row r="3148" spans="1:2">
      <c r="A3148" s="1"/>
      <c r="B3148" s="3"/>
    </row>
    <row r="3149" spans="1:2">
      <c r="A3149" s="1"/>
      <c r="B3149" s="3"/>
    </row>
    <row r="3150" spans="1:2">
      <c r="A3150" s="1"/>
      <c r="B3150" s="3"/>
    </row>
    <row r="3151" spans="1:2">
      <c r="A3151" s="1"/>
      <c r="B3151" s="3"/>
    </row>
    <row r="3152" spans="1:2">
      <c r="A3152" s="1"/>
      <c r="B3152" s="3"/>
    </row>
    <row r="3153" spans="1:2">
      <c r="A3153" s="1"/>
      <c r="B3153" s="3"/>
    </row>
    <row r="3154" spans="1:2">
      <c r="A3154" s="1"/>
      <c r="B3154" s="3"/>
    </row>
    <row r="3155" spans="1:2">
      <c r="A3155" s="1"/>
      <c r="B3155" s="3"/>
    </row>
    <row r="3156" spans="1:2">
      <c r="A3156" s="1"/>
      <c r="B3156" s="3"/>
    </row>
    <row r="3157" spans="1:2">
      <c r="A3157" s="1"/>
      <c r="B3157" s="3"/>
    </row>
    <row r="3158" spans="1:2">
      <c r="A3158" s="1"/>
      <c r="B3158" s="3"/>
    </row>
    <row r="3159" spans="1:2">
      <c r="A3159" s="1"/>
      <c r="B3159" s="3"/>
    </row>
    <row r="3160" spans="1:2">
      <c r="A3160" s="1"/>
      <c r="B3160" s="3"/>
    </row>
    <row r="3161" spans="1:2">
      <c r="A3161" s="1"/>
      <c r="B3161" s="3"/>
    </row>
    <row r="3162" spans="1:2">
      <c r="A3162" s="1"/>
      <c r="B3162" s="3"/>
    </row>
    <row r="3163" spans="1:2">
      <c r="A3163" s="1"/>
      <c r="B3163" s="3"/>
    </row>
    <row r="3164" spans="1:2">
      <c r="A3164" s="1"/>
      <c r="B3164" s="3"/>
    </row>
    <row r="3165" spans="1:2">
      <c r="A3165" s="1"/>
      <c r="B3165" s="3"/>
    </row>
    <row r="3166" spans="1:2">
      <c r="A3166" s="1"/>
      <c r="B3166" s="3"/>
    </row>
    <row r="3167" spans="1:2">
      <c r="A3167" s="1"/>
      <c r="B3167" s="3"/>
    </row>
    <row r="3168" spans="1:2">
      <c r="A3168" s="1"/>
      <c r="B3168" s="3"/>
    </row>
    <row r="3169" spans="1:2">
      <c r="A3169" s="1"/>
      <c r="B3169" s="3"/>
    </row>
    <row r="3170" spans="1:2">
      <c r="A3170" s="1"/>
      <c r="B3170" s="3"/>
    </row>
    <row r="3171" spans="1:2">
      <c r="A3171" s="1"/>
      <c r="B3171" s="3"/>
    </row>
    <row r="3172" spans="1:2">
      <c r="A3172" s="1"/>
      <c r="B3172" s="3"/>
    </row>
    <row r="3173" spans="1:2">
      <c r="A3173" s="1"/>
      <c r="B3173" s="3"/>
    </row>
    <row r="3174" spans="1:2">
      <c r="A3174" s="1"/>
      <c r="B3174" s="3"/>
    </row>
    <row r="3175" spans="1:2">
      <c r="A3175" s="1"/>
      <c r="B3175" s="3"/>
    </row>
    <row r="3176" spans="1:2">
      <c r="A3176" s="1"/>
      <c r="B3176" s="3"/>
    </row>
    <row r="3177" spans="1:2">
      <c r="A3177" s="1"/>
      <c r="B3177" s="3"/>
    </row>
    <row r="3178" spans="1:2">
      <c r="A3178" s="1"/>
      <c r="B3178" s="3"/>
    </row>
    <row r="3179" spans="1:2">
      <c r="A3179" s="1"/>
      <c r="B3179" s="3"/>
    </row>
    <row r="3180" spans="1:2">
      <c r="A3180" s="1"/>
      <c r="B3180" s="3"/>
    </row>
    <row r="3181" spans="1:2">
      <c r="A3181" s="1"/>
      <c r="B3181" s="3"/>
    </row>
    <row r="3182" spans="1:2">
      <c r="A3182" s="1"/>
      <c r="B3182" s="3"/>
    </row>
    <row r="3183" spans="1:2">
      <c r="A3183" s="1"/>
      <c r="B3183" s="3"/>
    </row>
    <row r="3184" spans="1:2">
      <c r="A3184" s="1"/>
      <c r="B3184" s="3"/>
    </row>
    <row r="3185" spans="1:2">
      <c r="A3185" s="1"/>
      <c r="B3185" s="3"/>
    </row>
    <row r="3186" spans="1:2">
      <c r="A3186" s="1"/>
      <c r="B3186" s="3"/>
    </row>
    <row r="3187" spans="1:2">
      <c r="A3187" s="1"/>
      <c r="B3187" s="3"/>
    </row>
    <row r="3188" spans="1:2">
      <c r="A3188" s="1"/>
      <c r="B3188" s="3"/>
    </row>
    <row r="3189" spans="1:2">
      <c r="A3189" s="1"/>
      <c r="B3189" s="3"/>
    </row>
    <row r="3190" spans="1:2">
      <c r="A3190" s="1"/>
      <c r="B3190" s="3"/>
    </row>
    <row r="3191" spans="1:2">
      <c r="A3191" s="1"/>
      <c r="B3191" s="3"/>
    </row>
    <row r="3192" spans="1:2">
      <c r="A3192" s="1"/>
      <c r="B3192" s="3"/>
    </row>
    <row r="3193" spans="1:2">
      <c r="A3193" s="1"/>
      <c r="B3193" s="3"/>
    </row>
    <row r="3194" spans="1:2">
      <c r="A3194" s="1"/>
      <c r="B3194" s="3"/>
    </row>
    <row r="3195" spans="1:2">
      <c r="A3195" s="1"/>
      <c r="B3195" s="3"/>
    </row>
    <row r="3196" spans="1:2">
      <c r="A3196" s="1"/>
      <c r="B3196" s="3"/>
    </row>
    <row r="3197" spans="1:2">
      <c r="A3197" s="1"/>
      <c r="B3197" s="3"/>
    </row>
    <row r="3198" spans="1:2">
      <c r="A3198" s="1"/>
      <c r="B3198" s="3"/>
    </row>
    <row r="3199" spans="1:2">
      <c r="A3199" s="1"/>
      <c r="B3199" s="3"/>
    </row>
    <row r="3200" spans="1:2">
      <c r="A3200" s="1"/>
      <c r="B3200" s="3"/>
    </row>
    <row r="3201" spans="1:2">
      <c r="A3201" s="1"/>
      <c r="B3201" s="3"/>
    </row>
    <row r="3202" spans="1:2">
      <c r="A3202" s="1"/>
      <c r="B3202" s="3"/>
    </row>
    <row r="3203" spans="1:2">
      <c r="A3203" s="1"/>
      <c r="B3203" s="3"/>
    </row>
    <row r="3204" spans="1:2">
      <c r="A3204" s="1"/>
      <c r="B3204" s="3"/>
    </row>
    <row r="3205" spans="1:2">
      <c r="A3205" s="1"/>
      <c r="B3205" s="3"/>
    </row>
    <row r="3206" spans="1:2">
      <c r="A3206" s="1"/>
      <c r="B3206" s="3"/>
    </row>
    <row r="3207" spans="1:2">
      <c r="A3207" s="1"/>
      <c r="B3207" s="3"/>
    </row>
    <row r="3208" spans="1:2">
      <c r="A3208" s="1"/>
      <c r="B3208" s="3"/>
    </row>
    <row r="3209" spans="1:2">
      <c r="A3209" s="1"/>
      <c r="B3209" s="3"/>
    </row>
    <row r="3210" spans="1:2">
      <c r="A3210" s="1"/>
      <c r="B3210" s="3"/>
    </row>
    <row r="3211" spans="1:2">
      <c r="A3211" s="1"/>
      <c r="B3211" s="3"/>
    </row>
    <row r="3212" spans="1:2">
      <c r="A3212" s="1"/>
      <c r="B3212" s="3"/>
    </row>
    <row r="3213" spans="1:2">
      <c r="A3213" s="1"/>
      <c r="B3213" s="3"/>
    </row>
    <row r="3214" spans="1:2">
      <c r="A3214" s="1"/>
      <c r="B3214" s="3"/>
    </row>
    <row r="3215" spans="1:2">
      <c r="A3215" s="1"/>
      <c r="B3215" s="3"/>
    </row>
    <row r="3216" spans="1:2">
      <c r="A3216" s="1"/>
      <c r="B3216" s="3"/>
    </row>
    <row r="3217" spans="1:2">
      <c r="A3217" s="1"/>
      <c r="B3217" s="3"/>
    </row>
    <row r="3218" spans="1:2">
      <c r="A3218" s="1"/>
      <c r="B3218" s="3"/>
    </row>
    <row r="3219" spans="1:2">
      <c r="A3219" s="1"/>
      <c r="B3219" s="3"/>
    </row>
    <row r="3220" spans="1:2">
      <c r="A3220" s="1"/>
      <c r="B3220" s="3"/>
    </row>
    <row r="3221" spans="1:2">
      <c r="A3221" s="1"/>
      <c r="B3221" s="3"/>
    </row>
    <row r="3222" spans="1:2">
      <c r="A3222" s="1"/>
      <c r="B3222" s="3"/>
    </row>
    <row r="3223" spans="1:2">
      <c r="A3223" s="1"/>
      <c r="B3223" s="3"/>
    </row>
    <row r="3224" spans="1:2">
      <c r="A3224" s="1"/>
      <c r="B3224" s="3"/>
    </row>
    <row r="3225" spans="1:2">
      <c r="A3225" s="1"/>
      <c r="B3225" s="3"/>
    </row>
    <row r="3226" spans="1:2">
      <c r="A3226" s="1"/>
      <c r="B3226" s="3"/>
    </row>
    <row r="3227" spans="1:2">
      <c r="A3227" s="1"/>
      <c r="B3227" s="3"/>
    </row>
    <row r="3228" spans="1:2">
      <c r="A3228" s="1"/>
      <c r="B3228" s="3"/>
    </row>
    <row r="3229" spans="1:2">
      <c r="A3229" s="1"/>
      <c r="B3229" s="3"/>
    </row>
    <row r="3230" spans="1:2">
      <c r="A3230" s="1"/>
      <c r="B3230" s="3"/>
    </row>
    <row r="3231" spans="1:2">
      <c r="A3231" s="1"/>
      <c r="B3231" s="3"/>
    </row>
    <row r="3232" spans="1:2">
      <c r="A3232" s="1"/>
      <c r="B3232" s="3"/>
    </row>
    <row r="3233" spans="1:2">
      <c r="A3233" s="1"/>
      <c r="B3233" s="3"/>
    </row>
    <row r="3234" spans="1:2">
      <c r="A3234" s="1"/>
      <c r="B3234" s="3"/>
    </row>
    <row r="3235" spans="1:2">
      <c r="A3235" s="1"/>
      <c r="B3235" s="3"/>
    </row>
    <row r="3236" spans="1:2">
      <c r="A3236" s="1"/>
      <c r="B3236" s="3"/>
    </row>
    <row r="3237" spans="1:2">
      <c r="A3237" s="1"/>
      <c r="B3237" s="3"/>
    </row>
    <row r="3238" spans="1:2">
      <c r="A3238" s="1"/>
      <c r="B3238" s="3"/>
    </row>
    <row r="3239" spans="1:2">
      <c r="A3239" s="1"/>
      <c r="B3239" s="3"/>
    </row>
    <row r="3240" spans="1:2">
      <c r="A3240" s="1"/>
      <c r="B3240" s="3"/>
    </row>
    <row r="3241" spans="1:2">
      <c r="A3241" s="1"/>
      <c r="B3241" s="3"/>
    </row>
    <row r="3242" spans="1:2">
      <c r="A3242" s="1"/>
      <c r="B3242" s="3"/>
    </row>
    <row r="3243" spans="1:2">
      <c r="A3243" s="1"/>
      <c r="B3243" s="3"/>
    </row>
    <row r="3244" spans="1:2">
      <c r="A3244" s="1"/>
      <c r="B3244" s="3"/>
    </row>
    <row r="3245" spans="1:2">
      <c r="A3245" s="1"/>
      <c r="B3245" s="3"/>
    </row>
    <row r="3246" spans="1:2">
      <c r="A3246" s="1"/>
      <c r="B3246" s="3"/>
    </row>
    <row r="3247" spans="1:2">
      <c r="A3247" s="1"/>
      <c r="B3247" s="3"/>
    </row>
    <row r="3248" spans="1:2">
      <c r="A3248" s="1"/>
      <c r="B3248" s="3"/>
    </row>
    <row r="3249" spans="1:2">
      <c r="A3249" s="1"/>
      <c r="B3249" s="3"/>
    </row>
    <row r="3250" spans="1:2">
      <c r="A3250" s="1"/>
      <c r="B3250" s="3"/>
    </row>
    <row r="3251" spans="1:2">
      <c r="A3251" s="1"/>
      <c r="B3251" s="3"/>
    </row>
    <row r="3252" spans="1:2">
      <c r="A3252" s="1"/>
      <c r="B3252" s="3"/>
    </row>
    <row r="3253" spans="1:2">
      <c r="A3253" s="1"/>
      <c r="B3253" s="3"/>
    </row>
    <row r="3254" spans="1:2">
      <c r="A3254" s="1"/>
      <c r="B3254" s="3"/>
    </row>
    <row r="3255" spans="1:2">
      <c r="A3255" s="1"/>
      <c r="B3255" s="3"/>
    </row>
    <row r="3256" spans="1:2">
      <c r="A3256" s="1"/>
      <c r="B3256" s="3"/>
    </row>
    <row r="3257" spans="1:2">
      <c r="A3257" s="1"/>
      <c r="B3257" s="3"/>
    </row>
    <row r="3258" spans="1:2">
      <c r="A3258" s="1"/>
      <c r="B3258" s="3"/>
    </row>
    <row r="3259" spans="1:2">
      <c r="A3259" s="1"/>
      <c r="B3259" s="3"/>
    </row>
    <row r="3260" spans="1:2">
      <c r="A3260" s="1"/>
      <c r="B3260" s="3"/>
    </row>
    <row r="3261" spans="1:2">
      <c r="A3261" s="1"/>
      <c r="B3261" s="3"/>
    </row>
    <row r="3262" spans="1:2">
      <c r="A3262" s="1"/>
      <c r="B3262" s="3"/>
    </row>
    <row r="3263" spans="1:2">
      <c r="A3263" s="1"/>
      <c r="B3263" s="3"/>
    </row>
    <row r="3264" spans="1:2">
      <c r="A3264" s="1"/>
      <c r="B3264" s="3"/>
    </row>
    <row r="3265" spans="1:2">
      <c r="A3265" s="1"/>
      <c r="B3265" s="3"/>
    </row>
    <row r="3266" spans="1:2">
      <c r="A3266" s="1"/>
      <c r="B3266" s="3"/>
    </row>
    <row r="3267" spans="1:2">
      <c r="A3267" s="1"/>
      <c r="B3267" s="3"/>
    </row>
    <row r="3268" spans="1:2">
      <c r="A3268" s="1"/>
      <c r="B3268" s="3"/>
    </row>
    <row r="3269" spans="1:2">
      <c r="A3269" s="1"/>
      <c r="B3269" s="3"/>
    </row>
    <row r="3270" spans="1:2">
      <c r="A3270" s="1"/>
      <c r="B3270" s="3"/>
    </row>
    <row r="3271" spans="1:2">
      <c r="A3271" s="1"/>
      <c r="B3271" s="3"/>
    </row>
    <row r="3272" spans="1:2">
      <c r="A3272" s="1"/>
      <c r="B3272" s="3"/>
    </row>
    <row r="3273" spans="1:2">
      <c r="A3273" s="1"/>
      <c r="B3273" s="3"/>
    </row>
    <row r="3274" spans="1:2">
      <c r="A3274" s="1"/>
      <c r="B3274" s="3"/>
    </row>
    <row r="3275" spans="1:2">
      <c r="A3275" s="1"/>
      <c r="B3275" s="3"/>
    </row>
    <row r="3276" spans="1:2">
      <c r="A3276" s="1"/>
      <c r="B3276" s="3"/>
    </row>
    <row r="3277" spans="1:2">
      <c r="A3277" s="1"/>
      <c r="B3277" s="3"/>
    </row>
    <row r="3278" spans="1:2">
      <c r="A3278" s="1"/>
      <c r="B3278" s="3"/>
    </row>
    <row r="3279" spans="1:2">
      <c r="A3279" s="1"/>
      <c r="B3279" s="3"/>
    </row>
    <row r="3280" spans="1:2">
      <c r="A3280" s="1"/>
      <c r="B3280" s="3"/>
    </row>
    <row r="3281" spans="1:2">
      <c r="A3281" s="1"/>
      <c r="B3281" s="3"/>
    </row>
    <row r="3282" spans="1:2">
      <c r="A3282" s="1"/>
      <c r="B3282" s="3"/>
    </row>
    <row r="3283" spans="1:2">
      <c r="A3283" s="1"/>
      <c r="B3283" s="3"/>
    </row>
    <row r="3284" spans="1:2">
      <c r="A3284" s="1"/>
      <c r="B3284" s="3"/>
    </row>
    <row r="3285" spans="1:2">
      <c r="A3285" s="1"/>
      <c r="B3285" s="3"/>
    </row>
    <row r="3286" spans="1:2">
      <c r="A3286" s="1"/>
      <c r="B3286" s="3"/>
    </row>
    <row r="3287" spans="1:2">
      <c r="A3287" s="1"/>
      <c r="B3287" s="3"/>
    </row>
    <row r="3288" spans="1:2">
      <c r="A3288" s="1"/>
      <c r="B3288" s="3"/>
    </row>
    <row r="3289" spans="1:2">
      <c r="A3289" s="1"/>
      <c r="B3289" s="3"/>
    </row>
    <row r="3290" spans="1:2">
      <c r="A3290" s="1"/>
      <c r="B3290" s="3"/>
    </row>
    <row r="3291" spans="1:2">
      <c r="A3291" s="1"/>
      <c r="B3291" s="3"/>
    </row>
    <row r="3292" spans="1:2">
      <c r="A3292" s="1"/>
      <c r="B3292" s="3"/>
    </row>
    <row r="3293" spans="1:2">
      <c r="A3293" s="1"/>
      <c r="B3293" s="3"/>
    </row>
    <row r="3294" spans="1:2">
      <c r="A3294" s="1"/>
      <c r="B3294" s="3"/>
    </row>
    <row r="3295" spans="1:2">
      <c r="A3295" s="1"/>
      <c r="B3295" s="3"/>
    </row>
    <row r="3296" spans="1:2">
      <c r="A3296" s="1"/>
      <c r="B3296" s="3"/>
    </row>
    <row r="3297" spans="1:2">
      <c r="A3297" s="1"/>
      <c r="B3297" s="3"/>
    </row>
    <row r="3298" spans="1:2">
      <c r="A3298" s="1"/>
      <c r="B3298" s="3"/>
    </row>
    <row r="3299" spans="1:2">
      <c r="A3299" s="1"/>
      <c r="B3299" s="3"/>
    </row>
    <row r="3300" spans="1:2">
      <c r="A3300" s="1"/>
      <c r="B3300" s="3"/>
    </row>
    <row r="3301" spans="1:2">
      <c r="A3301" s="1"/>
      <c r="B3301" s="3"/>
    </row>
    <row r="3302" spans="1:2">
      <c r="A3302" s="1"/>
      <c r="B3302" s="3"/>
    </row>
    <row r="3303" spans="1:2">
      <c r="A3303" s="1"/>
      <c r="B3303" s="3"/>
    </row>
    <row r="3304" spans="1:2">
      <c r="A3304" s="1"/>
      <c r="B3304" s="3"/>
    </row>
    <row r="3305" spans="1:2">
      <c r="A3305" s="1"/>
      <c r="B3305" s="3"/>
    </row>
    <row r="3306" spans="1:2">
      <c r="A3306" s="1"/>
      <c r="B3306" s="3"/>
    </row>
    <row r="3307" spans="1:2">
      <c r="A3307" s="1"/>
      <c r="B3307" s="3"/>
    </row>
    <row r="3308" spans="1:2">
      <c r="A3308" s="1"/>
      <c r="B3308" s="3"/>
    </row>
    <row r="3309" spans="1:2">
      <c r="A3309" s="1"/>
      <c r="B3309" s="3"/>
    </row>
    <row r="3310" spans="1:2">
      <c r="A3310" s="1"/>
      <c r="B3310" s="3"/>
    </row>
    <row r="3311" spans="1:2">
      <c r="A3311" s="1"/>
      <c r="B3311" s="3"/>
    </row>
    <row r="3312" spans="1:2">
      <c r="A3312" s="1"/>
      <c r="B3312" s="3"/>
    </row>
    <row r="3313" spans="1:2">
      <c r="A3313" s="1"/>
      <c r="B3313" s="3"/>
    </row>
    <row r="3314" spans="1:2">
      <c r="A3314" s="1"/>
      <c r="B3314" s="3"/>
    </row>
    <row r="3315" spans="1:2">
      <c r="A3315" s="1"/>
      <c r="B3315" s="3"/>
    </row>
    <row r="3316" spans="1:2">
      <c r="A3316" s="1"/>
      <c r="B3316" s="3"/>
    </row>
    <row r="3317" spans="1:2">
      <c r="A3317" s="1"/>
      <c r="B3317" s="3"/>
    </row>
    <row r="3318" spans="1:2">
      <c r="A3318" s="1"/>
      <c r="B3318" s="3"/>
    </row>
    <row r="3319" spans="1:2">
      <c r="A3319" s="1"/>
      <c r="B3319" s="3"/>
    </row>
    <row r="3320" spans="1:2">
      <c r="A3320" s="1"/>
      <c r="B3320" s="3"/>
    </row>
    <row r="3321" spans="1:2">
      <c r="A3321" s="1"/>
      <c r="B3321" s="3"/>
    </row>
    <row r="3322" spans="1:2">
      <c r="A3322" s="1"/>
      <c r="B3322" s="3"/>
    </row>
    <row r="3323" spans="1:2">
      <c r="A3323" s="1"/>
      <c r="B3323" s="3"/>
    </row>
    <row r="3324" spans="1:2">
      <c r="A3324" s="1"/>
      <c r="B3324" s="3"/>
    </row>
    <row r="3325" spans="1:2">
      <c r="A3325" s="1"/>
      <c r="B3325" s="3"/>
    </row>
    <row r="3326" spans="1:2">
      <c r="A3326" s="1"/>
      <c r="B3326" s="3"/>
    </row>
    <row r="3327" spans="1:2">
      <c r="A3327" s="1"/>
      <c r="B3327" s="3"/>
    </row>
    <row r="3328" spans="1:2">
      <c r="A3328" s="1"/>
      <c r="B3328" s="3"/>
    </row>
    <row r="3329" spans="1:2">
      <c r="A3329" s="1"/>
      <c r="B3329" s="3"/>
    </row>
    <row r="3330" spans="1:2">
      <c r="A3330" s="1"/>
      <c r="B3330" s="3"/>
    </row>
    <row r="3331" spans="1:2">
      <c r="A3331" s="1"/>
      <c r="B3331" s="3"/>
    </row>
    <row r="3332" spans="1:2">
      <c r="A3332" s="1"/>
      <c r="B3332" s="3"/>
    </row>
    <row r="3333" spans="1:2">
      <c r="A3333" s="1"/>
      <c r="B3333" s="3"/>
    </row>
    <row r="3334" spans="1:2">
      <c r="A3334" s="1"/>
      <c r="B3334" s="3"/>
    </row>
    <row r="3335" spans="1:2">
      <c r="A3335" s="1"/>
      <c r="B3335" s="3"/>
    </row>
    <row r="3336" spans="1:2">
      <c r="A3336" s="1"/>
      <c r="B3336" s="3"/>
    </row>
    <row r="3337" spans="1:2">
      <c r="A3337" s="1"/>
      <c r="B3337" s="3"/>
    </row>
    <row r="3338" spans="1:2">
      <c r="A3338" s="1"/>
      <c r="B3338" s="3"/>
    </row>
    <row r="3339" spans="1:2">
      <c r="A3339" s="1"/>
      <c r="B3339" s="3"/>
    </row>
    <row r="3340" spans="1:2">
      <c r="A3340" s="1"/>
      <c r="B3340" s="3"/>
    </row>
    <row r="3341" spans="1:2">
      <c r="A3341" s="1"/>
      <c r="B3341" s="3"/>
    </row>
    <row r="3342" spans="1:2">
      <c r="A3342" s="1"/>
      <c r="B3342" s="3"/>
    </row>
    <row r="3343" spans="1:2">
      <c r="A3343" s="1"/>
      <c r="B3343" s="3"/>
    </row>
    <row r="3344" spans="1:2">
      <c r="A3344" s="1"/>
      <c r="B3344" s="3"/>
    </row>
    <row r="3345" spans="1:2">
      <c r="A3345" s="1"/>
      <c r="B3345" s="3"/>
    </row>
    <row r="3346" spans="1:2">
      <c r="A3346" s="1"/>
      <c r="B3346" s="3"/>
    </row>
    <row r="3347" spans="1:2">
      <c r="A3347" s="1"/>
      <c r="B3347" s="3"/>
    </row>
    <row r="3348" spans="1:2">
      <c r="A3348" s="1"/>
      <c r="B3348" s="3"/>
    </row>
    <row r="3349" spans="1:2">
      <c r="A3349" s="1"/>
      <c r="B3349" s="3"/>
    </row>
    <row r="3350" spans="1:2">
      <c r="A3350" s="1"/>
      <c r="B3350" s="3"/>
    </row>
    <row r="3351" spans="1:2">
      <c r="A3351" s="1"/>
      <c r="B3351" s="3"/>
    </row>
    <row r="3352" spans="1:2">
      <c r="A3352" s="1"/>
      <c r="B3352" s="3"/>
    </row>
    <row r="3353" spans="1:2">
      <c r="A3353" s="1"/>
      <c r="B3353" s="3"/>
    </row>
    <row r="3354" spans="1:2">
      <c r="A3354" s="1"/>
      <c r="B3354" s="3"/>
    </row>
    <row r="3355" spans="1:2">
      <c r="A3355" s="1"/>
      <c r="B3355" s="3"/>
    </row>
    <row r="3356" spans="1:2">
      <c r="A3356" s="1"/>
      <c r="B3356" s="3"/>
    </row>
    <row r="3357" spans="1:2">
      <c r="A3357" s="1"/>
      <c r="B3357" s="3"/>
    </row>
    <row r="3358" spans="1:2">
      <c r="A3358" s="1"/>
      <c r="B3358" s="3"/>
    </row>
    <row r="3359" spans="1:2">
      <c r="A3359" s="1"/>
      <c r="B3359" s="3"/>
    </row>
    <row r="3360" spans="1:2">
      <c r="A3360" s="1"/>
      <c r="B3360" s="3"/>
    </row>
    <row r="3361" spans="1:2">
      <c r="A3361" s="1"/>
      <c r="B3361" s="3"/>
    </row>
    <row r="3362" spans="1:2">
      <c r="A3362" s="1"/>
      <c r="B3362" s="3"/>
    </row>
    <row r="3363" spans="1:2">
      <c r="A3363" s="1"/>
      <c r="B3363" s="3"/>
    </row>
    <row r="3364" spans="1:2">
      <c r="A3364" s="1"/>
      <c r="B3364" s="3"/>
    </row>
    <row r="3365" spans="1:2">
      <c r="A3365" s="1"/>
      <c r="B3365" s="3"/>
    </row>
    <row r="3366" spans="1:2">
      <c r="A3366" s="1"/>
      <c r="B3366" s="3"/>
    </row>
    <row r="3367" spans="1:2">
      <c r="A3367" s="1"/>
      <c r="B3367" s="3"/>
    </row>
    <row r="3368" spans="1:2">
      <c r="A3368" s="1"/>
      <c r="B3368" s="3"/>
    </row>
    <row r="3369" spans="1:2">
      <c r="A3369" s="1"/>
      <c r="B3369" s="3"/>
    </row>
    <row r="3370" spans="1:2">
      <c r="A3370" s="1"/>
      <c r="B3370" s="3"/>
    </row>
    <row r="3371" spans="1:2">
      <c r="A3371" s="1"/>
      <c r="B3371" s="3"/>
    </row>
    <row r="3372" spans="1:2">
      <c r="A3372" s="1"/>
      <c r="B3372" s="3"/>
    </row>
    <row r="3373" spans="1:2">
      <c r="A3373" s="1"/>
      <c r="B3373" s="3"/>
    </row>
    <row r="3374" spans="1:2">
      <c r="A3374" s="1"/>
      <c r="B3374" s="3"/>
    </row>
    <row r="3375" spans="1:2">
      <c r="A3375" s="1"/>
      <c r="B3375" s="3"/>
    </row>
    <row r="3376" spans="1:2">
      <c r="A3376" s="1"/>
      <c r="B3376" s="3"/>
    </row>
    <row r="3377" spans="1:2">
      <c r="A3377" s="1"/>
      <c r="B3377" s="3"/>
    </row>
    <row r="3378" spans="1:2">
      <c r="A3378" s="1"/>
      <c r="B3378" s="3"/>
    </row>
    <row r="3379" spans="1:2">
      <c r="A3379" s="1"/>
      <c r="B3379" s="3"/>
    </row>
    <row r="3380" spans="1:2">
      <c r="A3380" s="1"/>
      <c r="B3380" s="3"/>
    </row>
    <row r="3381" spans="1:2">
      <c r="A3381" s="1"/>
      <c r="B3381" s="3"/>
    </row>
    <row r="3382" spans="1:2">
      <c r="A3382" s="1"/>
      <c r="B3382" s="3"/>
    </row>
    <row r="3383" spans="1:2">
      <c r="A3383" s="1"/>
      <c r="B3383" s="3"/>
    </row>
    <row r="3384" spans="1:2">
      <c r="A3384" s="1"/>
      <c r="B3384" s="3"/>
    </row>
    <row r="3385" spans="1:2">
      <c r="A3385" s="1"/>
      <c r="B3385" s="3"/>
    </row>
    <row r="3386" spans="1:2">
      <c r="A3386" s="1"/>
      <c r="B3386" s="3"/>
    </row>
    <row r="3387" spans="1:2">
      <c r="A3387" s="1"/>
      <c r="B3387" s="3"/>
    </row>
    <row r="3388" spans="1:2">
      <c r="A3388" s="1"/>
      <c r="B3388" s="3"/>
    </row>
    <row r="3389" spans="1:2">
      <c r="A3389" s="1"/>
      <c r="B3389" s="3"/>
    </row>
    <row r="3390" spans="1:2">
      <c r="A3390" s="1"/>
      <c r="B3390" s="3"/>
    </row>
    <row r="3391" spans="1:2">
      <c r="A3391" s="1"/>
      <c r="B3391" s="3"/>
    </row>
    <row r="3392" spans="1:2">
      <c r="A3392" s="1"/>
      <c r="B3392" s="3"/>
    </row>
    <row r="3393" spans="1:2">
      <c r="A3393" s="1"/>
      <c r="B3393" s="3"/>
    </row>
    <row r="3394" spans="1:2">
      <c r="A3394" s="1"/>
      <c r="B3394" s="3"/>
    </row>
    <row r="3395" spans="1:2">
      <c r="A3395" s="1"/>
      <c r="B3395" s="3"/>
    </row>
    <row r="3396" spans="1:2">
      <c r="A3396" s="1"/>
      <c r="B3396" s="3"/>
    </row>
    <row r="3397" spans="1:2">
      <c r="A3397" s="1"/>
      <c r="B3397" s="3"/>
    </row>
    <row r="3398" spans="1:2">
      <c r="A3398" s="1"/>
      <c r="B3398" s="3"/>
    </row>
    <row r="3399" spans="1:2">
      <c r="A3399" s="1"/>
      <c r="B3399" s="3"/>
    </row>
    <row r="3400" spans="1:2">
      <c r="A3400" s="1"/>
      <c r="B3400" s="3"/>
    </row>
    <row r="3401" spans="1:2">
      <c r="A3401" s="1"/>
      <c r="B3401" s="3"/>
    </row>
    <row r="3402" spans="1:2">
      <c r="A3402" s="1"/>
      <c r="B3402" s="3"/>
    </row>
    <row r="3403" spans="1:2">
      <c r="A3403" s="1"/>
      <c r="B3403" s="3"/>
    </row>
    <row r="3404" spans="1:2">
      <c r="A3404" s="1"/>
      <c r="B3404" s="3"/>
    </row>
    <row r="3405" spans="1:2">
      <c r="A3405" s="1"/>
      <c r="B3405" s="3"/>
    </row>
    <row r="3406" spans="1:2">
      <c r="A3406" s="1"/>
      <c r="B3406" s="3"/>
    </row>
    <row r="3407" spans="1:2">
      <c r="A3407" s="1"/>
      <c r="B3407" s="3"/>
    </row>
    <row r="3408" spans="1:2">
      <c r="A3408" s="1"/>
      <c r="B3408" s="3"/>
    </row>
    <row r="3409" spans="1:2">
      <c r="A3409" s="1"/>
      <c r="B3409" s="3"/>
    </row>
    <row r="3410" spans="1:2">
      <c r="A3410" s="1"/>
      <c r="B3410" s="3"/>
    </row>
    <row r="3411" spans="1:2">
      <c r="A3411" s="1"/>
      <c r="B3411" s="3"/>
    </row>
    <row r="3412" spans="1:2">
      <c r="A3412" s="1"/>
      <c r="B3412" s="3"/>
    </row>
    <row r="3413" spans="1:2">
      <c r="A3413" s="1"/>
      <c r="B3413" s="3"/>
    </row>
    <row r="3414" spans="1:2">
      <c r="A3414" s="1"/>
      <c r="B3414" s="3"/>
    </row>
    <row r="3415" spans="1:2">
      <c r="A3415" s="1"/>
      <c r="B3415" s="3"/>
    </row>
    <row r="3416" spans="1:2">
      <c r="A3416" s="1"/>
      <c r="B3416" s="3"/>
    </row>
    <row r="3417" spans="1:2">
      <c r="A3417" s="1"/>
      <c r="B3417" s="3"/>
    </row>
    <row r="3418" spans="1:2">
      <c r="A3418" s="1"/>
      <c r="B3418" s="3"/>
    </row>
    <row r="3419" spans="1:2">
      <c r="A3419" s="1"/>
      <c r="B3419" s="3"/>
    </row>
    <row r="3420" spans="1:2">
      <c r="A3420" s="1"/>
      <c r="B3420" s="3"/>
    </row>
    <row r="3421" spans="1:2">
      <c r="A3421" s="1"/>
      <c r="B3421" s="3"/>
    </row>
    <row r="3422" spans="1:2">
      <c r="A3422" s="1"/>
      <c r="B3422" s="3"/>
    </row>
    <row r="3423" spans="1:2">
      <c r="A3423" s="1"/>
      <c r="B3423" s="3"/>
    </row>
    <row r="3424" spans="1:2">
      <c r="A3424" s="1"/>
      <c r="B3424" s="3"/>
    </row>
    <row r="3425" spans="1:2">
      <c r="A3425" s="1"/>
      <c r="B3425" s="3"/>
    </row>
    <row r="3426" spans="1:2">
      <c r="A3426" s="1"/>
      <c r="B3426" s="3"/>
    </row>
    <row r="3427" spans="1:2">
      <c r="A3427" s="1"/>
      <c r="B3427" s="3"/>
    </row>
    <row r="3428" spans="1:2">
      <c r="A3428" s="1"/>
      <c r="B3428" s="3"/>
    </row>
    <row r="3429" spans="1:2">
      <c r="A3429" s="1"/>
      <c r="B3429" s="3"/>
    </row>
    <row r="3430" spans="1:2">
      <c r="A3430" s="1"/>
      <c r="B3430" s="3"/>
    </row>
    <row r="3431" spans="1:2">
      <c r="A3431" s="1"/>
      <c r="B3431" s="3"/>
    </row>
    <row r="3432" spans="1:2">
      <c r="A3432" s="1"/>
      <c r="B3432" s="3"/>
    </row>
    <row r="3433" spans="1:2">
      <c r="A3433" s="1"/>
      <c r="B3433" s="3"/>
    </row>
    <row r="3434" spans="1:2">
      <c r="A3434" s="1"/>
      <c r="B3434" s="3"/>
    </row>
    <row r="3435" spans="1:2">
      <c r="A3435" s="1"/>
      <c r="B3435" s="3"/>
    </row>
    <row r="3436" spans="1:2">
      <c r="A3436" s="1"/>
      <c r="B3436" s="3"/>
    </row>
    <row r="3437" spans="1:2">
      <c r="A3437" s="1"/>
      <c r="B3437" s="3"/>
    </row>
    <row r="3438" spans="1:2">
      <c r="A3438" s="1"/>
      <c r="B3438" s="3"/>
    </row>
    <row r="3439" spans="1:2">
      <c r="A3439" s="1"/>
      <c r="B3439" s="3"/>
    </row>
    <row r="3440" spans="1:2">
      <c r="A3440" s="1"/>
      <c r="B3440" s="3"/>
    </row>
    <row r="3441" spans="1:2">
      <c r="A3441" s="1"/>
      <c r="B3441" s="3"/>
    </row>
    <row r="3442" spans="1:2">
      <c r="A3442" s="1"/>
      <c r="B3442" s="3"/>
    </row>
    <row r="3443" spans="1:2">
      <c r="A3443" s="1"/>
      <c r="B3443" s="3"/>
    </row>
    <row r="3444" spans="1:2">
      <c r="A3444" s="1"/>
      <c r="B3444" s="3"/>
    </row>
    <row r="3445" spans="1:2">
      <c r="A3445" s="1"/>
      <c r="B3445" s="3"/>
    </row>
    <row r="3446" spans="1:2">
      <c r="A3446" s="1"/>
      <c r="B3446" s="3"/>
    </row>
    <row r="3447" spans="1:2">
      <c r="A3447" s="1"/>
      <c r="B3447" s="3"/>
    </row>
    <row r="3448" spans="1:2">
      <c r="A3448" s="1"/>
      <c r="B3448" s="3"/>
    </row>
    <row r="3449" spans="1:2">
      <c r="A3449" s="1"/>
      <c r="B3449" s="3"/>
    </row>
    <row r="3450" spans="1:2">
      <c r="A3450" s="1"/>
      <c r="B3450" s="3"/>
    </row>
    <row r="3451" spans="1:2">
      <c r="A3451" s="1"/>
      <c r="B3451" s="3"/>
    </row>
    <row r="3452" spans="1:2">
      <c r="A3452" s="1"/>
      <c r="B3452" s="3"/>
    </row>
    <row r="3453" spans="1:2">
      <c r="A3453" s="1"/>
      <c r="B3453" s="3"/>
    </row>
    <row r="3454" spans="1:2">
      <c r="A3454" s="1"/>
      <c r="B3454" s="3"/>
    </row>
    <row r="3455" spans="1:2">
      <c r="A3455" s="1"/>
      <c r="B3455" s="3"/>
    </row>
    <row r="3456" spans="1:2">
      <c r="A3456" s="1"/>
      <c r="B3456" s="3"/>
    </row>
    <row r="3457" spans="1:2">
      <c r="A3457" s="1"/>
      <c r="B3457" s="3"/>
    </row>
    <row r="3458" spans="1:2">
      <c r="A3458" s="1"/>
      <c r="B3458" s="3"/>
    </row>
    <row r="3459" spans="1:2">
      <c r="A3459" s="1"/>
      <c r="B3459" s="3"/>
    </row>
    <row r="3460" spans="1:2">
      <c r="A3460" s="1"/>
      <c r="B3460" s="3"/>
    </row>
    <row r="3461" spans="1:2">
      <c r="A3461" s="1"/>
      <c r="B3461" s="3"/>
    </row>
    <row r="3462" spans="1:2">
      <c r="A3462" s="1"/>
      <c r="B3462" s="3"/>
    </row>
    <row r="3463" spans="1:2">
      <c r="A3463" s="1"/>
      <c r="B3463" s="3"/>
    </row>
    <row r="3464" spans="1:2">
      <c r="A3464" s="1"/>
      <c r="B3464" s="3"/>
    </row>
    <row r="3465" spans="1:2">
      <c r="A3465" s="1"/>
      <c r="B3465" s="3"/>
    </row>
    <row r="3466" spans="1:2">
      <c r="A3466" s="1"/>
      <c r="B3466" s="3"/>
    </row>
    <row r="3467" spans="1:2">
      <c r="A3467" s="1"/>
      <c r="B3467" s="3"/>
    </row>
    <row r="3468" spans="1:2">
      <c r="A3468" s="1"/>
      <c r="B3468" s="3"/>
    </row>
    <row r="3469" spans="1:2">
      <c r="A3469" s="1"/>
      <c r="B3469" s="3"/>
    </row>
    <row r="3470" spans="1:2">
      <c r="A3470" s="1"/>
      <c r="B3470" s="3"/>
    </row>
    <row r="3471" spans="1:2">
      <c r="A3471" s="1"/>
      <c r="B3471" s="3"/>
    </row>
    <row r="3472" spans="1:2">
      <c r="A3472" s="1"/>
      <c r="B3472" s="3"/>
    </row>
    <row r="3473" spans="1:2">
      <c r="A3473" s="1"/>
      <c r="B3473" s="3"/>
    </row>
    <row r="3474" spans="1:2">
      <c r="A3474" s="1"/>
      <c r="B3474" s="3"/>
    </row>
    <row r="3475" spans="1:2">
      <c r="A3475" s="1"/>
      <c r="B3475" s="3"/>
    </row>
    <row r="3476" spans="1:2">
      <c r="A3476" s="1"/>
      <c r="B3476" s="3"/>
    </row>
    <row r="3477" spans="1:2">
      <c r="A3477" s="1"/>
      <c r="B3477" s="3"/>
    </row>
    <row r="3478" spans="1:2">
      <c r="A3478" s="1"/>
      <c r="B3478" s="3"/>
    </row>
    <row r="3479" spans="1:2">
      <c r="A3479" s="1"/>
      <c r="B3479" s="3"/>
    </row>
    <row r="3480" spans="1:2">
      <c r="A3480" s="1"/>
      <c r="B3480" s="3"/>
    </row>
    <row r="3481" spans="1:2">
      <c r="A3481" s="1"/>
      <c r="B3481" s="3"/>
    </row>
    <row r="3482" spans="1:2">
      <c r="A3482" s="1"/>
      <c r="B3482" s="3"/>
    </row>
    <row r="3483" spans="1:2">
      <c r="A3483" s="1"/>
      <c r="B3483" s="3"/>
    </row>
    <row r="3484" spans="1:2">
      <c r="A3484" s="1"/>
      <c r="B3484" s="3"/>
    </row>
    <row r="3485" spans="1:2">
      <c r="A3485" s="1"/>
      <c r="B3485" s="3"/>
    </row>
    <row r="3486" spans="1:2">
      <c r="A3486" s="1"/>
      <c r="B3486" s="3"/>
    </row>
    <row r="3487" spans="1:2">
      <c r="A3487" s="1"/>
      <c r="B3487" s="3"/>
    </row>
    <row r="3488" spans="1:2">
      <c r="A3488" s="1"/>
      <c r="B3488" s="3"/>
    </row>
    <row r="3489" spans="1:2">
      <c r="A3489" s="1"/>
      <c r="B3489" s="3"/>
    </row>
    <row r="3490" spans="1:2">
      <c r="A3490" s="1"/>
      <c r="B3490" s="3"/>
    </row>
    <row r="3491" spans="1:2">
      <c r="A3491" s="1"/>
      <c r="B3491" s="3"/>
    </row>
    <row r="3492" spans="1:2">
      <c r="A3492" s="1"/>
      <c r="B3492" s="3"/>
    </row>
    <row r="3493" spans="1:2">
      <c r="A3493" s="1"/>
      <c r="B3493" s="3"/>
    </row>
    <row r="3494" spans="1:2">
      <c r="A3494" s="1"/>
      <c r="B3494" s="3"/>
    </row>
    <row r="3495" spans="1:2">
      <c r="A3495" s="1"/>
      <c r="B3495" s="3"/>
    </row>
    <row r="3496" spans="1:2">
      <c r="A3496" s="1"/>
      <c r="B3496" s="3"/>
    </row>
    <row r="3497" spans="1:2">
      <c r="A3497" s="1"/>
      <c r="B3497" s="3"/>
    </row>
    <row r="3498" spans="1:2">
      <c r="A3498" s="1"/>
      <c r="B3498" s="3"/>
    </row>
    <row r="3499" spans="1:2">
      <c r="A3499" s="1"/>
      <c r="B3499" s="3"/>
    </row>
    <row r="3500" spans="1:2">
      <c r="A3500" s="1"/>
      <c r="B3500" s="3"/>
    </row>
    <row r="3501" spans="1:2">
      <c r="A3501" s="1"/>
      <c r="B3501" s="3"/>
    </row>
    <row r="3502" spans="1:2">
      <c r="A3502" s="1"/>
      <c r="B3502" s="3"/>
    </row>
    <row r="3503" spans="1:2">
      <c r="A3503" s="1"/>
      <c r="B3503" s="3"/>
    </row>
    <row r="3504" spans="1:2">
      <c r="A3504" s="1"/>
      <c r="B3504" s="3"/>
    </row>
    <row r="3505" spans="1:2">
      <c r="A3505" s="1"/>
      <c r="B3505" s="3"/>
    </row>
    <row r="3506" spans="1:2">
      <c r="A3506" s="1"/>
      <c r="B3506" s="3"/>
    </row>
    <row r="3507" spans="1:2">
      <c r="A3507" s="1"/>
      <c r="B3507" s="3"/>
    </row>
    <row r="3508" spans="1:2">
      <c r="A3508" s="1"/>
      <c r="B3508" s="3"/>
    </row>
    <row r="3509" spans="1:2">
      <c r="A3509" s="1"/>
      <c r="B3509" s="3"/>
    </row>
    <row r="3510" spans="1:2">
      <c r="A3510" s="1"/>
      <c r="B3510" s="3"/>
    </row>
    <row r="3511" spans="1:2">
      <c r="A3511" s="1"/>
      <c r="B3511" s="3"/>
    </row>
    <row r="3512" spans="1:2">
      <c r="A3512" s="1"/>
      <c r="B3512" s="3"/>
    </row>
    <row r="3513" spans="1:2">
      <c r="A3513" s="1"/>
      <c r="B3513" s="3"/>
    </row>
    <row r="3514" spans="1:2">
      <c r="A3514" s="1"/>
      <c r="B3514" s="3"/>
    </row>
    <row r="3515" spans="1:2">
      <c r="A3515" s="1"/>
      <c r="B3515" s="3"/>
    </row>
    <row r="3516" spans="1:2">
      <c r="A3516" s="1"/>
      <c r="B3516" s="3"/>
    </row>
    <row r="3517" spans="1:2">
      <c r="A3517" s="1"/>
      <c r="B3517" s="3"/>
    </row>
    <row r="3518" spans="1:2">
      <c r="A3518" s="1"/>
      <c r="B3518" s="3"/>
    </row>
    <row r="3519" spans="1:2">
      <c r="A3519" s="1"/>
      <c r="B3519" s="3"/>
    </row>
    <row r="3520" spans="1:2">
      <c r="A3520" s="1"/>
      <c r="B3520" s="3"/>
    </row>
    <row r="3521" spans="1:2">
      <c r="A3521" s="1"/>
      <c r="B3521" s="3"/>
    </row>
    <row r="3522" spans="1:2">
      <c r="A3522" s="1"/>
      <c r="B3522" s="3"/>
    </row>
    <row r="3523" spans="1:2">
      <c r="A3523" s="1"/>
      <c r="B3523" s="3"/>
    </row>
    <row r="3524" spans="1:2">
      <c r="A3524" s="1"/>
      <c r="B3524" s="3"/>
    </row>
    <row r="3525" spans="1:2">
      <c r="A3525" s="1"/>
      <c r="B3525" s="3"/>
    </row>
    <row r="3526" spans="1:2">
      <c r="A3526" s="1"/>
      <c r="B3526" s="3"/>
    </row>
    <row r="3527" spans="1:2">
      <c r="A3527" s="1"/>
      <c r="B3527" s="3"/>
    </row>
    <row r="3528" spans="1:2">
      <c r="A3528" s="1"/>
      <c r="B3528" s="3"/>
    </row>
    <row r="3529" spans="1:2">
      <c r="A3529" s="1"/>
      <c r="B3529" s="3"/>
    </row>
    <row r="3530" spans="1:2">
      <c r="A3530" s="1"/>
      <c r="B3530" s="3"/>
    </row>
    <row r="3531" spans="1:2">
      <c r="A3531" s="1"/>
      <c r="B3531" s="3"/>
    </row>
    <row r="3532" spans="1:2">
      <c r="A3532" s="1"/>
      <c r="B3532" s="3"/>
    </row>
    <row r="3533" spans="1:2">
      <c r="A3533" s="1"/>
      <c r="B3533" s="3"/>
    </row>
    <row r="3534" spans="1:2">
      <c r="A3534" s="1"/>
      <c r="B3534" s="3"/>
    </row>
    <row r="3535" spans="1:2">
      <c r="A3535" s="1"/>
      <c r="B3535" s="3"/>
    </row>
    <row r="3536" spans="1:2">
      <c r="A3536" s="1"/>
      <c r="B3536" s="3"/>
    </row>
    <row r="3537" spans="1:2">
      <c r="A3537" s="1"/>
      <c r="B3537" s="3"/>
    </row>
    <row r="3538" spans="1:2">
      <c r="A3538" s="1"/>
      <c r="B3538" s="3"/>
    </row>
    <row r="3539" spans="1:2">
      <c r="A3539" s="1"/>
      <c r="B3539" s="3"/>
    </row>
    <row r="3540" spans="1:2">
      <c r="A3540" s="1"/>
      <c r="B3540" s="3"/>
    </row>
    <row r="3541" spans="1:2">
      <c r="A3541" s="1"/>
      <c r="B3541" s="3"/>
    </row>
    <row r="3542" spans="1:2">
      <c r="A3542" s="1"/>
      <c r="B3542" s="3"/>
    </row>
    <row r="3543" spans="1:2">
      <c r="A3543" s="1"/>
      <c r="B3543" s="3"/>
    </row>
    <row r="3544" spans="1:2">
      <c r="A3544" s="1"/>
      <c r="B3544" s="3"/>
    </row>
    <row r="3545" spans="1:2">
      <c r="A3545" s="1"/>
      <c r="B3545" s="3"/>
    </row>
    <row r="3546" spans="1:2">
      <c r="A3546" s="1"/>
      <c r="B3546" s="3"/>
    </row>
    <row r="3547" spans="1:2">
      <c r="A3547" s="1"/>
      <c r="B3547" s="3"/>
    </row>
    <row r="3548" spans="1:2">
      <c r="A3548" s="1"/>
      <c r="B3548" s="3"/>
    </row>
    <row r="3549" spans="1:2">
      <c r="A3549" s="1"/>
      <c r="B3549" s="3"/>
    </row>
    <row r="3550" spans="1:2">
      <c r="A3550" s="1"/>
      <c r="B3550" s="3"/>
    </row>
    <row r="3551" spans="1:2">
      <c r="A3551" s="1"/>
      <c r="B3551" s="3"/>
    </row>
    <row r="3552" spans="1:2">
      <c r="A3552" s="1"/>
      <c r="B3552" s="3"/>
    </row>
    <row r="3553" spans="1:2">
      <c r="A3553" s="1"/>
      <c r="B3553" s="3"/>
    </row>
    <row r="3554" spans="1:2">
      <c r="A3554" s="1"/>
      <c r="B3554" s="3"/>
    </row>
    <row r="3555" spans="1:2">
      <c r="A3555" s="1"/>
      <c r="B3555" s="3"/>
    </row>
    <row r="3556" spans="1:2">
      <c r="A3556" s="1"/>
      <c r="B3556" s="3"/>
    </row>
    <row r="3557" spans="1:2">
      <c r="A3557" s="1"/>
      <c r="B3557" s="3"/>
    </row>
    <row r="3558" spans="1:2">
      <c r="A3558" s="1"/>
      <c r="B3558" s="3"/>
    </row>
    <row r="3559" spans="1:2">
      <c r="A3559" s="1"/>
      <c r="B3559" s="3"/>
    </row>
    <row r="3560" spans="1:2">
      <c r="A3560" s="1"/>
      <c r="B3560" s="3"/>
    </row>
    <row r="3561" spans="1:2">
      <c r="A3561" s="1"/>
      <c r="B3561" s="3"/>
    </row>
    <row r="3562" spans="1:2">
      <c r="A3562" s="1"/>
      <c r="B3562" s="3"/>
    </row>
    <row r="3563" spans="1:2">
      <c r="A3563" s="1"/>
      <c r="B3563" s="3"/>
    </row>
    <row r="3564" spans="1:2">
      <c r="A3564" s="1"/>
      <c r="B3564" s="3"/>
    </row>
    <row r="3565" spans="1:2">
      <c r="A3565" s="1"/>
      <c r="B3565" s="3"/>
    </row>
    <row r="3566" spans="1:2">
      <c r="A3566" s="1"/>
      <c r="B3566" s="3"/>
    </row>
    <row r="3567" spans="1:2">
      <c r="A3567" s="1"/>
      <c r="B3567" s="3"/>
    </row>
    <row r="3568" spans="1:2">
      <c r="A3568" s="1"/>
      <c r="B3568" s="3"/>
    </row>
    <row r="3569" spans="1:2">
      <c r="A3569" s="1"/>
      <c r="B3569" s="3"/>
    </row>
    <row r="3570" spans="1:2">
      <c r="A3570" s="1"/>
      <c r="B3570" s="3"/>
    </row>
    <row r="3571" spans="1:2">
      <c r="A3571" s="1"/>
      <c r="B3571" s="3"/>
    </row>
    <row r="3572" spans="1:2">
      <c r="A3572" s="1"/>
      <c r="B3572" s="3"/>
    </row>
    <row r="3573" spans="1:2">
      <c r="A3573" s="1"/>
      <c r="B3573" s="3"/>
    </row>
    <row r="3574" spans="1:2">
      <c r="A3574" s="1"/>
      <c r="B3574" s="3"/>
    </row>
    <row r="3575" spans="1:2">
      <c r="A3575" s="1"/>
      <c r="B3575" s="3"/>
    </row>
    <row r="3576" spans="1:2">
      <c r="A3576" s="1"/>
      <c r="B3576" s="3"/>
    </row>
    <row r="3577" spans="1:2">
      <c r="A3577" s="1"/>
      <c r="B3577" s="3"/>
    </row>
    <row r="3578" spans="1:2">
      <c r="A3578" s="1"/>
      <c r="B3578" s="3"/>
    </row>
    <row r="3579" spans="1:2">
      <c r="A3579" s="1"/>
      <c r="B3579" s="3"/>
    </row>
    <row r="3580" spans="1:2">
      <c r="A3580" s="1"/>
      <c r="B3580" s="3"/>
    </row>
    <row r="3581" spans="1:2">
      <c r="A3581" s="1"/>
      <c r="B3581" s="3"/>
    </row>
    <row r="3582" spans="1:2">
      <c r="A3582" s="1"/>
      <c r="B3582" s="3"/>
    </row>
    <row r="3583" spans="1:2">
      <c r="A3583" s="1"/>
      <c r="B3583" s="3"/>
    </row>
    <row r="3584" spans="1:2">
      <c r="A3584" s="1"/>
      <c r="B3584" s="3"/>
    </row>
    <row r="3585" spans="1:2">
      <c r="A3585" s="1"/>
      <c r="B3585" s="3"/>
    </row>
    <row r="3586" spans="1:2">
      <c r="A3586" s="1"/>
      <c r="B3586" s="3"/>
    </row>
    <row r="3587" spans="1:2">
      <c r="A3587" s="1"/>
      <c r="B3587" s="3"/>
    </row>
    <row r="3588" spans="1:2">
      <c r="A3588" s="1"/>
      <c r="B3588" s="3"/>
    </row>
    <row r="3589" spans="1:2">
      <c r="A3589" s="1"/>
      <c r="B3589" s="3"/>
    </row>
    <row r="3590" spans="1:2">
      <c r="A3590" s="1"/>
      <c r="B3590" s="3"/>
    </row>
    <row r="3591" spans="1:2">
      <c r="A3591" s="1"/>
      <c r="B3591" s="3"/>
    </row>
    <row r="3592" spans="1:2">
      <c r="A3592" s="1"/>
      <c r="B3592" s="3"/>
    </row>
    <row r="3593" spans="1:2">
      <c r="A3593" s="1"/>
      <c r="B3593" s="3"/>
    </row>
    <row r="3594" spans="1:2">
      <c r="A3594" s="1"/>
      <c r="B3594" s="3"/>
    </row>
    <row r="3595" spans="1:2">
      <c r="A3595" s="1"/>
      <c r="B3595" s="3"/>
    </row>
    <row r="3596" spans="1:2">
      <c r="A3596" s="1"/>
      <c r="B3596" s="3"/>
    </row>
    <row r="3597" spans="1:2">
      <c r="A3597" s="1"/>
      <c r="B3597" s="3"/>
    </row>
    <row r="3598" spans="1:2">
      <c r="A3598" s="1"/>
      <c r="B3598" s="3"/>
    </row>
    <row r="3599" spans="1:2">
      <c r="A3599" s="1"/>
      <c r="B3599" s="3"/>
    </row>
    <row r="3600" spans="1:2">
      <c r="A3600" s="1"/>
      <c r="B3600" s="3"/>
    </row>
    <row r="3601" spans="1:2">
      <c r="A3601" s="1"/>
      <c r="B3601" s="3"/>
    </row>
    <row r="3602" spans="1:2">
      <c r="A3602" s="1"/>
      <c r="B3602" s="3"/>
    </row>
    <row r="3603" spans="1:2">
      <c r="A3603" s="1"/>
      <c r="B3603" s="3"/>
    </row>
    <row r="3604" spans="1:2">
      <c r="A3604" s="1"/>
      <c r="B3604" s="3"/>
    </row>
    <row r="3605" spans="1:2">
      <c r="A3605" s="1"/>
      <c r="B3605" s="3"/>
    </row>
    <row r="3606" spans="1:2">
      <c r="A3606" s="1"/>
      <c r="B3606" s="3"/>
    </row>
    <row r="3607" spans="1:2">
      <c r="A3607" s="1"/>
      <c r="B3607" s="3"/>
    </row>
    <row r="3608" spans="1:2">
      <c r="A3608" s="1"/>
      <c r="B3608" s="3"/>
    </row>
    <row r="3609" spans="1:2">
      <c r="A3609" s="1"/>
      <c r="B3609" s="3"/>
    </row>
    <row r="3610" spans="1:2">
      <c r="A3610" s="1"/>
      <c r="B3610" s="3"/>
    </row>
    <row r="3611" spans="1:2">
      <c r="A3611" s="1"/>
      <c r="B3611" s="3"/>
    </row>
    <row r="3612" spans="1:2">
      <c r="A3612" s="1"/>
      <c r="B3612" s="3"/>
    </row>
    <row r="3613" spans="1:2">
      <c r="A3613" s="1"/>
      <c r="B3613" s="3"/>
    </row>
    <row r="3614" spans="1:2">
      <c r="A3614" s="1"/>
      <c r="B3614" s="3"/>
    </row>
    <row r="3615" spans="1:2">
      <c r="A3615" s="1"/>
      <c r="B3615" s="3"/>
    </row>
    <row r="3616" spans="1:2">
      <c r="A3616" s="1"/>
      <c r="B3616" s="3"/>
    </row>
    <row r="3617" spans="1:2">
      <c r="A3617" s="1"/>
      <c r="B3617" s="3"/>
    </row>
    <row r="3618" spans="1:2">
      <c r="A3618" s="1"/>
      <c r="B3618" s="3"/>
    </row>
    <row r="3619" spans="1:2">
      <c r="A3619" s="1"/>
      <c r="B3619" s="3"/>
    </row>
    <row r="3620" spans="1:2">
      <c r="A3620" s="1"/>
      <c r="B3620" s="3"/>
    </row>
    <row r="3621" spans="1:2">
      <c r="A3621" s="1"/>
      <c r="B3621" s="3"/>
    </row>
    <row r="3622" spans="1:2">
      <c r="A3622" s="1"/>
      <c r="B3622" s="3"/>
    </row>
    <row r="3623" spans="1:2">
      <c r="A3623" s="1"/>
      <c r="B3623" s="3"/>
    </row>
    <row r="3624" spans="1:2">
      <c r="A3624" s="1"/>
      <c r="B3624" s="3"/>
    </row>
    <row r="3625" spans="1:2">
      <c r="A3625" s="1"/>
      <c r="B3625" s="3"/>
    </row>
    <row r="3626" spans="1:2">
      <c r="A3626" s="1"/>
      <c r="B3626" s="3"/>
    </row>
    <row r="3627" spans="1:2">
      <c r="A3627" s="1"/>
      <c r="B3627" s="3"/>
    </row>
    <row r="3628" spans="1:2">
      <c r="A3628" s="1"/>
      <c r="B3628" s="3"/>
    </row>
    <row r="3629" spans="1:2">
      <c r="A3629" s="1"/>
      <c r="B3629" s="3"/>
    </row>
    <row r="3630" spans="1:2">
      <c r="A3630" s="1"/>
      <c r="B3630" s="3"/>
    </row>
    <row r="3631" spans="1:2">
      <c r="A3631" s="1"/>
      <c r="B3631" s="3"/>
    </row>
    <row r="3632" spans="1:2">
      <c r="A3632" s="1"/>
      <c r="B3632" s="3"/>
    </row>
    <row r="3633" spans="1:2">
      <c r="A3633" s="1"/>
      <c r="B3633" s="3"/>
    </row>
    <row r="3634" spans="1:2">
      <c r="A3634" s="1"/>
      <c r="B3634" s="3"/>
    </row>
    <row r="3635" spans="1:2">
      <c r="A3635" s="1"/>
      <c r="B3635" s="3"/>
    </row>
    <row r="3636" spans="1:2">
      <c r="A3636" s="1"/>
      <c r="B3636" s="3"/>
    </row>
    <row r="3637" spans="1:2">
      <c r="A3637" s="1"/>
      <c r="B3637" s="3"/>
    </row>
    <row r="3638" spans="1:2">
      <c r="A3638" s="1"/>
      <c r="B3638" s="3"/>
    </row>
    <row r="3639" spans="1:2">
      <c r="A3639" s="1"/>
      <c r="B3639" s="3"/>
    </row>
    <row r="3640" spans="1:2">
      <c r="A3640" s="1"/>
      <c r="B3640" s="3"/>
    </row>
    <row r="3641" spans="1:2">
      <c r="A3641" s="1"/>
      <c r="B3641" s="3"/>
    </row>
    <row r="3642" spans="1:2">
      <c r="A3642" s="1"/>
      <c r="B3642" s="3"/>
    </row>
    <row r="3643" spans="1:2">
      <c r="A3643" s="1"/>
      <c r="B3643" s="3"/>
    </row>
    <row r="3644" spans="1:2">
      <c r="A3644" s="1"/>
      <c r="B3644" s="3"/>
    </row>
    <row r="3645" spans="1:2">
      <c r="A3645" s="1"/>
      <c r="B3645" s="3"/>
    </row>
    <row r="3646" spans="1:2">
      <c r="A3646" s="1"/>
      <c r="B3646" s="3"/>
    </row>
    <row r="3647" spans="1:2">
      <c r="A3647" s="1"/>
      <c r="B3647" s="3"/>
    </row>
    <row r="3648" spans="1:2">
      <c r="A3648" s="1"/>
      <c r="B3648" s="3"/>
    </row>
    <row r="3649" spans="1:2">
      <c r="A3649" s="1"/>
      <c r="B3649" s="3"/>
    </row>
    <row r="3650" spans="1:2">
      <c r="A3650" s="1"/>
      <c r="B3650" s="3"/>
    </row>
    <row r="3651" spans="1:2">
      <c r="A3651" s="1"/>
      <c r="B3651" s="3"/>
    </row>
    <row r="3652" spans="1:2">
      <c r="A3652" s="1"/>
      <c r="B3652" s="3"/>
    </row>
    <row r="3653" spans="1:2">
      <c r="A3653" s="1"/>
      <c r="B3653" s="3"/>
    </row>
    <row r="3654" spans="1:2">
      <c r="A3654" s="1"/>
      <c r="B3654" s="3"/>
    </row>
    <row r="3655" spans="1:2">
      <c r="A3655" s="1"/>
      <c r="B3655" s="3"/>
    </row>
    <row r="3656" spans="1:2">
      <c r="A3656" s="1"/>
      <c r="B3656" s="3"/>
    </row>
    <row r="3657" spans="1:2">
      <c r="A3657" s="1"/>
      <c r="B3657" s="3"/>
    </row>
    <row r="3658" spans="1:2">
      <c r="A3658" s="1"/>
      <c r="B3658" s="3"/>
    </row>
    <row r="3659" spans="1:2">
      <c r="A3659" s="1"/>
      <c r="B3659" s="3"/>
    </row>
    <row r="3660" spans="1:2">
      <c r="A3660" s="1"/>
      <c r="B3660" s="3"/>
    </row>
    <row r="3661" spans="1:2">
      <c r="A3661" s="1"/>
      <c r="B3661" s="3"/>
    </row>
    <row r="3662" spans="1:2">
      <c r="A3662" s="1"/>
      <c r="B3662" s="3"/>
    </row>
    <row r="3663" spans="1:2">
      <c r="A3663" s="1"/>
      <c r="B3663" s="3"/>
    </row>
    <row r="3664" spans="1:2">
      <c r="A3664" s="1"/>
      <c r="B3664" s="3"/>
    </row>
    <row r="3665" spans="1:2">
      <c r="A3665" s="1"/>
      <c r="B3665" s="3"/>
    </row>
    <row r="3666" spans="1:2">
      <c r="A3666" s="1"/>
      <c r="B3666" s="3"/>
    </row>
    <row r="3667" spans="1:2">
      <c r="A3667" s="1"/>
      <c r="B3667" s="3"/>
    </row>
    <row r="3668" spans="1:2">
      <c r="A3668" s="1"/>
      <c r="B3668" s="3"/>
    </row>
    <row r="3669" spans="1:2">
      <c r="A3669" s="1"/>
      <c r="B3669" s="3"/>
    </row>
    <row r="3670" spans="1:2">
      <c r="A3670" s="1"/>
      <c r="B3670" s="3"/>
    </row>
    <row r="3671" spans="1:2">
      <c r="A3671" s="1"/>
      <c r="B3671" s="3"/>
    </row>
    <row r="3672" spans="1:2">
      <c r="A3672" s="1"/>
      <c r="B3672" s="3"/>
    </row>
    <row r="3673" spans="1:2">
      <c r="A3673" s="1"/>
      <c r="B3673" s="3"/>
    </row>
    <row r="3674" spans="1:2">
      <c r="A3674" s="1"/>
      <c r="B3674" s="3"/>
    </row>
    <row r="3675" spans="1:2">
      <c r="A3675" s="1"/>
      <c r="B3675" s="3"/>
    </row>
    <row r="3676" spans="1:2">
      <c r="A3676" s="1"/>
      <c r="B3676" s="3"/>
    </row>
    <row r="3677" spans="1:2">
      <c r="A3677" s="1"/>
      <c r="B3677" s="3"/>
    </row>
    <row r="3678" spans="1:2">
      <c r="A3678" s="1"/>
      <c r="B3678" s="3"/>
    </row>
    <row r="3679" spans="1:2">
      <c r="A3679" s="1"/>
      <c r="B3679" s="3"/>
    </row>
    <row r="3680" spans="1:2">
      <c r="A3680" s="1"/>
      <c r="B3680" s="3"/>
    </row>
    <row r="3681" spans="1:2">
      <c r="A3681" s="1"/>
      <c r="B3681" s="3"/>
    </row>
    <row r="3682" spans="1:2">
      <c r="A3682" s="1"/>
      <c r="B3682" s="3"/>
    </row>
    <row r="3683" spans="1:2">
      <c r="A3683" s="1"/>
      <c r="B3683" s="3"/>
    </row>
    <row r="3684" spans="1:2">
      <c r="A3684" s="1"/>
      <c r="B3684" s="3"/>
    </row>
    <row r="3685" spans="1:2">
      <c r="A3685" s="1"/>
      <c r="B3685" s="3"/>
    </row>
    <row r="3686" spans="1:2">
      <c r="A3686" s="1"/>
      <c r="B3686" s="3"/>
    </row>
    <row r="3687" spans="1:2">
      <c r="A3687" s="1"/>
      <c r="B3687" s="3"/>
    </row>
    <row r="3688" spans="1:2">
      <c r="A3688" s="1"/>
      <c r="B3688" s="3"/>
    </row>
    <row r="3689" spans="1:2">
      <c r="A3689" s="1"/>
      <c r="B3689" s="3"/>
    </row>
    <row r="3690" spans="1:2">
      <c r="A3690" s="1"/>
      <c r="B3690" s="3"/>
    </row>
    <row r="3691" spans="1:2">
      <c r="A3691" s="1"/>
      <c r="B3691" s="3"/>
    </row>
    <row r="3692" spans="1:2">
      <c r="A3692" s="1"/>
      <c r="B3692" s="3"/>
    </row>
    <row r="3693" spans="1:2">
      <c r="A3693" s="1"/>
      <c r="B3693" s="3"/>
    </row>
    <row r="3694" spans="1:2">
      <c r="A3694" s="1"/>
      <c r="B3694" s="3"/>
    </row>
    <row r="3695" spans="1:2">
      <c r="A3695" s="1"/>
      <c r="B3695" s="3"/>
    </row>
    <row r="3696" spans="1:2">
      <c r="A3696" s="1"/>
      <c r="B3696" s="3"/>
    </row>
    <row r="3697" spans="1:2">
      <c r="A3697" s="1"/>
      <c r="B3697" s="3"/>
    </row>
    <row r="3698" spans="1:2">
      <c r="A3698" s="1"/>
      <c r="B3698" s="3"/>
    </row>
    <row r="3699" spans="1:2">
      <c r="A3699" s="1"/>
      <c r="B3699" s="3"/>
    </row>
    <row r="3700" spans="1:2">
      <c r="A3700" s="1"/>
      <c r="B3700" s="3"/>
    </row>
    <row r="3701" spans="1:2">
      <c r="A3701" s="1"/>
      <c r="B3701" s="3"/>
    </row>
    <row r="3702" spans="1:2">
      <c r="A3702" s="1"/>
      <c r="B3702" s="3"/>
    </row>
    <row r="3703" spans="1:2">
      <c r="A3703" s="1"/>
      <c r="B3703" s="3"/>
    </row>
    <row r="3704" spans="1:2">
      <c r="A3704" s="1"/>
      <c r="B3704" s="3"/>
    </row>
    <row r="3705" spans="1:2">
      <c r="A3705" s="1"/>
      <c r="B3705" s="3"/>
    </row>
    <row r="3706" spans="1:2">
      <c r="A3706" s="1"/>
      <c r="B3706" s="3"/>
    </row>
    <row r="3707" spans="1:2">
      <c r="A3707" s="1"/>
      <c r="B3707" s="3"/>
    </row>
    <row r="3708" spans="1:2">
      <c r="A3708" s="1"/>
      <c r="B3708" s="3"/>
    </row>
    <row r="3709" spans="1:2">
      <c r="A3709" s="1"/>
      <c r="B3709" s="3"/>
    </row>
    <row r="3710" spans="1:2">
      <c r="A3710" s="1"/>
      <c r="B3710" s="3"/>
    </row>
    <row r="3711" spans="1:2">
      <c r="A3711" s="1"/>
      <c r="B3711" s="3"/>
    </row>
    <row r="3712" spans="1:2">
      <c r="A3712" s="1"/>
      <c r="B3712" s="3"/>
    </row>
    <row r="3713" spans="1:2">
      <c r="A3713" s="1"/>
      <c r="B3713" s="3"/>
    </row>
    <row r="3714" spans="1:2">
      <c r="A3714" s="1"/>
      <c r="B3714" s="3"/>
    </row>
    <row r="3715" spans="1:2">
      <c r="A3715" s="1"/>
      <c r="B3715" s="3"/>
    </row>
    <row r="3716" spans="1:2">
      <c r="A3716" s="1"/>
      <c r="B3716" s="3"/>
    </row>
    <row r="3717" spans="1:2">
      <c r="A3717" s="1"/>
      <c r="B3717" s="3"/>
    </row>
    <row r="3718" spans="1:2">
      <c r="A3718" s="1"/>
      <c r="B3718" s="3"/>
    </row>
    <row r="3719" spans="1:2">
      <c r="A3719" s="1"/>
      <c r="B3719" s="3"/>
    </row>
    <row r="3720" spans="1:2">
      <c r="A3720" s="1"/>
      <c r="B3720" s="3"/>
    </row>
    <row r="3721" spans="1:2">
      <c r="A3721" s="1"/>
      <c r="B3721" s="3"/>
    </row>
    <row r="3722" spans="1:2">
      <c r="A3722" s="1"/>
      <c r="B3722" s="3"/>
    </row>
    <row r="3723" spans="1:2">
      <c r="A3723" s="1"/>
      <c r="B3723" s="3"/>
    </row>
    <row r="3724" spans="1:2">
      <c r="A3724" s="1"/>
      <c r="B3724" s="3"/>
    </row>
    <row r="3725" spans="1:2">
      <c r="A3725" s="1"/>
      <c r="B3725" s="3"/>
    </row>
    <row r="3726" spans="1:2">
      <c r="A3726" s="1"/>
      <c r="B3726" s="3"/>
    </row>
    <row r="3727" spans="1:2">
      <c r="A3727" s="1"/>
      <c r="B3727" s="3"/>
    </row>
    <row r="3728" spans="1:2">
      <c r="A3728" s="1"/>
      <c r="B3728" s="3"/>
    </row>
    <row r="3729" spans="1:2">
      <c r="A3729" s="1"/>
      <c r="B3729" s="3"/>
    </row>
    <row r="3730" spans="1:2">
      <c r="A3730" s="1"/>
      <c r="B3730" s="3"/>
    </row>
    <row r="3731" spans="1:2">
      <c r="A3731" s="1"/>
      <c r="B3731" s="3"/>
    </row>
    <row r="3732" spans="1:2">
      <c r="A3732" s="1"/>
      <c r="B3732" s="3"/>
    </row>
    <row r="3733" spans="1:2">
      <c r="A3733" s="1"/>
      <c r="B3733" s="3"/>
    </row>
    <row r="3734" spans="1:2">
      <c r="A3734" s="1"/>
      <c r="B3734" s="3"/>
    </row>
    <row r="3735" spans="1:2">
      <c r="A3735" s="1"/>
      <c r="B3735" s="3"/>
    </row>
    <row r="3736" spans="1:2">
      <c r="A3736" s="1"/>
      <c r="B3736" s="3"/>
    </row>
    <row r="3737" spans="1:2">
      <c r="A3737" s="1"/>
      <c r="B3737" s="3"/>
    </row>
    <row r="3738" spans="1:2">
      <c r="A3738" s="1"/>
      <c r="B3738" s="3"/>
    </row>
    <row r="3739" spans="1:2">
      <c r="A3739" s="1"/>
      <c r="B3739" s="3"/>
    </row>
    <row r="3740" spans="1:2">
      <c r="A3740" s="1"/>
      <c r="B3740" s="3"/>
    </row>
    <row r="3741" spans="1:2">
      <c r="A3741" s="1"/>
      <c r="B3741" s="3"/>
    </row>
    <row r="3742" spans="1:2">
      <c r="A3742" s="1"/>
      <c r="B3742" s="3"/>
    </row>
    <row r="3743" spans="1:2">
      <c r="A3743" s="1"/>
      <c r="B3743" s="3"/>
    </row>
    <row r="3744" spans="1:2">
      <c r="A3744" s="1"/>
      <c r="B3744" s="3"/>
    </row>
    <row r="3745" spans="1:2">
      <c r="A3745" s="1"/>
      <c r="B3745" s="3"/>
    </row>
    <row r="3746" spans="1:2">
      <c r="A3746" s="1"/>
      <c r="B3746" s="3"/>
    </row>
    <row r="3747" spans="1:2">
      <c r="A3747" s="1"/>
      <c r="B3747" s="3"/>
    </row>
    <row r="3748" spans="1:2">
      <c r="A3748" s="1"/>
      <c r="B3748" s="3"/>
    </row>
    <row r="3749" spans="1:2">
      <c r="A3749" s="1"/>
      <c r="B3749" s="3"/>
    </row>
    <row r="3750" spans="1:2">
      <c r="A3750" s="1"/>
      <c r="B3750" s="3"/>
    </row>
    <row r="3751" spans="1:2">
      <c r="A3751" s="1"/>
      <c r="B3751" s="3"/>
    </row>
    <row r="3752" spans="1:2">
      <c r="A3752" s="1"/>
      <c r="B3752" s="3"/>
    </row>
    <row r="3753" spans="1:2">
      <c r="A3753" s="1"/>
      <c r="B3753" s="3"/>
    </row>
    <row r="3754" spans="1:2">
      <c r="A3754" s="1"/>
      <c r="B3754" s="3"/>
    </row>
    <row r="3755" spans="1:2">
      <c r="A3755" s="1"/>
      <c r="B3755" s="3"/>
    </row>
    <row r="3756" spans="1:2">
      <c r="A3756" s="1"/>
      <c r="B3756" s="3"/>
    </row>
    <row r="3757" spans="1:2">
      <c r="A3757" s="1"/>
      <c r="B3757" s="3"/>
    </row>
    <row r="3758" spans="1:2">
      <c r="A3758" s="1"/>
      <c r="B3758" s="3"/>
    </row>
    <row r="3759" spans="1:2">
      <c r="A3759" s="1"/>
      <c r="B3759" s="3"/>
    </row>
    <row r="3760" spans="1:2">
      <c r="A3760" s="1"/>
      <c r="B3760" s="3"/>
    </row>
    <row r="3761" spans="1:3">
      <c r="A3761" s="1"/>
      <c r="B3761" s="3"/>
    </row>
    <row r="3762" spans="1:3">
      <c r="A3762" s="1"/>
      <c r="B3762" s="3"/>
    </row>
    <row r="3763" spans="1:3">
      <c r="A3763" s="1"/>
      <c r="B3763" s="3"/>
    </row>
    <row r="3764" spans="1:3">
      <c r="A3764" s="1"/>
      <c r="B3764" s="3"/>
      <c r="C3764">
        <f>A3764+1</f>
        <v>1</v>
      </c>
    </row>
    <row r="3765" spans="1:3">
      <c r="A3765" s="1"/>
      <c r="B3765" s="3"/>
    </row>
    <row r="3766" spans="1:3">
      <c r="A3766" s="1"/>
      <c r="B3766" s="3"/>
    </row>
    <row r="3767" spans="1:3">
      <c r="A3767" s="1"/>
      <c r="B3767" s="3"/>
    </row>
    <row r="3768" spans="1:3">
      <c r="A3768" s="1"/>
      <c r="B3768" s="3"/>
    </row>
    <row r="3769" spans="1:3">
      <c r="A3769" s="1"/>
      <c r="B3769" s="3"/>
    </row>
    <row r="3770" spans="1:3">
      <c r="A3770" s="1"/>
      <c r="B3770" s="3"/>
    </row>
    <row r="3771" spans="1:3">
      <c r="A3771" s="1"/>
      <c r="B3771" s="3"/>
    </row>
    <row r="3772" spans="1:3">
      <c r="A3772" s="1"/>
      <c r="B3772" s="3"/>
    </row>
    <row r="3773" spans="1:3">
      <c r="A3773" s="1"/>
      <c r="B3773" s="3"/>
    </row>
    <row r="3774" spans="1:3">
      <c r="A3774" s="1"/>
      <c r="B3774" s="3"/>
    </row>
    <row r="3775" spans="1:3">
      <c r="A3775" s="1"/>
      <c r="B3775" s="3"/>
    </row>
    <row r="3776" spans="1:3">
      <c r="A3776" s="1"/>
      <c r="B3776" s="3"/>
    </row>
    <row r="3777" spans="1:2">
      <c r="A3777" s="1"/>
      <c r="B3777" s="3"/>
    </row>
    <row r="3778" spans="1:2">
      <c r="A3778" s="1"/>
      <c r="B3778" s="3"/>
    </row>
    <row r="3779" spans="1:2">
      <c r="A3779" s="1"/>
      <c r="B3779" s="3"/>
    </row>
    <row r="3780" spans="1:2">
      <c r="A3780" s="1"/>
      <c r="B3780" s="3"/>
    </row>
    <row r="3781" spans="1:2">
      <c r="A3781" s="1"/>
      <c r="B3781" s="3"/>
    </row>
    <row r="3782" spans="1:2">
      <c r="A3782" s="1"/>
      <c r="B3782" s="3"/>
    </row>
    <row r="3783" spans="1:2">
      <c r="A3783" s="1"/>
      <c r="B3783" s="3"/>
    </row>
    <row r="3784" spans="1:2">
      <c r="A3784" s="1"/>
      <c r="B3784" s="3"/>
    </row>
    <row r="3785" spans="1:2">
      <c r="A3785" s="1"/>
      <c r="B3785" s="3"/>
    </row>
    <row r="3786" spans="1:2">
      <c r="A3786" s="1"/>
      <c r="B3786" s="3"/>
    </row>
    <row r="3787" spans="1:2">
      <c r="A3787" s="1"/>
      <c r="B3787" s="3"/>
    </row>
    <row r="3788" spans="1:2">
      <c r="A3788" s="1"/>
      <c r="B3788" s="3"/>
    </row>
    <row r="3789" spans="1:2">
      <c r="A3789" s="1"/>
      <c r="B3789" s="3"/>
    </row>
    <row r="3790" spans="1:2">
      <c r="A3790" s="1"/>
      <c r="B3790" s="3"/>
    </row>
    <row r="3791" spans="1:2">
      <c r="A3791" s="1"/>
      <c r="B3791" s="3"/>
    </row>
    <row r="3792" spans="1:2">
      <c r="A3792" s="1"/>
      <c r="B3792" s="3"/>
    </row>
    <row r="3793" spans="1:2">
      <c r="A3793" s="1"/>
      <c r="B3793" s="3"/>
    </row>
    <row r="3794" spans="1:2">
      <c r="A3794" s="1"/>
      <c r="B3794" s="3"/>
    </row>
    <row r="3795" spans="1:2">
      <c r="A3795" s="1"/>
      <c r="B3795" s="3"/>
    </row>
    <row r="3796" spans="1:2">
      <c r="A3796" s="1"/>
      <c r="B3796" s="3"/>
    </row>
    <row r="3797" spans="1:2">
      <c r="A3797" s="1"/>
      <c r="B3797" s="3"/>
    </row>
    <row r="3798" spans="1:2">
      <c r="A3798" s="1"/>
      <c r="B3798" s="3"/>
    </row>
    <row r="3799" spans="1:2">
      <c r="A3799" s="1"/>
      <c r="B3799" s="3"/>
    </row>
    <row r="3800" spans="1:2">
      <c r="A3800" s="1"/>
      <c r="B3800" s="3"/>
    </row>
    <row r="3801" spans="1:2">
      <c r="A3801" s="1"/>
      <c r="B3801" s="3"/>
    </row>
    <row r="3802" spans="1:2">
      <c r="A3802" s="1"/>
      <c r="B3802" s="3"/>
    </row>
    <row r="3803" spans="1:2">
      <c r="A3803" s="1"/>
      <c r="B3803" s="3"/>
    </row>
    <row r="3804" spans="1:2">
      <c r="A3804" s="1"/>
      <c r="B3804" s="3"/>
    </row>
    <row r="3805" spans="1:2">
      <c r="A3805" s="1"/>
      <c r="B3805" s="3"/>
    </row>
    <row r="3806" spans="1:2">
      <c r="A3806" s="1"/>
      <c r="B3806" s="3"/>
    </row>
    <row r="3807" spans="1:2">
      <c r="A3807" s="1"/>
      <c r="B3807" s="3"/>
    </row>
    <row r="3808" spans="1:2">
      <c r="A3808" s="1"/>
      <c r="B3808" s="3"/>
    </row>
    <row r="3809" spans="1:2">
      <c r="A3809" s="1"/>
      <c r="B3809" s="3"/>
    </row>
    <row r="3810" spans="1:2">
      <c r="A3810" s="1"/>
      <c r="B3810" s="3"/>
    </row>
    <row r="3811" spans="1:2">
      <c r="A3811" s="1"/>
      <c r="B3811" s="3"/>
    </row>
    <row r="3812" spans="1:2">
      <c r="A3812" s="1"/>
      <c r="B3812" s="3"/>
    </row>
    <row r="3813" spans="1:2">
      <c r="A3813" s="1"/>
      <c r="B3813" s="3"/>
    </row>
    <row r="3814" spans="1:2">
      <c r="A3814" s="1"/>
      <c r="B3814" s="3"/>
    </row>
    <row r="3815" spans="1:2">
      <c r="A3815" s="1"/>
      <c r="B3815" s="3"/>
    </row>
    <row r="3816" spans="1:2">
      <c r="A3816" s="1"/>
      <c r="B3816" s="3"/>
    </row>
    <row r="3817" spans="1:2">
      <c r="A3817" s="1"/>
      <c r="B3817" s="3"/>
    </row>
    <row r="3818" spans="1:2">
      <c r="A3818" s="1"/>
      <c r="B3818" s="3"/>
    </row>
    <row r="3819" spans="1:2">
      <c r="A3819" s="1"/>
      <c r="B3819" s="3"/>
    </row>
    <row r="3820" spans="1:2">
      <c r="A3820" s="1"/>
      <c r="B3820" s="3"/>
    </row>
    <row r="3821" spans="1:2">
      <c r="A3821" s="1"/>
      <c r="B3821" s="3"/>
    </row>
    <row r="3822" spans="1:2">
      <c r="A3822" s="1"/>
      <c r="B3822" s="3"/>
    </row>
    <row r="3823" spans="1:2">
      <c r="A3823" s="1"/>
      <c r="B3823" s="3"/>
    </row>
    <row r="3824" spans="1:2">
      <c r="A3824" s="1"/>
      <c r="B3824" s="3"/>
    </row>
    <row r="3825" spans="1:2">
      <c r="A3825" s="1"/>
      <c r="B3825" s="3"/>
    </row>
    <row r="3826" spans="1:2">
      <c r="A3826" s="1"/>
      <c r="B3826" s="3"/>
    </row>
    <row r="3827" spans="1:2">
      <c r="A3827" s="1"/>
      <c r="B3827" s="3"/>
    </row>
    <row r="3828" spans="1:2">
      <c r="A3828" s="1"/>
      <c r="B3828" s="3"/>
    </row>
    <row r="3829" spans="1:2">
      <c r="A3829" s="1"/>
      <c r="B3829" s="3"/>
    </row>
    <row r="3830" spans="1:2">
      <c r="A3830" s="1"/>
      <c r="B3830" s="3"/>
    </row>
    <row r="3831" spans="1:2">
      <c r="A3831" s="1"/>
      <c r="B3831" s="3"/>
    </row>
    <row r="3832" spans="1:2">
      <c r="A3832" s="1"/>
      <c r="B3832" s="3"/>
    </row>
    <row r="3833" spans="1:2">
      <c r="A3833" s="1"/>
      <c r="B3833" s="3"/>
    </row>
    <row r="3834" spans="1:2">
      <c r="A3834" s="1"/>
      <c r="B3834" s="3"/>
    </row>
    <row r="3835" spans="1:2">
      <c r="A3835" s="1"/>
      <c r="B3835" s="3"/>
    </row>
    <row r="3836" spans="1:2">
      <c r="A3836" s="1"/>
      <c r="B3836" s="3"/>
    </row>
    <row r="3837" spans="1:2">
      <c r="A3837" s="1"/>
      <c r="B3837" s="3"/>
    </row>
    <row r="3838" spans="1:2">
      <c r="A3838" s="1"/>
      <c r="B3838" s="3"/>
    </row>
    <row r="3839" spans="1:2">
      <c r="A3839" s="1"/>
      <c r="B3839" s="3"/>
    </row>
    <row r="3840" spans="1:2">
      <c r="A3840" s="1"/>
      <c r="B3840" s="3"/>
    </row>
    <row r="3841" spans="1:2">
      <c r="A3841" s="1"/>
      <c r="B3841" s="3"/>
    </row>
    <row r="3842" spans="1:2">
      <c r="A3842" s="1"/>
      <c r="B3842" s="3"/>
    </row>
    <row r="3843" spans="1:2">
      <c r="A3843" s="1"/>
      <c r="B3843" s="3"/>
    </row>
    <row r="3844" spans="1:2">
      <c r="A3844" s="1"/>
      <c r="B3844" s="3"/>
    </row>
    <row r="3845" spans="1:2">
      <c r="A3845" s="1"/>
      <c r="B3845" s="3"/>
    </row>
    <row r="3846" spans="1:2">
      <c r="A3846" s="1"/>
      <c r="B3846" s="3"/>
    </row>
    <row r="3847" spans="1:2">
      <c r="A3847" s="1"/>
      <c r="B3847" s="3"/>
    </row>
    <row r="3848" spans="1:2">
      <c r="A3848" s="1"/>
      <c r="B3848" s="3"/>
    </row>
    <row r="3849" spans="1:2">
      <c r="A3849" s="1"/>
      <c r="B3849" s="3"/>
    </row>
    <row r="3850" spans="1:2">
      <c r="A3850" s="1"/>
      <c r="B3850" s="3"/>
    </row>
    <row r="3851" spans="1:2">
      <c r="A3851" s="1"/>
      <c r="B3851" s="3"/>
    </row>
    <row r="3852" spans="1:2">
      <c r="A3852" s="1"/>
      <c r="B3852" s="3"/>
    </row>
    <row r="3853" spans="1:2">
      <c r="A3853" s="1"/>
      <c r="B3853" s="3"/>
    </row>
    <row r="3854" spans="1:2">
      <c r="A3854" s="1"/>
      <c r="B3854" s="3"/>
    </row>
    <row r="3855" spans="1:2">
      <c r="A3855" s="1"/>
      <c r="B3855" s="3"/>
    </row>
    <row r="3856" spans="1:2">
      <c r="A3856" s="1"/>
      <c r="B3856" s="3"/>
    </row>
    <row r="3857" spans="1:2">
      <c r="A3857" s="1"/>
      <c r="B3857" s="3"/>
    </row>
    <row r="3858" spans="1:2">
      <c r="A3858" s="1"/>
      <c r="B3858" s="3"/>
    </row>
    <row r="3859" spans="1:2">
      <c r="A3859" s="1"/>
      <c r="B3859" s="3"/>
    </row>
    <row r="3860" spans="1:2">
      <c r="A3860" s="1"/>
      <c r="B3860" s="3"/>
    </row>
    <row r="3861" spans="1:2">
      <c r="A3861" s="1"/>
      <c r="B3861" s="3"/>
    </row>
    <row r="3862" spans="1:2">
      <c r="A3862" s="1"/>
      <c r="B3862" s="3"/>
    </row>
    <row r="3863" spans="1:2">
      <c r="A3863" s="1"/>
      <c r="B3863" s="3"/>
    </row>
    <row r="3864" spans="1:2">
      <c r="A3864" s="1"/>
      <c r="B3864" s="3"/>
    </row>
    <row r="3865" spans="1:2">
      <c r="A3865" s="1"/>
      <c r="B3865" s="3"/>
    </row>
    <row r="3866" spans="1:2">
      <c r="A3866" s="1"/>
      <c r="B3866" s="3"/>
    </row>
    <row r="3867" spans="1:2">
      <c r="A3867" s="1"/>
      <c r="B3867" s="3"/>
    </row>
    <row r="3868" spans="1:2">
      <c r="A3868" s="1"/>
      <c r="B3868" s="3"/>
    </row>
    <row r="3869" spans="1:2">
      <c r="A3869" s="1"/>
      <c r="B3869" s="3"/>
    </row>
    <row r="3870" spans="1:2">
      <c r="A3870" s="1"/>
      <c r="B3870" s="3"/>
    </row>
    <row r="3871" spans="1:2">
      <c r="A3871" s="1"/>
      <c r="B3871" s="3"/>
    </row>
    <row r="3872" spans="1:2">
      <c r="A3872" s="1"/>
      <c r="B3872" s="3"/>
    </row>
    <row r="3873" spans="1:2">
      <c r="A3873" s="1"/>
      <c r="B3873" s="3"/>
    </row>
    <row r="3874" spans="1:2">
      <c r="A3874" s="1"/>
      <c r="B3874" s="3"/>
    </row>
    <row r="3875" spans="1:2">
      <c r="A3875" s="1"/>
      <c r="B3875" s="3"/>
    </row>
    <row r="3876" spans="1:2">
      <c r="A3876" s="1"/>
      <c r="B3876" s="3"/>
    </row>
    <row r="3877" spans="1:2">
      <c r="A3877" s="1"/>
      <c r="B3877" s="3"/>
    </row>
    <row r="3878" spans="1:2">
      <c r="A3878" s="1"/>
      <c r="B3878" s="3"/>
    </row>
    <row r="3879" spans="1:2">
      <c r="A3879" s="1"/>
      <c r="B3879" s="3"/>
    </row>
    <row r="3880" spans="1:2">
      <c r="A3880" s="1"/>
      <c r="B3880" s="3"/>
    </row>
    <row r="3881" spans="1:2">
      <c r="A3881" s="1"/>
      <c r="B3881" s="3"/>
    </row>
    <row r="3882" spans="1:2">
      <c r="A3882" s="1"/>
      <c r="B3882" s="3"/>
    </row>
    <row r="3883" spans="1:2">
      <c r="A3883" s="1"/>
      <c r="B3883" s="3"/>
    </row>
    <row r="3884" spans="1:2">
      <c r="A3884" s="1"/>
      <c r="B3884" s="3"/>
    </row>
    <row r="3885" spans="1:2">
      <c r="A3885" s="1"/>
      <c r="B3885" s="3"/>
    </row>
    <row r="3886" spans="1:2">
      <c r="A3886" s="1"/>
      <c r="B3886" s="3"/>
    </row>
    <row r="3887" spans="1:2">
      <c r="A3887" s="1"/>
      <c r="B3887" s="3"/>
    </row>
    <row r="3888" spans="1:2">
      <c r="A3888" s="1"/>
      <c r="B3888" s="3"/>
    </row>
    <row r="3889" spans="1:2">
      <c r="A3889" s="1"/>
      <c r="B3889" s="3"/>
    </row>
    <row r="3890" spans="1:2">
      <c r="A3890" s="1"/>
      <c r="B3890" s="3"/>
    </row>
    <row r="3891" spans="1:2">
      <c r="A3891" s="1"/>
      <c r="B3891" s="3"/>
    </row>
    <row r="3892" spans="1:2">
      <c r="A3892" s="1"/>
      <c r="B3892" s="3"/>
    </row>
    <row r="3893" spans="1:2">
      <c r="A3893" s="1"/>
      <c r="B3893" s="3"/>
    </row>
    <row r="3894" spans="1:2">
      <c r="A3894" s="1"/>
      <c r="B3894" s="3"/>
    </row>
    <row r="3895" spans="1:2">
      <c r="A3895" s="1"/>
      <c r="B3895" s="3"/>
    </row>
    <row r="3896" spans="1:2">
      <c r="A3896" s="1"/>
      <c r="B3896" s="3"/>
    </row>
    <row r="3897" spans="1:2">
      <c r="A3897" s="1"/>
      <c r="B3897" s="3"/>
    </row>
    <row r="3898" spans="1:2">
      <c r="A3898" s="1"/>
      <c r="B3898" s="3"/>
    </row>
    <row r="3899" spans="1:2">
      <c r="A3899" s="1"/>
      <c r="B3899" s="3"/>
    </row>
    <row r="3900" spans="1:2">
      <c r="A3900" s="1"/>
      <c r="B3900" s="3"/>
    </row>
    <row r="3901" spans="1:2">
      <c r="A3901" s="1"/>
      <c r="B3901" s="3"/>
    </row>
    <row r="3902" spans="1:2">
      <c r="A3902" s="1"/>
      <c r="B3902" s="3"/>
    </row>
    <row r="3903" spans="1:2">
      <c r="A3903" s="1"/>
      <c r="B3903" s="3"/>
    </row>
    <row r="3904" spans="1:2">
      <c r="A3904" s="1"/>
      <c r="B3904" s="3"/>
    </row>
    <row r="3905" spans="1:2">
      <c r="A3905" s="1"/>
      <c r="B3905" s="3"/>
    </row>
    <row r="3906" spans="1:2">
      <c r="A3906" s="1"/>
      <c r="B3906" s="3"/>
    </row>
    <row r="3907" spans="1:2">
      <c r="A3907" s="1"/>
      <c r="B3907" s="3"/>
    </row>
    <row r="3908" spans="1:2">
      <c r="A3908" s="1"/>
      <c r="B3908" s="3"/>
    </row>
    <row r="3909" spans="1:2">
      <c r="A3909" s="1"/>
      <c r="B3909" s="3"/>
    </row>
    <row r="3910" spans="1:2">
      <c r="A3910" s="1"/>
      <c r="B3910" s="3"/>
    </row>
    <row r="3911" spans="1:2">
      <c r="A3911" s="1"/>
      <c r="B3911" s="3"/>
    </row>
    <row r="3912" spans="1:2">
      <c r="A3912" s="1"/>
      <c r="B3912" s="3"/>
    </row>
    <row r="3913" spans="1:2">
      <c r="A3913" s="1"/>
      <c r="B3913" s="3"/>
    </row>
    <row r="3914" spans="1:2">
      <c r="A3914" s="1"/>
      <c r="B3914" s="3"/>
    </row>
    <row r="3915" spans="1:2">
      <c r="A3915" s="1"/>
      <c r="B3915" s="3"/>
    </row>
    <row r="3916" spans="1:2">
      <c r="A3916" s="1"/>
      <c r="B3916" s="3"/>
    </row>
    <row r="3917" spans="1:2">
      <c r="A3917" s="1"/>
      <c r="B3917" s="3"/>
    </row>
    <row r="3918" spans="1:2">
      <c r="A3918" s="1"/>
      <c r="B3918" s="3"/>
    </row>
    <row r="3919" spans="1:2">
      <c r="A3919" s="1"/>
      <c r="B3919" s="3"/>
    </row>
    <row r="3920" spans="1:2">
      <c r="A3920" s="1"/>
      <c r="B3920" s="3"/>
    </row>
    <row r="3921" spans="1:2">
      <c r="A3921" s="1"/>
      <c r="B3921" s="3"/>
    </row>
    <row r="3922" spans="1:2">
      <c r="A3922" s="1"/>
      <c r="B3922" s="3"/>
    </row>
    <row r="3923" spans="1:2">
      <c r="A3923" s="1"/>
      <c r="B3923" s="3"/>
    </row>
    <row r="3924" spans="1:2">
      <c r="A3924" s="1"/>
      <c r="B3924" s="3"/>
    </row>
    <row r="3925" spans="1:2">
      <c r="A3925" s="1"/>
      <c r="B3925" s="3"/>
    </row>
    <row r="3926" spans="1:2">
      <c r="A3926" s="1"/>
      <c r="B3926" s="3"/>
    </row>
    <row r="3927" spans="1:2">
      <c r="A3927" s="1"/>
      <c r="B3927" s="3"/>
    </row>
    <row r="3928" spans="1:2">
      <c r="A3928" s="1"/>
      <c r="B3928" s="3"/>
    </row>
    <row r="3929" spans="1:2">
      <c r="A3929" s="1"/>
      <c r="B3929" s="3"/>
    </row>
    <row r="3930" spans="1:2">
      <c r="A3930" s="1"/>
      <c r="B3930" s="3"/>
    </row>
    <row r="3931" spans="1:2">
      <c r="A3931" s="1"/>
      <c r="B3931" s="3"/>
    </row>
    <row r="3932" spans="1:2">
      <c r="A3932" s="1"/>
      <c r="B3932" s="3"/>
    </row>
    <row r="3933" spans="1:2">
      <c r="A3933" s="1"/>
      <c r="B3933" s="3"/>
    </row>
    <row r="3934" spans="1:2">
      <c r="A3934" s="1"/>
      <c r="B3934" s="3"/>
    </row>
    <row r="3935" spans="1:2">
      <c r="A3935" s="1"/>
      <c r="B3935" s="3"/>
    </row>
    <row r="3936" spans="1:2">
      <c r="A3936" s="1"/>
      <c r="B3936" s="3"/>
    </row>
    <row r="3937" spans="1:2">
      <c r="A3937" s="1"/>
      <c r="B3937" s="3"/>
    </row>
    <row r="3938" spans="1:2">
      <c r="A3938" s="1"/>
      <c r="B3938" s="3"/>
    </row>
    <row r="3939" spans="1:2">
      <c r="A3939" s="1"/>
      <c r="B3939" s="3"/>
    </row>
    <row r="3940" spans="1:2">
      <c r="A3940" s="1"/>
      <c r="B3940" s="3"/>
    </row>
    <row r="3941" spans="1:2">
      <c r="A3941" s="1"/>
      <c r="B3941" s="3"/>
    </row>
    <row r="3942" spans="1:2">
      <c r="A3942" s="1"/>
      <c r="B3942" s="3"/>
    </row>
    <row r="3943" spans="1:2">
      <c r="A3943" s="1"/>
      <c r="B3943" s="3"/>
    </row>
    <row r="3944" spans="1:2">
      <c r="A3944" s="1"/>
      <c r="B3944" s="3"/>
    </row>
    <row r="3945" spans="1:2">
      <c r="A3945" s="1"/>
      <c r="B3945" s="3"/>
    </row>
    <row r="3946" spans="1:2">
      <c r="A3946" s="1"/>
      <c r="B3946" s="3"/>
    </row>
    <row r="3947" spans="1:2">
      <c r="A3947" s="1"/>
      <c r="B3947" s="3"/>
    </row>
    <row r="3948" spans="1:2">
      <c r="A3948" s="1"/>
      <c r="B3948" s="3"/>
    </row>
    <row r="3949" spans="1:2">
      <c r="A3949" s="1"/>
      <c r="B3949" s="3"/>
    </row>
    <row r="3950" spans="1:2">
      <c r="A3950" s="1"/>
      <c r="B3950" s="3"/>
    </row>
    <row r="3951" spans="1:2">
      <c r="A3951" s="1"/>
      <c r="B3951" s="3"/>
    </row>
    <row r="3952" spans="1:2">
      <c r="A3952" s="1"/>
      <c r="B3952" s="3"/>
    </row>
    <row r="3953" spans="1:2">
      <c r="A3953" s="1"/>
      <c r="B3953" s="3"/>
    </row>
    <row r="3954" spans="1:2">
      <c r="A3954" s="1"/>
      <c r="B3954" s="3"/>
    </row>
    <row r="3955" spans="1:2">
      <c r="A3955" s="1"/>
      <c r="B3955" s="3"/>
    </row>
    <row r="3956" spans="1:2">
      <c r="A3956" s="1"/>
      <c r="B3956" s="3"/>
    </row>
    <row r="3957" spans="1:2">
      <c r="A3957" s="1"/>
      <c r="B3957" s="3"/>
    </row>
    <row r="3958" spans="1:2">
      <c r="A3958" s="1"/>
      <c r="B3958" s="3"/>
    </row>
    <row r="3959" spans="1:2">
      <c r="A3959" s="1"/>
      <c r="B3959" s="3"/>
    </row>
    <row r="3960" spans="1:2">
      <c r="A3960" s="1"/>
      <c r="B3960" s="3"/>
    </row>
    <row r="3961" spans="1:2">
      <c r="A3961" s="1"/>
      <c r="B3961" s="3"/>
    </row>
    <row r="3962" spans="1:2">
      <c r="A3962" s="1"/>
      <c r="B3962" s="3"/>
    </row>
    <row r="3963" spans="1:2">
      <c r="A3963" s="1"/>
      <c r="B3963" s="3"/>
    </row>
    <row r="3964" spans="1:2">
      <c r="A3964" s="1"/>
      <c r="B3964" s="3"/>
    </row>
    <row r="3965" spans="1:2">
      <c r="A3965" s="1"/>
      <c r="B3965" s="3"/>
    </row>
    <row r="3966" spans="1:2">
      <c r="A3966" s="1"/>
      <c r="B3966" s="3"/>
    </row>
    <row r="3967" spans="1:2">
      <c r="A3967" s="1"/>
      <c r="B3967" s="3"/>
    </row>
    <row r="3968" spans="1:2">
      <c r="A3968" s="1"/>
      <c r="B3968" s="3"/>
    </row>
    <row r="3969" spans="1:2">
      <c r="A3969" s="1"/>
      <c r="B3969" s="3"/>
    </row>
    <row r="3970" spans="1:2">
      <c r="A3970" s="1"/>
      <c r="B3970" s="3"/>
    </row>
    <row r="3971" spans="1:2">
      <c r="A3971" s="1"/>
      <c r="B3971" s="3"/>
    </row>
    <row r="3972" spans="1:2">
      <c r="A3972" s="1"/>
      <c r="B3972" s="3"/>
    </row>
    <row r="3973" spans="1:2">
      <c r="A3973" s="1"/>
      <c r="B3973" s="3"/>
    </row>
    <row r="3974" spans="1:2">
      <c r="A3974" s="1"/>
      <c r="B3974" s="3"/>
    </row>
    <row r="3975" spans="1:2">
      <c r="A3975" s="1"/>
      <c r="B3975" s="3"/>
    </row>
    <row r="3976" spans="1:2">
      <c r="A3976" s="1"/>
      <c r="B3976" s="3"/>
    </row>
    <row r="3977" spans="1:2">
      <c r="A3977" s="1"/>
      <c r="B3977" s="3"/>
    </row>
    <row r="3978" spans="1:2">
      <c r="A3978" s="1"/>
      <c r="B3978" s="3"/>
    </row>
    <row r="3979" spans="1:2">
      <c r="A3979" s="1"/>
      <c r="B3979" s="3"/>
    </row>
    <row r="3980" spans="1:2">
      <c r="A3980" s="1"/>
      <c r="B3980" s="3"/>
    </row>
    <row r="3981" spans="1:2">
      <c r="A3981" s="1"/>
      <c r="B3981" s="3"/>
    </row>
    <row r="3982" spans="1:2">
      <c r="A3982" s="1"/>
      <c r="B3982" s="3"/>
    </row>
    <row r="3983" spans="1:2">
      <c r="A3983" s="1"/>
      <c r="B3983" s="3"/>
    </row>
    <row r="3984" spans="1:2">
      <c r="A3984" s="1"/>
      <c r="B3984" s="3"/>
    </row>
    <row r="3985" spans="1:2">
      <c r="A3985" s="1"/>
      <c r="B3985" s="3"/>
    </row>
    <row r="3986" spans="1:2">
      <c r="A3986" s="1"/>
      <c r="B3986" s="3"/>
    </row>
    <row r="3987" spans="1:2">
      <c r="A3987" s="1"/>
      <c r="B3987" s="3"/>
    </row>
    <row r="3988" spans="1:2">
      <c r="A3988" s="1"/>
      <c r="B3988" s="3"/>
    </row>
    <row r="3989" spans="1:2">
      <c r="A3989" s="1"/>
      <c r="B3989" s="3"/>
    </row>
    <row r="3990" spans="1:2">
      <c r="A3990" s="1"/>
      <c r="B3990" s="3"/>
    </row>
    <row r="3991" spans="1:2">
      <c r="A3991" s="1"/>
      <c r="B3991" s="3"/>
    </row>
    <row r="3992" spans="1:2">
      <c r="A3992" s="1"/>
      <c r="B3992" s="3"/>
    </row>
    <row r="3993" spans="1:2">
      <c r="A3993" s="1"/>
      <c r="B3993" s="3"/>
    </row>
    <row r="3994" spans="1:2">
      <c r="A3994" s="1"/>
      <c r="B3994" s="3"/>
    </row>
    <row r="3995" spans="1:2">
      <c r="A3995" s="1"/>
      <c r="B3995" s="3"/>
    </row>
    <row r="3996" spans="1:2">
      <c r="A3996" s="1"/>
      <c r="B3996" s="3"/>
    </row>
    <row r="3997" spans="1:2">
      <c r="A3997" s="1"/>
      <c r="B3997" s="3"/>
    </row>
    <row r="3998" spans="1:2">
      <c r="A3998" s="1"/>
      <c r="B3998" s="3"/>
    </row>
    <row r="3999" spans="1:2">
      <c r="A3999" s="1"/>
      <c r="B3999" s="3"/>
    </row>
    <row r="4000" spans="1:2">
      <c r="A4000" s="1"/>
      <c r="B4000" s="3"/>
    </row>
    <row r="4001" spans="1:2">
      <c r="A4001" s="1"/>
      <c r="B4001" s="3"/>
    </row>
    <row r="4002" spans="1:2">
      <c r="A4002" s="1"/>
      <c r="B4002" s="3"/>
    </row>
    <row r="4003" spans="1:2">
      <c r="A4003" s="1"/>
      <c r="B4003" s="3"/>
    </row>
    <row r="4004" spans="1:2">
      <c r="A4004" s="1"/>
      <c r="B4004" s="3"/>
    </row>
    <row r="4005" spans="1:2">
      <c r="A4005" s="1"/>
      <c r="B4005" s="3"/>
    </row>
    <row r="4006" spans="1:2">
      <c r="A4006" s="1"/>
      <c r="B4006" s="3"/>
    </row>
    <row r="4007" spans="1:2">
      <c r="A4007" s="1"/>
      <c r="B4007" s="3"/>
    </row>
    <row r="4008" spans="1:2">
      <c r="A4008" s="1"/>
      <c r="B4008" s="3"/>
    </row>
    <row r="4009" spans="1:2">
      <c r="A4009" s="1"/>
      <c r="B4009" s="3"/>
    </row>
    <row r="4010" spans="1:2">
      <c r="A4010" s="1"/>
      <c r="B4010" s="3"/>
    </row>
    <row r="4011" spans="1:2">
      <c r="A4011" s="1"/>
      <c r="B4011" s="3"/>
    </row>
    <row r="4012" spans="1:2">
      <c r="A4012" s="1"/>
      <c r="B4012" s="3"/>
    </row>
    <row r="4013" spans="1:2">
      <c r="A4013" s="1"/>
      <c r="B4013" s="3"/>
    </row>
    <row r="4014" spans="1:2">
      <c r="A4014" s="1"/>
      <c r="B4014" s="3"/>
    </row>
    <row r="4015" spans="1:2">
      <c r="A4015" s="1"/>
      <c r="B4015" s="3"/>
    </row>
    <row r="4016" spans="1:2">
      <c r="A4016" s="1"/>
      <c r="B4016" s="3"/>
    </row>
    <row r="4017" spans="1:2">
      <c r="A4017" s="1"/>
      <c r="B4017" s="3"/>
    </row>
    <row r="4018" spans="1:2">
      <c r="A4018" s="1"/>
      <c r="B4018" s="3"/>
    </row>
    <row r="4019" spans="1:2">
      <c r="A4019" s="1"/>
      <c r="B4019" s="3"/>
    </row>
    <row r="4020" spans="1:2">
      <c r="A4020" s="1"/>
      <c r="B4020" s="3"/>
    </row>
    <row r="4021" spans="1:2">
      <c r="A4021" s="1"/>
      <c r="B4021" s="3"/>
    </row>
    <row r="4022" spans="1:2">
      <c r="A4022" s="1"/>
      <c r="B4022" s="3"/>
    </row>
    <row r="4023" spans="1:2">
      <c r="A4023" s="1"/>
      <c r="B4023" s="3"/>
    </row>
    <row r="4024" spans="1:2">
      <c r="A4024" s="1"/>
      <c r="B4024" s="3"/>
    </row>
    <row r="4025" spans="1:2">
      <c r="A4025" s="1"/>
      <c r="B4025" s="3"/>
    </row>
    <row r="4026" spans="1:2">
      <c r="A4026" s="1"/>
      <c r="B4026" s="3"/>
    </row>
    <row r="4027" spans="1:2">
      <c r="A4027" s="1"/>
      <c r="B4027" s="3"/>
    </row>
    <row r="4028" spans="1:2">
      <c r="A4028" s="1"/>
      <c r="B4028" s="3"/>
    </row>
    <row r="4029" spans="1:2">
      <c r="A4029" s="1"/>
      <c r="B4029" s="3"/>
    </row>
    <row r="4030" spans="1:2">
      <c r="A4030" s="1"/>
      <c r="B4030" s="3"/>
    </row>
    <row r="4031" spans="1:2">
      <c r="A4031" s="1"/>
      <c r="B4031" s="3"/>
    </row>
    <row r="4032" spans="1:2">
      <c r="A4032" s="1"/>
      <c r="B4032" s="3"/>
    </row>
    <row r="4033" spans="1:2">
      <c r="A4033" s="1"/>
      <c r="B4033" s="3"/>
    </row>
    <row r="4034" spans="1:2">
      <c r="A4034" s="1"/>
      <c r="B4034" s="3"/>
    </row>
    <row r="4035" spans="1:2">
      <c r="A4035" s="1"/>
      <c r="B4035" s="3"/>
    </row>
    <row r="4036" spans="1:2">
      <c r="A4036" s="1"/>
      <c r="B4036" s="3"/>
    </row>
    <row r="4037" spans="1:2">
      <c r="A4037" s="1"/>
      <c r="B4037" s="3"/>
    </row>
    <row r="4038" spans="1:2">
      <c r="A4038" s="1"/>
      <c r="B4038" s="3"/>
    </row>
    <row r="4039" spans="1:2">
      <c r="A4039" s="1"/>
      <c r="B4039" s="3"/>
    </row>
    <row r="4040" spans="1:2">
      <c r="A4040" s="1"/>
      <c r="B4040" s="3"/>
    </row>
    <row r="4041" spans="1:2">
      <c r="A4041" s="1"/>
      <c r="B4041" s="3"/>
    </row>
    <row r="4042" spans="1:2">
      <c r="A4042" s="1"/>
      <c r="B4042" s="3"/>
    </row>
    <row r="4043" spans="1:2">
      <c r="A4043" s="1"/>
      <c r="B4043" s="3"/>
    </row>
    <row r="4044" spans="1:2">
      <c r="A4044" s="1"/>
      <c r="B4044" s="3"/>
    </row>
    <row r="4045" spans="1:2">
      <c r="A4045" s="1"/>
      <c r="B4045" s="3"/>
    </row>
    <row r="4046" spans="1:2">
      <c r="A4046" s="1"/>
      <c r="B4046" s="3"/>
    </row>
    <row r="4047" spans="1:2">
      <c r="A4047" s="1"/>
      <c r="B4047" s="3"/>
    </row>
    <row r="4048" spans="1:2">
      <c r="A4048" s="1"/>
      <c r="B4048" s="3"/>
    </row>
    <row r="4049" spans="1:2">
      <c r="A4049" s="1"/>
      <c r="B4049" s="3"/>
    </row>
    <row r="4050" spans="1:2">
      <c r="A4050" s="1"/>
      <c r="B4050" s="3"/>
    </row>
    <row r="4051" spans="1:2">
      <c r="A4051" s="1"/>
      <c r="B4051" s="3"/>
    </row>
    <row r="4052" spans="1:2">
      <c r="A4052" s="1"/>
      <c r="B4052" s="3"/>
    </row>
    <row r="4053" spans="1:2">
      <c r="A4053" s="1"/>
      <c r="B4053" s="3"/>
    </row>
    <row r="4054" spans="1:2">
      <c r="A4054" s="1"/>
      <c r="B4054" s="3"/>
    </row>
    <row r="4055" spans="1:2">
      <c r="A4055" s="1"/>
      <c r="B4055" s="3"/>
    </row>
    <row r="4056" spans="1:2">
      <c r="A4056" s="1"/>
      <c r="B4056" s="3"/>
    </row>
    <row r="4057" spans="1:2">
      <c r="A4057" s="1"/>
      <c r="B4057" s="3"/>
    </row>
    <row r="4058" spans="1:2">
      <c r="A4058" s="1"/>
      <c r="B4058" s="3"/>
    </row>
    <row r="4059" spans="1:2">
      <c r="A4059" s="1"/>
      <c r="B4059" s="3"/>
    </row>
    <row r="4060" spans="1:2">
      <c r="A4060" s="1"/>
      <c r="B4060" s="3"/>
    </row>
    <row r="4061" spans="1:2">
      <c r="A4061" s="1"/>
      <c r="B4061" s="3"/>
    </row>
    <row r="4062" spans="1:2">
      <c r="A4062" s="1"/>
      <c r="B4062" s="3"/>
    </row>
    <row r="4063" spans="1:2">
      <c r="A4063" s="1"/>
      <c r="B4063" s="3"/>
    </row>
    <row r="4064" spans="1:2">
      <c r="A4064" s="1"/>
      <c r="B4064" s="3"/>
    </row>
    <row r="4065" spans="1:2">
      <c r="A4065" s="1"/>
      <c r="B4065" s="3"/>
    </row>
    <row r="4066" spans="1:2">
      <c r="A4066" s="1"/>
      <c r="B4066" s="3"/>
    </row>
    <row r="4067" spans="1:2">
      <c r="A4067" s="1"/>
      <c r="B4067" s="3"/>
    </row>
    <row r="4068" spans="1:2">
      <c r="A4068" s="1"/>
      <c r="B4068" s="3"/>
    </row>
    <row r="4069" spans="1:2">
      <c r="A4069" s="1"/>
      <c r="B4069" s="3"/>
    </row>
    <row r="4070" spans="1:2">
      <c r="A4070" s="1"/>
      <c r="B4070" s="3"/>
    </row>
    <row r="4071" spans="1:2">
      <c r="A4071" s="1"/>
      <c r="B4071" s="3"/>
    </row>
    <row r="4072" spans="1:2">
      <c r="A4072" s="1"/>
      <c r="B4072" s="3"/>
    </row>
    <row r="4073" spans="1:2">
      <c r="A4073" s="1"/>
      <c r="B4073" s="3"/>
    </row>
    <row r="4074" spans="1:2">
      <c r="A4074" s="1"/>
      <c r="B4074" s="3"/>
    </row>
    <row r="4075" spans="1:2">
      <c r="A4075" s="1"/>
      <c r="B4075" s="3"/>
    </row>
    <row r="4076" spans="1:2">
      <c r="A4076" s="1"/>
      <c r="B4076" s="3"/>
    </row>
    <row r="4077" spans="1:2">
      <c r="A4077" s="1"/>
      <c r="B4077" s="3"/>
    </row>
    <row r="4078" spans="1:2">
      <c r="A4078" s="1"/>
      <c r="B4078" s="3"/>
    </row>
    <row r="4079" spans="1:2">
      <c r="A4079" s="1"/>
      <c r="B4079" s="3"/>
    </row>
    <row r="4080" spans="1:2">
      <c r="A4080" s="1"/>
      <c r="B4080" s="3"/>
    </row>
    <row r="4081" spans="1:2">
      <c r="A4081" s="1"/>
      <c r="B4081" s="3"/>
    </row>
    <row r="4082" spans="1:2">
      <c r="A4082" s="1"/>
      <c r="B4082" s="3"/>
    </row>
    <row r="4083" spans="1:2">
      <c r="A4083" s="1"/>
      <c r="B4083" s="3"/>
    </row>
    <row r="4084" spans="1:2">
      <c r="A4084" s="1"/>
      <c r="B4084" s="3"/>
    </row>
    <row r="4085" spans="1:2">
      <c r="A4085" s="1"/>
      <c r="B4085" s="3"/>
    </row>
    <row r="4086" spans="1:2">
      <c r="A4086" s="1"/>
      <c r="B4086" s="3"/>
    </row>
    <row r="4087" spans="1:2">
      <c r="A4087" s="1"/>
      <c r="B4087" s="3"/>
    </row>
    <row r="4088" spans="1:2">
      <c r="A4088" s="1"/>
      <c r="B4088" s="3"/>
    </row>
    <row r="4089" spans="1:2">
      <c r="A4089" s="1"/>
      <c r="B4089" s="3"/>
    </row>
    <row r="4090" spans="1:2">
      <c r="A4090" s="1"/>
      <c r="B4090" s="3"/>
    </row>
    <row r="4091" spans="1:2">
      <c r="A4091" s="1"/>
      <c r="B4091" s="3"/>
    </row>
    <row r="4092" spans="1:2">
      <c r="A4092" s="1"/>
      <c r="B4092" s="3"/>
    </row>
    <row r="4093" spans="1:2">
      <c r="A4093" s="1"/>
      <c r="B4093" s="3"/>
    </row>
    <row r="4094" spans="1:2">
      <c r="A4094" s="1"/>
      <c r="B4094" s="3"/>
    </row>
    <row r="4095" spans="1:2">
      <c r="A4095" s="1"/>
      <c r="B4095" s="3"/>
    </row>
    <row r="4096" spans="1:2">
      <c r="A4096" s="1"/>
      <c r="B4096" s="3"/>
    </row>
    <row r="4097" spans="1:2">
      <c r="A4097" s="1"/>
      <c r="B4097" s="3"/>
    </row>
    <row r="4098" spans="1:2">
      <c r="A4098" s="1"/>
      <c r="B4098" s="3"/>
    </row>
    <row r="4099" spans="1:2">
      <c r="A4099" s="1"/>
      <c r="B4099" s="3"/>
    </row>
    <row r="4100" spans="1:2">
      <c r="A4100" s="1"/>
      <c r="B4100" s="3"/>
    </row>
    <row r="4101" spans="1:2">
      <c r="A4101" s="1"/>
      <c r="B4101" s="3"/>
    </row>
    <row r="4102" spans="1:2">
      <c r="A4102" s="1"/>
      <c r="B4102" s="3"/>
    </row>
    <row r="4103" spans="1:2">
      <c r="A4103" s="1"/>
      <c r="B4103" s="3"/>
    </row>
    <row r="4104" spans="1:2">
      <c r="A4104" s="1"/>
      <c r="B4104" s="3"/>
    </row>
    <row r="4105" spans="1:2">
      <c r="A4105" s="1"/>
      <c r="B4105" s="3"/>
    </row>
    <row r="4106" spans="1:2">
      <c r="A4106" s="1"/>
      <c r="B4106" s="3"/>
    </row>
    <row r="4107" spans="1:2">
      <c r="A4107" s="1"/>
      <c r="B4107" s="3"/>
    </row>
    <row r="4108" spans="1:2">
      <c r="A4108" s="1"/>
      <c r="B4108" s="3"/>
    </row>
    <row r="4109" spans="1:2">
      <c r="A4109" s="1"/>
      <c r="B4109" s="3"/>
    </row>
    <row r="4110" spans="1:2">
      <c r="A4110" s="1"/>
      <c r="B4110" s="3"/>
    </row>
    <row r="4111" spans="1:2">
      <c r="A4111" s="1"/>
      <c r="B4111" s="3"/>
    </row>
    <row r="4112" spans="1:2">
      <c r="A4112" s="1"/>
      <c r="B4112" s="3"/>
    </row>
    <row r="4113" spans="1:2">
      <c r="A4113" s="1"/>
      <c r="B4113" s="3"/>
    </row>
    <row r="4114" spans="1:2">
      <c r="A4114" s="1"/>
      <c r="B4114" s="3"/>
    </row>
    <row r="4115" spans="1:2">
      <c r="A4115" s="1"/>
      <c r="B4115" s="3"/>
    </row>
    <row r="4116" spans="1:2">
      <c r="A4116" s="1"/>
      <c r="B4116" s="3"/>
    </row>
    <row r="4117" spans="1:2">
      <c r="A4117" s="1"/>
      <c r="B4117" s="3"/>
    </row>
    <row r="4118" spans="1:2">
      <c r="A4118" s="1"/>
      <c r="B4118" s="3"/>
    </row>
    <row r="4119" spans="1:2">
      <c r="A4119" s="1"/>
      <c r="B4119" s="3"/>
    </row>
    <row r="4120" spans="1:2">
      <c r="A4120" s="1"/>
      <c r="B4120" s="3"/>
    </row>
    <row r="4121" spans="1:2">
      <c r="A4121" s="1"/>
      <c r="B4121" s="3"/>
    </row>
    <row r="4122" spans="1:2">
      <c r="A4122" s="1"/>
      <c r="B4122" s="3"/>
    </row>
    <row r="4123" spans="1:2">
      <c r="A4123" s="1"/>
      <c r="B4123" s="3"/>
    </row>
    <row r="4124" spans="1:2">
      <c r="A4124" s="1"/>
      <c r="B4124" s="3"/>
    </row>
    <row r="4125" spans="1:2">
      <c r="A4125" s="1"/>
      <c r="B4125" s="3"/>
    </row>
    <row r="4126" spans="1:2">
      <c r="A4126" s="1"/>
      <c r="B4126" s="3"/>
    </row>
    <row r="4127" spans="1:2">
      <c r="A4127" s="1"/>
      <c r="B4127" s="3"/>
    </row>
    <row r="4128" spans="1:2">
      <c r="A4128" s="1"/>
      <c r="B4128" s="3"/>
    </row>
    <row r="4129" spans="1:2">
      <c r="A4129" s="1"/>
      <c r="B4129" s="3"/>
    </row>
    <row r="4130" spans="1:2">
      <c r="A4130" s="1"/>
      <c r="B4130" s="3"/>
    </row>
    <row r="4131" spans="1:2">
      <c r="A4131" s="1"/>
      <c r="B4131" s="3"/>
    </row>
    <row r="4132" spans="1:2">
      <c r="A4132" s="1"/>
      <c r="B4132" s="3"/>
    </row>
    <row r="4133" spans="1:2">
      <c r="A4133" s="1"/>
      <c r="B4133" s="3"/>
    </row>
    <row r="4134" spans="1:2">
      <c r="A4134" s="1"/>
      <c r="B4134" s="3"/>
    </row>
    <row r="4135" spans="1:2">
      <c r="A4135" s="1"/>
      <c r="B4135" s="3"/>
    </row>
    <row r="4136" spans="1:2">
      <c r="A4136" s="1"/>
      <c r="B4136" s="3"/>
    </row>
    <row r="4137" spans="1:2">
      <c r="A4137" s="1"/>
      <c r="B4137" s="3"/>
    </row>
    <row r="4138" spans="1:2">
      <c r="A4138" s="1"/>
      <c r="B4138" s="3"/>
    </row>
    <row r="4139" spans="1:2">
      <c r="A4139" s="1"/>
      <c r="B4139" s="3"/>
    </row>
    <row r="4140" spans="1:2">
      <c r="A4140" s="1"/>
      <c r="B4140" s="3"/>
    </row>
    <row r="4141" spans="1:2">
      <c r="A4141" s="1"/>
      <c r="B4141" s="3"/>
    </row>
    <row r="4142" spans="1:2">
      <c r="A4142" s="1"/>
      <c r="B4142" s="3"/>
    </row>
    <row r="4143" spans="1:2">
      <c r="A4143" s="1"/>
      <c r="B4143" s="3"/>
    </row>
    <row r="4144" spans="1:2">
      <c r="A4144" s="1"/>
      <c r="B4144" s="3"/>
    </row>
    <row r="4145" spans="1:2">
      <c r="A4145" s="1"/>
      <c r="B4145" s="3"/>
    </row>
    <row r="4146" spans="1:2">
      <c r="A4146" s="1"/>
      <c r="B4146" s="3"/>
    </row>
    <row r="4147" spans="1:2">
      <c r="A4147" s="1"/>
      <c r="B4147" s="3"/>
    </row>
    <row r="4148" spans="1:2">
      <c r="A4148" s="1"/>
      <c r="B4148" s="3"/>
    </row>
    <row r="4149" spans="1:2">
      <c r="A4149" s="1"/>
      <c r="B4149" s="3"/>
    </row>
    <row r="4150" spans="1:2">
      <c r="A4150" s="1"/>
      <c r="B4150" s="3"/>
    </row>
    <row r="4151" spans="1:2">
      <c r="A4151" s="1"/>
      <c r="B4151" s="3"/>
    </row>
    <row r="4152" spans="1:2">
      <c r="A4152" s="1"/>
      <c r="B4152" s="3"/>
    </row>
    <row r="4153" spans="1:2">
      <c r="A4153" s="1"/>
      <c r="B4153" s="3"/>
    </row>
    <row r="4154" spans="1:2">
      <c r="A4154" s="1"/>
      <c r="B4154" s="3"/>
    </row>
    <row r="4155" spans="1:2">
      <c r="A4155" s="1"/>
      <c r="B4155" s="3"/>
    </row>
    <row r="4156" spans="1:2">
      <c r="A4156" s="1"/>
      <c r="B4156" s="3"/>
    </row>
    <row r="4157" spans="1:2">
      <c r="A4157" s="1"/>
      <c r="B4157" s="3"/>
    </row>
    <row r="4158" spans="1:2">
      <c r="A4158" s="1"/>
      <c r="B4158" s="3"/>
    </row>
    <row r="4159" spans="1:2">
      <c r="A4159" s="1"/>
      <c r="B4159" s="3"/>
    </row>
    <row r="4160" spans="1:2">
      <c r="A4160" s="1"/>
      <c r="B4160" s="3"/>
    </row>
    <row r="4161" spans="1:2">
      <c r="A4161" s="1"/>
      <c r="B4161" s="3"/>
    </row>
    <row r="4162" spans="1:2">
      <c r="A4162" s="1"/>
      <c r="B4162" s="3"/>
    </row>
    <row r="4163" spans="1:2">
      <c r="A4163" s="1"/>
      <c r="B4163" s="3"/>
    </row>
    <row r="4164" spans="1:2">
      <c r="A4164" s="1"/>
      <c r="B4164" s="3"/>
    </row>
    <row r="4165" spans="1:2">
      <c r="A4165" s="1"/>
      <c r="B4165" s="3"/>
    </row>
    <row r="4166" spans="1:2">
      <c r="A4166" s="1"/>
      <c r="B4166" s="3"/>
    </row>
    <row r="4167" spans="1:2">
      <c r="A4167" s="1"/>
      <c r="B4167" s="3"/>
    </row>
    <row r="4168" spans="1:2">
      <c r="A4168" s="1"/>
      <c r="B4168" s="3"/>
    </row>
    <row r="4169" spans="1:2">
      <c r="A4169" s="1"/>
      <c r="B4169" s="3"/>
    </row>
    <row r="4170" spans="1:2">
      <c r="A4170" s="1"/>
      <c r="B4170" s="3"/>
    </row>
    <row r="4171" spans="1:2">
      <c r="A4171" s="1"/>
      <c r="B4171" s="3"/>
    </row>
    <row r="4172" spans="1:2">
      <c r="A4172" s="1"/>
      <c r="B4172" s="3"/>
    </row>
    <row r="4173" spans="1:2">
      <c r="A4173" s="1"/>
      <c r="B4173" s="3"/>
    </row>
    <row r="4174" spans="1:2">
      <c r="A4174" s="1"/>
      <c r="B4174" s="3"/>
    </row>
    <row r="4175" spans="1:2">
      <c r="A4175" s="1"/>
      <c r="B4175" s="3"/>
    </row>
    <row r="4176" spans="1:2">
      <c r="A4176" s="1"/>
      <c r="B4176" s="3"/>
    </row>
    <row r="4177" spans="1:2">
      <c r="A4177" s="1"/>
      <c r="B4177" s="3"/>
    </row>
    <row r="4178" spans="1:2">
      <c r="A4178" s="1"/>
      <c r="B4178" s="3"/>
    </row>
    <row r="4179" spans="1:2">
      <c r="A4179" s="1"/>
      <c r="B4179" s="3"/>
    </row>
    <row r="4180" spans="1:2">
      <c r="A4180" s="1"/>
      <c r="B4180" s="3"/>
    </row>
    <row r="4181" spans="1:2">
      <c r="A4181" s="1"/>
      <c r="B4181" s="3"/>
    </row>
    <row r="4182" spans="1:2">
      <c r="A4182" s="1"/>
      <c r="B4182" s="3"/>
    </row>
    <row r="4183" spans="1:2">
      <c r="A4183" s="1"/>
      <c r="B4183" s="3"/>
    </row>
    <row r="4184" spans="1:2">
      <c r="A4184" s="1"/>
      <c r="B4184" s="3"/>
    </row>
    <row r="4185" spans="1:2">
      <c r="A4185" s="1"/>
      <c r="B4185" s="3"/>
    </row>
    <row r="4186" spans="1:2">
      <c r="A4186" s="1"/>
      <c r="B4186" s="3"/>
    </row>
    <row r="4187" spans="1:2">
      <c r="A4187" s="1"/>
      <c r="B4187" s="3"/>
    </row>
    <row r="4188" spans="1:2">
      <c r="A4188" s="1"/>
      <c r="B4188" s="3"/>
    </row>
    <row r="4189" spans="1:2">
      <c r="A4189" s="1"/>
      <c r="B4189" s="3"/>
    </row>
    <row r="4190" spans="1:2">
      <c r="A4190" s="1"/>
      <c r="B4190" s="3"/>
    </row>
    <row r="4191" spans="1:2">
      <c r="A4191" s="1"/>
      <c r="B4191" s="3"/>
    </row>
    <row r="4192" spans="1:2">
      <c r="A4192" s="1"/>
      <c r="B4192" s="3"/>
    </row>
    <row r="4193" spans="1:2">
      <c r="A4193" s="1"/>
      <c r="B4193" s="3"/>
    </row>
    <row r="4194" spans="1:2">
      <c r="A4194" s="1"/>
      <c r="B4194" s="3"/>
    </row>
    <row r="4195" spans="1:2">
      <c r="A4195" s="1"/>
      <c r="B4195" s="3"/>
    </row>
    <row r="4196" spans="1:2">
      <c r="A4196" s="1"/>
      <c r="B4196" s="3"/>
    </row>
    <row r="4197" spans="1:2">
      <c r="A4197" s="1"/>
      <c r="B4197" s="3"/>
    </row>
    <row r="4198" spans="1:2">
      <c r="A4198" s="1"/>
      <c r="B4198" s="3"/>
    </row>
    <row r="4199" spans="1:2">
      <c r="A4199" s="1"/>
      <c r="B4199" s="3"/>
    </row>
    <row r="4200" spans="1:2">
      <c r="A4200" s="1"/>
      <c r="B4200" s="3"/>
    </row>
    <row r="4201" spans="1:2">
      <c r="A4201" s="1"/>
      <c r="B4201" s="3"/>
    </row>
    <row r="4202" spans="1:2">
      <c r="A4202" s="1"/>
      <c r="B4202" s="3"/>
    </row>
    <row r="4203" spans="1:2">
      <c r="A4203" s="1"/>
      <c r="B4203" s="3"/>
    </row>
    <row r="4204" spans="1:2">
      <c r="A4204" s="1"/>
      <c r="B4204" s="3"/>
    </row>
    <row r="4205" spans="1:2">
      <c r="A4205" s="1"/>
      <c r="B4205" s="3"/>
    </row>
    <row r="4206" spans="1:2">
      <c r="A4206" s="1"/>
      <c r="B4206" s="3"/>
    </row>
    <row r="4207" spans="1:2">
      <c r="A4207" s="1"/>
      <c r="B4207" s="3"/>
    </row>
    <row r="4208" spans="1:2">
      <c r="A4208" s="1"/>
      <c r="B4208" s="3"/>
    </row>
    <row r="4209" spans="1:2">
      <c r="A4209" s="1"/>
      <c r="B4209" s="3"/>
    </row>
    <row r="4210" spans="1:2">
      <c r="A4210" s="1"/>
      <c r="B4210" s="3"/>
    </row>
    <row r="4211" spans="1:2">
      <c r="A4211" s="1"/>
      <c r="B4211" s="3"/>
    </row>
    <row r="4212" spans="1:2">
      <c r="A4212" s="1"/>
      <c r="B4212" s="3"/>
    </row>
    <row r="4213" spans="1:2">
      <c r="A4213" s="1"/>
      <c r="B4213" s="3"/>
    </row>
    <row r="4214" spans="1:2">
      <c r="A4214" s="1"/>
      <c r="B4214" s="3"/>
    </row>
    <row r="4215" spans="1:2">
      <c r="A4215" s="1"/>
      <c r="B4215" s="3"/>
    </row>
    <row r="4216" spans="1:2">
      <c r="A4216" s="1"/>
      <c r="B4216" s="3"/>
    </row>
    <row r="4217" spans="1:2">
      <c r="A4217" s="1"/>
      <c r="B4217" s="3"/>
    </row>
    <row r="4218" spans="1:2">
      <c r="A4218" s="1"/>
      <c r="B4218" s="3"/>
    </row>
    <row r="4219" spans="1:2">
      <c r="A4219" s="1"/>
      <c r="B4219" s="3"/>
    </row>
    <row r="4220" spans="1:2">
      <c r="A4220" s="1"/>
      <c r="B4220" s="3"/>
    </row>
    <row r="4221" spans="1:2">
      <c r="A4221" s="1"/>
      <c r="B4221" s="3"/>
    </row>
    <row r="4222" spans="1:2">
      <c r="A4222" s="1"/>
      <c r="B4222" s="3"/>
    </row>
    <row r="4223" spans="1:2">
      <c r="A4223" s="1"/>
      <c r="B4223" s="3"/>
    </row>
    <row r="4224" spans="1:2">
      <c r="A4224" s="1"/>
      <c r="B4224" s="3"/>
    </row>
    <row r="4225" spans="1:2">
      <c r="A4225" s="1"/>
      <c r="B4225" s="3"/>
    </row>
    <row r="4226" spans="1:2">
      <c r="A4226" s="1"/>
      <c r="B4226" s="3"/>
    </row>
    <row r="4227" spans="1:2">
      <c r="A4227" s="1"/>
      <c r="B4227" s="3"/>
    </row>
    <row r="4228" spans="1:2">
      <c r="A4228" s="1"/>
      <c r="B4228" s="3"/>
    </row>
    <row r="4229" spans="1:2">
      <c r="A4229" s="1"/>
      <c r="B4229" s="3"/>
    </row>
    <row r="4230" spans="1:2">
      <c r="A4230" s="1"/>
      <c r="B4230" s="3"/>
    </row>
    <row r="4231" spans="1:2">
      <c r="A4231" s="1"/>
      <c r="B4231" s="3"/>
    </row>
    <row r="4232" spans="1:2">
      <c r="A4232" s="1"/>
      <c r="B4232" s="3"/>
    </row>
    <row r="4233" spans="1:2">
      <c r="A4233" s="1"/>
      <c r="B4233" s="3"/>
    </row>
    <row r="4234" spans="1:2">
      <c r="A4234" s="1"/>
      <c r="B4234" s="3"/>
    </row>
    <row r="4235" spans="1:2">
      <c r="A4235" s="1"/>
      <c r="B4235" s="3"/>
    </row>
    <row r="4236" spans="1:2">
      <c r="A4236" s="1"/>
      <c r="B4236" s="3"/>
    </row>
    <row r="4237" spans="1:2">
      <c r="A4237" s="1"/>
      <c r="B4237" s="3"/>
    </row>
    <row r="4238" spans="1:2">
      <c r="A4238" s="1"/>
      <c r="B4238" s="3"/>
    </row>
    <row r="4239" spans="1:2">
      <c r="A4239" s="1"/>
      <c r="B4239" s="3"/>
    </row>
    <row r="4240" spans="1:2">
      <c r="A4240" s="1"/>
      <c r="B4240" s="3"/>
    </row>
    <row r="4241" spans="1:2">
      <c r="A4241" s="1"/>
      <c r="B4241" s="3"/>
    </row>
    <row r="4242" spans="1:2">
      <c r="A4242" s="1"/>
      <c r="B4242" s="3"/>
    </row>
    <row r="4243" spans="1:2">
      <c r="A4243" s="1"/>
      <c r="B4243" s="3"/>
    </row>
    <row r="4244" spans="1:2">
      <c r="A4244" s="1"/>
      <c r="B4244" s="3"/>
    </row>
    <row r="4245" spans="1:2">
      <c r="A4245" s="1"/>
      <c r="B4245" s="3"/>
    </row>
    <row r="4246" spans="1:2">
      <c r="A4246" s="1"/>
      <c r="B4246" s="3"/>
    </row>
    <row r="4247" spans="1:2">
      <c r="A4247" s="1"/>
      <c r="B4247" s="3"/>
    </row>
    <row r="4248" spans="1:2">
      <c r="A4248" s="1"/>
      <c r="B4248" s="3"/>
    </row>
    <row r="4249" spans="1:2">
      <c r="A4249" s="1"/>
      <c r="B4249" s="3"/>
    </row>
    <row r="4250" spans="1:2">
      <c r="A4250" s="1"/>
      <c r="B4250" s="3"/>
    </row>
    <row r="4251" spans="1:2">
      <c r="A4251" s="1"/>
      <c r="B4251" s="3"/>
    </row>
    <row r="4252" spans="1:2">
      <c r="A4252" s="1"/>
      <c r="B4252" s="3"/>
    </row>
    <row r="4253" spans="1:2">
      <c r="A4253" s="1"/>
      <c r="B4253" s="3"/>
    </row>
    <row r="4254" spans="1:2">
      <c r="A4254" s="1"/>
      <c r="B4254" s="3"/>
    </row>
    <row r="4255" spans="1:2">
      <c r="A4255" s="1"/>
      <c r="B4255" s="3"/>
    </row>
    <row r="4256" spans="1:2">
      <c r="A4256" s="1"/>
      <c r="B4256" s="3"/>
    </row>
    <row r="4257" spans="1:2">
      <c r="A4257" s="1"/>
      <c r="B4257" s="3"/>
    </row>
    <row r="4258" spans="1:2">
      <c r="A4258" s="1"/>
      <c r="B4258" s="3"/>
    </row>
    <row r="4259" spans="1:2">
      <c r="A4259" s="1"/>
      <c r="B4259" s="3"/>
    </row>
    <row r="4260" spans="1:2">
      <c r="A4260" s="1"/>
      <c r="B4260" s="3"/>
    </row>
    <row r="4261" spans="1:2">
      <c r="A4261" s="1"/>
      <c r="B4261" s="3"/>
    </row>
    <row r="4262" spans="1:2">
      <c r="A4262" s="1"/>
      <c r="B4262" s="3"/>
    </row>
    <row r="4263" spans="1:2">
      <c r="A4263" s="1"/>
      <c r="B4263" s="3"/>
    </row>
    <row r="4264" spans="1:2">
      <c r="A4264" s="1"/>
      <c r="B4264" s="3"/>
    </row>
    <row r="4265" spans="1:2">
      <c r="A4265" s="1"/>
      <c r="B4265" s="3"/>
    </row>
    <row r="4266" spans="1:2">
      <c r="A4266" s="1"/>
      <c r="B4266" s="3"/>
    </row>
    <row r="4267" spans="1:2">
      <c r="A4267" s="1"/>
      <c r="B4267" s="3"/>
    </row>
    <row r="4268" spans="1:2">
      <c r="A4268" s="1"/>
      <c r="B4268" s="3"/>
    </row>
    <row r="4269" spans="1:2">
      <c r="A4269" s="1"/>
      <c r="B4269" s="3"/>
    </row>
    <row r="4270" spans="1:2">
      <c r="A4270" s="1"/>
      <c r="B4270" s="3"/>
    </row>
    <row r="4271" spans="1:2">
      <c r="A4271" s="1"/>
      <c r="B4271" s="3"/>
    </row>
    <row r="4272" spans="1:2">
      <c r="A4272" s="1"/>
      <c r="B4272" s="3"/>
    </row>
    <row r="4273" spans="1:2">
      <c r="A4273" s="1"/>
      <c r="B4273" s="3"/>
    </row>
    <row r="4274" spans="1:2">
      <c r="A4274" s="1"/>
      <c r="B4274" s="3"/>
    </row>
    <row r="4275" spans="1:2">
      <c r="A4275" s="1"/>
      <c r="B4275" s="3"/>
    </row>
    <row r="4276" spans="1:2">
      <c r="A4276" s="1"/>
      <c r="B4276" s="3"/>
    </row>
    <row r="4277" spans="1:2">
      <c r="A4277" s="1"/>
      <c r="B4277" s="3"/>
    </row>
    <row r="4278" spans="1:2">
      <c r="A4278" s="1"/>
      <c r="B4278" s="3"/>
    </row>
    <row r="4279" spans="1:2">
      <c r="A4279" s="1"/>
      <c r="B4279" s="3"/>
    </row>
    <row r="4280" spans="1:2">
      <c r="A4280" s="1"/>
      <c r="B4280" s="3"/>
    </row>
    <row r="4281" spans="1:2">
      <c r="A4281" s="1"/>
      <c r="B4281" s="3"/>
    </row>
    <row r="4282" spans="1:2">
      <c r="A4282" s="1"/>
      <c r="B4282" s="3"/>
    </row>
    <row r="4283" spans="1:2">
      <c r="A4283" s="1"/>
      <c r="B4283" s="3"/>
    </row>
    <row r="4284" spans="1:2">
      <c r="A4284" s="1"/>
      <c r="B4284" s="3"/>
    </row>
    <row r="4285" spans="1:2">
      <c r="A4285" s="1"/>
      <c r="B4285" s="3"/>
    </row>
    <row r="4286" spans="1:2">
      <c r="A4286" s="1"/>
      <c r="B4286" s="3"/>
    </row>
    <row r="4287" spans="1:2">
      <c r="A4287" s="1"/>
      <c r="B4287" s="3"/>
    </row>
    <row r="4288" spans="1:2">
      <c r="A4288" s="1"/>
      <c r="B4288" s="3"/>
    </row>
    <row r="4289" spans="1:2">
      <c r="A4289" s="1"/>
      <c r="B4289" s="3"/>
    </row>
    <row r="4290" spans="1:2">
      <c r="A4290" s="1"/>
      <c r="B4290" s="3"/>
    </row>
    <row r="4291" spans="1:2">
      <c r="A4291" s="1"/>
      <c r="B4291" s="3"/>
    </row>
    <row r="4292" spans="1:2">
      <c r="A4292" s="1"/>
      <c r="B4292" s="3"/>
    </row>
    <row r="4293" spans="1:2">
      <c r="A4293" s="1"/>
      <c r="B4293" s="3"/>
    </row>
    <row r="4294" spans="1:2">
      <c r="A4294" s="1"/>
      <c r="B4294" s="3"/>
    </row>
    <row r="4295" spans="1:2">
      <c r="A4295" s="1"/>
      <c r="B4295" s="3"/>
    </row>
    <row r="4296" spans="1:2">
      <c r="A4296" s="1"/>
      <c r="B4296" s="3"/>
    </row>
    <row r="4297" spans="1:2">
      <c r="A4297" s="1"/>
      <c r="B4297" s="3"/>
    </row>
    <row r="4298" spans="1:2">
      <c r="A4298" s="1"/>
      <c r="B4298" s="3"/>
    </row>
    <row r="4299" spans="1:2">
      <c r="A4299" s="1"/>
      <c r="B4299" s="3"/>
    </row>
    <row r="4300" spans="1:2">
      <c r="A4300" s="1"/>
      <c r="B4300" s="3"/>
    </row>
    <row r="4301" spans="1:2">
      <c r="A4301" s="1"/>
      <c r="B4301" s="3"/>
    </row>
    <row r="4302" spans="1:2">
      <c r="A4302" s="1"/>
      <c r="B4302" s="3"/>
    </row>
    <row r="4303" spans="1:2">
      <c r="A4303" s="1"/>
      <c r="B4303" s="3"/>
    </row>
    <row r="4304" spans="1:2">
      <c r="A4304" s="1"/>
      <c r="B4304" s="3"/>
    </row>
    <row r="4305" spans="1:2">
      <c r="A4305" s="1"/>
      <c r="B4305" s="3"/>
    </row>
    <row r="4306" spans="1:2">
      <c r="A4306" s="1"/>
      <c r="B4306" s="3"/>
    </row>
    <row r="4307" spans="1:2">
      <c r="A4307" s="1"/>
      <c r="B4307" s="3"/>
    </row>
    <row r="4308" spans="1:2">
      <c r="A4308" s="1"/>
      <c r="B4308" s="3"/>
    </row>
    <row r="4309" spans="1:2">
      <c r="A4309" s="1"/>
      <c r="B4309" s="3"/>
    </row>
    <row r="4310" spans="1:2">
      <c r="A4310" s="1"/>
      <c r="B4310" s="3"/>
    </row>
    <row r="4311" spans="1:2">
      <c r="A4311" s="1"/>
      <c r="B4311" s="3"/>
    </row>
    <row r="4312" spans="1:2">
      <c r="A4312" s="1"/>
      <c r="B4312" s="3"/>
    </row>
    <row r="4313" spans="1:2">
      <c r="A4313" s="1"/>
      <c r="B4313" s="3"/>
    </row>
    <row r="4314" spans="1:2">
      <c r="A4314" s="1"/>
      <c r="B4314" s="3"/>
    </row>
    <row r="4315" spans="1:2">
      <c r="A4315" s="1"/>
      <c r="B4315" s="3"/>
    </row>
    <row r="4316" spans="1:2">
      <c r="A4316" s="1"/>
      <c r="B4316" s="3"/>
    </row>
    <row r="4317" spans="1:2">
      <c r="A4317" s="1"/>
      <c r="B4317" s="3"/>
    </row>
    <row r="4318" spans="1:2">
      <c r="A4318" s="1"/>
      <c r="B4318" s="3"/>
    </row>
    <row r="4319" spans="1:2">
      <c r="A4319" s="1"/>
      <c r="B4319" s="3"/>
    </row>
    <row r="4320" spans="1:2">
      <c r="A4320" s="1"/>
      <c r="B4320" s="3"/>
    </row>
    <row r="4321" spans="1:2">
      <c r="A4321" s="1"/>
      <c r="B4321" s="3"/>
    </row>
    <row r="4322" spans="1:2">
      <c r="A4322" s="1"/>
      <c r="B4322" s="3"/>
    </row>
    <row r="4323" spans="1:2">
      <c r="A4323" s="1"/>
      <c r="B4323" s="3"/>
    </row>
    <row r="4324" spans="1:2">
      <c r="A4324" s="1"/>
      <c r="B4324" s="3"/>
    </row>
    <row r="4325" spans="1:2">
      <c r="A4325" s="1"/>
      <c r="B4325" s="3"/>
    </row>
    <row r="4326" spans="1:2">
      <c r="A4326" s="1"/>
      <c r="B4326" s="3"/>
    </row>
    <row r="4327" spans="1:2">
      <c r="A4327" s="1"/>
      <c r="B4327" s="3"/>
    </row>
    <row r="4328" spans="1:2">
      <c r="A4328" s="1"/>
      <c r="B4328" s="3"/>
    </row>
    <row r="4329" spans="1:2">
      <c r="A4329" s="1"/>
      <c r="B4329" s="3"/>
    </row>
    <row r="4330" spans="1:2">
      <c r="A4330" s="1"/>
      <c r="B4330" s="3"/>
    </row>
    <row r="4331" spans="1:2">
      <c r="A4331" s="1"/>
      <c r="B4331" s="3"/>
    </row>
    <row r="4332" spans="1:2">
      <c r="A4332" s="1"/>
      <c r="B4332" s="3"/>
    </row>
    <row r="4333" spans="1:2">
      <c r="A4333" s="1"/>
      <c r="B4333" s="3"/>
    </row>
    <row r="4334" spans="1:2">
      <c r="A4334" s="1"/>
      <c r="B4334" s="3"/>
    </row>
    <row r="4335" spans="1:2">
      <c r="A4335" s="1"/>
      <c r="B4335" s="3"/>
    </row>
    <row r="4336" spans="1:2">
      <c r="A4336" s="1"/>
      <c r="B4336" s="3"/>
    </row>
    <row r="4337" spans="1:2">
      <c r="A4337" s="1"/>
      <c r="B4337" s="3"/>
    </row>
    <row r="4338" spans="1:2">
      <c r="A4338" s="1"/>
      <c r="B4338" s="3"/>
    </row>
    <row r="4339" spans="1:2">
      <c r="A4339" s="1"/>
      <c r="B4339" s="3"/>
    </row>
    <row r="4340" spans="1:2">
      <c r="A4340" s="1"/>
      <c r="B4340" s="3"/>
    </row>
    <row r="4341" spans="1:2">
      <c r="A4341" s="1"/>
      <c r="B4341" s="3"/>
    </row>
    <row r="4342" spans="1:2">
      <c r="A4342" s="1"/>
      <c r="B4342" s="3"/>
    </row>
    <row r="4343" spans="1:2">
      <c r="A4343" s="1"/>
      <c r="B4343" s="3"/>
    </row>
    <row r="4344" spans="1:2">
      <c r="A4344" s="1"/>
      <c r="B4344" s="3"/>
    </row>
    <row r="4345" spans="1:2">
      <c r="A4345" s="1"/>
      <c r="B4345" s="3"/>
    </row>
    <row r="4346" spans="1:2">
      <c r="A4346" s="1"/>
      <c r="B4346" s="3"/>
    </row>
    <row r="4347" spans="1:2">
      <c r="A4347" s="1"/>
      <c r="B4347" s="3"/>
    </row>
    <row r="4348" spans="1:2">
      <c r="A4348" s="1"/>
      <c r="B4348" s="3"/>
    </row>
    <row r="4349" spans="1:2">
      <c r="A4349" s="1"/>
      <c r="B4349" s="3"/>
    </row>
    <row r="4350" spans="1:2">
      <c r="A4350" s="1"/>
      <c r="B4350" s="3"/>
    </row>
    <row r="4351" spans="1:2">
      <c r="A4351" s="1"/>
      <c r="B4351" s="3"/>
    </row>
    <row r="4352" spans="1:2">
      <c r="A4352" s="1"/>
      <c r="B4352" s="3"/>
    </row>
    <row r="4353" spans="1:2">
      <c r="A4353" s="1"/>
      <c r="B4353" s="3"/>
    </row>
    <row r="4354" spans="1:2">
      <c r="A4354" s="1"/>
      <c r="B4354" s="3"/>
    </row>
    <row r="4355" spans="1:2">
      <c r="A4355" s="1"/>
      <c r="B4355" s="3"/>
    </row>
    <row r="4356" spans="1:2">
      <c r="A4356" s="1"/>
      <c r="B4356" s="3"/>
    </row>
    <row r="4357" spans="1:2">
      <c r="A4357" s="1"/>
      <c r="B4357" s="3"/>
    </row>
    <row r="4358" spans="1:2">
      <c r="A4358" s="1"/>
      <c r="B4358" s="3"/>
    </row>
    <row r="4359" spans="1:2">
      <c r="A4359" s="1"/>
      <c r="B4359" s="3"/>
    </row>
    <row r="4360" spans="1:2">
      <c r="A4360" s="1"/>
      <c r="B4360" s="3"/>
    </row>
    <row r="4361" spans="1:2">
      <c r="A4361" s="1"/>
      <c r="B4361" s="3"/>
    </row>
    <row r="4362" spans="1:2">
      <c r="A4362" s="1"/>
      <c r="B4362" s="3"/>
    </row>
    <row r="4363" spans="1:2">
      <c r="A4363" s="1"/>
      <c r="B4363" s="3"/>
    </row>
    <row r="4364" spans="1:2">
      <c r="A4364" s="1"/>
      <c r="B4364" s="3"/>
    </row>
    <row r="4365" spans="1:2">
      <c r="A4365" s="1"/>
      <c r="B4365" s="3"/>
    </row>
    <row r="4366" spans="1:2">
      <c r="A4366" s="1"/>
      <c r="B4366" s="3"/>
    </row>
    <row r="4367" spans="1:2">
      <c r="A4367" s="1"/>
      <c r="B4367" s="3"/>
    </row>
    <row r="4368" spans="1:2">
      <c r="A4368" s="1"/>
      <c r="B4368" s="3"/>
    </row>
    <row r="4369" spans="1:2">
      <c r="A4369" s="1"/>
      <c r="B4369" s="3"/>
    </row>
    <row r="4370" spans="1:2">
      <c r="A4370" s="1"/>
      <c r="B4370" s="3"/>
    </row>
    <row r="4371" spans="1:2">
      <c r="A4371" s="1"/>
      <c r="B4371" s="3"/>
    </row>
    <row r="4372" spans="1:2">
      <c r="A4372" s="1"/>
      <c r="B4372" s="3"/>
    </row>
    <row r="4373" spans="1:2">
      <c r="A4373" s="1"/>
      <c r="B4373" s="3"/>
    </row>
    <row r="4374" spans="1:2">
      <c r="A4374" s="1"/>
      <c r="B4374" s="3"/>
    </row>
    <row r="4375" spans="1:2">
      <c r="A4375" s="1"/>
      <c r="B4375" s="3"/>
    </row>
    <row r="4376" spans="1:2">
      <c r="A4376" s="1"/>
      <c r="B4376" s="3"/>
    </row>
    <row r="4377" spans="1:2">
      <c r="A4377" s="1"/>
      <c r="B4377" s="3"/>
    </row>
    <row r="4378" spans="1:2">
      <c r="A4378" s="1"/>
      <c r="B4378" s="3"/>
    </row>
    <row r="4379" spans="1:2">
      <c r="A4379" s="1"/>
      <c r="B4379" s="3"/>
    </row>
    <row r="4380" spans="1:2">
      <c r="A4380" s="1"/>
      <c r="B4380" s="3"/>
    </row>
    <row r="4381" spans="1:2">
      <c r="A4381" s="1"/>
      <c r="B4381" s="3"/>
    </row>
    <row r="4382" spans="1:2">
      <c r="A4382" s="1"/>
      <c r="B4382" s="3"/>
    </row>
    <row r="4383" spans="1:2">
      <c r="A4383" s="1"/>
      <c r="B4383" s="3"/>
    </row>
    <row r="4384" spans="1:2">
      <c r="A4384" s="1"/>
      <c r="B4384" s="3"/>
    </row>
    <row r="4385" spans="1:2">
      <c r="A4385" s="1"/>
      <c r="B4385" s="3"/>
    </row>
    <row r="4386" spans="1:2">
      <c r="A4386" s="1"/>
      <c r="B4386" s="3"/>
    </row>
    <row r="4387" spans="1:2">
      <c r="A4387" s="1"/>
      <c r="B4387" s="3"/>
    </row>
    <row r="4388" spans="1:2">
      <c r="A4388" s="1"/>
      <c r="B4388" s="3"/>
    </row>
    <row r="4389" spans="1:2">
      <c r="A4389" s="1"/>
      <c r="B4389" s="3"/>
    </row>
    <row r="4390" spans="1:2">
      <c r="A4390" s="1"/>
      <c r="B4390" s="3"/>
    </row>
    <row r="4391" spans="1:2">
      <c r="A4391" s="1"/>
      <c r="B4391" s="3"/>
    </row>
    <row r="4392" spans="1:2">
      <c r="A4392" s="1"/>
      <c r="B4392" s="3"/>
    </row>
    <row r="4393" spans="1:2">
      <c r="A4393" s="1"/>
      <c r="B4393" s="3"/>
    </row>
    <row r="4394" spans="1:2">
      <c r="A4394" s="1"/>
      <c r="B4394" s="3"/>
    </row>
    <row r="4395" spans="1:2">
      <c r="A4395" s="1"/>
      <c r="B4395" s="3"/>
    </row>
    <row r="4396" spans="1:2">
      <c r="A4396" s="1"/>
      <c r="B4396" s="3"/>
    </row>
    <row r="4397" spans="1:2">
      <c r="A4397" s="1"/>
      <c r="B4397" s="3"/>
    </row>
    <row r="4398" spans="1:2">
      <c r="A4398" s="1"/>
      <c r="B4398" s="3"/>
    </row>
    <row r="4399" spans="1:2">
      <c r="A4399" s="1"/>
      <c r="B4399" s="3"/>
    </row>
    <row r="4400" spans="1:2">
      <c r="A4400" s="1"/>
      <c r="B4400" s="3"/>
    </row>
    <row r="4401" spans="1:2">
      <c r="A4401" s="1"/>
      <c r="B4401" s="3"/>
    </row>
    <row r="4402" spans="1:2">
      <c r="A4402" s="1"/>
      <c r="B4402" s="3"/>
    </row>
    <row r="4403" spans="1:2">
      <c r="A4403" s="1"/>
      <c r="B4403" s="3"/>
    </row>
    <row r="4404" spans="1:2">
      <c r="A4404" s="1"/>
      <c r="B4404" s="3"/>
    </row>
    <row r="4405" spans="1:2">
      <c r="A4405" s="1"/>
      <c r="B4405" s="3"/>
    </row>
    <row r="4406" spans="1:2">
      <c r="A4406" s="1"/>
      <c r="B4406" s="3"/>
    </row>
    <row r="4407" spans="1:2">
      <c r="A4407" s="1"/>
      <c r="B4407" s="3"/>
    </row>
    <row r="4408" spans="1:2">
      <c r="A4408" s="1"/>
      <c r="B4408" s="3"/>
    </row>
    <row r="4409" spans="1:2">
      <c r="A4409" s="1"/>
      <c r="B4409" s="3"/>
    </row>
    <row r="4410" spans="1:2">
      <c r="A4410" s="1"/>
      <c r="B4410" s="3"/>
    </row>
    <row r="4411" spans="1:2">
      <c r="A4411" s="1"/>
      <c r="B4411" s="3"/>
    </row>
    <row r="4412" spans="1:2">
      <c r="A4412" s="1"/>
      <c r="B4412" s="3"/>
    </row>
    <row r="4413" spans="1:2">
      <c r="A4413" s="1"/>
      <c r="B4413" s="3"/>
    </row>
    <row r="4414" spans="1:2">
      <c r="A4414" s="1"/>
      <c r="B4414" s="3"/>
    </row>
    <row r="4415" spans="1:2">
      <c r="A4415" s="1"/>
      <c r="B4415" s="3"/>
    </row>
    <row r="4416" spans="1:2">
      <c r="A4416" s="1"/>
      <c r="B4416" s="3"/>
    </row>
    <row r="4417" spans="1:2">
      <c r="A4417" s="1"/>
      <c r="B4417" s="3"/>
    </row>
    <row r="4418" spans="1:2">
      <c r="A4418" s="1"/>
      <c r="B4418" s="3"/>
    </row>
    <row r="4419" spans="1:2">
      <c r="A4419" s="1"/>
      <c r="B4419" s="3"/>
    </row>
    <row r="4420" spans="1:2">
      <c r="A4420" s="1"/>
      <c r="B4420" s="3"/>
    </row>
    <row r="4421" spans="1:2">
      <c r="A4421" s="1"/>
      <c r="B4421" s="3"/>
    </row>
    <row r="4422" spans="1:2">
      <c r="A4422" s="1"/>
      <c r="B4422" s="3"/>
    </row>
    <row r="4423" spans="1:2">
      <c r="A4423" s="1"/>
      <c r="B4423" s="3"/>
    </row>
    <row r="4424" spans="1:2">
      <c r="A4424" s="1"/>
      <c r="B4424" s="3"/>
    </row>
    <row r="4425" spans="1:2">
      <c r="A4425" s="1"/>
      <c r="B4425" s="3"/>
    </row>
    <row r="4426" spans="1:2">
      <c r="A4426" s="1"/>
      <c r="B4426" s="3"/>
    </row>
    <row r="4427" spans="1:2">
      <c r="A4427" s="1"/>
      <c r="B4427" s="3"/>
    </row>
    <row r="4428" spans="1:2">
      <c r="A4428" s="1"/>
      <c r="B4428" s="3"/>
    </row>
    <row r="4429" spans="1:2">
      <c r="A4429" s="1"/>
      <c r="B4429" s="3"/>
    </row>
    <row r="4430" spans="1:2">
      <c r="A4430" s="1"/>
      <c r="B4430" s="3"/>
    </row>
    <row r="4431" spans="1:2">
      <c r="A4431" s="1"/>
      <c r="B4431" s="3"/>
    </row>
    <row r="4432" spans="1:2">
      <c r="A4432" s="1"/>
      <c r="B4432" s="3"/>
    </row>
    <row r="4433" spans="1:2">
      <c r="A4433" s="1"/>
      <c r="B4433" s="3"/>
    </row>
    <row r="4434" spans="1:2">
      <c r="A4434" s="1"/>
      <c r="B4434" s="3"/>
    </row>
    <row r="4435" spans="1:2">
      <c r="A4435" s="1"/>
      <c r="B4435" s="3"/>
    </row>
    <row r="4436" spans="1:2">
      <c r="A4436" s="1"/>
      <c r="B4436" s="3"/>
    </row>
    <row r="4437" spans="1:2">
      <c r="A4437" s="1"/>
      <c r="B4437" s="3"/>
    </row>
    <row r="4438" spans="1:2">
      <c r="A4438" s="1"/>
      <c r="B4438" s="3"/>
    </row>
    <row r="4439" spans="1:2">
      <c r="A4439" s="1"/>
      <c r="B4439" s="3"/>
    </row>
    <row r="4440" spans="1:2">
      <c r="A4440" s="1"/>
      <c r="B4440" s="3"/>
    </row>
    <row r="4441" spans="1:2">
      <c r="A4441" s="1"/>
      <c r="B4441" s="3"/>
    </row>
    <row r="4442" spans="1:2">
      <c r="A4442" s="1"/>
      <c r="B4442" s="3"/>
    </row>
    <row r="4443" spans="1:2">
      <c r="A4443" s="1"/>
      <c r="B4443" s="3"/>
    </row>
    <row r="4444" spans="1:2">
      <c r="A4444" s="1"/>
      <c r="B4444" s="3"/>
    </row>
    <row r="4445" spans="1:2">
      <c r="A4445" s="1"/>
      <c r="B4445" s="3"/>
    </row>
    <row r="4446" spans="1:2">
      <c r="A4446" s="1"/>
      <c r="B4446" s="3"/>
    </row>
    <row r="4447" spans="1:2">
      <c r="A4447" s="1"/>
      <c r="B4447" s="3"/>
    </row>
    <row r="4448" spans="1:2">
      <c r="A4448" s="1"/>
      <c r="B4448" s="3"/>
    </row>
    <row r="4449" spans="1:2">
      <c r="A4449" s="1"/>
      <c r="B4449" s="3"/>
    </row>
    <row r="4450" spans="1:2">
      <c r="A4450" s="1"/>
      <c r="B4450" s="3"/>
    </row>
    <row r="4451" spans="1:2">
      <c r="A4451" s="1"/>
      <c r="B4451" s="3"/>
    </row>
    <row r="4452" spans="1:2">
      <c r="A4452" s="1"/>
      <c r="B4452" s="3"/>
    </row>
    <row r="4453" spans="1:2">
      <c r="A4453" s="1"/>
      <c r="B4453" s="3"/>
    </row>
    <row r="4454" spans="1:2">
      <c r="A4454" s="1"/>
      <c r="B4454" s="3"/>
    </row>
    <row r="4455" spans="1:2">
      <c r="A4455" s="1"/>
      <c r="B4455" s="3"/>
    </row>
    <row r="4456" spans="1:2">
      <c r="A4456" s="1"/>
      <c r="B4456" s="3"/>
    </row>
    <row r="4457" spans="1:2">
      <c r="A4457" s="1"/>
      <c r="B4457" s="3"/>
    </row>
    <row r="4458" spans="1:2">
      <c r="A4458" s="1"/>
      <c r="B4458" s="3"/>
    </row>
    <row r="4459" spans="1:2">
      <c r="A4459" s="1"/>
      <c r="B4459" s="3"/>
    </row>
    <row r="4460" spans="1:2">
      <c r="A4460" s="1"/>
      <c r="B4460" s="3"/>
    </row>
    <row r="4461" spans="1:2">
      <c r="A4461" s="1"/>
      <c r="B4461" s="3"/>
    </row>
    <row r="4462" spans="1:2">
      <c r="A4462" s="1"/>
      <c r="B4462" s="3"/>
    </row>
    <row r="4463" spans="1:2">
      <c r="A4463" s="1"/>
      <c r="B4463" s="3"/>
    </row>
    <row r="4464" spans="1:2">
      <c r="A4464" s="1"/>
      <c r="B4464" s="3"/>
    </row>
    <row r="4465" spans="1:2">
      <c r="A4465" s="1"/>
      <c r="B4465" s="3"/>
    </row>
    <row r="4466" spans="1:2">
      <c r="A4466" s="1"/>
      <c r="B4466" s="3"/>
    </row>
    <row r="4467" spans="1:2">
      <c r="A4467" s="1"/>
      <c r="B4467" s="3"/>
    </row>
    <row r="4468" spans="1:2">
      <c r="A4468" s="1"/>
      <c r="B4468" s="3"/>
    </row>
    <row r="4469" spans="1:2">
      <c r="A4469" s="1"/>
      <c r="B4469" s="3"/>
    </row>
    <row r="4470" spans="1:2">
      <c r="A4470" s="1"/>
      <c r="B4470" s="3"/>
    </row>
    <row r="4471" spans="1:2">
      <c r="A4471" s="1"/>
      <c r="B4471" s="3"/>
    </row>
    <row r="4472" spans="1:2">
      <c r="A4472" s="1"/>
      <c r="B4472" s="3"/>
    </row>
    <row r="4473" spans="1:2">
      <c r="A4473" s="1"/>
      <c r="B4473" s="3"/>
    </row>
    <row r="4474" spans="1:2">
      <c r="A4474" s="1"/>
      <c r="B4474" s="3"/>
    </row>
    <row r="4475" spans="1:2">
      <c r="A4475" s="1"/>
      <c r="B4475" s="3"/>
    </row>
    <row r="4476" spans="1:2">
      <c r="A4476" s="1"/>
      <c r="B4476" s="3"/>
    </row>
    <row r="4477" spans="1:2">
      <c r="A4477" s="1"/>
      <c r="B4477" s="3"/>
    </row>
    <row r="4478" spans="1:2">
      <c r="A4478" s="1"/>
      <c r="B4478" s="3"/>
    </row>
    <row r="4479" spans="1:2">
      <c r="A4479" s="1"/>
      <c r="B4479" s="3"/>
    </row>
    <row r="4480" spans="1:2">
      <c r="A4480" s="1"/>
      <c r="B4480" s="3"/>
    </row>
    <row r="4481" spans="1:2">
      <c r="A4481" s="1"/>
      <c r="B4481" s="3"/>
    </row>
    <row r="4482" spans="1:2">
      <c r="A4482" s="1"/>
      <c r="B4482" s="3"/>
    </row>
    <row r="4483" spans="1:2">
      <c r="A4483" s="1"/>
      <c r="B4483" s="3"/>
    </row>
    <row r="4484" spans="1:2">
      <c r="A4484" s="1"/>
      <c r="B4484" s="3"/>
    </row>
    <row r="4485" spans="1:2">
      <c r="A4485" s="1"/>
      <c r="B4485" s="3"/>
    </row>
    <row r="4486" spans="1:2">
      <c r="A4486" s="1"/>
      <c r="B4486" s="3"/>
    </row>
    <row r="4487" spans="1:2">
      <c r="A4487" s="1"/>
      <c r="B4487" s="3"/>
    </row>
    <row r="4488" spans="1:2">
      <c r="A4488" s="1"/>
      <c r="B4488" s="3"/>
    </row>
    <row r="4489" spans="1:2">
      <c r="A4489" s="1"/>
      <c r="B4489" s="3"/>
    </row>
    <row r="4490" spans="1:2">
      <c r="A4490" s="1"/>
      <c r="B4490" s="3"/>
    </row>
    <row r="4491" spans="1:2">
      <c r="A4491" s="1"/>
      <c r="B4491" s="3"/>
    </row>
    <row r="4492" spans="1:2">
      <c r="A4492" s="1"/>
      <c r="B4492" s="3"/>
    </row>
    <row r="4493" spans="1:2">
      <c r="A4493" s="1"/>
      <c r="B4493" s="3"/>
    </row>
    <row r="4494" spans="1:2">
      <c r="A4494" s="1"/>
      <c r="B4494" s="3"/>
    </row>
    <row r="4495" spans="1:2">
      <c r="A4495" s="1"/>
      <c r="B4495" s="3"/>
    </row>
    <row r="4496" spans="1:2">
      <c r="A4496" s="1"/>
      <c r="B4496" s="3"/>
    </row>
    <row r="4497" spans="1:2">
      <c r="A4497" s="1"/>
      <c r="B4497" s="3"/>
    </row>
    <row r="4498" spans="1:2">
      <c r="A4498" s="1"/>
      <c r="B4498" s="3"/>
    </row>
    <row r="4499" spans="1:2">
      <c r="A4499" s="1"/>
      <c r="B4499" s="3"/>
    </row>
    <row r="4500" spans="1:2">
      <c r="A4500" s="1"/>
      <c r="B4500" s="3"/>
    </row>
    <row r="4501" spans="1:2">
      <c r="A4501" s="1"/>
      <c r="B4501" s="3"/>
    </row>
    <row r="4502" spans="1:2">
      <c r="A4502" s="1"/>
      <c r="B4502" s="3"/>
    </row>
    <row r="4503" spans="1:2">
      <c r="A4503" s="1"/>
      <c r="B4503" s="3"/>
    </row>
    <row r="4504" spans="1:2">
      <c r="A4504" s="1"/>
      <c r="B4504" s="3"/>
    </row>
    <row r="4505" spans="1:2">
      <c r="A4505" s="1"/>
      <c r="B4505" s="3"/>
    </row>
    <row r="4506" spans="1:2">
      <c r="A4506" s="1"/>
      <c r="B4506" s="3"/>
    </row>
    <row r="4507" spans="1:2">
      <c r="A4507" s="1"/>
      <c r="B4507" s="3"/>
    </row>
    <row r="4508" spans="1:2">
      <c r="A4508" s="1"/>
      <c r="B4508" s="3"/>
    </row>
    <row r="4509" spans="1:2">
      <c r="A4509" s="1"/>
      <c r="B4509" s="3"/>
    </row>
    <row r="4510" spans="1:2">
      <c r="A4510" s="1"/>
      <c r="B4510" s="3"/>
    </row>
    <row r="4511" spans="1:2">
      <c r="A4511" s="1"/>
      <c r="B4511" s="3"/>
    </row>
    <row r="4512" spans="1:2">
      <c r="A4512" s="1"/>
      <c r="B4512" s="3"/>
    </row>
    <row r="4513" spans="1:2">
      <c r="A4513" s="1"/>
      <c r="B4513" s="3"/>
    </row>
    <row r="4514" spans="1:2">
      <c r="A4514" s="1"/>
      <c r="B4514" s="3"/>
    </row>
    <row r="4515" spans="1:2">
      <c r="A4515" s="1"/>
      <c r="B4515" s="3"/>
    </row>
    <row r="4516" spans="1:2">
      <c r="A4516" s="1"/>
      <c r="B4516" s="3"/>
    </row>
    <row r="4517" spans="1:2">
      <c r="A4517" s="1"/>
      <c r="B4517" s="3"/>
    </row>
    <row r="4518" spans="1:2">
      <c r="A4518" s="1"/>
      <c r="B4518" s="3"/>
    </row>
    <row r="4519" spans="1:2">
      <c r="A4519" s="1"/>
      <c r="B4519" s="3"/>
    </row>
    <row r="4520" spans="1:2">
      <c r="A4520" s="1"/>
      <c r="B4520" s="3"/>
    </row>
    <row r="4521" spans="1:2">
      <c r="A4521" s="1"/>
      <c r="B4521" s="3"/>
    </row>
    <row r="4522" spans="1:2">
      <c r="A4522" s="1"/>
      <c r="B4522" s="3"/>
    </row>
    <row r="4523" spans="1:2">
      <c r="A4523" s="1"/>
      <c r="B4523" s="3"/>
    </row>
    <row r="4524" spans="1:2">
      <c r="A4524" s="1"/>
      <c r="B4524" s="3"/>
    </row>
    <row r="4525" spans="1:2">
      <c r="A4525" s="1"/>
      <c r="B4525" s="3"/>
    </row>
    <row r="4526" spans="1:2">
      <c r="A4526" s="1"/>
      <c r="B4526" s="3"/>
    </row>
    <row r="4527" spans="1:2">
      <c r="A4527" s="1"/>
      <c r="B4527" s="3"/>
    </row>
    <row r="4528" spans="1:2">
      <c r="A4528" s="1"/>
      <c r="B4528" s="3"/>
    </row>
    <row r="4529" spans="1:2">
      <c r="A4529" s="1"/>
      <c r="B4529" s="3"/>
    </row>
    <row r="4530" spans="1:2">
      <c r="A4530" s="1"/>
      <c r="B4530" s="3"/>
    </row>
    <row r="4531" spans="1:2">
      <c r="A4531" s="1"/>
      <c r="B4531" s="3"/>
    </row>
    <row r="4532" spans="1:2">
      <c r="A4532" s="1"/>
      <c r="B4532" s="3"/>
    </row>
    <row r="4533" spans="1:2">
      <c r="A4533" s="1"/>
      <c r="B4533" s="3"/>
    </row>
    <row r="4534" spans="1:2">
      <c r="A4534" s="1"/>
      <c r="B4534" s="3"/>
    </row>
    <row r="4535" spans="1:2">
      <c r="A4535" s="1"/>
      <c r="B4535" s="3"/>
    </row>
    <row r="4536" spans="1:2">
      <c r="A4536" s="1"/>
      <c r="B4536" s="3"/>
    </row>
    <row r="4537" spans="1:2">
      <c r="A4537" s="1"/>
      <c r="B4537" s="3"/>
    </row>
    <row r="4538" spans="1:2">
      <c r="A4538" s="1"/>
      <c r="B4538" s="3"/>
    </row>
    <row r="4539" spans="1:2">
      <c r="A4539" s="1"/>
      <c r="B4539" s="3"/>
    </row>
    <row r="4540" spans="1:2">
      <c r="A4540" s="1"/>
      <c r="B4540" s="3"/>
    </row>
    <row r="4541" spans="1:2">
      <c r="A4541" s="1"/>
      <c r="B4541" s="3"/>
    </row>
    <row r="4542" spans="1:2">
      <c r="A4542" s="1"/>
      <c r="B4542" s="3"/>
    </row>
    <row r="4543" spans="1:2">
      <c r="A4543" s="1"/>
      <c r="B4543" s="3"/>
    </row>
    <row r="4544" spans="1:2">
      <c r="A4544" s="1"/>
      <c r="B4544" s="3"/>
    </row>
    <row r="4545" spans="1:2">
      <c r="A4545" s="1"/>
      <c r="B4545" s="3"/>
    </row>
    <row r="4546" spans="1:2">
      <c r="A4546" s="1"/>
      <c r="B4546" s="3"/>
    </row>
    <row r="4547" spans="1:2">
      <c r="A4547" s="1"/>
      <c r="B4547" s="3"/>
    </row>
    <row r="4548" spans="1:2">
      <c r="A4548" s="1"/>
      <c r="B4548" s="3"/>
    </row>
    <row r="4549" spans="1:2">
      <c r="A4549" s="1"/>
      <c r="B4549" s="3"/>
    </row>
    <row r="4550" spans="1:2">
      <c r="A4550" s="1"/>
      <c r="B4550" s="3"/>
    </row>
    <row r="4551" spans="1:2">
      <c r="A4551" s="1"/>
      <c r="B4551" s="3"/>
    </row>
    <row r="4552" spans="1:2">
      <c r="A4552" s="1"/>
      <c r="B4552" s="3"/>
    </row>
    <row r="4553" spans="1:2">
      <c r="A4553" s="1"/>
      <c r="B4553" s="3"/>
    </row>
    <row r="4554" spans="1:2">
      <c r="A4554" s="1"/>
      <c r="B4554" s="3"/>
    </row>
    <row r="4555" spans="1:2">
      <c r="A4555" s="1"/>
      <c r="B4555" s="3"/>
    </row>
    <row r="4556" spans="1:2">
      <c r="A4556" s="1"/>
      <c r="B4556" s="3"/>
    </row>
    <row r="4557" spans="1:2">
      <c r="A4557" s="1"/>
      <c r="B4557" s="3"/>
    </row>
    <row r="4558" spans="1:2">
      <c r="A4558" s="1"/>
      <c r="B4558" s="3"/>
    </row>
    <row r="4559" spans="1:2">
      <c r="A4559" s="1"/>
      <c r="B4559" s="3"/>
    </row>
    <row r="4560" spans="1:2">
      <c r="A4560" s="1"/>
      <c r="B4560" s="3"/>
    </row>
    <row r="4561" spans="1:2">
      <c r="A4561" s="1"/>
      <c r="B4561" s="3"/>
    </row>
    <row r="4562" spans="1:2">
      <c r="A4562" s="1"/>
      <c r="B4562" s="3"/>
    </row>
    <row r="4563" spans="1:2">
      <c r="A4563" s="1"/>
      <c r="B4563" s="3"/>
    </row>
    <row r="4564" spans="1:2">
      <c r="A4564" s="1"/>
      <c r="B4564" s="3"/>
    </row>
    <row r="4565" spans="1:2">
      <c r="A4565" s="1"/>
      <c r="B4565" s="3"/>
    </row>
    <row r="4566" spans="1:2">
      <c r="A4566" s="1"/>
      <c r="B4566" s="3"/>
    </row>
    <row r="4567" spans="1:2">
      <c r="A4567" s="1"/>
      <c r="B4567" s="3"/>
    </row>
    <row r="4568" spans="1:2">
      <c r="A4568" s="1"/>
      <c r="B4568" s="3"/>
    </row>
    <row r="4569" spans="1:2">
      <c r="A4569" s="1"/>
      <c r="B4569" s="3"/>
    </row>
    <row r="4570" spans="1:2">
      <c r="A4570" s="1"/>
      <c r="B4570" s="3"/>
    </row>
    <row r="4571" spans="1:2">
      <c r="A4571" s="1"/>
      <c r="B4571" s="3"/>
    </row>
    <row r="4572" spans="1:2">
      <c r="A4572" s="1"/>
      <c r="B4572" s="3"/>
    </row>
    <row r="4573" spans="1:2">
      <c r="A4573" s="1"/>
      <c r="B4573" s="3"/>
    </row>
    <row r="4574" spans="1:2">
      <c r="A4574" s="1"/>
      <c r="B4574" s="3"/>
    </row>
    <row r="4575" spans="1:2">
      <c r="A4575" s="1"/>
      <c r="B4575" s="3"/>
    </row>
    <row r="4576" spans="1:2">
      <c r="A4576" s="1"/>
      <c r="B4576" s="3"/>
    </row>
    <row r="4577" spans="1:2">
      <c r="A4577" s="1"/>
      <c r="B4577" s="3"/>
    </row>
    <row r="4578" spans="1:2">
      <c r="A4578" s="1"/>
      <c r="B4578" s="3"/>
    </row>
    <row r="4579" spans="1:2">
      <c r="A4579" s="1"/>
      <c r="B4579" s="3"/>
    </row>
    <row r="4580" spans="1:2">
      <c r="A4580" s="1"/>
      <c r="B4580" s="3"/>
    </row>
    <row r="4581" spans="1:2">
      <c r="A4581" s="1"/>
      <c r="B4581" s="3"/>
    </row>
    <row r="4582" spans="1:2">
      <c r="A4582" s="1"/>
      <c r="B4582" s="3"/>
    </row>
    <row r="4583" spans="1:2">
      <c r="A4583" s="1"/>
      <c r="B4583" s="3"/>
    </row>
    <row r="4584" spans="1:2">
      <c r="A4584" s="1"/>
      <c r="B4584" s="3"/>
    </row>
    <row r="4585" spans="1:2">
      <c r="A4585" s="1"/>
      <c r="B4585" s="3"/>
    </row>
    <row r="4586" spans="1:2">
      <c r="A4586" s="1"/>
      <c r="B4586" s="3"/>
    </row>
    <row r="4587" spans="1:2">
      <c r="A4587" s="1"/>
      <c r="B4587" s="3"/>
    </row>
    <row r="4588" spans="1:2">
      <c r="A4588" s="1"/>
      <c r="B4588" s="3"/>
    </row>
    <row r="4589" spans="1:2">
      <c r="A4589" s="1"/>
      <c r="B4589" s="3"/>
    </row>
    <row r="4590" spans="1:2">
      <c r="A4590" s="1"/>
      <c r="B4590" s="3"/>
    </row>
    <row r="4591" spans="1:2">
      <c r="A4591" s="1"/>
      <c r="B4591" s="3"/>
    </row>
    <row r="4592" spans="1:2">
      <c r="A4592" s="1"/>
      <c r="B4592" s="3"/>
    </row>
    <row r="4593" spans="1:2">
      <c r="A4593" s="1"/>
      <c r="B4593" s="3"/>
    </row>
    <row r="4594" spans="1:2">
      <c r="A4594" s="1"/>
      <c r="B4594" s="3"/>
    </row>
    <row r="4595" spans="1:2">
      <c r="A4595" s="1"/>
      <c r="B4595" s="3"/>
    </row>
    <row r="4596" spans="1:2">
      <c r="A4596" s="1"/>
      <c r="B4596" s="3"/>
    </row>
    <row r="4597" spans="1:2">
      <c r="A4597" s="1"/>
      <c r="B4597" s="3"/>
    </row>
    <row r="4598" spans="1:2">
      <c r="A4598" s="1"/>
      <c r="B4598" s="3"/>
    </row>
    <row r="4599" spans="1:2">
      <c r="A4599" s="1"/>
      <c r="B4599" s="3"/>
    </row>
    <row r="4600" spans="1:2">
      <c r="A4600" s="1"/>
      <c r="B4600" s="3"/>
    </row>
    <row r="4601" spans="1:2">
      <c r="A4601" s="1"/>
      <c r="B4601" s="3"/>
    </row>
    <row r="4602" spans="1:2">
      <c r="A4602" s="1"/>
      <c r="B4602" s="3"/>
    </row>
    <row r="4603" spans="1:2">
      <c r="A4603" s="1"/>
      <c r="B4603" s="3"/>
    </row>
    <row r="4604" spans="1:2">
      <c r="A4604" s="1"/>
      <c r="B4604" s="3"/>
    </row>
    <row r="4605" spans="1:2">
      <c r="A4605" s="1"/>
      <c r="B4605" s="3"/>
    </row>
    <row r="4606" spans="1:2">
      <c r="A4606" s="1"/>
      <c r="B4606" s="3"/>
    </row>
    <row r="4607" spans="1:2">
      <c r="A4607" s="1"/>
      <c r="B4607" s="3"/>
    </row>
    <row r="4608" spans="1:2">
      <c r="A4608" s="1"/>
      <c r="B4608" s="3"/>
    </row>
    <row r="4609" spans="1:2">
      <c r="A4609" s="1"/>
      <c r="B4609" s="3"/>
    </row>
    <row r="4610" spans="1:2">
      <c r="A4610" s="1"/>
      <c r="B4610" s="3"/>
    </row>
    <row r="4611" spans="1:2">
      <c r="A4611" s="1"/>
      <c r="B4611" s="3"/>
    </row>
    <row r="4612" spans="1:2">
      <c r="A4612" s="1"/>
      <c r="B4612" s="3"/>
    </row>
    <row r="4613" spans="1:2">
      <c r="A4613" s="1"/>
      <c r="B4613" s="3"/>
    </row>
    <row r="4614" spans="1:2">
      <c r="A4614" s="1"/>
      <c r="B4614" s="3"/>
    </row>
    <row r="4615" spans="1:2">
      <c r="A4615" s="1"/>
      <c r="B4615" s="3"/>
    </row>
    <row r="4616" spans="1:2">
      <c r="A4616" s="1"/>
      <c r="B4616" s="3"/>
    </row>
    <row r="4617" spans="1:2">
      <c r="A4617" s="1"/>
      <c r="B4617" s="3"/>
    </row>
    <row r="4618" spans="1:2">
      <c r="A4618" s="1"/>
      <c r="B4618" s="3"/>
    </row>
    <row r="4619" spans="1:2">
      <c r="A4619" s="1"/>
      <c r="B4619" s="3"/>
    </row>
    <row r="4620" spans="1:2">
      <c r="A4620" s="1"/>
      <c r="B4620" s="3"/>
    </row>
    <row r="4621" spans="1:2">
      <c r="A4621" s="1"/>
      <c r="B4621" s="3"/>
    </row>
    <row r="4622" spans="1:2">
      <c r="A4622" s="1"/>
      <c r="B4622" s="3"/>
    </row>
    <row r="4623" spans="1:2">
      <c r="A4623" s="1"/>
      <c r="B4623" s="3"/>
    </row>
    <row r="4624" spans="1:2">
      <c r="A4624" s="1"/>
      <c r="B4624" s="3"/>
    </row>
    <row r="4625" spans="1:2">
      <c r="A4625" s="1"/>
      <c r="B4625" s="3"/>
    </row>
    <row r="4626" spans="1:2">
      <c r="A4626" s="1"/>
      <c r="B4626" s="3"/>
    </row>
    <row r="4627" spans="1:2">
      <c r="A4627" s="1"/>
      <c r="B4627" s="3"/>
    </row>
    <row r="4628" spans="1:2">
      <c r="A4628" s="1"/>
      <c r="B4628" s="3"/>
    </row>
    <row r="4629" spans="1:2">
      <c r="A4629" s="1"/>
      <c r="B4629" s="3"/>
    </row>
    <row r="4630" spans="1:2">
      <c r="A4630" s="1"/>
      <c r="B4630" s="3"/>
    </row>
    <row r="4631" spans="1:2">
      <c r="A4631" s="1"/>
      <c r="B4631" s="3"/>
    </row>
    <row r="4632" spans="1:2">
      <c r="A4632" s="1"/>
      <c r="B4632" s="3"/>
    </row>
    <row r="4633" spans="1:2">
      <c r="A4633" s="1"/>
      <c r="B4633" s="3"/>
    </row>
    <row r="4634" spans="1:2">
      <c r="A4634" s="1"/>
      <c r="B4634" s="3"/>
    </row>
    <row r="4635" spans="1:2">
      <c r="A4635" s="1"/>
      <c r="B4635" s="3"/>
    </row>
    <row r="4636" spans="1:2">
      <c r="A4636" s="1"/>
      <c r="B4636" s="3"/>
    </row>
    <row r="4637" spans="1:2">
      <c r="A4637" s="1"/>
      <c r="B4637" s="3"/>
    </row>
    <row r="4638" spans="1:2">
      <c r="A4638" s="1"/>
      <c r="B4638" s="3"/>
    </row>
    <row r="4639" spans="1:2">
      <c r="A4639" s="1"/>
      <c r="B4639" s="3"/>
    </row>
    <row r="4640" spans="1:2">
      <c r="A4640" s="1"/>
      <c r="B4640" s="3"/>
    </row>
    <row r="4641" spans="1:2">
      <c r="A4641" s="1"/>
      <c r="B4641" s="3"/>
    </row>
    <row r="4642" spans="1:2">
      <c r="A4642" s="1"/>
      <c r="B4642" s="3"/>
    </row>
    <row r="4643" spans="1:2">
      <c r="A4643" s="1"/>
      <c r="B4643" s="3"/>
    </row>
    <row r="4644" spans="1:2">
      <c r="A4644" s="1"/>
      <c r="B4644" s="3"/>
    </row>
    <row r="4645" spans="1:2">
      <c r="A4645" s="1"/>
      <c r="B4645" s="3"/>
    </row>
    <row r="4646" spans="1:2">
      <c r="A4646" s="1"/>
      <c r="B4646" s="3"/>
    </row>
    <row r="4647" spans="1:2">
      <c r="A4647" s="1"/>
      <c r="B4647" s="3"/>
    </row>
    <row r="4648" spans="1:2">
      <c r="A4648" s="1"/>
      <c r="B4648" s="3"/>
    </row>
    <row r="4649" spans="1:2">
      <c r="A4649" s="1"/>
      <c r="B4649" s="3"/>
    </row>
    <row r="4650" spans="1:2">
      <c r="A4650" s="1"/>
      <c r="B4650" s="3"/>
    </row>
    <row r="4651" spans="1:2">
      <c r="A4651" s="1"/>
      <c r="B4651" s="3"/>
    </row>
    <row r="4652" spans="1:2">
      <c r="A4652" s="1"/>
      <c r="B4652" s="3"/>
    </row>
    <row r="4653" spans="1:2">
      <c r="A4653" s="1"/>
      <c r="B4653" s="3"/>
    </row>
    <row r="4654" spans="1:2">
      <c r="A4654" s="1"/>
      <c r="B4654" s="3"/>
    </row>
    <row r="4655" spans="1:2">
      <c r="A4655" s="1"/>
      <c r="B4655" s="3"/>
    </row>
    <row r="4656" spans="1:2">
      <c r="A4656" s="1"/>
      <c r="B4656" s="3"/>
    </row>
    <row r="4657" spans="1:2">
      <c r="A4657" s="1"/>
      <c r="B4657" s="3"/>
    </row>
    <row r="4658" spans="1:2">
      <c r="A4658" s="1"/>
      <c r="B4658" s="3"/>
    </row>
    <row r="4659" spans="1:2">
      <c r="A4659" s="1"/>
      <c r="B4659" s="3"/>
    </row>
    <row r="4660" spans="1:2">
      <c r="A4660" s="1"/>
      <c r="B4660" s="3"/>
    </row>
    <row r="4661" spans="1:2">
      <c r="A4661" s="1"/>
      <c r="B4661" s="3"/>
    </row>
    <row r="4662" spans="1:2">
      <c r="A4662" s="1"/>
      <c r="B4662" s="3"/>
    </row>
    <row r="4663" spans="1:2">
      <c r="A4663" s="1"/>
      <c r="B4663" s="3"/>
    </row>
    <row r="4664" spans="1:2">
      <c r="A4664" s="1"/>
      <c r="B4664" s="3"/>
    </row>
    <row r="4665" spans="1:2">
      <c r="A4665" s="1"/>
      <c r="B4665" s="3"/>
    </row>
    <row r="4666" spans="1:2">
      <c r="A4666" s="1"/>
      <c r="B4666" s="3"/>
    </row>
    <row r="4667" spans="1:2">
      <c r="A4667" s="1"/>
      <c r="B4667" s="3"/>
    </row>
    <row r="4668" spans="1:2">
      <c r="A4668" s="1"/>
      <c r="B4668" s="3"/>
    </row>
    <row r="4669" spans="1:2">
      <c r="A4669" s="1"/>
      <c r="B4669" s="3"/>
    </row>
    <row r="4670" spans="1:2">
      <c r="A4670" s="1"/>
      <c r="B4670" s="3"/>
    </row>
    <row r="4671" spans="1:2">
      <c r="A4671" s="1"/>
      <c r="B4671" s="3"/>
    </row>
    <row r="4672" spans="1:2">
      <c r="A4672" s="1"/>
      <c r="B4672" s="3"/>
    </row>
    <row r="4673" spans="1:2">
      <c r="A4673" s="1"/>
      <c r="B4673" s="3"/>
    </row>
    <row r="4674" spans="1:2">
      <c r="A4674" s="1"/>
      <c r="B4674" s="3"/>
    </row>
    <row r="4675" spans="1:2">
      <c r="A4675" s="1"/>
      <c r="B4675" s="3"/>
    </row>
    <row r="4676" spans="1:2">
      <c r="A4676" s="1"/>
      <c r="B4676" s="3"/>
    </row>
    <row r="4677" spans="1:2">
      <c r="A4677" s="1"/>
      <c r="B4677" s="3"/>
    </row>
    <row r="4678" spans="1:2">
      <c r="A4678" s="1"/>
      <c r="B4678" s="3"/>
    </row>
    <row r="4679" spans="1:2">
      <c r="A4679" s="1"/>
      <c r="B4679" s="3"/>
    </row>
    <row r="4680" spans="1:2">
      <c r="A4680" s="1"/>
      <c r="B4680" s="3"/>
    </row>
    <row r="4681" spans="1:2">
      <c r="A4681" s="1"/>
      <c r="B4681" s="3"/>
    </row>
    <row r="4682" spans="1:2">
      <c r="A4682" s="1"/>
      <c r="B4682" s="3"/>
    </row>
    <row r="4683" spans="1:2">
      <c r="A4683" s="1"/>
      <c r="B4683" s="3"/>
    </row>
    <row r="4684" spans="1:2">
      <c r="A4684" s="1"/>
      <c r="B4684" s="3"/>
    </row>
    <row r="4685" spans="1:2">
      <c r="A4685" s="1"/>
      <c r="B4685" s="3"/>
    </row>
    <row r="4686" spans="1:2">
      <c r="A4686" s="1"/>
      <c r="B4686" s="3"/>
    </row>
    <row r="4687" spans="1:2">
      <c r="A4687" s="1"/>
      <c r="B4687" s="3"/>
    </row>
    <row r="4688" spans="1:2">
      <c r="A4688" s="1"/>
      <c r="B4688" s="3"/>
    </row>
    <row r="4689" spans="1:2">
      <c r="A4689" s="1"/>
      <c r="B4689" s="3"/>
    </row>
    <row r="4690" spans="1:2">
      <c r="A4690" s="1"/>
      <c r="B4690" s="3"/>
    </row>
    <row r="4691" spans="1:2">
      <c r="A4691" s="1"/>
      <c r="B4691" s="3"/>
    </row>
    <row r="4692" spans="1:2">
      <c r="A4692" s="1"/>
      <c r="B4692" s="2"/>
    </row>
    <row r="4693" spans="1:2">
      <c r="A4693" s="1"/>
      <c r="B4693" s="2"/>
    </row>
    <row r="4694" spans="1:2">
      <c r="A4694" s="1"/>
      <c r="B4694" s="2"/>
    </row>
    <row r="4695" spans="1:2">
      <c r="A4695" s="1"/>
      <c r="B4695" s="2"/>
    </row>
    <row r="4696" spans="1:2">
      <c r="A4696" s="1"/>
      <c r="B4696" s="2"/>
    </row>
    <row r="4697" spans="1:2">
      <c r="A4697" s="1"/>
      <c r="B4697" s="2"/>
    </row>
    <row r="4698" spans="1:2">
      <c r="A4698" s="1"/>
      <c r="B4698" s="2"/>
    </row>
    <row r="4699" spans="1:2">
      <c r="A4699" s="1"/>
    </row>
    <row r="4700" spans="1:2">
      <c r="A4700" s="1"/>
    </row>
    <row r="4701" spans="1:2">
      <c r="A4701" s="1"/>
    </row>
    <row r="4702" spans="1:2">
      <c r="A4702" s="1"/>
    </row>
    <row r="4703" spans="1:2">
      <c r="A4703" s="1"/>
    </row>
    <row r="4704" spans="1:2">
      <c r="A4704" s="1"/>
    </row>
    <row r="4705" spans="1:1">
      <c r="A4705" s="1"/>
    </row>
    <row r="4706" spans="1:1">
      <c r="A4706" s="1"/>
    </row>
    <row r="4707" spans="1:1">
      <c r="A4707" s="1"/>
    </row>
    <row r="4708" spans="1:1">
      <c r="A4708" s="1"/>
    </row>
    <row r="4709" spans="1:1">
      <c r="A4709" s="1"/>
    </row>
    <row r="4710" spans="1:1">
      <c r="A4710" s="1"/>
    </row>
    <row r="4711" spans="1:1">
      <c r="A4711" s="1"/>
    </row>
    <row r="4712" spans="1:1">
      <c r="A4712" s="1"/>
    </row>
    <row r="4713" spans="1:1">
      <c r="A4713" s="1"/>
    </row>
    <row r="4714" spans="1:1">
      <c r="A4714" s="1"/>
    </row>
    <row r="4715" spans="1:1">
      <c r="A4715" s="1"/>
    </row>
    <row r="4716" spans="1:1">
      <c r="A4716" s="1"/>
    </row>
    <row r="4717" spans="1:1">
      <c r="A4717" s="1"/>
    </row>
    <row r="4718" spans="1:1">
      <c r="A4718" s="1"/>
    </row>
    <row r="4719" spans="1:1">
      <c r="A4719" s="1"/>
    </row>
    <row r="4720" spans="1:1">
      <c r="A4720" s="1"/>
    </row>
    <row r="4721" spans="1:1">
      <c r="A4721" s="1"/>
    </row>
    <row r="4722" spans="1:1">
      <c r="A4722" s="1"/>
    </row>
    <row r="4723" spans="1:1">
      <c r="A4723" s="1"/>
    </row>
    <row r="4724" spans="1:1">
      <c r="A4724" s="1"/>
    </row>
    <row r="4725" spans="1:1">
      <c r="A4725" s="1"/>
    </row>
    <row r="4726" spans="1:1">
      <c r="A4726" s="1"/>
    </row>
    <row r="4727" spans="1:1">
      <c r="A4727" s="1"/>
    </row>
    <row r="4728" spans="1:1">
      <c r="A4728" s="1"/>
    </row>
    <row r="4729" spans="1:1">
      <c r="A4729" s="1"/>
    </row>
    <row r="4730" spans="1:1">
      <c r="A4730" s="1"/>
    </row>
    <row r="4731" spans="1:1">
      <c r="A4731" s="1"/>
    </row>
    <row r="4732" spans="1:1">
      <c r="A4732" s="1"/>
    </row>
    <row r="4733" spans="1:1">
      <c r="A4733" s="1"/>
    </row>
    <row r="4734" spans="1:1">
      <c r="A4734" s="1"/>
    </row>
    <row r="4735" spans="1:1">
      <c r="A4735" s="1"/>
    </row>
    <row r="4736" spans="1:1">
      <c r="A4736" s="1"/>
    </row>
    <row r="4737" spans="1:1">
      <c r="A4737" s="1"/>
    </row>
    <row r="4738" spans="1:1">
      <c r="A4738" s="1"/>
    </row>
    <row r="4739" spans="1:1">
      <c r="A4739" s="1"/>
    </row>
    <row r="4740" spans="1:1">
      <c r="A4740" s="1"/>
    </row>
    <row r="4741" spans="1:1">
      <c r="A4741" s="1"/>
    </row>
    <row r="4742" spans="1:1">
      <c r="A4742" s="1"/>
    </row>
    <row r="4743" spans="1:1">
      <c r="A4743" s="1"/>
    </row>
    <row r="4744" spans="1:1">
      <c r="A4744" s="1"/>
    </row>
    <row r="4745" spans="1:1">
      <c r="A4745" s="1"/>
    </row>
    <row r="4746" spans="1:1">
      <c r="A4746" s="1"/>
    </row>
    <row r="4747" spans="1:1">
      <c r="A4747" s="1"/>
    </row>
    <row r="4748" spans="1:1">
      <c r="A4748" s="1"/>
    </row>
    <row r="4749" spans="1:1">
      <c r="A4749" s="1"/>
    </row>
    <row r="4750" spans="1:1">
      <c r="A4750" s="1"/>
    </row>
    <row r="4751" spans="1:1">
      <c r="A4751" s="1"/>
    </row>
    <row r="4752" spans="1:1">
      <c r="A4752" s="1"/>
    </row>
    <row r="4753" spans="1:1">
      <c r="A4753" s="1"/>
    </row>
    <row r="4754" spans="1:1">
      <c r="A4754" s="1"/>
    </row>
    <row r="4755" spans="1:1">
      <c r="A4755" s="1"/>
    </row>
    <row r="4756" spans="1:1">
      <c r="A4756" s="1"/>
    </row>
    <row r="4757" spans="1:1">
      <c r="A4757" s="1"/>
    </row>
    <row r="4758" spans="1:1">
      <c r="A4758" s="1"/>
    </row>
    <row r="4759" spans="1:1">
      <c r="A4759" s="1"/>
    </row>
    <row r="4760" spans="1:1">
      <c r="A4760" s="1"/>
    </row>
    <row r="4761" spans="1:1">
      <c r="A4761" s="1"/>
    </row>
    <row r="4762" spans="1:1">
      <c r="A4762" s="1"/>
    </row>
    <row r="4763" spans="1:1">
      <c r="A4763" s="1"/>
    </row>
    <row r="4764" spans="1:1">
      <c r="A4764" s="1"/>
    </row>
    <row r="4765" spans="1:1">
      <c r="A4765" s="1"/>
    </row>
    <row r="4766" spans="1:1">
      <c r="A4766" s="1"/>
    </row>
    <row r="4767" spans="1:1">
      <c r="A4767" s="1"/>
    </row>
    <row r="4768" spans="1:1">
      <c r="A4768" s="1"/>
    </row>
    <row r="4769" spans="1:1">
      <c r="A4769" s="1"/>
    </row>
    <row r="4770" spans="1:1">
      <c r="A4770" s="1"/>
    </row>
    <row r="4771" spans="1:1">
      <c r="A4771" s="1"/>
    </row>
    <row r="4772" spans="1:1">
      <c r="A4772" s="1"/>
    </row>
    <row r="4773" spans="1:1">
      <c r="A4773" s="1"/>
    </row>
    <row r="4774" spans="1:1">
      <c r="A4774" s="1"/>
    </row>
    <row r="4775" spans="1:1">
      <c r="A4775" s="1"/>
    </row>
    <row r="4776" spans="1:1">
      <c r="A4776" s="1"/>
    </row>
    <row r="4777" spans="1:1">
      <c r="A4777" s="1"/>
    </row>
    <row r="4778" spans="1:1">
      <c r="A4778" s="1"/>
    </row>
    <row r="4779" spans="1:1">
      <c r="A4779" s="1"/>
    </row>
    <row r="4780" spans="1:1">
      <c r="A4780" s="1"/>
    </row>
    <row r="4781" spans="1:1">
      <c r="A4781" s="1"/>
    </row>
    <row r="4782" spans="1:1">
      <c r="A4782" s="1"/>
    </row>
    <row r="4783" spans="1:1">
      <c r="A4783" s="1"/>
    </row>
    <row r="4784" spans="1:1">
      <c r="A4784" s="1"/>
    </row>
    <row r="4785" spans="1:1">
      <c r="A4785" s="1"/>
    </row>
    <row r="4786" spans="1:1">
      <c r="A4786" s="1"/>
    </row>
    <row r="4787" spans="1:1">
      <c r="A4787" s="1"/>
    </row>
    <row r="4788" spans="1:1">
      <c r="A4788" s="1"/>
    </row>
    <row r="4789" spans="1:1">
      <c r="A4789" s="1"/>
    </row>
    <row r="4790" spans="1:1">
      <c r="A4790" s="1"/>
    </row>
    <row r="4791" spans="1:1">
      <c r="A4791" s="1"/>
    </row>
    <row r="4792" spans="1:1">
      <c r="A4792" s="1"/>
    </row>
    <row r="4793" spans="1:1">
      <c r="A4793" s="1"/>
    </row>
    <row r="4794" spans="1:1">
      <c r="A4794" s="1"/>
    </row>
    <row r="4795" spans="1:1">
      <c r="A4795" s="1"/>
    </row>
    <row r="4796" spans="1:1">
      <c r="A4796" s="1"/>
    </row>
    <row r="4797" spans="1:1">
      <c r="A4797" s="1"/>
    </row>
    <row r="4798" spans="1:1">
      <c r="A4798" s="1"/>
    </row>
    <row r="4799" spans="1:1">
      <c r="A4799" s="1"/>
    </row>
    <row r="4800" spans="1:1">
      <c r="A4800" s="1"/>
    </row>
    <row r="4801" spans="1:1">
      <c r="A4801" s="1"/>
    </row>
    <row r="4802" spans="1:1">
      <c r="A4802" s="1"/>
    </row>
    <row r="4803" spans="1:1">
      <c r="A4803" s="1"/>
    </row>
    <row r="4804" spans="1:1">
      <c r="A4804" s="1"/>
    </row>
    <row r="4805" spans="1:1">
      <c r="A4805" s="1"/>
    </row>
    <row r="4806" spans="1:1">
      <c r="A4806" s="1"/>
    </row>
    <row r="4807" spans="1:1">
      <c r="A4807" s="1"/>
    </row>
    <row r="4808" spans="1:1">
      <c r="A4808" s="1"/>
    </row>
    <row r="4809" spans="1:1">
      <c r="A4809" s="1"/>
    </row>
    <row r="4810" spans="1:1">
      <c r="A4810" s="1"/>
    </row>
    <row r="4811" spans="1:1">
      <c r="A4811" s="1"/>
    </row>
    <row r="4812" spans="1:1">
      <c r="A4812" s="1"/>
    </row>
    <row r="4813" spans="1:1">
      <c r="A4813" s="1"/>
    </row>
    <row r="4814" spans="1:1">
      <c r="A4814" s="1"/>
    </row>
    <row r="4815" spans="1:1">
      <c r="A4815" s="1"/>
    </row>
    <row r="4816" spans="1:1">
      <c r="A4816" s="1"/>
    </row>
    <row r="4817" spans="1:1">
      <c r="A4817" s="1"/>
    </row>
    <row r="4818" spans="1:1">
      <c r="A4818" s="1"/>
    </row>
    <row r="4819" spans="1:1">
      <c r="A4819" s="1"/>
    </row>
    <row r="4820" spans="1:1">
      <c r="A4820" s="1"/>
    </row>
    <row r="4821" spans="1:1">
      <c r="A4821" s="1"/>
    </row>
    <row r="4822" spans="1:1">
      <c r="A4822" s="1"/>
    </row>
    <row r="4823" spans="1:1">
      <c r="A4823" s="1"/>
    </row>
    <row r="4824" spans="1:1">
      <c r="A4824" s="1"/>
    </row>
    <row r="4825" spans="1:1">
      <c r="A4825" s="1"/>
    </row>
    <row r="4826" spans="1:1">
      <c r="A4826" s="1"/>
    </row>
    <row r="4827" spans="1:1">
      <c r="A4827" s="1"/>
    </row>
    <row r="4828" spans="1:1">
      <c r="A4828" s="1"/>
    </row>
    <row r="4829" spans="1:1">
      <c r="A4829" s="1"/>
    </row>
    <row r="4830" spans="1:1">
      <c r="A4830" s="1"/>
    </row>
    <row r="4831" spans="1:1">
      <c r="A4831" s="1"/>
    </row>
    <row r="4832" spans="1:1">
      <c r="A4832" s="1"/>
    </row>
    <row r="4833" spans="1:1">
      <c r="A4833" s="1"/>
    </row>
    <row r="4834" spans="1:1">
      <c r="A4834" s="1"/>
    </row>
    <row r="4835" spans="1:1">
      <c r="A4835" s="1"/>
    </row>
    <row r="4836" spans="1:1">
      <c r="A4836" s="1"/>
    </row>
    <row r="4837" spans="1:1">
      <c r="A4837" s="1"/>
    </row>
    <row r="4838" spans="1:1">
      <c r="A4838" s="1"/>
    </row>
    <row r="4839" spans="1:1">
      <c r="A4839" s="1"/>
    </row>
    <row r="4840" spans="1:1">
      <c r="A4840" s="1"/>
    </row>
    <row r="4841" spans="1:1">
      <c r="A4841" s="1"/>
    </row>
    <row r="4842" spans="1:1">
      <c r="A4842" s="1"/>
    </row>
    <row r="4843" spans="1:1">
      <c r="A4843" s="1"/>
    </row>
    <row r="4844" spans="1:1">
      <c r="A4844" s="1"/>
    </row>
    <row r="4845" spans="1:1">
      <c r="A4845" s="1"/>
    </row>
    <row r="4846" spans="1:1">
      <c r="A4846" s="1"/>
    </row>
    <row r="4847" spans="1:1">
      <c r="A4847" s="1"/>
    </row>
    <row r="4848" spans="1:1">
      <c r="A4848" s="1"/>
    </row>
    <row r="4849" spans="1:1">
      <c r="A4849" s="1"/>
    </row>
    <row r="4850" spans="1:1">
      <c r="A4850" s="1"/>
    </row>
    <row r="4851" spans="1:1">
      <c r="A4851" s="1"/>
    </row>
    <row r="4852" spans="1:1">
      <c r="A4852" s="1"/>
    </row>
    <row r="4853" spans="1:1">
      <c r="A4853" s="1"/>
    </row>
    <row r="4854" spans="1:1">
      <c r="A4854" s="1"/>
    </row>
    <row r="4855" spans="1:1">
      <c r="A4855" s="1"/>
    </row>
    <row r="4856" spans="1:1">
      <c r="A4856" s="1"/>
    </row>
    <row r="4857" spans="1:1">
      <c r="A4857" s="1"/>
    </row>
    <row r="4858" spans="1:1">
      <c r="A4858" s="1"/>
    </row>
    <row r="4859" spans="1:1">
      <c r="A4859" s="1"/>
    </row>
    <row r="4860" spans="1:1">
      <c r="A4860" s="1"/>
    </row>
    <row r="4861" spans="1:1">
      <c r="A4861" s="1"/>
    </row>
    <row r="4862" spans="1:1">
      <c r="A4862" s="1"/>
    </row>
    <row r="4863" spans="1:1">
      <c r="A4863" s="1"/>
    </row>
    <row r="4864" spans="1:1">
      <c r="A4864" s="1"/>
    </row>
    <row r="4865" spans="1:1">
      <c r="A4865" s="1"/>
    </row>
    <row r="4866" spans="1:1">
      <c r="A4866" s="1"/>
    </row>
    <row r="4867" spans="1:1">
      <c r="A4867" s="1"/>
    </row>
    <row r="4868" spans="1:1">
      <c r="A4868" s="1"/>
    </row>
    <row r="4869" spans="1:1">
      <c r="A4869" s="1"/>
    </row>
    <row r="4870" spans="1:1">
      <c r="A4870" s="1"/>
    </row>
    <row r="4871" spans="1:1">
      <c r="A4871" s="1"/>
    </row>
    <row r="4872" spans="1:1">
      <c r="A4872" s="1"/>
    </row>
    <row r="4873" spans="1:1">
      <c r="A4873" s="1"/>
    </row>
    <row r="4874" spans="1:1">
      <c r="A4874" s="1"/>
    </row>
    <row r="4875" spans="1:1">
      <c r="A4875" s="1"/>
    </row>
    <row r="4876" spans="1:1">
      <c r="A4876" s="1"/>
    </row>
    <row r="4877" spans="1:1">
      <c r="A4877" s="1"/>
    </row>
    <row r="4878" spans="1:1">
      <c r="A4878" s="1"/>
    </row>
    <row r="4879" spans="1:1">
      <c r="A4879" s="1"/>
    </row>
    <row r="4880" spans="1:1">
      <c r="A4880" s="1"/>
    </row>
    <row r="4881" spans="1:1">
      <c r="A4881" s="1"/>
    </row>
    <row r="4882" spans="1:1">
      <c r="A4882" s="1"/>
    </row>
    <row r="4883" spans="1:1">
      <c r="A4883" s="1"/>
    </row>
    <row r="4884" spans="1:1">
      <c r="A4884" s="1"/>
    </row>
    <row r="4885" spans="1:1">
      <c r="A4885" s="1"/>
    </row>
    <row r="4886" spans="1:1">
      <c r="A4886" s="1"/>
    </row>
    <row r="4887" spans="1:1">
      <c r="A4887" s="1"/>
    </row>
    <row r="4888" spans="1:1">
      <c r="A4888" s="1"/>
    </row>
    <row r="4889" spans="1:1">
      <c r="A4889" s="1"/>
    </row>
    <row r="4890" spans="1:1">
      <c r="A4890" s="1"/>
    </row>
    <row r="4891" spans="1:1">
      <c r="A4891" s="1"/>
    </row>
    <row r="4892" spans="1:1">
      <c r="A4892" s="1"/>
    </row>
    <row r="4893" spans="1:1">
      <c r="A4893" s="1"/>
    </row>
    <row r="4894" spans="1:1">
      <c r="A4894" s="1"/>
    </row>
    <row r="4895" spans="1:1">
      <c r="A4895" s="1"/>
    </row>
    <row r="4896" spans="1:1">
      <c r="A4896" s="1"/>
    </row>
    <row r="4897" spans="1:1">
      <c r="A4897" s="1"/>
    </row>
    <row r="4898" spans="1:1">
      <c r="A4898" s="1"/>
    </row>
    <row r="4899" spans="1:1">
      <c r="A4899" s="1"/>
    </row>
    <row r="4900" spans="1:1">
      <c r="A4900" s="1"/>
    </row>
    <row r="4901" spans="1:1">
      <c r="A4901" s="1"/>
    </row>
    <row r="4902" spans="1:1">
      <c r="A4902" s="1"/>
    </row>
    <row r="4903" spans="1:1">
      <c r="A4903" s="1"/>
    </row>
    <row r="4904" spans="1:1">
      <c r="A4904" s="1"/>
    </row>
    <row r="4905" spans="1:1">
      <c r="A4905" s="1"/>
    </row>
    <row r="4906" spans="1:1">
      <c r="A4906" s="1"/>
    </row>
    <row r="4907" spans="1:1">
      <c r="A4907" s="1"/>
    </row>
    <row r="4908" spans="1:1">
      <c r="A4908" s="1"/>
    </row>
    <row r="4909" spans="1:1">
      <c r="A4909" s="1"/>
    </row>
    <row r="4910" spans="1:1">
      <c r="A4910" s="1"/>
    </row>
    <row r="4911" spans="1:1">
      <c r="A4911" s="1"/>
    </row>
    <row r="4912" spans="1:1">
      <c r="A4912" s="1"/>
    </row>
    <row r="4913" spans="1:1">
      <c r="A4913" s="1"/>
    </row>
    <row r="4914" spans="1:1">
      <c r="A4914" s="1"/>
    </row>
    <row r="4915" spans="1:1">
      <c r="A4915" s="1"/>
    </row>
    <row r="4916" spans="1:1">
      <c r="A4916" s="1"/>
    </row>
    <row r="4917" spans="1:1">
      <c r="A4917" s="1"/>
    </row>
    <row r="4918" spans="1:1">
      <c r="A4918" s="1"/>
    </row>
    <row r="4919" spans="1:1">
      <c r="A4919" s="1"/>
    </row>
    <row r="4920" spans="1:1">
      <c r="A4920" s="1"/>
    </row>
    <row r="4921" spans="1:1">
      <c r="A4921" s="1"/>
    </row>
    <row r="4922" spans="1:1">
      <c r="A4922" s="1"/>
    </row>
    <row r="4923" spans="1:1">
      <c r="A4923" s="1"/>
    </row>
    <row r="4924" spans="1:1">
      <c r="A4924" s="1"/>
    </row>
    <row r="4925" spans="1:1">
      <c r="A4925" s="1"/>
    </row>
    <row r="4926" spans="1:1">
      <c r="A4926" s="1"/>
    </row>
    <row r="4927" spans="1:1">
      <c r="A4927" s="1"/>
    </row>
    <row r="4928" spans="1:1">
      <c r="A4928" s="1"/>
    </row>
    <row r="4929" spans="1:1">
      <c r="A4929" s="1"/>
    </row>
    <row r="4930" spans="1:1">
      <c r="A4930" s="1"/>
    </row>
    <row r="4931" spans="1:1">
      <c r="A4931" s="1"/>
    </row>
    <row r="4932" spans="1:1">
      <c r="A4932" s="1"/>
    </row>
    <row r="4933" spans="1:1">
      <c r="A4933" s="1"/>
    </row>
    <row r="4934" spans="1:1">
      <c r="A4934" s="1"/>
    </row>
    <row r="4935" spans="1:1">
      <c r="A4935" s="1"/>
    </row>
    <row r="4936" spans="1:1">
      <c r="A4936" s="1"/>
    </row>
    <row r="4937" spans="1:1">
      <c r="A4937" s="1"/>
    </row>
    <row r="4938" spans="1:1">
      <c r="A4938" s="1"/>
    </row>
    <row r="4939" spans="1:1">
      <c r="A4939" s="1"/>
    </row>
    <row r="4940" spans="1:1">
      <c r="A4940" s="1"/>
    </row>
    <row r="4941" spans="1:1">
      <c r="A4941" s="1"/>
    </row>
    <row r="4942" spans="1:1">
      <c r="A4942" s="1"/>
    </row>
    <row r="4943" spans="1:1">
      <c r="A4943" s="1"/>
    </row>
    <row r="4944" spans="1:1">
      <c r="A4944" s="1"/>
    </row>
    <row r="4945" spans="1:1">
      <c r="A4945" s="1"/>
    </row>
    <row r="4946" spans="1:1">
      <c r="A4946" s="1"/>
    </row>
    <row r="4947" spans="1:1">
      <c r="A4947" s="1"/>
    </row>
    <row r="4948" spans="1:1">
      <c r="A4948" s="1"/>
    </row>
    <row r="4949" spans="1:1">
      <c r="A4949" s="1"/>
    </row>
    <row r="4950" spans="1:1">
      <c r="A4950" s="1"/>
    </row>
    <row r="4951" spans="1:1">
      <c r="A4951" s="1"/>
    </row>
    <row r="4952" spans="1:1">
      <c r="A4952" s="1"/>
    </row>
    <row r="4953" spans="1:1">
      <c r="A4953" s="1"/>
    </row>
    <row r="4954" spans="1:1">
      <c r="A4954" s="1"/>
    </row>
    <row r="4955" spans="1:1">
      <c r="A4955" s="1"/>
    </row>
    <row r="4956" spans="1:1">
      <c r="A4956" s="1"/>
    </row>
    <row r="4957" spans="1:1">
      <c r="A4957" s="1"/>
    </row>
    <row r="4958" spans="1:1">
      <c r="A4958" s="1"/>
    </row>
    <row r="4959" spans="1:1">
      <c r="A4959" s="1"/>
    </row>
    <row r="4960" spans="1:1">
      <c r="A4960" s="1"/>
    </row>
    <row r="4961" spans="1:1">
      <c r="A4961" s="1"/>
    </row>
    <row r="4962" spans="1:1">
      <c r="A4962" s="1"/>
    </row>
    <row r="4963" spans="1:1">
      <c r="A4963" s="1"/>
    </row>
    <row r="4964" spans="1:1">
      <c r="A4964" s="1"/>
    </row>
    <row r="4965" spans="1:1">
      <c r="A4965" s="1"/>
    </row>
    <row r="4966" spans="1:1">
      <c r="A4966" s="1"/>
    </row>
    <row r="4967" spans="1:1">
      <c r="A4967" s="1"/>
    </row>
    <row r="4968" spans="1:1">
      <c r="A4968" s="1"/>
    </row>
    <row r="4969" spans="1:1">
      <c r="A4969" s="1"/>
    </row>
    <row r="4970" spans="1:1">
      <c r="A4970" s="1"/>
    </row>
    <row r="4971" spans="1:1">
      <c r="A4971" s="1"/>
    </row>
    <row r="4972" spans="1:1">
      <c r="A4972" s="1"/>
    </row>
    <row r="4973" spans="1:1">
      <c r="A4973" s="1"/>
    </row>
    <row r="4974" spans="1:1">
      <c r="A4974" s="1"/>
    </row>
    <row r="4975" spans="1:1">
      <c r="A4975" s="1"/>
    </row>
    <row r="4976" spans="1:1">
      <c r="A4976" s="1"/>
    </row>
    <row r="4977" spans="1:1">
      <c r="A4977" s="1"/>
    </row>
    <row r="4978" spans="1:1">
      <c r="A4978" s="1"/>
    </row>
    <row r="4979" spans="1:1">
      <c r="A4979" s="1"/>
    </row>
    <row r="4980" spans="1:1">
      <c r="A4980" s="1"/>
    </row>
    <row r="4981" spans="1:1">
      <c r="A4981" s="1"/>
    </row>
    <row r="4982" spans="1:1">
      <c r="A4982" s="1"/>
    </row>
    <row r="4983" spans="1:1">
      <c r="A4983" s="1"/>
    </row>
    <row r="4984" spans="1:1">
      <c r="A4984" s="1"/>
    </row>
    <row r="4985" spans="1:1">
      <c r="A4985" s="1"/>
    </row>
    <row r="4986" spans="1:1">
      <c r="A4986" s="1"/>
    </row>
    <row r="4987" spans="1:1">
      <c r="A4987" s="1"/>
    </row>
    <row r="4988" spans="1:1">
      <c r="A4988" s="1"/>
    </row>
    <row r="4989" spans="1:1">
      <c r="A4989" s="1"/>
    </row>
    <row r="4990" spans="1:1">
      <c r="A4990" s="1"/>
    </row>
    <row r="4991" spans="1:1">
      <c r="A4991" s="1"/>
    </row>
    <row r="4992" spans="1:1">
      <c r="A4992" s="1"/>
    </row>
    <row r="4993" spans="1:1">
      <c r="A4993" s="1"/>
    </row>
    <row r="4994" spans="1:1">
      <c r="A4994" s="1"/>
    </row>
    <row r="4995" spans="1:1">
      <c r="A4995" s="1"/>
    </row>
    <row r="4996" spans="1:1">
      <c r="A4996" s="1"/>
    </row>
    <row r="4997" spans="1:1">
      <c r="A4997" s="1"/>
    </row>
    <row r="4998" spans="1:1">
      <c r="A4998" s="1"/>
    </row>
    <row r="4999" spans="1:1">
      <c r="A4999" s="1"/>
    </row>
    <row r="5000" spans="1:1">
      <c r="A5000" s="1"/>
    </row>
    <row r="5001" spans="1:1">
      <c r="A5001" s="1"/>
    </row>
    <row r="5002" spans="1:1">
      <c r="A5002" s="1"/>
    </row>
    <row r="5003" spans="1:1">
      <c r="A5003" s="1"/>
    </row>
    <row r="5004" spans="1:1">
      <c r="A5004" s="1"/>
    </row>
    <row r="5005" spans="1:1">
      <c r="A5005" s="1"/>
    </row>
    <row r="5006" spans="1:1">
      <c r="A5006" s="1"/>
    </row>
    <row r="5007" spans="1:1">
      <c r="A5007" s="1"/>
    </row>
    <row r="5008" spans="1:1">
      <c r="A5008" s="1"/>
    </row>
    <row r="5009" spans="1:1">
      <c r="A5009" s="1"/>
    </row>
    <row r="5010" spans="1:1">
      <c r="A5010" s="1"/>
    </row>
    <row r="5011" spans="1:1">
      <c r="A5011" s="1"/>
    </row>
    <row r="5012" spans="1:1">
      <c r="A5012" s="1"/>
    </row>
    <row r="5013" spans="1:1">
      <c r="A5013" s="1"/>
    </row>
    <row r="5014" spans="1:1">
      <c r="A5014" s="1"/>
    </row>
    <row r="5015" spans="1:1">
      <c r="A5015" s="1"/>
    </row>
    <row r="5016" spans="1:1">
      <c r="A5016" s="1"/>
    </row>
    <row r="5017" spans="1:1">
      <c r="A5017" s="1"/>
    </row>
    <row r="5018" spans="1:1">
      <c r="A5018" s="1"/>
    </row>
    <row r="5019" spans="1:1">
      <c r="A5019" s="1"/>
    </row>
    <row r="5020" spans="1:1">
      <c r="A5020" s="1"/>
    </row>
    <row r="5021" spans="1:1">
      <c r="A5021" s="1"/>
    </row>
    <row r="5022" spans="1:1">
      <c r="A5022" s="1"/>
    </row>
    <row r="5023" spans="1:1">
      <c r="A5023" s="1"/>
    </row>
    <row r="5024" spans="1:1">
      <c r="A5024" s="1"/>
    </row>
    <row r="5025" spans="1:1">
      <c r="A5025" s="1"/>
    </row>
    <row r="5026" spans="1:1">
      <c r="A5026" s="1"/>
    </row>
    <row r="5027" spans="1:1">
      <c r="A5027" s="1"/>
    </row>
    <row r="5028" spans="1:1">
      <c r="A5028" s="1"/>
    </row>
    <row r="5029" spans="1:1">
      <c r="A5029" s="1"/>
    </row>
    <row r="5030" spans="1:1">
      <c r="A5030" s="1"/>
    </row>
    <row r="5031" spans="1:1">
      <c r="A5031" s="1"/>
    </row>
    <row r="5032" spans="1:1">
      <c r="A5032" s="1"/>
    </row>
    <row r="5033" spans="1:1">
      <c r="A5033" s="1"/>
    </row>
    <row r="5034" spans="1:1">
      <c r="A5034" s="1"/>
    </row>
    <row r="5035" spans="1:1">
      <c r="A5035" s="1"/>
    </row>
    <row r="5036" spans="1:1">
      <c r="A5036" s="1"/>
    </row>
    <row r="5037" spans="1:1">
      <c r="A5037" s="1"/>
    </row>
    <row r="5038" spans="1:1">
      <c r="A5038" s="1"/>
    </row>
    <row r="5039" spans="1:1">
      <c r="A5039" s="1"/>
    </row>
    <row r="5040" spans="1:1">
      <c r="A5040" s="1"/>
    </row>
    <row r="5041" spans="1:1">
      <c r="A5041" s="1"/>
    </row>
    <row r="5042" spans="1:1">
      <c r="A5042" s="1"/>
    </row>
    <row r="5043" spans="1:1">
      <c r="A5043" s="1"/>
    </row>
    <row r="5044" spans="1:1">
      <c r="A5044" s="1"/>
    </row>
    <row r="5045" spans="1:1">
      <c r="A5045" s="1"/>
    </row>
    <row r="5046" spans="1:1">
      <c r="A5046" s="1"/>
    </row>
    <row r="5047" spans="1:1">
      <c r="A5047" s="1"/>
    </row>
    <row r="5048" spans="1:1">
      <c r="A5048" s="1"/>
    </row>
    <row r="5049" spans="1:1">
      <c r="A5049" s="1"/>
    </row>
    <row r="5050" spans="1:1">
      <c r="A5050" s="1"/>
    </row>
    <row r="5051" spans="1:1">
      <c r="A5051" s="1"/>
    </row>
    <row r="5052" spans="1:1">
      <c r="A5052" s="1"/>
    </row>
    <row r="5053" spans="1:1">
      <c r="A5053" s="1"/>
    </row>
    <row r="5054" spans="1:1">
      <c r="A5054" s="1"/>
    </row>
    <row r="5055" spans="1:1">
      <c r="A5055" s="1"/>
    </row>
    <row r="5056" spans="1:1">
      <c r="A5056" s="1"/>
    </row>
    <row r="5057" spans="1:1">
      <c r="A5057" s="1"/>
    </row>
    <row r="5058" spans="1:1">
      <c r="A5058" s="1"/>
    </row>
    <row r="5059" spans="1:1">
      <c r="A5059" s="1"/>
    </row>
    <row r="5060" spans="1:1">
      <c r="A5060" s="1"/>
    </row>
    <row r="5061" spans="1:1">
      <c r="A5061" s="1"/>
    </row>
    <row r="5062" spans="1:1">
      <c r="A5062" s="1"/>
    </row>
    <row r="5063" spans="1:1">
      <c r="A5063" s="1"/>
    </row>
    <row r="5064" spans="1:1">
      <c r="A5064" s="1"/>
    </row>
    <row r="5065" spans="1:1">
      <c r="A5065" s="1"/>
    </row>
    <row r="5066" spans="1:1">
      <c r="A5066" s="1"/>
    </row>
    <row r="5067" spans="1:1">
      <c r="A5067" s="1"/>
    </row>
    <row r="5068" spans="1:1">
      <c r="A5068" s="1"/>
    </row>
    <row r="5069" spans="1:1">
      <c r="A5069" s="1"/>
    </row>
    <row r="5070" spans="1:1">
      <c r="A5070" s="1"/>
    </row>
    <row r="5071" spans="1:1">
      <c r="A5071" s="1"/>
    </row>
    <row r="5072" spans="1:1">
      <c r="A5072" s="1"/>
    </row>
    <row r="5073" spans="1:1">
      <c r="A5073" s="1"/>
    </row>
    <row r="5074" spans="1:1">
      <c r="A5074" s="1"/>
    </row>
    <row r="5075" spans="1:1">
      <c r="A5075" s="1"/>
    </row>
    <row r="5076" spans="1:1">
      <c r="A5076" s="1"/>
    </row>
    <row r="5077" spans="1:1">
      <c r="A5077" s="1"/>
    </row>
    <row r="5078" spans="1:1">
      <c r="A5078" s="1"/>
    </row>
    <row r="5079" spans="1:1">
      <c r="A5079" s="1"/>
    </row>
    <row r="5080" spans="1:1">
      <c r="A5080" s="1"/>
    </row>
    <row r="5081" spans="1:1">
      <c r="A5081" s="1"/>
    </row>
    <row r="5082" spans="1:1">
      <c r="A5082" s="1"/>
    </row>
    <row r="5083" spans="1:1">
      <c r="A5083" s="1"/>
    </row>
    <row r="5084" spans="1:1">
      <c r="A5084" s="1"/>
    </row>
    <row r="5085" spans="1:1">
      <c r="A5085" s="1"/>
    </row>
    <row r="5086" spans="1:1">
      <c r="A5086" s="1"/>
    </row>
    <row r="5087" spans="1:1">
      <c r="A5087" s="1"/>
    </row>
    <row r="5088" spans="1:1">
      <c r="A5088" s="1"/>
    </row>
    <row r="5089" spans="1:1">
      <c r="A5089" s="1"/>
    </row>
    <row r="5090" spans="1:1">
      <c r="A5090" s="1"/>
    </row>
    <row r="5091" spans="1:1">
      <c r="A5091" s="1"/>
    </row>
    <row r="5092" spans="1:1">
      <c r="A5092" s="1"/>
    </row>
    <row r="5093" spans="1:1">
      <c r="A5093" s="1"/>
    </row>
    <row r="5094" spans="1:1">
      <c r="A5094" s="1"/>
    </row>
    <row r="5095" spans="1:1">
      <c r="A5095" s="1"/>
    </row>
    <row r="5096" spans="1:1">
      <c r="A5096" s="1"/>
    </row>
    <row r="5097" spans="1:1">
      <c r="A5097" s="1"/>
    </row>
    <row r="5098" spans="1:1">
      <c r="A5098" s="1"/>
    </row>
    <row r="5099" spans="1:1">
      <c r="A5099" s="1"/>
    </row>
    <row r="5100" spans="1:1">
      <c r="A5100" s="1"/>
    </row>
    <row r="5101" spans="1:1">
      <c r="A5101" s="1"/>
    </row>
    <row r="5102" spans="1:1">
      <c r="A5102" s="1"/>
    </row>
    <row r="5103" spans="1:1">
      <c r="A5103" s="1"/>
    </row>
    <row r="5104" spans="1:1">
      <c r="A5104" s="1"/>
    </row>
    <row r="5105" spans="1:1">
      <c r="A5105" s="1"/>
    </row>
    <row r="5106" spans="1:1">
      <c r="A5106" s="1"/>
    </row>
    <row r="5107" spans="1:1">
      <c r="A5107" s="1"/>
    </row>
    <row r="5108" spans="1:1">
      <c r="A5108" s="1"/>
    </row>
    <row r="5109" spans="1:1">
      <c r="A5109" s="1"/>
    </row>
    <row r="5110" spans="1:1">
      <c r="A5110" s="1"/>
    </row>
    <row r="5111" spans="1:1">
      <c r="A5111" s="1"/>
    </row>
    <row r="5112" spans="1:1">
      <c r="A5112" s="1"/>
    </row>
    <row r="5113" spans="1:1">
      <c r="A5113" s="1"/>
    </row>
    <row r="5114" spans="1:1">
      <c r="A5114" s="1"/>
    </row>
    <row r="5115" spans="1:1">
      <c r="A5115" s="1"/>
    </row>
    <row r="5116" spans="1:1">
      <c r="A5116" s="1"/>
    </row>
    <row r="5117" spans="1:1">
      <c r="A5117" s="1"/>
    </row>
    <row r="5118" spans="1:1">
      <c r="A5118" s="1"/>
    </row>
    <row r="5119" spans="1:1">
      <c r="A5119" s="1"/>
    </row>
    <row r="5120" spans="1:1">
      <c r="A5120" s="1"/>
    </row>
    <row r="5121" spans="1:1">
      <c r="A5121" s="1"/>
    </row>
    <row r="5122" spans="1:1">
      <c r="A5122" s="1"/>
    </row>
    <row r="5123" spans="1:1">
      <c r="A5123" s="1"/>
    </row>
    <row r="5124" spans="1:1">
      <c r="A5124" s="1"/>
    </row>
    <row r="5125" spans="1:1">
      <c r="A5125" s="1"/>
    </row>
    <row r="5126" spans="1:1">
      <c r="A5126" s="1"/>
    </row>
    <row r="5127" spans="1:1">
      <c r="A5127" s="1"/>
    </row>
    <row r="5128" spans="1:1">
      <c r="A5128" s="1"/>
    </row>
    <row r="5129" spans="1:1">
      <c r="A5129" s="1"/>
    </row>
    <row r="5130" spans="1:1">
      <c r="A5130" s="1"/>
    </row>
    <row r="5131" spans="1:1">
      <c r="A5131" s="1"/>
    </row>
    <row r="5132" spans="1:1">
      <c r="A5132" s="1"/>
    </row>
    <row r="5133" spans="1:1">
      <c r="A5133" s="1"/>
    </row>
    <row r="5134" spans="1:1">
      <c r="A5134" s="1"/>
    </row>
    <row r="5135" spans="1:1">
      <c r="A5135" s="1"/>
    </row>
    <row r="5136" spans="1:1">
      <c r="A5136" s="1"/>
    </row>
    <row r="5137" spans="1:1">
      <c r="A5137" s="1"/>
    </row>
    <row r="5138" spans="1:1">
      <c r="A5138" s="1"/>
    </row>
    <row r="5139" spans="1:1">
      <c r="A5139" s="1"/>
    </row>
    <row r="5140" spans="1:1">
      <c r="A5140" s="1"/>
    </row>
    <row r="5141" spans="1:1">
      <c r="A5141" s="1"/>
    </row>
    <row r="5142" spans="1:1">
      <c r="A5142" s="1"/>
    </row>
    <row r="5143" spans="1:1">
      <c r="A5143" s="1"/>
    </row>
    <row r="5144" spans="1:1">
      <c r="A5144" s="1"/>
    </row>
    <row r="5145" spans="1:1">
      <c r="A5145" s="1"/>
    </row>
    <row r="5146" spans="1:1">
      <c r="A5146" s="1"/>
    </row>
    <row r="5147" spans="1:1">
      <c r="A5147" s="1"/>
    </row>
    <row r="5148" spans="1:1">
      <c r="A5148" s="1"/>
    </row>
    <row r="5149" spans="1:1">
      <c r="A5149" s="1"/>
    </row>
    <row r="5150" spans="1:1">
      <c r="A5150" s="1"/>
    </row>
    <row r="5151" spans="1:1">
      <c r="A5151" s="1"/>
    </row>
    <row r="5152" spans="1:1">
      <c r="A5152" s="1"/>
    </row>
    <row r="5153" spans="1:1">
      <c r="A5153" s="1"/>
    </row>
    <row r="5154" spans="1:1">
      <c r="A5154" s="1"/>
    </row>
    <row r="5155" spans="1:1">
      <c r="A5155" s="1"/>
    </row>
    <row r="5156" spans="1:1">
      <c r="A5156" s="1"/>
    </row>
    <row r="5157" spans="1:1">
      <c r="A5157" s="1"/>
    </row>
    <row r="5158" spans="1:1">
      <c r="A5158" s="1"/>
    </row>
    <row r="5159" spans="1:1">
      <c r="A5159" s="1"/>
    </row>
    <row r="5160" spans="1:1">
      <c r="A5160" s="1"/>
    </row>
    <row r="5161" spans="1:1">
      <c r="A5161" s="1"/>
    </row>
    <row r="5162" spans="1:1">
      <c r="A5162" s="1"/>
    </row>
    <row r="5163" spans="1:1">
      <c r="A5163" s="1"/>
    </row>
    <row r="5164" spans="1:1">
      <c r="A5164" s="1"/>
    </row>
    <row r="5165" spans="1:1">
      <c r="A5165" s="1"/>
    </row>
    <row r="5166" spans="1:1">
      <c r="A5166" s="1"/>
    </row>
    <row r="5167" spans="1:1">
      <c r="A5167" s="1"/>
    </row>
    <row r="5168" spans="1:1">
      <c r="A5168" s="1"/>
    </row>
    <row r="5169" spans="1:1">
      <c r="A5169" s="1"/>
    </row>
    <row r="5170" spans="1:1">
      <c r="A5170" s="1"/>
    </row>
    <row r="5171" spans="1:1">
      <c r="A5171" s="1"/>
    </row>
    <row r="5172" spans="1:1">
      <c r="A5172" s="1"/>
    </row>
    <row r="5173" spans="1:1">
      <c r="A5173" s="1"/>
    </row>
    <row r="5174" spans="1:1">
      <c r="A5174" s="1"/>
    </row>
    <row r="5175" spans="1:1">
      <c r="A5175" s="1"/>
    </row>
    <row r="5176" spans="1:1">
      <c r="A5176" s="1"/>
    </row>
    <row r="5177" spans="1:1">
      <c r="A5177" s="1"/>
    </row>
    <row r="5178" spans="1:1">
      <c r="A5178" s="1"/>
    </row>
    <row r="5179" spans="1:1">
      <c r="A5179" s="1"/>
    </row>
    <row r="5180" spans="1:1">
      <c r="A5180" s="1"/>
    </row>
    <row r="5181" spans="1:1">
      <c r="A5181" s="1"/>
    </row>
    <row r="5182" spans="1:1">
      <c r="A5182" s="1"/>
    </row>
    <row r="5183" spans="1:1">
      <c r="A5183" s="1"/>
    </row>
    <row r="5184" spans="1:1">
      <c r="A5184" s="1"/>
    </row>
    <row r="5185" spans="1:1">
      <c r="A5185" s="1"/>
    </row>
    <row r="5186" spans="1:1">
      <c r="A5186" s="1"/>
    </row>
    <row r="5187" spans="1:1">
      <c r="A5187" s="1"/>
    </row>
    <row r="5188" spans="1:1">
      <c r="A5188" s="1"/>
    </row>
    <row r="5189" spans="1:1">
      <c r="A5189" s="1"/>
    </row>
    <row r="5190" spans="1:1">
      <c r="A5190" s="1"/>
    </row>
    <row r="5191" spans="1:1">
      <c r="A5191" s="1"/>
    </row>
    <row r="5192" spans="1:1">
      <c r="A5192" s="1"/>
    </row>
    <row r="5193" spans="1:1">
      <c r="A5193" s="1"/>
    </row>
    <row r="5194" spans="1:1">
      <c r="A5194" s="1"/>
    </row>
    <row r="5195" spans="1:1">
      <c r="A5195" s="1"/>
    </row>
    <row r="5196" spans="1:1">
      <c r="A5196" s="1"/>
    </row>
    <row r="5197" spans="1:1">
      <c r="A5197" s="1"/>
    </row>
    <row r="5198" spans="1:1">
      <c r="A5198" s="1"/>
    </row>
    <row r="5199" spans="1:1">
      <c r="A5199" s="1"/>
    </row>
    <row r="5200" spans="1:1">
      <c r="A5200" s="1"/>
    </row>
    <row r="5201" spans="1:1">
      <c r="A5201" s="1"/>
    </row>
    <row r="5202" spans="1:1">
      <c r="A5202" s="1"/>
    </row>
    <row r="5203" spans="1:1">
      <c r="A5203" s="1"/>
    </row>
    <row r="5204" spans="1:1">
      <c r="A5204" s="1"/>
    </row>
    <row r="5205" spans="1:1">
      <c r="A5205" s="1"/>
    </row>
    <row r="5206" spans="1:1">
      <c r="A5206" s="1"/>
    </row>
    <row r="5207" spans="1:1">
      <c r="A5207" s="1"/>
    </row>
    <row r="5208" spans="1:1">
      <c r="A5208" s="1"/>
    </row>
    <row r="5209" spans="1:1">
      <c r="A5209" s="1"/>
    </row>
    <row r="5210" spans="1:1">
      <c r="A5210" s="1"/>
    </row>
    <row r="5211" spans="1:1">
      <c r="A5211" s="1"/>
    </row>
    <row r="5212" spans="1:1">
      <c r="A5212" s="1"/>
    </row>
    <row r="5213" spans="1:1">
      <c r="A5213" s="1"/>
    </row>
    <row r="5214" spans="1:1">
      <c r="A5214" s="1"/>
    </row>
    <row r="5215" spans="1:1">
      <c r="A5215" s="1"/>
    </row>
    <row r="5216" spans="1:1">
      <c r="A5216" s="1"/>
    </row>
    <row r="5217" spans="1:1">
      <c r="A5217" s="1"/>
    </row>
    <row r="5218" spans="1:1">
      <c r="A5218" s="1"/>
    </row>
    <row r="5219" spans="1:1">
      <c r="A5219" s="1"/>
    </row>
    <row r="5220" spans="1:1">
      <c r="A5220" s="1"/>
    </row>
    <row r="5221" spans="1:1">
      <c r="A5221" s="1"/>
    </row>
    <row r="5222" spans="1:1">
      <c r="A5222" s="1"/>
    </row>
    <row r="5223" spans="1:1">
      <c r="A5223" s="1"/>
    </row>
    <row r="5224" spans="1:1">
      <c r="A5224" s="1"/>
    </row>
    <row r="5225" spans="1:1">
      <c r="A5225" s="1"/>
    </row>
    <row r="5226" spans="1:1">
      <c r="A5226" s="1"/>
    </row>
    <row r="5227" spans="1:1">
      <c r="A5227" s="1"/>
    </row>
    <row r="5228" spans="1:1">
      <c r="A5228" s="1"/>
    </row>
    <row r="5229" spans="1:1">
      <c r="A5229" s="1"/>
    </row>
    <row r="5230" spans="1:1">
      <c r="A5230" s="1"/>
    </row>
    <row r="5231" spans="1:1">
      <c r="A5231" s="1"/>
    </row>
    <row r="5232" spans="1:1">
      <c r="A5232" s="1"/>
    </row>
    <row r="5233" spans="1:1">
      <c r="A5233" s="1"/>
    </row>
    <row r="5234" spans="1:1">
      <c r="A5234" s="1"/>
    </row>
    <row r="5235" spans="1:1">
      <c r="A5235" s="1"/>
    </row>
    <row r="5236" spans="1:1">
      <c r="A5236" s="1"/>
    </row>
    <row r="5237" spans="1:1">
      <c r="A5237" s="1"/>
    </row>
    <row r="5238" spans="1:1">
      <c r="A5238" s="1"/>
    </row>
    <row r="5239" spans="1:1">
      <c r="A5239" s="1"/>
    </row>
    <row r="5240" spans="1:1">
      <c r="A5240" s="1"/>
    </row>
    <row r="5241" spans="1:1">
      <c r="A5241" s="1"/>
    </row>
    <row r="5242" spans="1:1">
      <c r="A5242" s="1"/>
    </row>
    <row r="5243" spans="1:1">
      <c r="A5243" s="1"/>
    </row>
    <row r="5244" spans="1:1">
      <c r="A5244" s="1"/>
    </row>
    <row r="5245" spans="1:1">
      <c r="A5245" s="1"/>
    </row>
    <row r="5246" spans="1:1">
      <c r="A5246" s="1"/>
    </row>
    <row r="5247" spans="1:1">
      <c r="A5247" s="1"/>
    </row>
    <row r="5248" spans="1:1">
      <c r="A5248" s="1"/>
    </row>
    <row r="5249" spans="1:1">
      <c r="A5249" s="1"/>
    </row>
    <row r="5250" spans="1:1">
      <c r="A5250" s="1"/>
    </row>
    <row r="5251" spans="1:1">
      <c r="A5251" s="1"/>
    </row>
    <row r="5252" spans="1:1">
      <c r="A5252" s="1"/>
    </row>
    <row r="5253" spans="1:1">
      <c r="A5253" s="1"/>
    </row>
    <row r="5254" spans="1:1">
      <c r="A5254" s="1"/>
    </row>
    <row r="5255" spans="1:1">
      <c r="A5255" s="1"/>
    </row>
    <row r="5256" spans="1:1">
      <c r="A5256" s="1"/>
    </row>
    <row r="5257" spans="1:1">
      <c r="A5257" s="1"/>
    </row>
    <row r="5258" spans="1:1">
      <c r="A5258" s="1"/>
    </row>
    <row r="5259" spans="1:1">
      <c r="A5259" s="1"/>
    </row>
    <row r="5260" spans="1:1">
      <c r="A5260" s="1"/>
    </row>
    <row r="5261" spans="1:1">
      <c r="A5261" s="1"/>
    </row>
    <row r="5262" spans="1:1">
      <c r="A5262" s="1"/>
    </row>
    <row r="5263" spans="1:1">
      <c r="A5263" s="1"/>
    </row>
    <row r="5264" spans="1:1">
      <c r="A5264" s="1"/>
    </row>
    <row r="5265" spans="1:1">
      <c r="A5265" s="1"/>
    </row>
    <row r="5266" spans="1:1">
      <c r="A5266" s="1"/>
    </row>
    <row r="5267" spans="1:1">
      <c r="A5267" s="1"/>
    </row>
    <row r="5268" spans="1:1">
      <c r="A5268" s="1"/>
    </row>
    <row r="5269" spans="1:1">
      <c r="A5269" s="1"/>
    </row>
    <row r="5270" spans="1:1">
      <c r="A5270" s="1"/>
    </row>
    <row r="5271" spans="1:1">
      <c r="A5271" s="1"/>
    </row>
    <row r="5272" spans="1:1">
      <c r="A5272" s="1"/>
    </row>
    <row r="5273" spans="1:1">
      <c r="A5273" s="1"/>
    </row>
    <row r="5274" spans="1:1">
      <c r="A5274" s="1"/>
    </row>
    <row r="5275" spans="1:1">
      <c r="A5275" s="1"/>
    </row>
    <row r="5276" spans="1:1">
      <c r="A5276" s="1"/>
    </row>
    <row r="5277" spans="1:1">
      <c r="A5277" s="1"/>
    </row>
    <row r="5278" spans="1:1">
      <c r="A5278" s="1"/>
    </row>
    <row r="5279" spans="1:1">
      <c r="A5279" s="1"/>
    </row>
    <row r="5280" spans="1:1">
      <c r="A5280" s="1"/>
    </row>
    <row r="5281" spans="1:1">
      <c r="A5281" s="1"/>
    </row>
    <row r="5282" spans="1:1">
      <c r="A5282" s="1"/>
    </row>
    <row r="5283" spans="1:1">
      <c r="A5283" s="1"/>
    </row>
    <row r="5284" spans="1:1">
      <c r="A5284" s="1"/>
    </row>
    <row r="5285" spans="1:1">
      <c r="A5285" s="1"/>
    </row>
    <row r="5286" spans="1:1">
      <c r="A5286" s="1"/>
    </row>
    <row r="5287" spans="1:1">
      <c r="A5287" s="1"/>
    </row>
    <row r="5288" spans="1:1">
      <c r="A5288" s="1"/>
    </row>
    <row r="5289" spans="1:1">
      <c r="A5289" s="1"/>
    </row>
    <row r="5290" spans="1:1">
      <c r="A5290" s="1"/>
    </row>
    <row r="5291" spans="1:1">
      <c r="A5291" s="1"/>
    </row>
    <row r="5292" spans="1:1">
      <c r="A5292" s="1"/>
    </row>
    <row r="5293" spans="1:1">
      <c r="A5293" s="1"/>
    </row>
    <row r="5294" spans="1:1">
      <c r="A5294" s="1"/>
    </row>
    <row r="5295" spans="1:1">
      <c r="A5295" s="1"/>
    </row>
    <row r="5296" spans="1:1">
      <c r="A5296" s="1"/>
    </row>
    <row r="5297" spans="1:1">
      <c r="A5297" s="1"/>
    </row>
    <row r="5298" spans="1:1">
      <c r="A5298" s="1"/>
    </row>
    <row r="5299" spans="1:1">
      <c r="A5299" s="1"/>
    </row>
    <row r="5300" spans="1:1">
      <c r="A5300" s="1"/>
    </row>
    <row r="5301" spans="1:1">
      <c r="A5301" s="1"/>
    </row>
    <row r="5302" spans="1:1">
      <c r="A5302" s="1"/>
    </row>
    <row r="5303" spans="1:1">
      <c r="A5303" s="1"/>
    </row>
    <row r="5304" spans="1:1">
      <c r="A5304" s="1"/>
    </row>
    <row r="5305" spans="1:1">
      <c r="A5305" s="1"/>
    </row>
    <row r="5306" spans="1:1">
      <c r="A5306" s="1"/>
    </row>
    <row r="5307" spans="1:1">
      <c r="A5307" s="1"/>
    </row>
    <row r="5308" spans="1:1">
      <c r="A5308" s="1"/>
    </row>
    <row r="5309" spans="1:1">
      <c r="A5309" s="1"/>
    </row>
    <row r="5310" spans="1:1">
      <c r="A5310" s="1"/>
    </row>
    <row r="5311" spans="1:1">
      <c r="A5311" s="1"/>
    </row>
    <row r="5312" spans="1:1">
      <c r="A5312" s="1"/>
    </row>
    <row r="5313" spans="1:1">
      <c r="A5313" s="1"/>
    </row>
    <row r="5314" spans="1:1">
      <c r="A5314" s="1"/>
    </row>
    <row r="5315" spans="1:1">
      <c r="A5315" s="1"/>
    </row>
    <row r="5316" spans="1:1">
      <c r="A5316" s="1"/>
    </row>
    <row r="5317" spans="1:1">
      <c r="A5317" s="1"/>
    </row>
    <row r="5318" spans="1:1">
      <c r="A5318" s="1"/>
    </row>
    <row r="5319" spans="1:1">
      <c r="A5319" s="1"/>
    </row>
    <row r="5320" spans="1:1">
      <c r="A5320" s="1"/>
    </row>
    <row r="5321" spans="1:1">
      <c r="A5321" s="1"/>
    </row>
    <row r="5322" spans="1:1">
      <c r="A5322" s="1"/>
    </row>
    <row r="5323" spans="1:1">
      <c r="A5323" s="1"/>
    </row>
    <row r="5324" spans="1:1">
      <c r="A5324" s="1"/>
    </row>
    <row r="5325" spans="1:1">
      <c r="A5325" s="1"/>
    </row>
    <row r="5326" spans="1:1">
      <c r="A5326" s="1"/>
    </row>
    <row r="5327" spans="1:1">
      <c r="A5327" s="1"/>
    </row>
    <row r="5328" spans="1:1">
      <c r="A5328" s="1"/>
    </row>
    <row r="5329" spans="1:1">
      <c r="A5329" s="1"/>
    </row>
    <row r="5330" spans="1:1">
      <c r="A5330" s="1"/>
    </row>
    <row r="5331" spans="1:1">
      <c r="A5331" s="1"/>
    </row>
    <row r="5332" spans="1:1">
      <c r="A5332" s="1"/>
    </row>
    <row r="5333" spans="1:1">
      <c r="A5333" s="1"/>
    </row>
    <row r="5334" spans="1:1">
      <c r="A5334" s="1"/>
    </row>
    <row r="5335" spans="1:1">
      <c r="A5335" s="1"/>
    </row>
    <row r="5336" spans="1:1">
      <c r="A5336" s="1"/>
    </row>
    <row r="5337" spans="1:1">
      <c r="A5337" s="1"/>
    </row>
    <row r="5338" spans="1:1">
      <c r="A5338" s="1"/>
    </row>
    <row r="5339" spans="1:1">
      <c r="A5339" s="1"/>
    </row>
    <row r="5340" spans="1:1">
      <c r="A5340" s="1"/>
    </row>
    <row r="5341" spans="1:1">
      <c r="A5341" s="1"/>
    </row>
    <row r="5342" spans="1:1">
      <c r="A5342" s="1"/>
    </row>
    <row r="5343" spans="1:1">
      <c r="A5343" s="1"/>
    </row>
    <row r="5344" spans="1:1">
      <c r="A5344" s="1"/>
    </row>
    <row r="5345" spans="1:1">
      <c r="A5345" s="1"/>
    </row>
    <row r="5346" spans="1:1">
      <c r="A5346" s="1"/>
    </row>
    <row r="5347" spans="1:1">
      <c r="A5347" s="1"/>
    </row>
    <row r="5348" spans="1:1">
      <c r="A5348" s="1"/>
    </row>
    <row r="5349" spans="1:1">
      <c r="A5349" s="1"/>
    </row>
    <row r="5350" spans="1:1">
      <c r="A5350" s="1"/>
    </row>
    <row r="5351" spans="1:1">
      <c r="A5351" s="1"/>
    </row>
    <row r="5352" spans="1:1">
      <c r="A5352" s="1"/>
    </row>
    <row r="5353" spans="1:1">
      <c r="A5353" s="1"/>
    </row>
    <row r="5354" spans="1:1">
      <c r="A5354" s="1"/>
    </row>
    <row r="5355" spans="1:1">
      <c r="A5355" s="1"/>
    </row>
    <row r="5356" spans="1:1">
      <c r="A5356" s="1"/>
    </row>
    <row r="5357" spans="1:1">
      <c r="A5357" s="1"/>
    </row>
    <row r="5358" spans="1:1">
      <c r="A5358" s="1"/>
    </row>
    <row r="5359" spans="1:1">
      <c r="A5359" s="1"/>
    </row>
    <row r="5360" spans="1:1">
      <c r="A5360" s="1"/>
    </row>
    <row r="5361" spans="1:1">
      <c r="A5361" s="1"/>
    </row>
    <row r="5362" spans="1:1">
      <c r="A5362" s="1"/>
    </row>
    <row r="5363" spans="1:1">
      <c r="A5363" s="1"/>
    </row>
    <row r="5364" spans="1:1">
      <c r="A5364" s="1"/>
    </row>
    <row r="5365" spans="1:1">
      <c r="A5365" s="1"/>
    </row>
    <row r="5366" spans="1:1">
      <c r="A5366" s="1"/>
    </row>
    <row r="5367" spans="1:1">
      <c r="A5367" s="1"/>
    </row>
    <row r="5368" spans="1:1">
      <c r="A5368" s="1"/>
    </row>
    <row r="5369" spans="1:1">
      <c r="A5369" s="1"/>
    </row>
    <row r="5370" spans="1:1">
      <c r="A5370" s="1"/>
    </row>
    <row r="5371" spans="1:1">
      <c r="A5371" s="1"/>
    </row>
    <row r="5372" spans="1:1">
      <c r="A5372" s="1"/>
    </row>
    <row r="5373" spans="1:1">
      <c r="A5373" s="1"/>
    </row>
    <row r="5374" spans="1:1">
      <c r="A5374" s="1"/>
    </row>
    <row r="5375" spans="1:1">
      <c r="A5375" s="1"/>
    </row>
    <row r="5376" spans="1:1">
      <c r="A5376" s="1"/>
    </row>
    <row r="5377" spans="1:1">
      <c r="A5377" s="1"/>
    </row>
    <row r="5378" spans="1:1">
      <c r="A5378" s="1"/>
    </row>
    <row r="5379" spans="1:1">
      <c r="A5379" s="1"/>
    </row>
    <row r="5380" spans="1:1">
      <c r="A5380" s="1"/>
    </row>
    <row r="5381" spans="1:1">
      <c r="A5381" s="1"/>
    </row>
    <row r="5382" spans="1:1">
      <c r="A5382" s="1"/>
    </row>
    <row r="5383" spans="1:1">
      <c r="A5383" s="1"/>
    </row>
    <row r="5384" spans="1:1">
      <c r="A5384" s="1"/>
    </row>
    <row r="5385" spans="1:1">
      <c r="A5385" s="1"/>
    </row>
    <row r="5386" spans="1:1">
      <c r="A5386" s="1"/>
    </row>
    <row r="5387" spans="1:1">
      <c r="A5387" s="1"/>
    </row>
    <row r="5388" spans="1:1">
      <c r="A5388" s="1"/>
    </row>
    <row r="5389" spans="1:1">
      <c r="A5389" s="1"/>
    </row>
    <row r="5390" spans="1:1">
      <c r="A5390" s="1"/>
    </row>
    <row r="5391" spans="1:1">
      <c r="A5391" s="1"/>
    </row>
    <row r="5392" spans="1:1">
      <c r="A5392" s="1"/>
    </row>
    <row r="5393" spans="1:1">
      <c r="A5393" s="1"/>
    </row>
    <row r="5394" spans="1:1">
      <c r="A5394" s="1"/>
    </row>
    <row r="5395" spans="1:1">
      <c r="A5395" s="1"/>
    </row>
    <row r="5396" spans="1:1">
      <c r="A5396" s="1"/>
    </row>
    <row r="5397" spans="1:1">
      <c r="A5397" s="1"/>
    </row>
    <row r="5398" spans="1:1">
      <c r="A5398" s="1"/>
    </row>
    <row r="5399" spans="1:1">
      <c r="A5399" s="1"/>
    </row>
    <row r="5400" spans="1:1">
      <c r="A5400" s="1"/>
    </row>
    <row r="5401" spans="1:1">
      <c r="A5401" s="1"/>
    </row>
    <row r="5402" spans="1:1">
      <c r="A5402" s="1"/>
    </row>
    <row r="5403" spans="1:1">
      <c r="A5403" s="1"/>
    </row>
    <row r="5404" spans="1:1">
      <c r="A5404" s="1"/>
    </row>
    <row r="5405" spans="1:1">
      <c r="A5405" s="1"/>
    </row>
    <row r="5406" spans="1:1">
      <c r="A5406" s="1"/>
    </row>
    <row r="5407" spans="1:1">
      <c r="A5407" s="1"/>
    </row>
    <row r="5408" spans="1:1">
      <c r="A5408" s="1"/>
    </row>
    <row r="5409" spans="1:1">
      <c r="A5409" s="1"/>
    </row>
    <row r="5410" spans="1:1">
      <c r="A5410" s="1"/>
    </row>
    <row r="5411" spans="1:1">
      <c r="A5411" s="1"/>
    </row>
    <row r="5412" spans="1:1">
      <c r="A5412" s="1"/>
    </row>
    <row r="5413" spans="1:1">
      <c r="A5413" s="1"/>
    </row>
    <row r="5414" spans="1:1">
      <c r="A5414" s="1"/>
    </row>
    <row r="5415" spans="1:1">
      <c r="A5415" s="1"/>
    </row>
    <row r="5416" spans="1:1">
      <c r="A5416" s="1"/>
    </row>
    <row r="5417" spans="1:1">
      <c r="A5417" s="1"/>
    </row>
    <row r="5418" spans="1:1">
      <c r="A5418" s="1"/>
    </row>
    <row r="5419" spans="1:1">
      <c r="A5419" s="1"/>
    </row>
    <row r="5420" spans="1:1">
      <c r="A5420" s="1"/>
    </row>
    <row r="5421" spans="1:1">
      <c r="A5421" s="1"/>
    </row>
    <row r="5422" spans="1:1">
      <c r="A5422" s="1"/>
    </row>
    <row r="5423" spans="1:1">
      <c r="A5423" s="1"/>
    </row>
    <row r="5424" spans="1:1">
      <c r="A5424" s="1"/>
    </row>
    <row r="5425" spans="1:1">
      <c r="A5425" s="1"/>
    </row>
    <row r="5426" spans="1:1">
      <c r="A5426" s="1"/>
    </row>
    <row r="5427" spans="1:1">
      <c r="A5427" s="1"/>
    </row>
    <row r="5428" spans="1:1">
      <c r="A5428" s="1"/>
    </row>
    <row r="5429" spans="1:1">
      <c r="A5429" s="1"/>
    </row>
    <row r="5430" spans="1:1">
      <c r="A5430" s="1"/>
    </row>
    <row r="5431" spans="1:1">
      <c r="A5431" s="1"/>
    </row>
    <row r="5432" spans="1:1">
      <c r="A5432" s="1"/>
    </row>
    <row r="5433" spans="1:1">
      <c r="A5433" s="1"/>
    </row>
    <row r="5434" spans="1:1">
      <c r="A5434" s="1"/>
    </row>
    <row r="5435" spans="1:1">
      <c r="A5435" s="1"/>
    </row>
    <row r="5436" spans="1:1">
      <c r="A5436" s="1"/>
    </row>
    <row r="5437" spans="1:1">
      <c r="A5437" s="1"/>
    </row>
    <row r="5438" spans="1:1">
      <c r="A5438" s="1"/>
    </row>
    <row r="5439" spans="1:1">
      <c r="A5439" s="1"/>
    </row>
    <row r="5440" spans="1:1">
      <c r="A5440" s="1"/>
    </row>
    <row r="5441" spans="1:1">
      <c r="A5441" s="1"/>
    </row>
    <row r="5442" spans="1:1">
      <c r="A5442" s="1"/>
    </row>
    <row r="5443" spans="1:1">
      <c r="A5443" s="1"/>
    </row>
    <row r="5444" spans="1:1">
      <c r="A5444" s="1"/>
    </row>
    <row r="5445" spans="1:1">
      <c r="A5445" s="1"/>
    </row>
    <row r="5446" spans="1:1">
      <c r="A5446" s="1"/>
    </row>
    <row r="5447" spans="1:1">
      <c r="A5447" s="1"/>
    </row>
    <row r="5448" spans="1:1">
      <c r="A5448" s="1"/>
    </row>
    <row r="5449" spans="1:1">
      <c r="A5449" s="1"/>
    </row>
    <row r="5450" spans="1:1">
      <c r="A5450" s="1"/>
    </row>
    <row r="5451" spans="1:1">
      <c r="A5451" s="1"/>
    </row>
    <row r="5452" spans="1:1">
      <c r="A5452" s="1"/>
    </row>
    <row r="5453" spans="1:1">
      <c r="A5453" s="1"/>
    </row>
    <row r="5454" spans="1:1">
      <c r="A5454" s="1"/>
    </row>
    <row r="5455" spans="1:1">
      <c r="A5455" s="1"/>
    </row>
    <row r="5456" spans="1:1">
      <c r="A5456" s="1"/>
    </row>
    <row r="5457" spans="1:1">
      <c r="A5457" s="1"/>
    </row>
    <row r="5458" spans="1:1">
      <c r="A5458" s="1"/>
    </row>
    <row r="5459" spans="1:1">
      <c r="A5459" s="1"/>
    </row>
    <row r="5460" spans="1:1">
      <c r="A5460" s="1"/>
    </row>
    <row r="5461" spans="1:1">
      <c r="A5461" s="1"/>
    </row>
    <row r="5462" spans="1:1">
      <c r="A5462" s="1"/>
    </row>
    <row r="5463" spans="1:1">
      <c r="A5463" s="1"/>
    </row>
    <row r="5464" spans="1:1">
      <c r="A5464" s="1"/>
    </row>
    <row r="5465" spans="1:1">
      <c r="A5465" s="1"/>
    </row>
    <row r="5466" spans="1:1">
      <c r="A5466" s="1"/>
    </row>
    <row r="5467" spans="1:1">
      <c r="A5467" s="1"/>
    </row>
    <row r="5468" spans="1:1">
      <c r="A5468" s="1"/>
    </row>
    <row r="5469" spans="1:1">
      <c r="A5469" s="1"/>
    </row>
    <row r="5470" spans="1:1">
      <c r="A5470" s="1"/>
    </row>
    <row r="5471" spans="1:1">
      <c r="A5471" s="1"/>
    </row>
    <row r="5472" spans="1:1">
      <c r="A5472" s="1"/>
    </row>
    <row r="5473" spans="1:1">
      <c r="A5473" s="1"/>
    </row>
    <row r="5474" spans="1:1">
      <c r="A5474" s="1"/>
    </row>
    <row r="5475" spans="1:1">
      <c r="A5475" s="1"/>
    </row>
    <row r="5476" spans="1:1">
      <c r="A5476" s="1"/>
    </row>
    <row r="5477" spans="1:1">
      <c r="A5477" s="1"/>
    </row>
    <row r="5478" spans="1:1">
      <c r="A5478" s="1"/>
    </row>
    <row r="5479" spans="1:1">
      <c r="A5479" s="1"/>
    </row>
    <row r="5480" spans="1:1">
      <c r="A5480" s="1"/>
    </row>
    <row r="5481" spans="1:1">
      <c r="A5481" s="1"/>
    </row>
    <row r="5482" spans="1:1">
      <c r="A5482" s="1"/>
    </row>
    <row r="5483" spans="1:1">
      <c r="A5483" s="1"/>
    </row>
    <row r="5484" spans="1:1">
      <c r="A5484" s="1"/>
    </row>
    <row r="5485" spans="1:1">
      <c r="A5485" s="1"/>
    </row>
    <row r="5486" spans="1:1">
      <c r="A5486" s="1"/>
    </row>
    <row r="5487" spans="1:1">
      <c r="A5487" s="1"/>
    </row>
    <row r="5488" spans="1:1">
      <c r="A5488" s="1"/>
    </row>
    <row r="5489" spans="1:1">
      <c r="A5489" s="1"/>
    </row>
    <row r="5490" spans="1:1">
      <c r="A5490" s="1"/>
    </row>
    <row r="5491" spans="1:1">
      <c r="A5491" s="1"/>
    </row>
    <row r="5492" spans="1:1">
      <c r="A5492" s="1"/>
    </row>
    <row r="5493" spans="1:1">
      <c r="A5493" s="1"/>
    </row>
    <row r="5494" spans="1:1">
      <c r="A5494" s="1"/>
    </row>
    <row r="5495" spans="1:1">
      <c r="A5495" s="1"/>
    </row>
    <row r="5496" spans="1:1">
      <c r="A5496" s="1"/>
    </row>
    <row r="5497" spans="1:1">
      <c r="A5497" s="1"/>
    </row>
    <row r="5498" spans="1:1">
      <c r="A5498" s="1"/>
    </row>
    <row r="5499" spans="1:1">
      <c r="A5499" s="1"/>
    </row>
    <row r="5500" spans="1:1">
      <c r="A5500" s="1"/>
    </row>
    <row r="5501" spans="1:1">
      <c r="A5501" s="1"/>
    </row>
    <row r="5502" spans="1:1">
      <c r="A5502" s="1"/>
    </row>
    <row r="5503" spans="1:1">
      <c r="A5503" s="1"/>
    </row>
    <row r="5504" spans="1:1">
      <c r="A5504" s="1"/>
    </row>
    <row r="5505" spans="1:1">
      <c r="A5505" s="1"/>
    </row>
    <row r="5506" spans="1:1">
      <c r="A5506" s="1"/>
    </row>
    <row r="5507" spans="1:1">
      <c r="A5507" s="1"/>
    </row>
    <row r="5508" spans="1:1">
      <c r="A5508" s="1"/>
    </row>
    <row r="5509" spans="1:1">
      <c r="A5509" s="1"/>
    </row>
    <row r="5510" spans="1:1">
      <c r="A5510" s="1"/>
    </row>
    <row r="5511" spans="1:1">
      <c r="A5511" s="1"/>
    </row>
    <row r="5512" spans="1:1">
      <c r="A5512" s="1"/>
    </row>
    <row r="5513" spans="1:1">
      <c r="A5513" s="1"/>
    </row>
    <row r="5514" spans="1:1">
      <c r="A5514" s="1"/>
    </row>
    <row r="5515" spans="1:1">
      <c r="A5515" s="1"/>
    </row>
    <row r="5516" spans="1:1">
      <c r="A5516" s="1"/>
    </row>
    <row r="5517" spans="1:1">
      <c r="A5517" s="1"/>
    </row>
    <row r="5518" spans="1:1">
      <c r="A5518" s="1"/>
    </row>
    <row r="5519" spans="1:1">
      <c r="A5519" s="1"/>
    </row>
    <row r="5520" spans="1:1">
      <c r="A5520" s="1"/>
    </row>
    <row r="5521" spans="1:1">
      <c r="A5521" s="1"/>
    </row>
    <row r="5522" spans="1:1">
      <c r="A5522" s="1"/>
    </row>
    <row r="5523" spans="1:1">
      <c r="A5523" s="1"/>
    </row>
    <row r="5524" spans="1:1">
      <c r="A5524" s="1"/>
    </row>
    <row r="5525" spans="1:1">
      <c r="A5525" s="1"/>
    </row>
    <row r="5526" spans="1:1">
      <c r="A5526" s="1"/>
    </row>
    <row r="5527" spans="1:1">
      <c r="A5527" s="1"/>
    </row>
    <row r="5528" spans="1:1">
      <c r="A5528" s="1"/>
    </row>
    <row r="5529" spans="1:1">
      <c r="A5529" s="1"/>
    </row>
    <row r="5530" spans="1:1">
      <c r="A5530" s="1"/>
    </row>
    <row r="5531" spans="1:1">
      <c r="A5531" s="1"/>
    </row>
    <row r="5532" spans="1:1">
      <c r="A5532" s="1"/>
    </row>
    <row r="5533" spans="1:1">
      <c r="A5533" s="1"/>
    </row>
    <row r="5534" spans="1:1">
      <c r="A5534" s="1"/>
    </row>
    <row r="5535" spans="1:1">
      <c r="A5535" s="1"/>
    </row>
    <row r="5536" spans="1:1">
      <c r="A5536" s="1"/>
    </row>
    <row r="5537" spans="1:1">
      <c r="A5537" s="1"/>
    </row>
    <row r="5538" spans="1:1">
      <c r="A5538" s="1"/>
    </row>
    <row r="5539" spans="1:1">
      <c r="A5539" s="1"/>
    </row>
    <row r="5540" spans="1:1">
      <c r="A5540" s="1"/>
    </row>
    <row r="5541" spans="1:1">
      <c r="A5541" s="1"/>
    </row>
    <row r="5542" spans="1:1">
      <c r="A5542" s="1"/>
    </row>
    <row r="5543" spans="1:1">
      <c r="A5543" s="1"/>
    </row>
    <row r="5544" spans="1:1">
      <c r="A5544" s="1"/>
    </row>
    <row r="5545" spans="1:1">
      <c r="A5545" s="1"/>
    </row>
    <row r="5546" spans="1:1">
      <c r="A5546" s="1"/>
    </row>
    <row r="5547" spans="1:1">
      <c r="A5547" s="1"/>
    </row>
    <row r="5548" spans="1:1">
      <c r="A5548" s="1"/>
    </row>
    <row r="5549" spans="1:1">
      <c r="A5549" s="1"/>
    </row>
    <row r="5550" spans="1:1">
      <c r="A5550" s="1"/>
    </row>
    <row r="5551" spans="1:1">
      <c r="A5551" s="1"/>
    </row>
    <row r="5552" spans="1:1">
      <c r="A5552" s="1"/>
    </row>
    <row r="5553" spans="1:1">
      <c r="A5553" s="1"/>
    </row>
    <row r="5554" spans="1:1">
      <c r="A5554" s="1"/>
    </row>
    <row r="5555" spans="1:1">
      <c r="A5555" s="1"/>
    </row>
    <row r="5556" spans="1:1">
      <c r="A5556" s="1"/>
    </row>
    <row r="5557" spans="1:1">
      <c r="A5557" s="1"/>
    </row>
    <row r="5558" spans="1:1">
      <c r="A5558" s="1"/>
    </row>
    <row r="5559" spans="1:1">
      <c r="A5559" s="1"/>
    </row>
    <row r="5560" spans="1:1">
      <c r="A5560" s="1"/>
    </row>
    <row r="5561" spans="1:1">
      <c r="A5561" s="1"/>
    </row>
    <row r="5562" spans="1:1">
      <c r="A5562" s="1"/>
    </row>
    <row r="5563" spans="1:1">
      <c r="A5563" s="1"/>
    </row>
    <row r="5564" spans="1:1">
      <c r="A5564" s="1"/>
    </row>
    <row r="5565" spans="1:1">
      <c r="A5565" s="1"/>
    </row>
    <row r="5566" spans="1:1">
      <c r="A5566" s="1"/>
    </row>
    <row r="5567" spans="1:1">
      <c r="A5567" s="1"/>
    </row>
    <row r="5568" spans="1:1">
      <c r="A5568" s="1"/>
    </row>
    <row r="5569" spans="1:1">
      <c r="A5569" s="1"/>
    </row>
    <row r="5570" spans="1:1">
      <c r="A5570" s="1"/>
    </row>
    <row r="5571" spans="1:1">
      <c r="A5571" s="1"/>
    </row>
    <row r="5572" spans="1:1">
      <c r="A5572" s="1"/>
    </row>
    <row r="5573" spans="1:1">
      <c r="A5573" s="1"/>
    </row>
    <row r="5574" spans="1:1">
      <c r="A5574" s="1"/>
    </row>
    <row r="5575" spans="1:1">
      <c r="A5575" s="1"/>
    </row>
    <row r="5576" spans="1:1">
      <c r="A5576" s="1"/>
    </row>
    <row r="5577" spans="1:1">
      <c r="A5577" s="1"/>
    </row>
    <row r="5578" spans="1:1">
      <c r="A5578" s="1"/>
    </row>
    <row r="5579" spans="1:1">
      <c r="A5579" s="1"/>
    </row>
    <row r="5580" spans="1:1">
      <c r="A5580" s="1"/>
    </row>
    <row r="5581" spans="1:1">
      <c r="A5581" s="1"/>
    </row>
    <row r="5582" spans="1:1">
      <c r="A5582" s="1"/>
    </row>
    <row r="5583" spans="1:1">
      <c r="A5583" s="1"/>
    </row>
    <row r="5584" spans="1:1">
      <c r="A5584" s="1"/>
    </row>
    <row r="5585" spans="1:1">
      <c r="A5585" s="1"/>
    </row>
    <row r="5586" spans="1:1">
      <c r="A5586" s="1"/>
    </row>
    <row r="5587" spans="1:1">
      <c r="A5587" s="1"/>
    </row>
    <row r="5588" spans="1:1">
      <c r="A5588" s="1"/>
    </row>
    <row r="5589" spans="1:1">
      <c r="A5589" s="1"/>
    </row>
    <row r="5590" spans="1:1">
      <c r="A5590" s="1"/>
    </row>
    <row r="5591" spans="1:1">
      <c r="A5591" s="1"/>
    </row>
    <row r="5592" spans="1:1">
      <c r="A5592" s="1"/>
    </row>
    <row r="5593" spans="1:1">
      <c r="A5593" s="1"/>
    </row>
    <row r="5594" spans="1:1">
      <c r="A5594" s="1"/>
    </row>
    <row r="5595" spans="1:1">
      <c r="A5595" s="1"/>
    </row>
    <row r="5596" spans="1:1">
      <c r="A5596" s="1"/>
    </row>
    <row r="5597" spans="1:1">
      <c r="A5597" s="1"/>
    </row>
    <row r="5598" spans="1:1">
      <c r="A5598" s="1"/>
    </row>
    <row r="5599" spans="1:1">
      <c r="A5599" s="1"/>
    </row>
    <row r="5600" spans="1:1">
      <c r="A5600" s="1"/>
    </row>
    <row r="5601" spans="1:1">
      <c r="A5601" s="1"/>
    </row>
    <row r="5602" spans="1:1">
      <c r="A5602" s="1"/>
    </row>
    <row r="5603" spans="1:1">
      <c r="A5603" s="1"/>
    </row>
    <row r="5604" spans="1:1">
      <c r="A5604" s="1"/>
    </row>
    <row r="5605" spans="1:1">
      <c r="A5605" s="1"/>
    </row>
    <row r="5606" spans="1:1">
      <c r="A5606" s="1"/>
    </row>
    <row r="5607" spans="1:1">
      <c r="A5607" s="1"/>
    </row>
    <row r="5608" spans="1:1">
      <c r="A5608" s="1"/>
    </row>
    <row r="5609" spans="1:1">
      <c r="A5609" s="1"/>
    </row>
    <row r="5610" spans="1:1">
      <c r="A5610" s="1"/>
    </row>
    <row r="5611" spans="1:1">
      <c r="A5611" s="1"/>
    </row>
    <row r="5612" spans="1:1">
      <c r="A5612" s="1"/>
    </row>
    <row r="5613" spans="1:1">
      <c r="A5613" s="1"/>
    </row>
    <row r="5614" spans="1:1">
      <c r="A5614" s="1"/>
    </row>
    <row r="5615" spans="1:1">
      <c r="A5615" s="1"/>
    </row>
    <row r="5616" spans="1:1">
      <c r="A5616" s="1"/>
    </row>
    <row r="5617" spans="1:1">
      <c r="A5617" s="1"/>
    </row>
    <row r="5618" spans="1:1">
      <c r="A5618" s="1"/>
    </row>
    <row r="5619" spans="1:1">
      <c r="A5619" s="1"/>
    </row>
    <row r="5620" spans="1:1">
      <c r="A5620" s="1"/>
    </row>
    <row r="5621" spans="1:1">
      <c r="A5621" s="1"/>
    </row>
    <row r="5622" spans="1:1">
      <c r="A5622" s="1"/>
    </row>
    <row r="5623" spans="1:1">
      <c r="A5623" s="1"/>
    </row>
    <row r="5624" spans="1:1">
      <c r="A5624" s="1"/>
    </row>
    <row r="5625" spans="1:1">
      <c r="A5625" s="1"/>
    </row>
    <row r="5626" spans="1:1">
      <c r="A5626" s="1"/>
    </row>
    <row r="5627" spans="1:1">
      <c r="A5627" s="1"/>
    </row>
    <row r="5628" spans="1:1">
      <c r="A5628" s="1"/>
    </row>
    <row r="5629" spans="1:1">
      <c r="A5629" s="1"/>
    </row>
    <row r="5630" spans="1:1">
      <c r="A5630" s="1"/>
    </row>
    <row r="5631" spans="1:1">
      <c r="A5631" s="1"/>
    </row>
    <row r="5632" spans="1:1">
      <c r="A5632" s="1"/>
    </row>
    <row r="5633" spans="1:1">
      <c r="A5633" s="1"/>
    </row>
    <row r="5634" spans="1:1">
      <c r="A5634" s="1"/>
    </row>
    <row r="5635" spans="1:1">
      <c r="A5635" s="1"/>
    </row>
    <row r="5636" spans="1:1">
      <c r="A5636" s="1"/>
    </row>
    <row r="5637" spans="1:1">
      <c r="A5637" s="1"/>
    </row>
    <row r="5638" spans="1:1">
      <c r="A5638" s="1"/>
    </row>
    <row r="5639" spans="1:1">
      <c r="A5639" s="1"/>
    </row>
    <row r="5640" spans="1:1">
      <c r="A5640" s="1"/>
    </row>
    <row r="5641" spans="1:1">
      <c r="A5641" s="1"/>
    </row>
    <row r="5642" spans="1:1">
      <c r="A5642" s="1"/>
    </row>
    <row r="5643" spans="1:1">
      <c r="A5643" s="1"/>
    </row>
    <row r="5644" spans="1:1">
      <c r="A5644" s="1"/>
    </row>
    <row r="5645" spans="1:1">
      <c r="A5645" s="1"/>
    </row>
    <row r="5646" spans="1:1">
      <c r="A5646" s="1"/>
    </row>
    <row r="5647" spans="1:1">
      <c r="A5647" s="1"/>
    </row>
    <row r="5648" spans="1:1">
      <c r="A5648" s="1"/>
    </row>
    <row r="5649" spans="1:1">
      <c r="A5649" s="1"/>
    </row>
    <row r="5650" spans="1:1">
      <c r="A5650" s="1"/>
    </row>
    <row r="5651" spans="1:1">
      <c r="A5651" s="1"/>
    </row>
    <row r="5652" spans="1:1">
      <c r="A5652" s="1"/>
    </row>
    <row r="5653" spans="1:1">
      <c r="A5653" s="1"/>
    </row>
    <row r="5654" spans="1:1">
      <c r="A5654" s="1"/>
    </row>
    <row r="5655" spans="1:1">
      <c r="A5655" s="1"/>
    </row>
    <row r="5656" spans="1:1">
      <c r="A5656" s="1"/>
    </row>
    <row r="5657" spans="1:1">
      <c r="A5657" s="1"/>
    </row>
    <row r="5658" spans="1:1">
      <c r="A5658" s="1"/>
    </row>
    <row r="5659" spans="1:1">
      <c r="A5659" s="1"/>
    </row>
    <row r="5660" spans="1:1">
      <c r="A5660" s="1"/>
    </row>
    <row r="5661" spans="1:1">
      <c r="A5661" s="1"/>
    </row>
    <row r="5662" spans="1:1">
      <c r="A5662" s="1"/>
    </row>
    <row r="5663" spans="1:1">
      <c r="A5663" s="1"/>
    </row>
    <row r="5664" spans="1:1">
      <c r="A5664" s="1"/>
    </row>
    <row r="5665" spans="1:1">
      <c r="A5665" s="1"/>
    </row>
    <row r="5666" spans="1:1">
      <c r="A5666" s="1"/>
    </row>
    <row r="5667" spans="1:1">
      <c r="A5667" s="1"/>
    </row>
    <row r="5668" spans="1:1">
      <c r="A5668" s="1"/>
    </row>
    <row r="5669" spans="1:1">
      <c r="A5669" s="1"/>
    </row>
    <row r="5670" spans="1:1">
      <c r="A5670" s="1"/>
    </row>
    <row r="5671" spans="1:1">
      <c r="A5671" s="1"/>
    </row>
    <row r="5672" spans="1:1">
      <c r="A5672" s="1"/>
    </row>
    <row r="5673" spans="1:1">
      <c r="A5673" s="1"/>
    </row>
    <row r="5674" spans="1:1">
      <c r="A5674" s="1"/>
    </row>
    <row r="5675" spans="1:1">
      <c r="A5675" s="1"/>
    </row>
    <row r="5676" spans="1:1">
      <c r="A5676" s="1"/>
    </row>
    <row r="5677" spans="1:1">
      <c r="A5677" s="1"/>
    </row>
    <row r="5678" spans="1:1">
      <c r="A5678" s="1"/>
    </row>
    <row r="5679" spans="1:1">
      <c r="A5679" s="1"/>
    </row>
    <row r="5680" spans="1:1">
      <c r="A5680" s="1"/>
    </row>
    <row r="5681" spans="1:1">
      <c r="A5681" s="1"/>
    </row>
    <row r="5682" spans="1:1">
      <c r="A5682" s="1"/>
    </row>
    <row r="5683" spans="1:1">
      <c r="A5683" s="1"/>
    </row>
    <row r="5684" spans="1:1">
      <c r="A5684" s="1"/>
    </row>
    <row r="5685" spans="1:1">
      <c r="A5685" s="1"/>
    </row>
    <row r="5686" spans="1:1">
      <c r="A5686" s="1"/>
    </row>
    <row r="5687" spans="1:1">
      <c r="A5687" s="1"/>
    </row>
    <row r="5688" spans="1:1">
      <c r="A5688" s="1"/>
    </row>
    <row r="5689" spans="1:1">
      <c r="A5689" s="1"/>
    </row>
    <row r="5690" spans="1:1">
      <c r="A5690" s="1"/>
    </row>
    <row r="5691" spans="1:1">
      <c r="A5691" s="1"/>
    </row>
    <row r="5692" spans="1:1">
      <c r="A5692" s="1"/>
    </row>
    <row r="5693" spans="1:1">
      <c r="A5693" s="1"/>
    </row>
    <row r="5694" spans="1:1">
      <c r="A5694" s="1"/>
    </row>
    <row r="5695" spans="1:1">
      <c r="A5695" s="1"/>
    </row>
    <row r="5696" spans="1:1">
      <c r="A5696" s="1"/>
    </row>
    <row r="5697" spans="1:1">
      <c r="A5697" s="1"/>
    </row>
    <row r="5698" spans="1:1">
      <c r="A5698" s="1"/>
    </row>
    <row r="5699" spans="1:1">
      <c r="A5699" s="1"/>
    </row>
    <row r="5700" spans="1:1">
      <c r="A5700" s="1"/>
    </row>
    <row r="5701" spans="1:1">
      <c r="A5701" s="1"/>
    </row>
    <row r="5702" spans="1:1">
      <c r="A5702" s="1"/>
    </row>
    <row r="5703" spans="1:1">
      <c r="A5703" s="1"/>
    </row>
    <row r="5704" spans="1:1">
      <c r="A5704" s="1"/>
    </row>
    <row r="5705" spans="1:1">
      <c r="A5705" s="1"/>
    </row>
    <row r="5706" spans="1:1">
      <c r="A5706" s="1"/>
    </row>
    <row r="5707" spans="1:1">
      <c r="A5707" s="1"/>
    </row>
    <row r="5708" spans="1:1">
      <c r="A5708" s="1"/>
    </row>
    <row r="5709" spans="1:1">
      <c r="A5709" s="1"/>
    </row>
    <row r="5710" spans="1:1">
      <c r="A5710" s="1"/>
    </row>
    <row r="5711" spans="1:1">
      <c r="A5711" s="1"/>
    </row>
    <row r="5712" spans="1:1">
      <c r="A5712" s="1"/>
    </row>
    <row r="5713" spans="1:1">
      <c r="A5713" s="1"/>
    </row>
    <row r="5714" spans="1:1">
      <c r="A5714" s="1"/>
    </row>
    <row r="5715" spans="1:1">
      <c r="A5715" s="1"/>
    </row>
    <row r="5716" spans="1:1">
      <c r="A5716" s="1"/>
    </row>
    <row r="5717" spans="1:1">
      <c r="A5717" s="1"/>
    </row>
    <row r="5718" spans="1:1">
      <c r="A5718" s="1"/>
    </row>
    <row r="5719" spans="1:1">
      <c r="A5719" s="1"/>
    </row>
    <row r="5720" spans="1:1">
      <c r="A5720" s="1"/>
    </row>
    <row r="5721" spans="1:1">
      <c r="A5721" s="1"/>
    </row>
    <row r="5722" spans="1:1">
      <c r="A5722" s="1"/>
    </row>
    <row r="5723" spans="1:1">
      <c r="A5723" s="1"/>
    </row>
    <row r="5724" spans="1:1">
      <c r="A5724" s="1"/>
    </row>
    <row r="5725" spans="1:1">
      <c r="A5725" s="1"/>
    </row>
    <row r="5726" spans="1:1">
      <c r="A5726" s="1"/>
    </row>
    <row r="5727" spans="1:1">
      <c r="A5727" s="1"/>
    </row>
    <row r="5728" spans="1:1">
      <c r="A5728" s="1"/>
    </row>
    <row r="5729" spans="1:1">
      <c r="A5729" s="1"/>
    </row>
    <row r="5730" spans="1:1">
      <c r="A5730" s="1"/>
    </row>
    <row r="5731" spans="1:1">
      <c r="A5731" s="1"/>
    </row>
    <row r="5732" spans="1:1">
      <c r="A5732" s="1"/>
    </row>
    <row r="5733" spans="1:1">
      <c r="A5733" s="1"/>
    </row>
    <row r="5734" spans="1:1">
      <c r="A5734" s="1"/>
    </row>
    <row r="5735" spans="1:1">
      <c r="A5735" s="1"/>
    </row>
    <row r="5736" spans="1:1">
      <c r="A5736" s="1"/>
    </row>
    <row r="5737" spans="1:1">
      <c r="A5737" s="1"/>
    </row>
    <row r="5738" spans="1:1">
      <c r="A5738" s="1"/>
    </row>
    <row r="5739" spans="1:1">
      <c r="A5739" s="1"/>
    </row>
    <row r="5740" spans="1:1">
      <c r="A5740" s="1"/>
    </row>
    <row r="5741" spans="1:1">
      <c r="A5741" s="1"/>
    </row>
    <row r="5742" spans="1:1">
      <c r="A5742" s="1"/>
    </row>
    <row r="5743" spans="1:1">
      <c r="A5743" s="1"/>
    </row>
    <row r="5744" spans="1:1">
      <c r="A5744" s="1"/>
    </row>
    <row r="5745" spans="1:1">
      <c r="A5745" s="1"/>
    </row>
    <row r="5746" spans="1:1">
      <c r="A5746" s="1"/>
    </row>
    <row r="5747" spans="1:1">
      <c r="A5747" s="1"/>
    </row>
    <row r="5748" spans="1:1">
      <c r="A5748" s="1"/>
    </row>
    <row r="5749" spans="1:1">
      <c r="A5749" s="1"/>
    </row>
    <row r="5750" spans="1:1">
      <c r="A5750" s="1"/>
    </row>
    <row r="5751" spans="1:1">
      <c r="A5751" s="1"/>
    </row>
    <row r="5752" spans="1:1">
      <c r="A5752" s="1"/>
    </row>
    <row r="5753" spans="1:1">
      <c r="A5753" s="1"/>
    </row>
    <row r="5754" spans="1:1">
      <c r="A5754" s="1"/>
    </row>
    <row r="5755" spans="1:1">
      <c r="A5755" s="1"/>
    </row>
    <row r="5756" spans="1:1">
      <c r="A5756" s="1"/>
    </row>
    <row r="5757" spans="1:1">
      <c r="A5757" s="1"/>
    </row>
    <row r="5758" spans="1:1">
      <c r="A5758" s="1"/>
    </row>
    <row r="5759" spans="1:1">
      <c r="A5759" s="1"/>
    </row>
    <row r="5760" spans="1:1">
      <c r="A5760" s="1"/>
    </row>
    <row r="5761" spans="1:1">
      <c r="A5761" s="1"/>
    </row>
    <row r="5762" spans="1:1">
      <c r="A5762" s="1"/>
    </row>
    <row r="5763" spans="1:1">
      <c r="A5763" s="1"/>
    </row>
    <row r="5764" spans="1:1">
      <c r="A5764" s="1"/>
    </row>
    <row r="5765" spans="1:1">
      <c r="A5765" s="1"/>
    </row>
    <row r="5766" spans="1:1">
      <c r="A5766" s="1"/>
    </row>
    <row r="5767" spans="1:1">
      <c r="A5767" s="1"/>
    </row>
    <row r="5768" spans="1:1">
      <c r="A5768" s="1"/>
    </row>
    <row r="5769" spans="1:1">
      <c r="A5769" s="1"/>
    </row>
    <row r="5770" spans="1:1">
      <c r="A5770" s="1"/>
    </row>
    <row r="5771" spans="1:1">
      <c r="A5771" s="1"/>
    </row>
    <row r="5772" spans="1:1">
      <c r="A5772" s="1"/>
    </row>
    <row r="5773" spans="1:1">
      <c r="A5773" s="1"/>
    </row>
    <row r="5774" spans="1:1">
      <c r="A5774" s="1"/>
    </row>
    <row r="5775" spans="1:1">
      <c r="A5775" s="1"/>
    </row>
    <row r="5776" spans="1:1">
      <c r="A5776" s="1"/>
    </row>
    <row r="5777" spans="1:1">
      <c r="A5777" s="1"/>
    </row>
    <row r="5778" spans="1:1">
      <c r="A5778" s="1"/>
    </row>
    <row r="5779" spans="1:1">
      <c r="A5779" s="1"/>
    </row>
    <row r="5780" spans="1:1">
      <c r="A5780" s="1"/>
    </row>
    <row r="5781" spans="1:1">
      <c r="A5781" s="1"/>
    </row>
    <row r="5782" spans="1:1">
      <c r="A5782" s="1"/>
    </row>
    <row r="5783" spans="1:1">
      <c r="A5783" s="1"/>
    </row>
    <row r="5784" spans="1:1">
      <c r="A5784" s="1"/>
    </row>
    <row r="5785" spans="1:1">
      <c r="A5785" s="1"/>
    </row>
    <row r="5786" spans="1:1">
      <c r="A5786" s="1"/>
    </row>
    <row r="5787" spans="1:1">
      <c r="A5787" s="1"/>
    </row>
    <row r="5788" spans="1:1">
      <c r="A5788" s="1"/>
    </row>
    <row r="5789" spans="1:1">
      <c r="A5789" s="1"/>
    </row>
    <row r="5790" spans="1:1">
      <c r="A5790" s="1"/>
    </row>
    <row r="5791" spans="1:1">
      <c r="A5791" s="1"/>
    </row>
    <row r="5792" spans="1:1">
      <c r="A5792" s="1"/>
    </row>
    <row r="5793" spans="1:1">
      <c r="A5793" s="1"/>
    </row>
    <row r="5794" spans="1:1">
      <c r="A5794" s="1"/>
    </row>
    <row r="5795" spans="1:1">
      <c r="A5795" s="1"/>
    </row>
    <row r="5796" spans="1:1">
      <c r="A5796" s="1"/>
    </row>
    <row r="5797" spans="1:1">
      <c r="A5797" s="1"/>
    </row>
    <row r="5798" spans="1:1">
      <c r="A5798" s="1"/>
    </row>
    <row r="5799" spans="1:1">
      <c r="A5799" s="1"/>
    </row>
    <row r="5800" spans="1:1">
      <c r="A5800" s="1"/>
    </row>
    <row r="5801" spans="1:1">
      <c r="A5801" s="1"/>
    </row>
    <row r="5802" spans="1:1">
      <c r="A5802" s="1"/>
    </row>
    <row r="5803" spans="1:1">
      <c r="A5803" s="1"/>
    </row>
    <row r="5804" spans="1:1">
      <c r="A5804" s="1"/>
    </row>
    <row r="5805" spans="1:1">
      <c r="A5805" s="1"/>
    </row>
    <row r="5806" spans="1:1">
      <c r="A5806" s="1"/>
    </row>
    <row r="5807" spans="1:1">
      <c r="A5807" s="1"/>
    </row>
    <row r="5808" spans="1:1">
      <c r="A5808" s="1"/>
    </row>
    <row r="5809" spans="1:1">
      <c r="A5809" s="1"/>
    </row>
    <row r="5810" spans="1:1">
      <c r="A5810" s="1"/>
    </row>
    <row r="5811" spans="1:1">
      <c r="A5811" s="1"/>
    </row>
    <row r="5812" spans="1:1">
      <c r="A5812" s="1"/>
    </row>
    <row r="5813" spans="1:1">
      <c r="A5813" s="1"/>
    </row>
    <row r="5814" spans="1:1">
      <c r="A5814" s="1"/>
    </row>
    <row r="5815" spans="1:1">
      <c r="A5815" s="1"/>
    </row>
    <row r="5816" spans="1:1">
      <c r="A5816" s="1"/>
    </row>
    <row r="5817" spans="1:1">
      <c r="A5817" s="1"/>
    </row>
    <row r="5818" spans="1:1">
      <c r="A5818" s="1"/>
    </row>
    <row r="5819" spans="1:1">
      <c r="A5819" s="1"/>
    </row>
    <row r="5820" spans="1:1">
      <c r="A5820" s="1"/>
    </row>
    <row r="5821" spans="1:1">
      <c r="A5821" s="1"/>
    </row>
    <row r="5822" spans="1:1">
      <c r="A5822" s="1"/>
    </row>
    <row r="5823" spans="1:1">
      <c r="A5823" s="1"/>
    </row>
    <row r="5824" spans="1:1">
      <c r="A5824" s="1"/>
    </row>
    <row r="5825" spans="1:1">
      <c r="A5825" s="1"/>
    </row>
    <row r="5826" spans="1:1">
      <c r="A5826" s="1"/>
    </row>
    <row r="5827" spans="1:1">
      <c r="A5827" s="1"/>
    </row>
    <row r="5828" spans="1:1">
      <c r="A5828" s="1"/>
    </row>
    <row r="5829" spans="1:1">
      <c r="A5829" s="1"/>
    </row>
    <row r="5830" spans="1:1">
      <c r="A5830" s="1"/>
    </row>
    <row r="5831" spans="1:1">
      <c r="A5831" s="1"/>
    </row>
    <row r="5832" spans="1:1">
      <c r="A5832" s="1"/>
    </row>
    <row r="5833" spans="1:1">
      <c r="A5833" s="1"/>
    </row>
    <row r="5834" spans="1:1">
      <c r="A5834" s="1"/>
    </row>
    <row r="5835" spans="1:1">
      <c r="A5835" s="1"/>
    </row>
    <row r="5836" spans="1:1">
      <c r="A5836" s="1"/>
    </row>
    <row r="5837" spans="1:1">
      <c r="A5837" s="1"/>
    </row>
    <row r="5838" spans="1:1">
      <c r="A5838" s="1"/>
    </row>
    <row r="5839" spans="1:1">
      <c r="A5839" s="1"/>
    </row>
    <row r="5840" spans="1:1">
      <c r="A5840" s="1"/>
    </row>
    <row r="5841" spans="1:1">
      <c r="A5841" s="1"/>
    </row>
    <row r="5842" spans="1:1">
      <c r="A5842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02"/>
  <sheetViews>
    <sheetView workbookViewId="0">
      <selection activeCell="A74" sqref="A74:B77"/>
    </sheetView>
  </sheetViews>
  <sheetFormatPr defaultRowHeight="15"/>
  <cols>
    <col min="1" max="1" width="17.85546875" bestFit="1" customWidth="1"/>
    <col min="2" max="2" width="13.7109375" bestFit="1" customWidth="1"/>
    <col min="3" max="3" width="10.7109375" bestFit="1" customWidth="1"/>
    <col min="5" max="5" width="12.42578125" bestFit="1" customWidth="1"/>
    <col min="11" max="11" width="12.5703125" bestFit="1" customWidth="1"/>
  </cols>
  <sheetData>
    <row r="1" spans="1:19">
      <c r="A1" s="20" t="s">
        <v>1057</v>
      </c>
      <c r="B1" s="20" t="s">
        <v>5</v>
      </c>
    </row>
    <row r="2" spans="1:19">
      <c r="A2" s="21">
        <v>1</v>
      </c>
      <c r="B2" s="21">
        <v>1</v>
      </c>
      <c r="P2">
        <f>IF(AND((SalesData[Sales stage]&lt;&gt;"Won"),SalesData[Sales stage]&lt;&gt;"Lost",OR($B$2=1,INDEX($E$3:$E$13,$B$2)=SalesData[Country])),SalesData[Close Date/Expected Close Date]-+DATE(2015,3,31),"")</f>
        <v>7</v>
      </c>
      <c r="Q2">
        <f>IFERROR(P2+ROWS($P$3:P3)/100000,"")</f>
        <v>7.0000099999999996</v>
      </c>
      <c r="R2">
        <f>IFERROR(SMALL($Q$2:$Q$1001,ROWS($Q$2:Q2)),"")</f>
        <v>2.0000200000000001</v>
      </c>
      <c r="S2">
        <f>IF(R2&lt;&gt;"",MATCH(R2,$Q$2:$Q$1001,0),"")</f>
        <v>2</v>
      </c>
    </row>
    <row r="3" spans="1:19">
      <c r="E3" s="2" t="s">
        <v>1056</v>
      </c>
      <c r="P3">
        <f>IF(AND((SalesData[Sales stage]&lt;&gt;"Won"),SalesData[Sales stage]&lt;&gt;"Lost",OR($B$2=1,INDEX($E$3:$E$13,$B$2)=SalesData[Country])),SalesData[Close Date/Expected Close Date]-+DATE(2015,3,31),"")</f>
        <v>2</v>
      </c>
      <c r="Q3" s="2">
        <f>IFERROR(P3+ROWS($P$3:P4)/100000,"")</f>
        <v>2.0000200000000001</v>
      </c>
      <c r="R3" s="2">
        <f>IFERROR(SMALL($Q$2:$Q$1001,ROWS($Q$2:Q3)),"")</f>
        <v>2.0002399999999998</v>
      </c>
      <c r="S3" s="2">
        <f t="shared" ref="S3:S66" si="0">IF(R3&lt;&gt;"",MATCH(R3,$Q$2:$Q$1001,0),"")</f>
        <v>24</v>
      </c>
    </row>
    <row r="4" spans="1:19">
      <c r="E4" s="17" t="s">
        <v>1035</v>
      </c>
      <c r="P4" s="2">
        <f>IF(AND((SalesData[Sales stage]&lt;&gt;"Won"),SalesData[Sales stage]&lt;&gt;"Lost",OR($B$2=1,INDEX($E$3:$E$13,$B$2)=SalesData[Country])),SalesData[Close Date/Expected Close Date]-DATE(2015,3,31),"")</f>
        <v>67</v>
      </c>
      <c r="Q4" s="2">
        <f>IFERROR(P4+ROWS($P$3:P5)/100000,"")</f>
        <v>67.000029999999995</v>
      </c>
      <c r="R4" s="2">
        <f>IFERROR(SMALL($Q$2:$Q$1001,ROWS($Q$2:Q4)),"")</f>
        <v>2.0003000000000002</v>
      </c>
      <c r="S4" s="2">
        <f t="shared" si="0"/>
        <v>30</v>
      </c>
    </row>
    <row r="5" spans="1:19">
      <c r="A5" s="22" t="s">
        <v>1059</v>
      </c>
      <c r="B5" t="s">
        <v>1060</v>
      </c>
      <c r="C5" t="s">
        <v>1061</v>
      </c>
      <c r="E5" s="19" t="s">
        <v>1032</v>
      </c>
      <c r="P5" s="2">
        <f>IF(AND((SalesData[Sales stage]&lt;&gt;"Won"),SalesData[Sales stage]&lt;&gt;"Lost",OR($B$2=1,INDEX($E$3:$E$13,$B$2)=SalesData[Country])),SalesData[Close Date/Expected Close Date]-DATE(2015,3,31),"")</f>
        <v>34</v>
      </c>
      <c r="Q5" s="2">
        <f>IFERROR(P5+ROWS($P$3:P6)/100000,"")</f>
        <v>34.000039999999998</v>
      </c>
      <c r="R5" s="2">
        <f>IFERROR(SMALL($Q$2:$Q$1001,ROWS($Q$2:Q5)),"")</f>
        <v>2.0009600000000001</v>
      </c>
      <c r="S5" s="2">
        <f t="shared" si="0"/>
        <v>96</v>
      </c>
    </row>
    <row r="6" spans="1:19">
      <c r="A6" s="17" t="s">
        <v>1048</v>
      </c>
      <c r="B6">
        <f>SUMPRODUCT((SalesData[Sales stage]=$A6)*(SalesData[Country Check])*(SalesData[Deal size]))</f>
        <v>865640</v>
      </c>
      <c r="C6">
        <f>SUMPRODUCT((SalesData[Sales stage]=$A6)*(SalesData[Country Check]))</f>
        <v>355</v>
      </c>
      <c r="E6" s="17" t="s">
        <v>1033</v>
      </c>
      <c r="P6" s="2">
        <f>IF(AND((SalesData[Sales stage]&lt;&gt;"Won"),SalesData[Sales stage]&lt;&gt;"Lost",OR($B$2=1,INDEX($E$3:$E$13,$B$2)=SalesData[Country])),SalesData[Close Date/Expected Close Date]-DATE(2015,3,31),"")</f>
        <v>17</v>
      </c>
      <c r="Q6" s="2">
        <f>IFERROR(P6+ROWS($P$3:P7)/100000,"")</f>
        <v>17.000050000000002</v>
      </c>
      <c r="R6" s="2">
        <f>IFERROR(SMALL($Q$2:$Q$1001,ROWS($Q$2:Q6)),"")</f>
        <v>2.0011100000000002</v>
      </c>
      <c r="S6" s="2">
        <f t="shared" si="0"/>
        <v>111</v>
      </c>
    </row>
    <row r="7" spans="1:19">
      <c r="A7" s="19" t="s">
        <v>1040</v>
      </c>
      <c r="B7" s="2">
        <f>SUMPRODUCT((SalesData[Sales stage]=$A7)*(SalesData[Country Check])*(SalesData[Deal size]))</f>
        <v>597210</v>
      </c>
      <c r="C7" s="2">
        <f>SUMPRODUCT((SalesData[Sales stage]=$A7)*(SalesData[Country Check]))</f>
        <v>226</v>
      </c>
      <c r="E7" s="19" t="s">
        <v>1030</v>
      </c>
      <c r="P7" s="2">
        <f>IF(AND((SalesData[Sales stage]&lt;&gt;"Won"),SalesData[Sales stage]&lt;&gt;"Lost",OR($B$2=1,INDEX($E$3:$E$13,$B$2)=SalesData[Country])),SalesData[Close Date/Expected Close Date]-DATE(2015,3,31),"")</f>
        <v>6</v>
      </c>
      <c r="Q7" s="2">
        <f>IFERROR(P7+ROWS($P$3:P8)/100000,"")</f>
        <v>6.0000600000000004</v>
      </c>
      <c r="R7" s="2">
        <f>IFERROR(SMALL($Q$2:$Q$1001,ROWS($Q$2:Q7)),"")</f>
        <v>2.00319</v>
      </c>
      <c r="S7" s="2">
        <f t="shared" si="0"/>
        <v>319</v>
      </c>
    </row>
    <row r="8" spans="1:19">
      <c r="A8" s="19" t="s">
        <v>1042</v>
      </c>
      <c r="B8" s="2">
        <f>SUMPRODUCT((SalesData[Sales stage]=$A8)*(SalesData[Country Check])*(SalesData[Deal size]))</f>
        <v>376570</v>
      </c>
      <c r="C8" s="2">
        <f>SUMPRODUCT((SalesData[Sales stage]=$A8)*(SalesData[Country Check]))</f>
        <v>145</v>
      </c>
      <c r="E8" s="19" t="s">
        <v>1029</v>
      </c>
      <c r="P8" s="2">
        <f>IF(AND((SalesData[Sales stage]&lt;&gt;"Won"),SalesData[Sales stage]&lt;&gt;"Lost",OR($B$2=1,INDEX($E$3:$E$13,$B$2)=SalesData[Country])),SalesData[Close Date/Expected Close Date]-DATE(2015,3,31),"")</f>
        <v>78</v>
      </c>
      <c r="Q8" s="2">
        <f>IFERROR(P8+ROWS($P$3:P9)/100000,"")</f>
        <v>78.000069999999994</v>
      </c>
      <c r="R8" s="2">
        <f>IFERROR(SMALL($Q$2:$Q$1001,ROWS($Q$2:Q8)),"")</f>
        <v>2.0071099999999999</v>
      </c>
      <c r="S8" s="2">
        <f t="shared" si="0"/>
        <v>711</v>
      </c>
    </row>
    <row r="9" spans="1:19">
      <c r="A9" s="19" t="s">
        <v>1039</v>
      </c>
      <c r="B9" s="2">
        <f>SUMPRODUCT((SalesData[Sales stage]=$A9)*(SalesData[Country Check])*(SalesData[Deal size]))</f>
        <v>492970</v>
      </c>
      <c r="C9" s="2">
        <f>SUMPRODUCT((SalesData[Sales stage]=$A9)*(SalesData[Country Check]))</f>
        <v>188</v>
      </c>
      <c r="E9" s="19" t="s">
        <v>1038</v>
      </c>
      <c r="P9" s="2">
        <f>IF(AND((SalesData[Sales stage]&lt;&gt;"Won"),SalesData[Sales stage]&lt;&gt;"Lost",OR($B$2=1,INDEX($E$3:$E$13,$B$2)=SalesData[Country])),SalesData[Close Date/Expected Close Date]-DATE(2015,3,31),"")</f>
        <v>87</v>
      </c>
      <c r="Q9" s="2">
        <f>IFERROR(P9+ROWS($P$3:P10)/100000,"")</f>
        <v>87.000079999999997</v>
      </c>
      <c r="R9" s="2">
        <f>IFERROR(SMALL($Q$2:$Q$1001,ROWS($Q$2:Q9)),"")</f>
        <v>2.0072700000000001</v>
      </c>
      <c r="S9" s="2">
        <f t="shared" si="0"/>
        <v>727</v>
      </c>
    </row>
    <row r="10" spans="1:19">
      <c r="A10" s="19" t="s">
        <v>1047</v>
      </c>
      <c r="B10" s="2">
        <f>SUMPRODUCT((SalesData[Sales stage]=$A10)*(SalesData[Country Check])*(SalesData[Deal size]))</f>
        <v>136970</v>
      </c>
      <c r="C10" s="2">
        <f>SUMPRODUCT((SalesData[Sales stage]=$A10)*(SalesData[Country Check]))</f>
        <v>53</v>
      </c>
      <c r="E10" s="17" t="s">
        <v>1031</v>
      </c>
      <c r="P10" s="2">
        <f>IF(AND((SalesData[Sales stage]&lt;&gt;"Won"),SalesData[Sales stage]&lt;&gt;"Lost",OR($B$2=1,INDEX($E$3:$E$13,$B$2)=SalesData[Country])),SalesData[Close Date/Expected Close Date]-DATE(2015,3,31),"")</f>
        <v>21</v>
      </c>
      <c r="Q10" s="2">
        <f>IFERROR(P10+ROWS($P$3:P11)/100000,"")</f>
        <v>21.00009</v>
      </c>
      <c r="R10" s="2">
        <f>IFERROR(SMALL($Q$2:$Q$1001,ROWS($Q$2:Q10)),"")</f>
        <v>2.0078499999999999</v>
      </c>
      <c r="S10" s="2">
        <f t="shared" si="0"/>
        <v>785</v>
      </c>
    </row>
    <row r="11" spans="1:19">
      <c r="A11" s="17" t="s">
        <v>1041</v>
      </c>
      <c r="B11" s="2">
        <f>SUMPRODUCT((SalesData[Sales stage]=$A11)*(SalesData[Country Check])*(SalesData[Deal size]))</f>
        <v>82260</v>
      </c>
      <c r="C11" s="2">
        <f>SUMPRODUCT((SalesData[Sales stage]=$A11)*(SalesData[Country Check]))</f>
        <v>33</v>
      </c>
      <c r="E11" s="17" t="s">
        <v>1037</v>
      </c>
      <c r="P11" s="2" t="str">
        <f>IF(AND((SalesData[Sales stage]&lt;&gt;"Won"),SalesData[Sales stage]&lt;&gt;"Lost",OR($B$2=1,INDEX($E$3:$E$13,$B$2)=SalesData[Country])),SalesData[Close Date/Expected Close Date]-DATE(2015,3,31),"")</f>
        <v/>
      </c>
      <c r="Q11" s="2" t="str">
        <f>IFERROR(P11+ROWS($P$3:P12)/100000,"")</f>
        <v/>
      </c>
      <c r="R11" s="2">
        <f>IFERROR(SMALL($Q$2:$Q$1001,ROWS($Q$2:Q11)),"")</f>
        <v>2.00895</v>
      </c>
      <c r="S11" s="2">
        <f t="shared" si="0"/>
        <v>895</v>
      </c>
    </row>
    <row r="12" spans="1:19">
      <c r="E12" s="19" t="s">
        <v>1034</v>
      </c>
      <c r="P12" s="2">
        <f>IF(AND((SalesData[Sales stage]&lt;&gt;"Won"),SalesData[Sales stage]&lt;&gt;"Lost",OR($B$2=1,INDEX($E$3:$E$13,$B$2)=SalesData[Country])),SalesData[Close Date/Expected Close Date]-DATE(2015,3,31),"")</f>
        <v>82</v>
      </c>
      <c r="Q12" s="2">
        <f>IFERROR(P12+ROWS($P$3:P13)/100000,"")</f>
        <v>82.000110000000006</v>
      </c>
      <c r="R12" s="2">
        <f>IFERROR(SMALL($Q$2:$Q$1001,ROWS($Q$2:Q12)),"")</f>
        <v>3.0004300000000002</v>
      </c>
      <c r="S12" s="2">
        <f t="shared" si="0"/>
        <v>43</v>
      </c>
    </row>
    <row r="13" spans="1:19">
      <c r="E13" s="19" t="s">
        <v>1036</v>
      </c>
      <c r="P13" s="2">
        <f>IF(AND((SalesData[Sales stage]&lt;&gt;"Won"),SalesData[Sales stage]&lt;&gt;"Lost",OR($B$2=1,INDEX($E$3:$E$13,$B$2)=SalesData[Country])),SalesData[Close Date/Expected Close Date]-DATE(2015,3,31),"")</f>
        <v>83</v>
      </c>
      <c r="Q13" s="2">
        <f>IFERROR(P13+ROWS($P$3:P14)/100000,"")</f>
        <v>83.000119999999995</v>
      </c>
      <c r="R13" s="2">
        <f>IFERROR(SMALL($Q$2:$Q$1001,ROWS($Q$2:Q13)),"")</f>
        <v>3.0006900000000001</v>
      </c>
      <c r="S13" s="2">
        <f t="shared" si="0"/>
        <v>69</v>
      </c>
    </row>
    <row r="14" spans="1:19">
      <c r="P14" s="2">
        <f>IF(AND((SalesData[Sales stage]&lt;&gt;"Won"),SalesData[Sales stage]&lt;&gt;"Lost",OR($B$2=1,INDEX($E$3:$E$13,$B$2)=SalesData[Country])),SalesData[Close Date/Expected Close Date]-DATE(2015,3,31),"")</f>
        <v>9</v>
      </c>
      <c r="Q14" s="2">
        <f>IFERROR(P14+ROWS($P$3:P15)/100000,"")</f>
        <v>9.0001300000000004</v>
      </c>
      <c r="R14" s="2">
        <f>IFERROR(SMALL($Q$2:$Q$1001,ROWS($Q$2:Q14)),"")</f>
        <v>3.0017200000000002</v>
      </c>
      <c r="S14" s="2">
        <f t="shared" si="0"/>
        <v>172</v>
      </c>
    </row>
    <row r="15" spans="1:19">
      <c r="A15" s="22" t="s">
        <v>1059</v>
      </c>
      <c r="B15" t="str">
        <f>"Deal"&amp;IF($A$2=1," Size ($M)"," Count")</f>
        <v>Deal Size ($M)</v>
      </c>
      <c r="P15" s="2">
        <f>IF(AND((SalesData[Sales stage]&lt;&gt;"Won"),SalesData[Sales stage]&lt;&gt;"Lost",OR($B$2=1,INDEX($E$3:$E$13,$B$2)=SalesData[Country])),SalesData[Close Date/Expected Close Date]-DATE(2015,3,31),"")</f>
        <v>40</v>
      </c>
      <c r="Q15" s="2">
        <f>IFERROR(P15+ROWS($P$3:P16)/100000,"")</f>
        <v>40.000140000000002</v>
      </c>
      <c r="R15" s="2">
        <f>IFERROR(SMALL($Q$2:$Q$1001,ROWS($Q$2:Q15)),"")</f>
        <v>3.0030800000000002</v>
      </c>
      <c r="S15" s="2">
        <f t="shared" si="0"/>
        <v>308</v>
      </c>
    </row>
    <row r="16" spans="1:19">
      <c r="A16" s="17" t="s">
        <v>1048</v>
      </c>
      <c r="B16">
        <f>IF($A$2=1,B6,C6)</f>
        <v>865640</v>
      </c>
      <c r="P16" s="2">
        <f>IF(AND((SalesData[Sales stage]&lt;&gt;"Won"),SalesData[Sales stage]&lt;&gt;"Lost",OR($B$2=1,INDEX($E$3:$E$13,$B$2)=SalesData[Country])),SalesData[Close Date/Expected Close Date]-DATE(2015,3,31),"")</f>
        <v>21</v>
      </c>
      <c r="Q16" s="2">
        <f>IFERROR(P16+ROWS($P$3:P17)/100000,"")</f>
        <v>21.000150000000001</v>
      </c>
      <c r="R16" s="2">
        <f>IFERROR(SMALL($Q$2:$Q$1001,ROWS($Q$2:Q16)),"")</f>
        <v>3.00596</v>
      </c>
      <c r="S16" s="2">
        <f t="shared" si="0"/>
        <v>596</v>
      </c>
    </row>
    <row r="17" spans="1:19">
      <c r="A17" s="19" t="s">
        <v>1040</v>
      </c>
      <c r="B17" s="2">
        <f t="shared" ref="B17:B20" si="1">IF($A$2=1,B7,C7)</f>
        <v>597210</v>
      </c>
      <c r="P17" s="2">
        <f>IF(AND((SalesData[Sales stage]&lt;&gt;"Won"),SalesData[Sales stage]&lt;&gt;"Lost",OR($B$2=1,INDEX($E$3:$E$13,$B$2)=SalesData[Country])),SalesData[Close Date/Expected Close Date]-DATE(2015,3,31),"")</f>
        <v>87</v>
      </c>
      <c r="Q17" s="2">
        <f>IFERROR(P17+ROWS($P$3:P18)/100000,"")</f>
        <v>87.000159999999994</v>
      </c>
      <c r="R17" s="2">
        <f>IFERROR(SMALL($Q$2:$Q$1001,ROWS($Q$2:Q17)),"")</f>
        <v>3.0084900000000001</v>
      </c>
      <c r="S17" s="2">
        <f t="shared" si="0"/>
        <v>849</v>
      </c>
    </row>
    <row r="18" spans="1:19">
      <c r="A18" s="19" t="s">
        <v>1042</v>
      </c>
      <c r="B18" s="2">
        <f t="shared" si="1"/>
        <v>376570</v>
      </c>
      <c r="P18" s="2">
        <f>IF(AND((SalesData[Sales stage]&lt;&gt;"Won"),SalesData[Sales stage]&lt;&gt;"Lost",OR($B$2=1,INDEX($E$3:$E$13,$B$2)=SalesData[Country])),SalesData[Close Date/Expected Close Date]-DATE(2015,3,31),"")</f>
        <v>40</v>
      </c>
      <c r="Q18" s="2">
        <f>IFERROR(P18+ROWS($P$3:P19)/100000,"")</f>
        <v>40.000169999999997</v>
      </c>
      <c r="R18" s="2">
        <f>IFERROR(SMALL($Q$2:$Q$1001,ROWS($Q$2:Q18)),"")</f>
        <v>3.0087199999999998</v>
      </c>
      <c r="S18" s="2">
        <f t="shared" si="0"/>
        <v>872</v>
      </c>
    </row>
    <row r="19" spans="1:19">
      <c r="A19" s="19" t="s">
        <v>1039</v>
      </c>
      <c r="B19" s="2">
        <f t="shared" si="1"/>
        <v>492970</v>
      </c>
      <c r="P19" s="2">
        <f>IF(AND((SalesData[Sales stage]&lt;&gt;"Won"),SalesData[Sales stage]&lt;&gt;"Lost",OR($B$2=1,INDEX($E$3:$E$13,$B$2)=SalesData[Country])),SalesData[Close Date/Expected Close Date]-DATE(2015,3,31),"")</f>
        <v>51</v>
      </c>
      <c r="Q19" s="2">
        <f>IFERROR(P19+ROWS($P$3:P20)/100000,"")</f>
        <v>51.00018</v>
      </c>
      <c r="R19" s="2">
        <f>IFERROR(SMALL($Q$2:$Q$1001,ROWS($Q$2:Q19)),"")</f>
        <v>3.0098799999999999</v>
      </c>
      <c r="S19" s="2">
        <f t="shared" si="0"/>
        <v>988</v>
      </c>
    </row>
    <row r="20" spans="1:19">
      <c r="A20" s="19" t="s">
        <v>1047</v>
      </c>
      <c r="B20" s="2">
        <f t="shared" si="1"/>
        <v>136970</v>
      </c>
      <c r="P20" s="2">
        <f>IF(AND((SalesData[Sales stage]&lt;&gt;"Won"),SalesData[Sales stage]&lt;&gt;"Lost",OR($B$2=1,INDEX($E$3:$E$13,$B$2)=SalesData[Country])),SalesData[Close Date/Expected Close Date]-DATE(2015,3,31),"")</f>
        <v>45</v>
      </c>
      <c r="Q20" s="2">
        <f>IFERROR(P20+ROWS($P$3:P21)/100000,"")</f>
        <v>45.000190000000003</v>
      </c>
      <c r="R20" s="2">
        <f>IFERROR(SMALL($Q$2:$Q$1001,ROWS($Q$2:Q20)),"")</f>
        <v>4.0002800000000001</v>
      </c>
      <c r="S20" s="2">
        <f t="shared" si="0"/>
        <v>28</v>
      </c>
    </row>
    <row r="21" spans="1:19">
      <c r="A21" s="17"/>
      <c r="B21">
        <f>SUM(B16:B20)</f>
        <v>2469360</v>
      </c>
      <c r="P21" s="2">
        <f>IF(AND((SalesData[Sales stage]&lt;&gt;"Won"),SalesData[Sales stage]&lt;&gt;"Lost",OR($B$2=1,INDEX($E$3:$E$13,$B$2)=SalesData[Country])),SalesData[Close Date/Expected Close Date]-DATE(2015,3,31),"")</f>
        <v>25</v>
      </c>
      <c r="Q21" s="2">
        <f>IFERROR(P21+ROWS($P$3:P22)/100000,"")</f>
        <v>25.0002</v>
      </c>
      <c r="R21" s="2">
        <f>IFERROR(SMALL($Q$2:$Q$1001,ROWS($Q$2:Q21)),"")</f>
        <v>4.0016100000000003</v>
      </c>
      <c r="S21" s="2">
        <f t="shared" si="0"/>
        <v>161</v>
      </c>
    </row>
    <row r="22" spans="1:19">
      <c r="P22" s="2">
        <f>IF(AND((SalesData[Sales stage]&lt;&gt;"Won"),SalesData[Sales stage]&lt;&gt;"Lost",OR($B$2=1,INDEX($E$3:$E$13,$B$2)=SalesData[Country])),SalesData[Close Date/Expected Close Date]-DATE(2015,3,31),"")</f>
        <v>42</v>
      </c>
      <c r="Q22" s="2">
        <f>IFERROR(P22+ROWS($P$3:P23)/100000,"")</f>
        <v>42.000210000000003</v>
      </c>
      <c r="R22" s="2">
        <f>IFERROR(SMALL($Q$2:$Q$1001,ROWS($Q$2:Q22)),"")</f>
        <v>4.0022000000000002</v>
      </c>
      <c r="S22" s="2">
        <f t="shared" si="0"/>
        <v>220</v>
      </c>
    </row>
    <row r="23" spans="1:19">
      <c r="P23" s="2">
        <f>IF(AND((SalesData[Sales stage]&lt;&gt;"Won"),SalesData[Sales stage]&lt;&gt;"Lost",OR($B$2=1,INDEX($E$3:$E$13,$B$2)=SalesData[Country])),SalesData[Close Date/Expected Close Date]-DATE(2015,3,31),"")</f>
        <v>43</v>
      </c>
      <c r="Q23" s="2">
        <f>IFERROR(P23+ROWS($P$3:P24)/100000,"")</f>
        <v>43.000219999999999</v>
      </c>
      <c r="R23" s="2">
        <f>IFERROR(SMALL($Q$2:$Q$1001,ROWS($Q$2:Q23)),"")</f>
        <v>4.0063899999999997</v>
      </c>
      <c r="S23" s="2">
        <f t="shared" si="0"/>
        <v>639</v>
      </c>
    </row>
    <row r="24" spans="1:19">
      <c r="P24" s="2" t="str">
        <f>IF(AND((SalesData[Sales stage]&lt;&gt;"Won"),SalesData[Sales stage]&lt;&gt;"Lost",OR($B$2=1,INDEX($E$3:$E$13,$B$2)=SalesData[Country])),SalesData[Close Date/Expected Close Date]-DATE(2015,3,31),"")</f>
        <v/>
      </c>
      <c r="Q24" s="2" t="str">
        <f>IFERROR(P24+ROWS($P$3:P25)/100000,"")</f>
        <v/>
      </c>
      <c r="R24" s="2">
        <f>IFERROR(SMALL($Q$2:$Q$1001,ROWS($Q$2:Q24)),"")</f>
        <v>4.0064399999999996</v>
      </c>
      <c r="S24" s="2">
        <f t="shared" si="0"/>
        <v>644</v>
      </c>
    </row>
    <row r="25" spans="1:19">
      <c r="A25" s="17"/>
      <c r="P25" s="2">
        <f>IF(AND((SalesData[Sales stage]&lt;&gt;"Won"),SalesData[Sales stage]&lt;&gt;"Lost",OR($B$2=1,INDEX($E$3:$E$13,$B$2)=SalesData[Country])),SalesData[Close Date/Expected Close Date]-DATE(2015,3,31),"")</f>
        <v>2</v>
      </c>
      <c r="Q25" s="2">
        <f>IFERROR(P25+ROWS($P$3:P26)/100000,"")</f>
        <v>2.0002399999999998</v>
      </c>
      <c r="R25" s="2">
        <f>IFERROR(SMALL($Q$2:$Q$1001,ROWS($Q$2:Q25)),"")</f>
        <v>4.0071500000000002</v>
      </c>
      <c r="S25" s="2">
        <f t="shared" si="0"/>
        <v>715</v>
      </c>
    </row>
    <row r="26" spans="1:19">
      <c r="A26" s="19" t="s">
        <v>1032</v>
      </c>
      <c r="B26" s="2">
        <f>SUMPRODUCT((SalesData[Country]=$A26)*(SalesData[Sales stage]="Won")*(IF($A$2=1,SalesData[Deal size],1)))</f>
        <v>28590</v>
      </c>
      <c r="C26" t="e">
        <f>IF($B$2=1,NA(),IF(INDEX($E$3:$E$13,$B$2)=$A26,B26,NA()))</f>
        <v>#N/A</v>
      </c>
      <c r="P26" s="2" t="str">
        <f>IF(AND((SalesData[Sales stage]&lt;&gt;"Won"),SalesData[Sales stage]&lt;&gt;"Lost",OR($B$2=1,INDEX($E$3:$E$13,$B$2)=SalesData[Country])),SalesData[Close Date/Expected Close Date]-DATE(2015,3,31),"")</f>
        <v/>
      </c>
      <c r="Q26" s="2" t="str">
        <f>IFERROR(P26+ROWS($P$3:P27)/100000,"")</f>
        <v/>
      </c>
      <c r="R26" s="2">
        <f>IFERROR(SMALL($Q$2:$Q$1001,ROWS($Q$2:Q26)),"")</f>
        <v>4.0075700000000003</v>
      </c>
      <c r="S26" s="2">
        <f t="shared" si="0"/>
        <v>757</v>
      </c>
    </row>
    <row r="27" spans="1:19">
      <c r="A27" s="17" t="s">
        <v>1031</v>
      </c>
      <c r="B27" s="2">
        <f>SUMPRODUCT((SalesData[Country]=$A27)*(SalesData[Sales stage]="Won")*(IF($A$2=1,SalesData[Deal size],1)))</f>
        <v>17790</v>
      </c>
      <c r="C27" s="2" t="e">
        <f t="shared" ref="C27:C35" si="2">IF($B$2=1,NA(),IF(INDEX($E$3:$E$13,$B$2)=$A27,B27,NA()))</f>
        <v>#N/A</v>
      </c>
      <c r="P27" s="2">
        <f>IF(AND((SalesData[Sales stage]&lt;&gt;"Won"),SalesData[Sales stage]&lt;&gt;"Lost",OR($B$2=1,INDEX($E$3:$E$13,$B$2)=SalesData[Country])),SalesData[Close Date/Expected Close Date]-DATE(2015,3,31),"")</f>
        <v>21</v>
      </c>
      <c r="Q27" s="2">
        <f>IFERROR(P27+ROWS($P$3:P28)/100000,"")</f>
        <v>21.000260000000001</v>
      </c>
      <c r="R27" s="2">
        <f>IFERROR(SMALL($Q$2:$Q$1001,ROWS($Q$2:Q27)),"")</f>
        <v>4.00786</v>
      </c>
      <c r="S27" s="2">
        <f t="shared" si="0"/>
        <v>786</v>
      </c>
    </row>
    <row r="28" spans="1:19" s="2" customFormat="1">
      <c r="A28" s="17" t="s">
        <v>1035</v>
      </c>
      <c r="B28" s="2">
        <f>SUMPRODUCT((SalesData[Country]=$A28)*(SalesData[Sales stage]="Won")*(IF($A$2=1,SalesData[Deal size],1)))</f>
        <v>5100</v>
      </c>
      <c r="C28" s="2" t="e">
        <f t="shared" si="2"/>
        <v>#N/A</v>
      </c>
      <c r="P28" s="2" t="str">
        <f>IF(AND((SalesData[Sales stage]&lt;&gt;"Won"),SalesData[Sales stage]&lt;&gt;"Lost",OR($B$2=1,INDEX($E$3:$E$13,$B$2)=SalesData[Country])),SalesData[Close Date/Expected Close Date]-DATE(2015,3,31),"")</f>
        <v/>
      </c>
      <c r="Q28" s="2" t="str">
        <f>IFERROR(P28+ROWS($P$3:P29)/100000,"")</f>
        <v/>
      </c>
      <c r="R28" s="2">
        <f>IFERROR(SMALL($Q$2:$Q$1001,ROWS($Q$2:Q28)),"")</f>
        <v>4.0080400000000003</v>
      </c>
      <c r="S28" s="2">
        <f t="shared" si="0"/>
        <v>804</v>
      </c>
    </row>
    <row r="29" spans="1:19">
      <c r="A29" s="17" t="s">
        <v>1033</v>
      </c>
      <c r="B29" s="2">
        <f>SUMPRODUCT((SalesData[Country]=$A29)*(SalesData[Sales stage]="Won")*(IF($A$2=1,SalesData[Deal size],1)))</f>
        <v>21070</v>
      </c>
      <c r="C29" s="2" t="e">
        <f t="shared" si="2"/>
        <v>#N/A</v>
      </c>
      <c r="P29" s="2">
        <f>IF(AND((SalesData[Sales stage]&lt;&gt;"Won"),SalesData[Sales stage]&lt;&gt;"Lost",OR($B$2=1,INDEX($E$3:$E$13,$B$2)=SalesData[Country])),SalesData[Close Date/Expected Close Date]-DATE(2015,3,31),"")</f>
        <v>4</v>
      </c>
      <c r="Q29" s="2">
        <f>IFERROR(P29+ROWS($P$3:P30)/100000,"")</f>
        <v>4.0002800000000001</v>
      </c>
      <c r="R29" s="2">
        <f>IFERROR(SMALL($Q$2:$Q$1001,ROWS($Q$2:Q29)),"")</f>
        <v>4.0086199999999996</v>
      </c>
      <c r="S29" s="2">
        <f t="shared" si="0"/>
        <v>862</v>
      </c>
    </row>
    <row r="30" spans="1:19">
      <c r="A30" s="19" t="s">
        <v>1034</v>
      </c>
      <c r="B30" s="2">
        <f>SUMPRODUCT((SalesData[Country]=$A30)*(SalesData[Sales stage]="Won")*(IF($A$2=1,SalesData[Deal size],1)))</f>
        <v>9910</v>
      </c>
      <c r="C30" s="2" t="e">
        <f t="shared" si="2"/>
        <v>#N/A</v>
      </c>
      <c r="P30" s="2">
        <f>IF(AND((SalesData[Sales stage]&lt;&gt;"Won"),SalesData[Sales stage]&lt;&gt;"Lost",OR($B$2=1,INDEX($E$3:$E$13,$B$2)=SalesData[Country])),SalesData[Close Date/Expected Close Date]-DATE(2015,3,31),"")</f>
        <v>21</v>
      </c>
      <c r="Q30" s="2">
        <f>IFERROR(P30+ROWS($P$3:P31)/100000,"")</f>
        <v>21.00029</v>
      </c>
      <c r="R30" s="2">
        <f>IFERROR(SMALL($Q$2:$Q$1001,ROWS($Q$2:Q30)),"")</f>
        <v>5.0004</v>
      </c>
      <c r="S30" s="2">
        <f t="shared" si="0"/>
        <v>40</v>
      </c>
    </row>
    <row r="31" spans="1:19">
      <c r="A31" s="19" t="s">
        <v>1029</v>
      </c>
      <c r="B31" s="2">
        <f>SUMPRODUCT((SalesData[Country]=$A31)*(SalesData[Sales stage]="Won")*(IF($A$2=1,SalesData[Deal size],1)))</f>
        <v>12540</v>
      </c>
      <c r="C31" s="2" t="e">
        <f t="shared" si="2"/>
        <v>#N/A</v>
      </c>
      <c r="P31" s="2">
        <f>IF(AND((SalesData[Sales stage]&lt;&gt;"Won"),SalesData[Sales stage]&lt;&gt;"Lost",OR($B$2=1,INDEX($E$3:$E$13,$B$2)=SalesData[Country])),SalesData[Close Date/Expected Close Date]-DATE(2015,3,31),"")</f>
        <v>2</v>
      </c>
      <c r="Q31" s="2">
        <f>IFERROR(P31+ROWS($P$3:P32)/100000,"")</f>
        <v>2.0003000000000002</v>
      </c>
      <c r="R31" s="2">
        <f>IFERROR(SMALL($Q$2:$Q$1001,ROWS($Q$2:Q31)),"")</f>
        <v>5.0011799999999997</v>
      </c>
      <c r="S31" s="2">
        <f t="shared" si="0"/>
        <v>118</v>
      </c>
    </row>
    <row r="32" spans="1:19">
      <c r="A32" s="19" t="s">
        <v>1036</v>
      </c>
      <c r="B32" s="2">
        <f>SUMPRODUCT((SalesData[Country]=$A32)*(SalesData[Sales stage]="Won")*(IF($A$2=1,SalesData[Deal size],1)))</f>
        <v>12670</v>
      </c>
      <c r="C32" s="2" t="e">
        <f t="shared" si="2"/>
        <v>#N/A</v>
      </c>
      <c r="P32" s="2">
        <f>IF(AND((SalesData[Sales stage]&lt;&gt;"Won"),SalesData[Sales stage]&lt;&gt;"Lost",OR($B$2=1,INDEX($E$3:$E$13,$B$2)=SalesData[Country])),SalesData[Close Date/Expected Close Date]-DATE(2015,3,31),"")</f>
        <v>65</v>
      </c>
      <c r="Q32" s="2">
        <f>IFERROR(P32+ROWS($P$3:P33)/100000,"")</f>
        <v>65.000309999999999</v>
      </c>
      <c r="R32" s="2">
        <f>IFERROR(SMALL($Q$2:$Q$1001,ROWS($Q$2:Q32)),"")</f>
        <v>5.0018799999999999</v>
      </c>
      <c r="S32" s="2">
        <f t="shared" si="0"/>
        <v>188</v>
      </c>
    </row>
    <row r="33" spans="1:19">
      <c r="A33" s="19" t="s">
        <v>1038</v>
      </c>
      <c r="B33" s="2">
        <f>SUMPRODUCT((SalesData[Country]=$A33)*(SalesData[Sales stage]="Won")*(IF($A$2=1,SalesData[Deal size],1)))</f>
        <v>18190</v>
      </c>
      <c r="C33" s="2" t="e">
        <f t="shared" si="2"/>
        <v>#N/A</v>
      </c>
      <c r="P33" s="2">
        <f>IF(AND((SalesData[Sales stage]&lt;&gt;"Won"),SalesData[Sales stage]&lt;&gt;"Lost",OR($B$2=1,INDEX($E$3:$E$13,$B$2)=SalesData[Country])),SalesData[Close Date/Expected Close Date]-DATE(2015,3,31),"")</f>
        <v>90</v>
      </c>
      <c r="Q33" s="2">
        <f>IFERROR(P33+ROWS($P$3:P34)/100000,"")</f>
        <v>90.000320000000002</v>
      </c>
      <c r="R33" s="2">
        <f>IFERROR(SMALL($Q$2:$Q$1001,ROWS($Q$2:Q33)),"")</f>
        <v>5.0019499999999999</v>
      </c>
      <c r="S33" s="2">
        <f t="shared" si="0"/>
        <v>195</v>
      </c>
    </row>
    <row r="34" spans="1:19">
      <c r="A34" s="17" t="s">
        <v>1037</v>
      </c>
      <c r="B34" s="2">
        <f>SUMPRODUCT((SalesData[Country]=$A34)*(SalesData[Sales stage]="Won")*(IF($A$2=1,SalesData[Deal size],1)))</f>
        <v>7150</v>
      </c>
      <c r="C34" s="2" t="e">
        <f t="shared" si="2"/>
        <v>#N/A</v>
      </c>
      <c r="P34" s="2">
        <f>IF(AND((SalesData[Sales stage]&lt;&gt;"Won"),SalesData[Sales stage]&lt;&gt;"Lost",OR($B$2=1,INDEX($E$3:$E$13,$B$2)=SalesData[Country])),SalesData[Close Date/Expected Close Date]-DATE(2015,3,31),"")</f>
        <v>61</v>
      </c>
      <c r="Q34" s="2">
        <f>IFERROR(P34+ROWS($P$3:P35)/100000,"")</f>
        <v>61.000329999999998</v>
      </c>
      <c r="R34" s="2">
        <f>IFERROR(SMALL($Q$2:$Q$1001,ROWS($Q$2:Q34)),"")</f>
        <v>5.0026999999999999</v>
      </c>
      <c r="S34" s="2">
        <f t="shared" si="0"/>
        <v>270</v>
      </c>
    </row>
    <row r="35" spans="1:19">
      <c r="A35" s="19" t="s">
        <v>1030</v>
      </c>
      <c r="B35" s="2">
        <f>SUMPRODUCT((SalesData[Country]=$A35)*(SalesData[Sales stage]="Won")*(IF($A$2=1,SalesData[Deal size],1)))</f>
        <v>3960</v>
      </c>
      <c r="C35" s="2" t="e">
        <f t="shared" si="2"/>
        <v>#N/A</v>
      </c>
      <c r="P35" s="2">
        <f>IF(AND((SalesData[Sales stage]&lt;&gt;"Won"),SalesData[Sales stage]&lt;&gt;"Lost",OR($B$2=1,INDEX($E$3:$E$13,$B$2)=SalesData[Country])),SalesData[Close Date/Expected Close Date]-DATE(2015,3,31),"")</f>
        <v>35</v>
      </c>
      <c r="Q35" s="2">
        <f>IFERROR(P35+ROWS($P$3:P36)/100000,"")</f>
        <v>35.000340000000001</v>
      </c>
      <c r="R35" s="2">
        <f>IFERROR(SMALL($Q$2:$Q$1001,ROWS($Q$2:Q35)),"")</f>
        <v>5.0027200000000001</v>
      </c>
      <c r="S35" s="2">
        <f t="shared" si="0"/>
        <v>272</v>
      </c>
    </row>
    <row r="36" spans="1:19">
      <c r="P36" s="2">
        <f>IF(AND((SalesData[Sales stage]&lt;&gt;"Won"),SalesData[Sales stage]&lt;&gt;"Lost",OR($B$2=1,INDEX($E$3:$E$13,$B$2)=SalesData[Country])),SalesData[Close Date/Expected Close Date]-DATE(2015,3,31),"")</f>
        <v>49</v>
      </c>
      <c r="Q36" s="2">
        <f>IFERROR(P36+ROWS($P$3:P37)/100000,"")</f>
        <v>49.000349999999997</v>
      </c>
      <c r="R36" s="2">
        <f>IFERROR(SMALL($Q$2:$Q$1001,ROWS($Q$2:Q36)),"")</f>
        <v>5.0028100000000002</v>
      </c>
      <c r="S36" s="2">
        <f t="shared" si="0"/>
        <v>281</v>
      </c>
    </row>
    <row r="37" spans="1:19">
      <c r="P37" s="2">
        <f>IF(AND((SalesData[Sales stage]&lt;&gt;"Won"),SalesData[Sales stage]&lt;&gt;"Lost",OR($B$2=1,INDEX($E$3:$E$13,$B$2)=SalesData[Country])),SalesData[Close Date/Expected Close Date]-DATE(2015,3,31),"")</f>
        <v>68</v>
      </c>
      <c r="Q37" s="2">
        <f>IFERROR(P37+ROWS($P$3:P38)/100000,"")</f>
        <v>68.000360000000001</v>
      </c>
      <c r="R37" s="2">
        <f>IFERROR(SMALL($Q$2:$Q$1001,ROWS($Q$2:Q37)),"")</f>
        <v>5.0035800000000004</v>
      </c>
      <c r="S37" s="2">
        <f t="shared" si="0"/>
        <v>358</v>
      </c>
    </row>
    <row r="38" spans="1:19">
      <c r="P38" s="2">
        <f>IF(AND((SalesData[Sales stage]&lt;&gt;"Won"),SalesData[Sales stage]&lt;&gt;"Lost",OR($B$2=1,INDEX($E$3:$E$13,$B$2)=SalesData[Country])),SalesData[Close Date/Expected Close Date]-DATE(2015,3,31),"")</f>
        <v>69</v>
      </c>
      <c r="Q38" s="2">
        <f>IFERROR(P38+ROWS($P$3:P39)/100000,"")</f>
        <v>69.000370000000004</v>
      </c>
      <c r="R38" s="2">
        <f>IFERROR(SMALL($Q$2:$Q$1001,ROWS($Q$2:Q38)),"")</f>
        <v>5.0051699999999997</v>
      </c>
      <c r="S38" s="2">
        <f t="shared" si="0"/>
        <v>517</v>
      </c>
    </row>
    <row r="39" spans="1:19">
      <c r="P39" s="2">
        <f>IF(AND((SalesData[Sales stage]&lt;&gt;"Won"),SalesData[Sales stage]&lt;&gt;"Lost",OR($B$2=1,INDEX($E$3:$E$13,$B$2)=SalesData[Country])),SalesData[Close Date/Expected Close Date]-DATE(2015,3,31),"")</f>
        <v>63</v>
      </c>
      <c r="Q39" s="2">
        <f>IFERROR(P39+ROWS($P$3:P40)/100000,"")</f>
        <v>63.00038</v>
      </c>
      <c r="R39" s="2">
        <f>IFERROR(SMALL($Q$2:$Q$1001,ROWS($Q$2:Q39)),"")</f>
        <v>5.0083000000000002</v>
      </c>
      <c r="S39" s="2">
        <f t="shared" si="0"/>
        <v>830</v>
      </c>
    </row>
    <row r="40" spans="1:19">
      <c r="A40" s="23">
        <f>INDEX(SalesData[Close Date/Expected Close Date],S2)</f>
        <v>42096</v>
      </c>
      <c r="B40" t="str">
        <f>INDEX(SalesData[Customer],S2)</f>
        <v>Customer 2</v>
      </c>
      <c r="C40" t="str">
        <f>INDEX(SalesData[Country],S2)</f>
        <v>Australia</v>
      </c>
      <c r="D40" t="str">
        <f>INDEX(SalesData[Sales stage],S2)</f>
        <v>Validated</v>
      </c>
      <c r="E40">
        <f>INDEX(SalesData[Deal size],S2)</f>
        <v>1680</v>
      </c>
      <c r="P40" s="2">
        <f>IF(AND((SalesData[Sales stage]&lt;&gt;"Won"),SalesData[Sales stage]&lt;&gt;"Lost",OR($B$2=1,INDEX($E$3:$E$13,$B$2)=SalesData[Country])),SalesData[Close Date/Expected Close Date]-DATE(2015,3,31),"")</f>
        <v>89</v>
      </c>
      <c r="Q40" s="2">
        <f>IFERROR(P40+ROWS($P$3:P41)/100000,"")</f>
        <v>89.000389999999996</v>
      </c>
      <c r="R40" s="2">
        <f>IFERROR(SMALL($Q$2:$Q$1001,ROWS($Q$2:Q40)),"")</f>
        <v>5.0083799999999998</v>
      </c>
      <c r="S40" s="2">
        <f t="shared" si="0"/>
        <v>838</v>
      </c>
    </row>
    <row r="41" spans="1:19">
      <c r="A41" s="23">
        <f>INDEX(SalesData[Close Date/Expected Close Date],S3)</f>
        <v>42096</v>
      </c>
      <c r="B41" s="2" t="str">
        <f>INDEX(SalesData[Customer],S3)</f>
        <v>Customer 24</v>
      </c>
      <c r="C41" s="2" t="str">
        <f>INDEX(SalesData[Country],S3)</f>
        <v>Malaysia</v>
      </c>
      <c r="D41" s="2" t="str">
        <f>INDEX(SalesData[Sales stage],S3)</f>
        <v>Validated</v>
      </c>
      <c r="E41" s="2">
        <f>INDEX(SalesData[Deal size],S3)</f>
        <v>1390</v>
      </c>
      <c r="P41" s="2">
        <f>IF(AND((SalesData[Sales stage]&lt;&gt;"Won"),SalesData[Sales stage]&lt;&gt;"Lost",OR($B$2=1,INDEX($E$3:$E$13,$B$2)=SalesData[Country])),SalesData[Close Date/Expected Close Date]-DATE(2015,3,31),"")</f>
        <v>5</v>
      </c>
      <c r="Q41" s="2">
        <f>IFERROR(P41+ROWS($P$3:P42)/100000,"")</f>
        <v>5.0004</v>
      </c>
      <c r="R41" s="2">
        <f>IFERROR(SMALL($Q$2:$Q$1001,ROWS($Q$2:Q41)),"")</f>
        <v>6.0000600000000004</v>
      </c>
      <c r="S41" s="2">
        <f t="shared" si="0"/>
        <v>6</v>
      </c>
    </row>
    <row r="42" spans="1:19">
      <c r="A42" s="23">
        <f>INDEX(SalesData[Close Date/Expected Close Date],S4)</f>
        <v>42096</v>
      </c>
      <c r="B42" s="2" t="str">
        <f>INDEX(SalesData[Customer],S4)</f>
        <v>Customer 30</v>
      </c>
      <c r="C42" s="2" t="str">
        <f>INDEX(SalesData[Country],S4)</f>
        <v>Indonesia</v>
      </c>
      <c r="D42" s="2" t="str">
        <f>INDEX(SalesData[Sales stage],S4)</f>
        <v>Proposal</v>
      </c>
      <c r="E42" s="2">
        <f>INDEX(SalesData[Deal size],S4)</f>
        <v>2760</v>
      </c>
      <c r="P42" s="2">
        <f>IF(AND((SalesData[Sales stage]&lt;&gt;"Won"),SalesData[Sales stage]&lt;&gt;"Lost",OR($B$2=1,INDEX($E$3:$E$13,$B$2)=SalesData[Country])),SalesData[Close Date/Expected Close Date]-DATE(2015,3,31),"")</f>
        <v>11</v>
      </c>
      <c r="Q42" s="2">
        <f>IFERROR(P42+ROWS($P$3:P43)/100000,"")</f>
        <v>11.00041</v>
      </c>
      <c r="R42" s="2">
        <f>IFERROR(SMALL($Q$2:$Q$1001,ROWS($Q$2:Q42)),"")</f>
        <v>6.0004499999999998</v>
      </c>
      <c r="S42" s="2">
        <f t="shared" si="0"/>
        <v>45</v>
      </c>
    </row>
    <row r="43" spans="1:19">
      <c r="A43" s="23">
        <f>INDEX(SalesData[Close Date/Expected Close Date],S5)</f>
        <v>42096</v>
      </c>
      <c r="B43" s="2" t="str">
        <f>INDEX(SalesData[Customer],S5)</f>
        <v>Customer 96</v>
      </c>
      <c r="C43" s="2" t="str">
        <f>INDEX(SalesData[Country],S5)</f>
        <v>Germany</v>
      </c>
      <c r="D43" s="2" t="str">
        <f>INDEX(SalesData[Sales stage],S5)</f>
        <v>Qualified</v>
      </c>
      <c r="E43" s="2">
        <f>INDEX(SalesData[Deal size],S5)</f>
        <v>470</v>
      </c>
      <c r="P43" s="2">
        <f>IF(AND((SalesData[Sales stage]&lt;&gt;"Won"),SalesData[Sales stage]&lt;&gt;"Lost",OR($B$2=1,INDEX($E$3:$E$13,$B$2)=SalesData[Country])),SalesData[Close Date/Expected Close Date]-DATE(2015,3,31),"")</f>
        <v>22</v>
      </c>
      <c r="Q43" s="2">
        <f>IFERROR(P43+ROWS($P$3:P44)/100000,"")</f>
        <v>22.000419999999998</v>
      </c>
      <c r="R43" s="2">
        <f>IFERROR(SMALL($Q$2:$Q$1001,ROWS($Q$2:Q43)),"")</f>
        <v>6.0020800000000003</v>
      </c>
      <c r="S43" s="2">
        <f t="shared" si="0"/>
        <v>208</v>
      </c>
    </row>
    <row r="44" spans="1:19">
      <c r="A44" s="23">
        <f>INDEX(SalesData[Close Date/Expected Close Date],S6)</f>
        <v>42096</v>
      </c>
      <c r="B44" s="2" t="str">
        <f>INDEX(SalesData[Customer],S6)</f>
        <v>Customer 111</v>
      </c>
      <c r="C44" s="2" t="str">
        <f>INDEX(SalesData[Country],S6)</f>
        <v>Canada</v>
      </c>
      <c r="D44" s="2" t="str">
        <f>INDEX(SalesData[Sales stage],S6)</f>
        <v>Identified</v>
      </c>
      <c r="E44" s="2">
        <f>INDEX(SalesData[Deal size],S6)</f>
        <v>4480</v>
      </c>
      <c r="P44" s="2">
        <f>IF(AND((SalesData[Sales stage]&lt;&gt;"Won"),SalesData[Sales stage]&lt;&gt;"Lost",OR($B$2=1,INDEX($E$3:$E$13,$B$2)=SalesData[Country])),SalesData[Close Date/Expected Close Date]-DATE(2015,3,31),"")</f>
        <v>3</v>
      </c>
      <c r="Q44" s="2">
        <f>IFERROR(P44+ROWS($P$3:P45)/100000,"")</f>
        <v>3.0004300000000002</v>
      </c>
      <c r="R44" s="2">
        <f>IFERROR(SMALL($Q$2:$Q$1001,ROWS($Q$2:Q44)),"")</f>
        <v>6.0037200000000004</v>
      </c>
      <c r="S44" s="2">
        <f t="shared" si="0"/>
        <v>372</v>
      </c>
    </row>
    <row r="45" spans="1:19">
      <c r="A45" s="23">
        <f>INDEX(SalesData[Close Date/Expected Close Date],S7)</f>
        <v>42096</v>
      </c>
      <c r="B45" s="2" t="str">
        <f>INDEX(SalesData[Customer],S7)</f>
        <v>Customer 319</v>
      </c>
      <c r="C45" s="2" t="str">
        <f>INDEX(SalesData[Country],S7)</f>
        <v>Malaysia</v>
      </c>
      <c r="D45" s="2" t="str">
        <f>INDEX(SalesData[Sales stage],S7)</f>
        <v>Identified</v>
      </c>
      <c r="E45" s="2">
        <f>INDEX(SalesData[Deal size],S7)</f>
        <v>1860</v>
      </c>
      <c r="P45" s="2">
        <f>IF(AND((SalesData[Sales stage]&lt;&gt;"Won"),SalesData[Sales stage]&lt;&gt;"Lost",OR($B$2=1,INDEX($E$3:$E$13,$B$2)=SalesData[Country])),SalesData[Close Date/Expected Close Date]-DATE(2015,3,31),"")</f>
        <v>85</v>
      </c>
      <c r="Q45" s="2">
        <f>IFERROR(P45+ROWS($P$3:P46)/100000,"")</f>
        <v>85.000439999999998</v>
      </c>
      <c r="R45" s="2">
        <f>IFERROR(SMALL($Q$2:$Q$1001,ROWS($Q$2:Q45)),"")</f>
        <v>6.0041599999999997</v>
      </c>
      <c r="S45" s="2">
        <f t="shared" si="0"/>
        <v>416</v>
      </c>
    </row>
    <row r="46" spans="1:19">
      <c r="A46" s="23">
        <f>INDEX(SalesData[Close Date/Expected Close Date],S8)</f>
        <v>42096</v>
      </c>
      <c r="B46" s="2" t="str">
        <f>INDEX(SalesData[Customer],S8)</f>
        <v>Customer 711</v>
      </c>
      <c r="C46" s="2" t="str">
        <f>INDEX(SalesData[Country],S8)</f>
        <v>Indonesia</v>
      </c>
      <c r="D46" s="2" t="str">
        <f>INDEX(SalesData[Sales stage],S8)</f>
        <v>Identified</v>
      </c>
      <c r="E46" s="2">
        <f>INDEX(SalesData[Deal size],S8)</f>
        <v>3600</v>
      </c>
      <c r="P46" s="2">
        <f>IF(AND((SalesData[Sales stage]&lt;&gt;"Won"),SalesData[Sales stage]&lt;&gt;"Lost",OR($B$2=1,INDEX($E$3:$E$13,$B$2)=SalesData[Country])),SalesData[Close Date/Expected Close Date]-DATE(2015,3,31),"")</f>
        <v>6</v>
      </c>
      <c r="Q46" s="2">
        <f>IFERROR(P46+ROWS($P$3:P47)/100000,"")</f>
        <v>6.0004499999999998</v>
      </c>
      <c r="R46" s="2">
        <f>IFERROR(SMALL($Q$2:$Q$1001,ROWS($Q$2:Q46)),"")</f>
        <v>6.00535</v>
      </c>
      <c r="S46" s="2">
        <f t="shared" si="0"/>
        <v>535</v>
      </c>
    </row>
    <row r="47" spans="1:19">
      <c r="A47" s="23">
        <f>INDEX(SalesData[Close Date/Expected Close Date],S9)</f>
        <v>42096</v>
      </c>
      <c r="B47" s="2" t="str">
        <f>INDEX(SalesData[Customer],S9)</f>
        <v>Customer 727</v>
      </c>
      <c r="C47" s="2" t="str">
        <f>INDEX(SalesData[Country],S9)</f>
        <v>Indonesia</v>
      </c>
      <c r="D47" s="2" t="str">
        <f>INDEX(SalesData[Sales stage],S9)</f>
        <v>Validated</v>
      </c>
      <c r="E47" s="2">
        <f>INDEX(SalesData[Deal size],S9)</f>
        <v>3360</v>
      </c>
      <c r="P47" s="2">
        <f>IF(AND((SalesData[Sales stage]&lt;&gt;"Won"),SalesData[Sales stage]&lt;&gt;"Lost",OR($B$2=1,INDEX($E$3:$E$13,$B$2)=SalesData[Country])),SalesData[Close Date/Expected Close Date]-DATE(2015,3,31),"")</f>
        <v>8</v>
      </c>
      <c r="Q47" s="2">
        <f>IFERROR(P47+ROWS($P$3:P48)/100000,"")</f>
        <v>8.0004600000000003</v>
      </c>
      <c r="R47" s="2">
        <f>IFERROR(SMALL($Q$2:$Q$1001,ROWS($Q$2:Q47)),"")</f>
        <v>6.0056099999999999</v>
      </c>
      <c r="S47" s="2">
        <f t="shared" si="0"/>
        <v>561</v>
      </c>
    </row>
    <row r="48" spans="1:19">
      <c r="A48" s="23">
        <f>INDEX(SalesData[Close Date/Expected Close Date],S10)</f>
        <v>42096</v>
      </c>
      <c r="B48" s="2" t="str">
        <f>INDEX(SalesData[Customer],S10)</f>
        <v>Customer 785</v>
      </c>
      <c r="C48" s="2" t="str">
        <f>INDEX(SalesData[Country],S10)</f>
        <v>US</v>
      </c>
      <c r="D48" s="2" t="str">
        <f>INDEX(SalesData[Sales stage],S10)</f>
        <v>Validated</v>
      </c>
      <c r="E48" s="2">
        <f>INDEX(SalesData[Deal size],S10)</f>
        <v>2380</v>
      </c>
      <c r="P48" s="2">
        <f>IF(AND((SalesData[Sales stage]&lt;&gt;"Won"),SalesData[Sales stage]&lt;&gt;"Lost",OR($B$2=1,INDEX($E$3:$E$13,$B$2)=SalesData[Country])),SalesData[Close Date/Expected Close Date]-DATE(2015,3,31),"")</f>
        <v>47</v>
      </c>
      <c r="Q48" s="2">
        <f>IFERROR(P48+ROWS($P$3:P49)/100000,"")</f>
        <v>47.00047</v>
      </c>
      <c r="R48" s="2">
        <f>IFERROR(SMALL($Q$2:$Q$1001,ROWS($Q$2:Q48)),"")</f>
        <v>6.0074100000000001</v>
      </c>
      <c r="S48" s="2">
        <f t="shared" si="0"/>
        <v>741</v>
      </c>
    </row>
    <row r="49" spans="1:19">
      <c r="A49" s="23">
        <f>INDEX(SalesData[Close Date/Expected Close Date],S11)</f>
        <v>42096</v>
      </c>
      <c r="B49" s="2" t="str">
        <f>INDEX(SalesData[Customer],S11)</f>
        <v>Customer 895</v>
      </c>
      <c r="C49" s="2" t="str">
        <f>INDEX(SalesData[Country],S11)</f>
        <v>Indonesia</v>
      </c>
      <c r="D49" s="2" t="str">
        <f>INDEX(SalesData[Sales stage],S11)</f>
        <v>Validated</v>
      </c>
      <c r="E49" s="2">
        <f>INDEX(SalesData[Deal size],S11)</f>
        <v>4990</v>
      </c>
      <c r="P49" s="2">
        <f>IF(AND((SalesData[Sales stage]&lt;&gt;"Won"),SalesData[Sales stage]&lt;&gt;"Lost",OR($B$2=1,INDEX($E$3:$E$13,$B$2)=SalesData[Country])),SalesData[Close Date/Expected Close Date]-DATE(2015,3,31),"")</f>
        <v>89</v>
      </c>
      <c r="Q49" s="2">
        <f>IFERROR(P49+ROWS($P$3:P50)/100000,"")</f>
        <v>89.000479999999996</v>
      </c>
      <c r="R49" s="2">
        <f>IFERROR(SMALL($Q$2:$Q$1001,ROWS($Q$2:Q49)),"")</f>
        <v>6.0077999999999996</v>
      </c>
      <c r="S49" s="2">
        <f t="shared" si="0"/>
        <v>780</v>
      </c>
    </row>
    <row r="50" spans="1:19">
      <c r="P50" s="2">
        <f>IF(AND((SalesData[Sales stage]&lt;&gt;"Won"),SalesData[Sales stage]&lt;&gt;"Lost",OR($B$2=1,INDEX($E$3:$E$13,$B$2)=SalesData[Country])),SalesData[Close Date/Expected Close Date]-DATE(2015,3,31),"")</f>
        <v>11</v>
      </c>
      <c r="Q50" s="2">
        <f>IFERROR(P50+ROWS($P$3:P51)/100000,"")</f>
        <v>11.000489999999999</v>
      </c>
      <c r="R50" s="2">
        <f>IFERROR(SMALL($Q$2:$Q$1001,ROWS($Q$2:Q50)),"")</f>
        <v>6.0090300000000001</v>
      </c>
      <c r="S50" s="2">
        <f t="shared" si="0"/>
        <v>903</v>
      </c>
    </row>
    <row r="51" spans="1:19">
      <c r="P51" s="2">
        <f>IF(AND((SalesData[Sales stage]&lt;&gt;"Won"),SalesData[Sales stage]&lt;&gt;"Lost",OR($B$2=1,INDEX($E$3:$E$13,$B$2)=SalesData[Country])),SalesData[Close Date/Expected Close Date]-DATE(2015,3,31),"")</f>
        <v>48</v>
      </c>
      <c r="Q51" s="2">
        <f>IFERROR(P51+ROWS($P$3:P52)/100000,"")</f>
        <v>48.000500000000002</v>
      </c>
      <c r="R51" s="2">
        <f>IFERROR(SMALL($Q$2:$Q$1001,ROWS($Q$2:Q51)),"")</f>
        <v>7.0000099999999996</v>
      </c>
      <c r="S51" s="2">
        <f t="shared" si="0"/>
        <v>1</v>
      </c>
    </row>
    <row r="52" spans="1:19">
      <c r="P52" s="2">
        <f>IF(AND((SalesData[Sales stage]&lt;&gt;"Won"),SalesData[Sales stage]&lt;&gt;"Lost",OR($B$2=1,INDEX($E$3:$E$13,$B$2)=SalesData[Country])),SalesData[Close Date/Expected Close Date]-DATE(2015,3,31),"")</f>
        <v>50</v>
      </c>
      <c r="Q52" s="2">
        <f>IFERROR(P52+ROWS($P$3:P53)/100000,"")</f>
        <v>50.000509999999998</v>
      </c>
      <c r="R52" s="2">
        <f>IFERROR(SMALL($Q$2:$Q$1001,ROWS($Q$2:Q52)),"")</f>
        <v>7.0007099999999998</v>
      </c>
      <c r="S52" s="2">
        <f t="shared" si="0"/>
        <v>71</v>
      </c>
    </row>
    <row r="53" spans="1:19">
      <c r="B53" s="32" t="str">
        <f>"Win"&amp;IF($A$2=1," Size", " Count")</f>
        <v>Win Size</v>
      </c>
      <c r="I53" s="16" t="s">
        <v>21</v>
      </c>
      <c r="J53">
        <f>SUMPRODUCT((SalesData[Deal Owner]=I53)*(SalesData[Sales stage]="Won")*(IF($B$2=1,1,INDEX($E$3:$E$13,$B$2)=SalesData[Country])*IF($A$2=1,SalesData[Deal size],1)))</f>
        <v>23410</v>
      </c>
      <c r="K53" s="31">
        <f>J53+ROWS($J$53:J53)/1000000</f>
        <v>23410.000001</v>
      </c>
      <c r="L53">
        <f>LARGE($K$53:$K$72,ROWS($K$53:K53))</f>
        <v>23410.000001</v>
      </c>
      <c r="M53">
        <f t="shared" ref="M53:M72" si="3">MATCH(L53,$K$53:$K$72,0)</f>
        <v>1</v>
      </c>
      <c r="P53" s="2">
        <f>IF(AND((SalesData[Sales stage]&lt;&gt;"Won"),SalesData[Sales stage]&lt;&gt;"Lost",OR($B$2=1,INDEX($E$3:$E$13,$B$2)=SalesData[Country])),SalesData[Close Date/Expected Close Date]-DATE(2015,3,31),"")</f>
        <v>76</v>
      </c>
      <c r="Q53" s="2">
        <f>IFERROR(P53+ROWS($P$3:P54)/100000,"")</f>
        <v>76.000519999999995</v>
      </c>
      <c r="R53" s="2">
        <f>IFERROR(SMALL($Q$2:$Q$1001,ROWS($Q$2:Q53)),"")</f>
        <v>7.0010599999999998</v>
      </c>
      <c r="S53" s="2">
        <f t="shared" si="0"/>
        <v>106</v>
      </c>
    </row>
    <row r="54" spans="1:19">
      <c r="A54" t="str">
        <f>INDEX($I$53:$I$72,M53)</f>
        <v>Angela</v>
      </c>
      <c r="B54">
        <f>INDEX($I$53:$J$72,MATCH(A54,$I$53:$I$72,0),2)</f>
        <v>23410</v>
      </c>
      <c r="I54" s="16" t="s">
        <v>19</v>
      </c>
      <c r="J54" s="2">
        <f>SUMPRODUCT((SalesData[Deal Owner]=I54)*(SalesData[Sales stage]="Won")*(IF($B$2=1,1,INDEX($E$3:$E$13,$B$2)=SalesData[Country])*IF($A$2=1,SalesData[Deal size],1)))</f>
        <v>6430</v>
      </c>
      <c r="K54" s="31">
        <f>J54+ROWS($J$53:J54)/1000000</f>
        <v>6430.0000019999998</v>
      </c>
      <c r="L54" s="2">
        <f>LARGE($K$53:$K$72,ROWS($K$53:K54))</f>
        <v>15470.000007000001</v>
      </c>
      <c r="M54" s="2">
        <f t="shared" si="3"/>
        <v>7</v>
      </c>
      <c r="P54" s="2">
        <f>IF(AND((SalesData[Sales stage]&lt;&gt;"Won"),SalesData[Sales stage]&lt;&gt;"Lost",OR($B$2=1,INDEX($E$3:$E$13,$B$2)=SalesData[Country])),SalesData[Close Date/Expected Close Date]-DATE(2015,3,31),"")</f>
        <v>57</v>
      </c>
      <c r="Q54" s="2">
        <f>IFERROR(P54+ROWS($P$3:P55)/100000,"")</f>
        <v>57.000529999999998</v>
      </c>
      <c r="R54" s="2">
        <f>IFERROR(SMALL($Q$2:$Q$1001,ROWS($Q$2:Q54)),"")</f>
        <v>7.0014700000000003</v>
      </c>
      <c r="S54" s="2">
        <f t="shared" si="0"/>
        <v>147</v>
      </c>
    </row>
    <row r="55" spans="1:19">
      <c r="A55" s="2" t="str">
        <f t="shared" ref="A55:A63" si="4">INDEX($I$53:$I$72,M54)</f>
        <v>Charlie</v>
      </c>
      <c r="B55" s="2">
        <f t="shared" ref="B55:B63" si="5">INDEX($I$53:$J$72,MATCH(A55,$I$53:$I$72,0),2)</f>
        <v>15470</v>
      </c>
      <c r="I55" s="16" t="s">
        <v>18</v>
      </c>
      <c r="J55" s="2">
        <f>SUMPRODUCT((SalesData[Deal Owner]=I55)*(SalesData[Sales stage]="Won")*(IF($B$2=1,1,INDEX($E$3:$E$13,$B$2)=SalesData[Country])*IF($A$2=1,SalesData[Deal size],1)))</f>
        <v>2290</v>
      </c>
      <c r="K55" s="31">
        <f>J55+ROWS($J$53:J55)/1000000</f>
        <v>2290.0000030000001</v>
      </c>
      <c r="L55" s="2">
        <f>LARGE($K$53:$K$72,ROWS($K$53:K55))</f>
        <v>14640.000005</v>
      </c>
      <c r="M55" s="2">
        <f t="shared" si="3"/>
        <v>5</v>
      </c>
      <c r="P55" s="2">
        <f>IF(AND((SalesData[Sales stage]&lt;&gt;"Won"),SalesData[Sales stage]&lt;&gt;"Lost",OR($B$2=1,INDEX($E$3:$E$13,$B$2)=SalesData[Country])),SalesData[Close Date/Expected Close Date]-DATE(2015,3,31),"")</f>
        <v>38</v>
      </c>
      <c r="Q55" s="2">
        <f>IFERROR(P55+ROWS($P$3:P56)/100000,"")</f>
        <v>38.000540000000001</v>
      </c>
      <c r="R55" s="2">
        <f>IFERROR(SMALL($Q$2:$Q$1001,ROWS($Q$2:Q55)),"")</f>
        <v>7.0035600000000002</v>
      </c>
      <c r="S55" s="2">
        <f t="shared" si="0"/>
        <v>356</v>
      </c>
    </row>
    <row r="56" spans="1:19">
      <c r="A56" s="2" t="str">
        <f t="shared" si="4"/>
        <v>Cameron</v>
      </c>
      <c r="B56" s="2">
        <f t="shared" si="5"/>
        <v>14640</v>
      </c>
      <c r="I56" s="18" t="s">
        <v>20</v>
      </c>
      <c r="J56" s="2">
        <f>SUMPRODUCT((SalesData[Deal Owner]=I56)*(SalesData[Sales stage]="Won")*(IF($B$2=1,1,INDEX($E$3:$E$13,$B$2)=SalesData[Country])*IF($A$2=1,SalesData[Deal size],1)))</f>
        <v>3750</v>
      </c>
      <c r="K56" s="31">
        <f>J56+ROWS($J$53:J56)/1000000</f>
        <v>3750.000004</v>
      </c>
      <c r="L56" s="2">
        <f>LARGE($K$53:$K$72,ROWS($K$53:K56))</f>
        <v>12580.000013000001</v>
      </c>
      <c r="M56" s="2">
        <f t="shared" si="3"/>
        <v>13</v>
      </c>
      <c r="P56" s="2">
        <f>IF(AND((SalesData[Sales stage]&lt;&gt;"Won"),SalesData[Sales stage]&lt;&gt;"Lost",OR($B$2=1,INDEX($E$3:$E$13,$B$2)=SalesData[Country])),SalesData[Close Date/Expected Close Date]-DATE(2015,3,31),"")</f>
        <v>45</v>
      </c>
      <c r="Q56" s="2">
        <f>IFERROR(P56+ROWS($P$3:P57)/100000,"")</f>
        <v>45.000549999999997</v>
      </c>
      <c r="R56" s="2">
        <f>IFERROR(SMALL($Q$2:$Q$1001,ROWS($Q$2:Q56)),"")</f>
        <v>7.0048399999999997</v>
      </c>
      <c r="S56" s="2">
        <f t="shared" si="0"/>
        <v>484</v>
      </c>
    </row>
    <row r="57" spans="1:19">
      <c r="A57" s="2" t="str">
        <f t="shared" si="4"/>
        <v>Lynda</v>
      </c>
      <c r="B57" s="2">
        <f t="shared" si="5"/>
        <v>12580</v>
      </c>
      <c r="I57" s="18" t="s">
        <v>23</v>
      </c>
      <c r="J57" s="2">
        <f>SUMPRODUCT((SalesData[Deal Owner]=I57)*(SalesData[Sales stage]="Won")*(IF($B$2=1,1,INDEX($E$3:$E$13,$B$2)=SalesData[Country])*IF($A$2=1,SalesData[Deal size],1)))</f>
        <v>14640</v>
      </c>
      <c r="K57" s="31">
        <f>J57+ROWS($J$53:J57)/1000000</f>
        <v>14640.000005</v>
      </c>
      <c r="L57" s="2">
        <f>LARGE($K$53:$K$72,ROWS($K$53:K57))</f>
        <v>9720.0000089999994</v>
      </c>
      <c r="M57" s="2">
        <f t="shared" si="3"/>
        <v>9</v>
      </c>
      <c r="P57" s="2">
        <f>IF(AND((SalesData[Sales stage]&lt;&gt;"Won"),SalesData[Sales stage]&lt;&gt;"Lost",OR($B$2=1,INDEX($E$3:$E$13,$B$2)=SalesData[Country])),SalesData[Close Date/Expected Close Date]-DATE(2015,3,31),"")</f>
        <v>78</v>
      </c>
      <c r="Q57" s="2">
        <f>IFERROR(P57+ROWS($P$3:P58)/100000,"")</f>
        <v>78.000559999999993</v>
      </c>
      <c r="R57" s="2">
        <f>IFERROR(SMALL($Q$2:$Q$1001,ROWS($Q$2:Q57)),"")</f>
        <v>7.0048500000000002</v>
      </c>
      <c r="S57" s="2">
        <f t="shared" si="0"/>
        <v>485</v>
      </c>
    </row>
    <row r="58" spans="1:19">
      <c r="A58" s="2" t="str">
        <f t="shared" si="4"/>
        <v>Edwin</v>
      </c>
      <c r="B58" s="2">
        <f t="shared" si="5"/>
        <v>9720</v>
      </c>
      <c r="I58" s="16" t="s">
        <v>24</v>
      </c>
      <c r="J58" s="2">
        <f>SUMPRODUCT((SalesData[Deal Owner]=I58)*(SalesData[Sales stage]="Won")*(IF($B$2=1,1,INDEX($E$3:$E$13,$B$2)=SalesData[Country])*IF($A$2=1,SalesData[Deal size],1)))</f>
        <v>4300</v>
      </c>
      <c r="K58" s="31">
        <f>J58+ROWS($J$53:J58)/1000000</f>
        <v>4300.0000060000002</v>
      </c>
      <c r="L58" s="2">
        <f>LARGE($K$53:$K$72,ROWS($K$53:K58))</f>
        <v>6680.0000200000004</v>
      </c>
      <c r="M58" s="2">
        <f t="shared" si="3"/>
        <v>20</v>
      </c>
      <c r="P58" s="2">
        <f>IF(AND((SalesData[Sales stage]&lt;&gt;"Won"),SalesData[Sales stage]&lt;&gt;"Lost",OR($B$2=1,INDEX($E$3:$E$13,$B$2)=SalesData[Country])),SalesData[Close Date/Expected Close Date]-DATE(2015,3,31),"")</f>
        <v>78</v>
      </c>
      <c r="Q58" s="2">
        <f>IFERROR(P58+ROWS($P$3:P59)/100000,"")</f>
        <v>78.000569999999996</v>
      </c>
      <c r="R58" s="2">
        <f>IFERROR(SMALL($Q$2:$Q$1001,ROWS($Q$2:Q58)),"")</f>
        <v>7.0049200000000003</v>
      </c>
      <c r="S58" s="2">
        <f t="shared" si="0"/>
        <v>492</v>
      </c>
    </row>
    <row r="59" spans="1:19">
      <c r="A59" s="2" t="str">
        <f t="shared" si="4"/>
        <v>Tim</v>
      </c>
      <c r="B59" s="2">
        <f t="shared" si="5"/>
        <v>6680</v>
      </c>
      <c r="I59" s="18" t="s">
        <v>25</v>
      </c>
      <c r="J59" s="2">
        <f>SUMPRODUCT((SalesData[Deal Owner]=I59)*(SalesData[Sales stage]="Won")*(IF($B$2=1,1,INDEX($E$3:$E$13,$B$2)=SalesData[Country])*IF($A$2=1,SalesData[Deal size],1)))</f>
        <v>15470</v>
      </c>
      <c r="K59" s="31">
        <f>J59+ROWS($J$53:J59)/1000000</f>
        <v>15470.000007000001</v>
      </c>
      <c r="L59" s="2">
        <f>LARGE($K$53:$K$72,ROWS($K$53:K59))</f>
        <v>6430.0000019999998</v>
      </c>
      <c r="M59" s="2">
        <f t="shared" si="3"/>
        <v>2</v>
      </c>
      <c r="P59" s="2">
        <f>IF(AND((SalesData[Sales stage]&lt;&gt;"Won"),SalesData[Sales stage]&lt;&gt;"Lost",OR($B$2=1,INDEX($E$3:$E$13,$B$2)=SalesData[Country])),SalesData[Close Date/Expected Close Date]-DATE(2015,3,31),"")</f>
        <v>72</v>
      </c>
      <c r="Q59" s="2">
        <f>IFERROR(P59+ROWS($P$3:P60)/100000,"")</f>
        <v>72.000579999999999</v>
      </c>
      <c r="R59" s="2">
        <f>IFERROR(SMALL($Q$2:$Q$1001,ROWS($Q$2:Q59)),"")</f>
        <v>7.00502</v>
      </c>
      <c r="S59" s="2">
        <f t="shared" si="0"/>
        <v>502</v>
      </c>
    </row>
    <row r="60" spans="1:19">
      <c r="A60" s="2" t="str">
        <f t="shared" si="4"/>
        <v>Adrian</v>
      </c>
      <c r="B60" s="2">
        <f t="shared" si="5"/>
        <v>6430</v>
      </c>
      <c r="I60" s="18" t="s">
        <v>26</v>
      </c>
      <c r="J60" s="2">
        <f>SUMPRODUCT((SalesData[Deal Owner]=I60)*(SalesData[Sales stage]="Won")*(IF($B$2=1,1,INDEX($E$3:$E$13,$B$2)=SalesData[Country])*IF($A$2=1,SalesData[Deal size],1)))</f>
        <v>3520</v>
      </c>
      <c r="K60" s="31">
        <f>J60+ROWS($J$53:J60)/1000000</f>
        <v>3520.000008</v>
      </c>
      <c r="L60" s="2">
        <f>LARGE($K$53:$K$72,ROWS($K$53:K60))</f>
        <v>6310.000016</v>
      </c>
      <c r="M60" s="2">
        <f t="shared" si="3"/>
        <v>16</v>
      </c>
      <c r="P60" s="2">
        <f>IF(AND((SalesData[Sales stage]&lt;&gt;"Won"),SalesData[Sales stage]&lt;&gt;"Lost",OR($B$2=1,INDEX($E$3:$E$13,$B$2)=SalesData[Country])),SalesData[Close Date/Expected Close Date]-DATE(2015,3,31),"")</f>
        <v>12</v>
      </c>
      <c r="Q60" s="2">
        <f>IFERROR(P60+ROWS($P$3:P61)/100000,"")</f>
        <v>12.000590000000001</v>
      </c>
      <c r="R60" s="2">
        <f>IFERROR(SMALL($Q$2:$Q$1001,ROWS($Q$2:Q60)),"")</f>
        <v>7.00631</v>
      </c>
      <c r="S60" s="2">
        <f t="shared" si="0"/>
        <v>631</v>
      </c>
    </row>
    <row r="61" spans="1:19">
      <c r="A61" s="2" t="str">
        <f t="shared" si="4"/>
        <v>Paul</v>
      </c>
      <c r="B61" s="2">
        <f t="shared" si="5"/>
        <v>6310</v>
      </c>
      <c r="I61" s="16" t="s">
        <v>27</v>
      </c>
      <c r="J61" s="2">
        <f>SUMPRODUCT((SalesData[Deal Owner]=I61)*(SalesData[Sales stage]="Won")*(IF($B$2=1,1,INDEX($E$3:$E$13,$B$2)=SalesData[Country])*IF($A$2=1,SalesData[Deal size],1)))</f>
        <v>9720</v>
      </c>
      <c r="K61" s="31">
        <f>J61+ROWS($J$53:J61)/1000000</f>
        <v>9720.0000089999994</v>
      </c>
      <c r="L61" s="2">
        <f>LARGE($K$53:$K$72,ROWS($K$53:K61))</f>
        <v>6250.0000140000002</v>
      </c>
      <c r="M61" s="2">
        <f t="shared" si="3"/>
        <v>14</v>
      </c>
      <c r="P61" s="2">
        <f>IF(AND((SalesData[Sales stage]&lt;&gt;"Won"),SalesData[Sales stage]&lt;&gt;"Lost",OR($B$2=1,INDEX($E$3:$E$13,$B$2)=SalesData[Country])),SalesData[Close Date/Expected Close Date]-DATE(2015,3,31),"")</f>
        <v>8</v>
      </c>
      <c r="Q61" s="2">
        <f>IFERROR(P61+ROWS($P$3:P62)/100000,"")</f>
        <v>8.0006000000000004</v>
      </c>
      <c r="R61" s="2">
        <f>IFERROR(SMALL($Q$2:$Q$1001,ROWS($Q$2:Q61)),"")</f>
        <v>7.0079700000000003</v>
      </c>
      <c r="S61" s="2">
        <f t="shared" si="0"/>
        <v>797</v>
      </c>
    </row>
    <row r="62" spans="1:19">
      <c r="A62" s="2" t="str">
        <f t="shared" si="4"/>
        <v>Martha</v>
      </c>
      <c r="B62" s="2">
        <f t="shared" si="5"/>
        <v>6250</v>
      </c>
      <c r="I62" s="16" t="s">
        <v>12</v>
      </c>
      <c r="J62" s="2">
        <f>SUMPRODUCT((SalesData[Deal Owner]=I62)*(SalesData[Sales stage]="Won")*(IF($B$2=1,1,INDEX($E$3:$E$13,$B$2)=SalesData[Country])*IF($A$2=1,SalesData[Deal size],1)))</f>
        <v>4940</v>
      </c>
      <c r="K62" s="31">
        <f>J62+ROWS($J$53:J62)/1000000</f>
        <v>4940.0000099999997</v>
      </c>
      <c r="L62" s="2">
        <f>LARGE($K$53:$K$72,ROWS($K$53:K62))</f>
        <v>6160.0000120000004</v>
      </c>
      <c r="M62" s="2">
        <f t="shared" si="3"/>
        <v>12</v>
      </c>
      <c r="P62" s="2">
        <f>IF(AND((SalesData[Sales stage]&lt;&gt;"Won"),SalesData[Sales stage]&lt;&gt;"Lost",OR($B$2=1,INDEX($E$3:$E$13,$B$2)=SalesData[Country])),SalesData[Close Date/Expected Close Date]-DATE(2015,3,31),"")</f>
        <v>13</v>
      </c>
      <c r="Q62" s="2">
        <f>IFERROR(P62+ROWS($P$3:P63)/100000,"")</f>
        <v>13.00061</v>
      </c>
      <c r="R62" s="2">
        <f>IFERROR(SMALL($Q$2:$Q$1001,ROWS($Q$2:Q62)),"")</f>
        <v>7.0082399999999998</v>
      </c>
      <c r="S62" s="2">
        <f t="shared" si="0"/>
        <v>824</v>
      </c>
    </row>
    <row r="63" spans="1:19">
      <c r="A63" s="2" t="str">
        <f t="shared" si="4"/>
        <v>John</v>
      </c>
      <c r="B63" s="2">
        <f t="shared" si="5"/>
        <v>6160</v>
      </c>
      <c r="I63" s="16" t="s">
        <v>8</v>
      </c>
      <c r="J63" s="2">
        <f>SUMPRODUCT((SalesData[Deal Owner]=I63)*(SalesData[Sales stage]="Won")*(IF($B$2=1,1,INDEX($E$3:$E$13,$B$2)=SalesData[Country])*IF($A$2=1,SalesData[Deal size],1)))</f>
        <v>0</v>
      </c>
      <c r="K63" s="31">
        <f>J63+ROWS($J$53:J63)/1000000</f>
        <v>1.1E-5</v>
      </c>
      <c r="L63" s="2">
        <f>LARGE($K$53:$K$72,ROWS($K$53:K63))</f>
        <v>5870.0000170000003</v>
      </c>
      <c r="M63" s="2">
        <f t="shared" si="3"/>
        <v>17</v>
      </c>
      <c r="P63" s="2">
        <f>IF(AND((SalesData[Sales stage]&lt;&gt;"Won"),SalesData[Sales stage]&lt;&gt;"Lost",OR($B$2=1,INDEX($E$3:$E$13,$B$2)=SalesData[Country])),SalesData[Close Date/Expected Close Date]-DATE(2015,3,31),"")</f>
        <v>66</v>
      </c>
      <c r="Q63" s="2">
        <f>IFERROR(P63+ROWS($P$3:P64)/100000,"")</f>
        <v>66.000619999999998</v>
      </c>
      <c r="R63" s="2">
        <f>IFERROR(SMALL($Q$2:$Q$1001,ROWS($Q$2:Q63)),"")</f>
        <v>8.0004600000000003</v>
      </c>
      <c r="S63" s="2">
        <f t="shared" si="0"/>
        <v>46</v>
      </c>
    </row>
    <row r="64" spans="1:19">
      <c r="I64" s="16" t="s">
        <v>11</v>
      </c>
      <c r="J64" s="2">
        <f>SUMPRODUCT((SalesData[Deal Owner]=I64)*(SalesData[Sales stage]="Won")*(IF($B$2=1,1,INDEX($E$3:$E$13,$B$2)=SalesData[Country])*IF($A$2=1,SalesData[Deal size],1)))</f>
        <v>6160</v>
      </c>
      <c r="K64" s="31">
        <f>J64+ROWS($J$53:J64)/1000000</f>
        <v>6160.0000120000004</v>
      </c>
      <c r="L64" s="2">
        <f>LARGE($K$53:$K$72,ROWS($K$53:K64))</f>
        <v>4940.0000099999997</v>
      </c>
      <c r="M64" s="2">
        <f t="shared" si="3"/>
        <v>10</v>
      </c>
      <c r="P64" s="2">
        <f>IF(AND((SalesData[Sales stage]&lt;&gt;"Won"),SalesData[Sales stage]&lt;&gt;"Lost",OR($B$2=1,INDEX($E$3:$E$13,$B$2)=SalesData[Country])),SalesData[Close Date/Expected Close Date]-DATE(2015,3,31),"")</f>
        <v>25</v>
      </c>
      <c r="Q64" s="2">
        <f>IFERROR(P64+ROWS($P$3:P65)/100000,"")</f>
        <v>25.000630000000001</v>
      </c>
      <c r="R64" s="2">
        <f>IFERROR(SMALL($Q$2:$Q$1001,ROWS($Q$2:Q64)),"")</f>
        <v>8.0006000000000004</v>
      </c>
      <c r="S64" s="2">
        <f t="shared" si="0"/>
        <v>60</v>
      </c>
    </row>
    <row r="65" spans="1:19">
      <c r="D65" s="17" t="s">
        <v>1050</v>
      </c>
      <c r="E65" s="17" t="s">
        <v>1053</v>
      </c>
      <c r="F65" s="19" t="s">
        <v>1051</v>
      </c>
      <c r="G65" s="17" t="s">
        <v>1052</v>
      </c>
      <c r="I65" s="18" t="s">
        <v>16</v>
      </c>
      <c r="J65" s="2">
        <f>SUMPRODUCT((SalesData[Deal Owner]=I65)*(SalesData[Sales stage]="Won")*(IF($B$2=1,1,INDEX($E$3:$E$13,$B$2)=SalesData[Country])*IF($A$2=1,SalesData[Deal size],1)))</f>
        <v>12580</v>
      </c>
      <c r="K65" s="31">
        <f>J65+ROWS($J$53:J65)/1000000</f>
        <v>12580.000013000001</v>
      </c>
      <c r="L65" s="2">
        <f>LARGE($K$53:$K$72,ROWS($K$53:K65))</f>
        <v>4300.0000060000002</v>
      </c>
      <c r="M65" s="2">
        <f t="shared" si="3"/>
        <v>6</v>
      </c>
      <c r="P65" s="2" t="str">
        <f>IF(AND((SalesData[Sales stage]&lt;&gt;"Won"),SalesData[Sales stage]&lt;&gt;"Lost",OR($B$2=1,INDEX($E$3:$E$13,$B$2)=SalesData[Country])),SalesData[Close Date/Expected Close Date]-DATE(2015,3,31),"")</f>
        <v/>
      </c>
      <c r="Q65" s="2" t="str">
        <f>IFERROR(P65+ROWS($P$3:P66)/100000,"")</f>
        <v/>
      </c>
      <c r="R65" s="2">
        <f>IFERROR(SMALL($Q$2:$Q$1001,ROWS($Q$2:Q65)),"")</f>
        <v>8.0012899999999991</v>
      </c>
      <c r="S65" s="2">
        <f t="shared" si="0"/>
        <v>129</v>
      </c>
    </row>
    <row r="66" spans="1:19">
      <c r="A66" t="s">
        <v>1064</v>
      </c>
      <c r="B66">
        <f>SUMPRODUCT((SalesData[Sales stage]="Won")*(IF($B$2=1,1,INDEX($E$3:$E$13,$B$2)=SalesData[Country]))*(SalesData[Deal size]&lt;250))</f>
        <v>1</v>
      </c>
      <c r="D66">
        <f>SUMPRODUCT((SalesData[Sales stage]="Won")*(IF($B$2=1,1,INDEX($E$3:$E$13,$B$2)=SalesData[Country]))*(SalesData[Deal size]&lt;250)*(SalesData[Sales Channel]=D$65))</f>
        <v>0</v>
      </c>
      <c r="E66" s="2">
        <f>SUMPRODUCT((SalesData[Sales stage]="Won")*(IF($B$2=1,1,INDEX($E$3:$E$13,$B$2)=SalesData[Country]))*(SalesData[Deal size]&lt;250)*(SalesData[Sales Channel]=E$65))</f>
        <v>1</v>
      </c>
      <c r="F66" s="2">
        <f>SUMPRODUCT((SalesData[Probability]="Won")*(IF($B$2=1,1,INDEX($E$3:$E$13,$B$2)=SalesData[Deal size]))*(SalesData[Weighted Forecast]&lt;250)*(SalesData[Sales Channel]=F$65))</f>
        <v>0</v>
      </c>
      <c r="G66" s="2">
        <f>SUMPRODUCT((SalesData[Weighted Forecast]="Won")*(IF($B$2=1,1,INDEX($E$3:$E$13,$B$2)=SalesData[Probability]))*(SalesData[Sales Channel]&lt;250)*(SalesData[Sales Channel]=G$65))</f>
        <v>0</v>
      </c>
      <c r="I66" s="18" t="s">
        <v>9</v>
      </c>
      <c r="J66" s="2">
        <f>SUMPRODUCT((SalesData[Deal Owner]=I66)*(SalesData[Sales stage]="Won")*(IF($B$2=1,1,INDEX($E$3:$E$13,$B$2)=SalesData[Country])*IF($A$2=1,SalesData[Deal size],1)))</f>
        <v>6250</v>
      </c>
      <c r="K66" s="31">
        <f>J66+ROWS($J$53:J66)/1000000</f>
        <v>6250.0000140000002</v>
      </c>
      <c r="L66" s="2">
        <f>LARGE($K$53:$K$72,ROWS($K$53:K66))</f>
        <v>3750.000004</v>
      </c>
      <c r="M66" s="2">
        <f t="shared" si="3"/>
        <v>4</v>
      </c>
      <c r="P66" s="2">
        <f>IF(AND((SalesData[Sales stage]&lt;&gt;"Won"),SalesData[Sales stage]&lt;&gt;"Lost",OR($B$2=1,INDEX($E$3:$E$13,$B$2)=SalesData[Country])),SalesData[Close Date/Expected Close Date]-DATE(2015,3,31),"")</f>
        <v>16</v>
      </c>
      <c r="Q66" s="2">
        <f>IFERROR(P66+ROWS($P$3:P67)/100000,"")</f>
        <v>16.00065</v>
      </c>
      <c r="R66" s="2">
        <f>IFERROR(SMALL($Q$2:$Q$1001,ROWS($Q$2:Q66)),"")</f>
        <v>8.0026200000000003</v>
      </c>
      <c r="S66" s="2">
        <f t="shared" si="0"/>
        <v>262</v>
      </c>
    </row>
    <row r="67" spans="1:19">
      <c r="A67" t="s">
        <v>1065</v>
      </c>
      <c r="B67">
        <f>SUMPRODUCT((SalesData[Sales stage]="Won")*(IF($B$2=1,1,INDEX($E$3:$E$13,$B$2)=SalesData[Country]))*(SalesData[Deal size]&gt;=250)*(SalesData[Deal size]&lt;500))</f>
        <v>2</v>
      </c>
      <c r="D67">
        <f>SUMPRODUCT((SalesData[Sales stage]="Won")*(IF($B$2=1,1,INDEX($E$3:$E$13,$B$2)=SalesData[Country]))*(SalesData[Deal size]&gt;=250)*(SalesData[Deal size]&lt;500)*(SalesData[Sales Channel]=D$65))</f>
        <v>0</v>
      </c>
      <c r="E67" s="2">
        <f>SUMPRODUCT((SalesData[Sales stage]="Won")*(IF($B$2=1,1,INDEX($E$3:$E$13,$B$2)=SalesData[Country]))*(SalesData[Deal size]&gt;=250)*(SalesData[Deal size]&lt;500)*(SalesData[Sales Channel]=E$65))</f>
        <v>1</v>
      </c>
      <c r="F67" s="2">
        <f>SUMPRODUCT((SalesData[Sales stage]="Won")*(IF($B$2=1,1,INDEX($E$3:$E$13,$B$2)=SalesData[Country]))*(SalesData[Deal size]&gt;=250)*(SalesData[Deal size]&lt;500)*(SalesData[Sales Channel]=F$65))</f>
        <v>0</v>
      </c>
      <c r="G67" s="2">
        <f>SUMPRODUCT((SalesData[Sales stage]="Won")*(IF($B$2=1,1,INDEX($E$3:$E$13,$B$2)=SalesData[Country]))*(SalesData[Deal size]&gt;=250)*(SalesData[Deal size]&lt;500)*(SalesData[Sales Channel]=G$65))</f>
        <v>1</v>
      </c>
      <c r="I67" s="18" t="s">
        <v>14</v>
      </c>
      <c r="J67" s="2">
        <f>SUMPRODUCT((SalesData[Deal Owner]=I67)*(SalesData[Sales stage]="Won")*(IF($B$2=1,1,INDEX($E$3:$E$13,$B$2)=SalesData[Country])*IF($A$2=1,SalesData[Deal size],1)))</f>
        <v>3270</v>
      </c>
      <c r="K67" s="31">
        <f>J67+ROWS($J$53:J67)/1000000</f>
        <v>3270.0000150000001</v>
      </c>
      <c r="L67" s="2">
        <f>LARGE($K$53:$K$72,ROWS($K$53:K67))</f>
        <v>3520.000008</v>
      </c>
      <c r="M67" s="2">
        <f t="shared" si="3"/>
        <v>8</v>
      </c>
      <c r="P67" s="2" t="str">
        <f>IF(AND((SalesData[Sales stage]&lt;&gt;"Won"),SalesData[Sales stage]&lt;&gt;"Lost",OR($B$2=1,INDEX($E$3:$E$13,$B$2)=SalesData[Country])),SalesData[Close Date/Expected Close Date]-DATE(2015,3,31),"")</f>
        <v/>
      </c>
      <c r="Q67" s="2" t="str">
        <f>IFERROR(P67+ROWS($P$3:P68)/100000,"")</f>
        <v/>
      </c>
      <c r="R67" s="2">
        <f>IFERROR(SMALL($Q$2:$Q$1001,ROWS($Q$2:Q67)),"")</f>
        <v>8.0030099999999997</v>
      </c>
      <c r="S67" s="2">
        <f t="shared" ref="S67:S130" si="6">IF(R67&lt;&gt;"",MATCH(R67,$Q$2:$Q$1001,0),"")</f>
        <v>301</v>
      </c>
    </row>
    <row r="68" spans="1:19">
      <c r="A68" t="s">
        <v>1066</v>
      </c>
      <c r="B68">
        <f>SUMPRODUCT((SalesData[Sales stage]="Won")*(IF($B$2=1,1,INDEX($E$3:$E$13,$B$2)=SalesData[Country]))*(SalesData[Deal size]&gt;=500)*(SalesData[Deal size]&lt;1000))</f>
        <v>6</v>
      </c>
      <c r="D68">
        <f>SUMPRODUCT((SalesData[Sales stage]="Won")*(IF($B$2=1,1,INDEX($E$3:$E$13,$B$2)=SalesData[Country]))*(SalesData[Deal size]&gt;=500)*(SalesData[Deal size]&lt;1000)*(SalesData[Sales Channel]=D$65))</f>
        <v>1</v>
      </c>
      <c r="E68">
        <f>SUMPRODUCT((SalesData[Sales stage]="Won")*(IF($B$2=1,1,INDEX($E$3:$E$13,$B$2)=SalesData[Country]))*(SalesData[Deal size]&gt;=500)*(SalesData[Deal size]&lt;1000)*(SalesData[Sales Channel]=E$65))</f>
        <v>3</v>
      </c>
      <c r="F68">
        <f>SUMPRODUCT((SalesData[Sales stage]="Won")*(IF($B$2=1,1,INDEX($E$3:$E$13,$B$2)=SalesData[Country]))*(SalesData[Deal size]&gt;=500)*(SalesData[Deal size]&lt;1000)*(SalesData[Sales Channel]=F$65))</f>
        <v>1</v>
      </c>
      <c r="G68">
        <f>SUMPRODUCT((SalesData[Sales stage]="Won")*(IF($B$2=1,1,INDEX($E$3:$E$13,$B$2)=SalesData[Country]))*(SalesData[Deal size]&gt;=500)*(SalesData[Deal size]&lt;1000)*(SalesData[Sales Channel]=G$65))</f>
        <v>1</v>
      </c>
      <c r="I68" s="16" t="s">
        <v>17</v>
      </c>
      <c r="J68" s="2">
        <f>SUMPRODUCT((SalesData[Deal Owner]=I68)*(SalesData[Sales stage]="Won")*(IF($B$2=1,1,INDEX($E$3:$E$13,$B$2)=SalesData[Country])*IF($A$2=1,SalesData[Deal size],1)))</f>
        <v>6310</v>
      </c>
      <c r="K68" s="31">
        <f>J68+ROWS($J$53:J68)/1000000</f>
        <v>6310.000016</v>
      </c>
      <c r="L68" s="2">
        <f>LARGE($K$53:$K$72,ROWS($K$53:K68))</f>
        <v>3270.0000150000001</v>
      </c>
      <c r="M68" s="2">
        <f t="shared" si="3"/>
        <v>15</v>
      </c>
      <c r="P68" s="2">
        <f>IF(AND((SalesData[Sales stage]&lt;&gt;"Won"),SalesData[Sales stage]&lt;&gt;"Lost",OR($B$2=1,INDEX($E$3:$E$13,$B$2)=SalesData[Country])),SalesData[Close Date/Expected Close Date]-DATE(2015,3,31),"")</f>
        <v>59</v>
      </c>
      <c r="Q68" s="2">
        <f>IFERROR(P68+ROWS($P$3:P69)/100000,"")</f>
        <v>59.00067</v>
      </c>
      <c r="R68" s="2">
        <f>IFERROR(SMALL($Q$2:$Q$1001,ROWS($Q$2:Q68)),"")</f>
        <v>8.0030599999999996</v>
      </c>
      <c r="S68" s="2">
        <f t="shared" si="6"/>
        <v>306</v>
      </c>
    </row>
    <row r="69" spans="1:19">
      <c r="A69" t="s">
        <v>1067</v>
      </c>
      <c r="B69">
        <f>SUMPRODUCT((SalesData[Sales stage]="Won")*(IF($B$2=1,1,INDEX($E$3:$E$13,$B$2)=SalesData[Country]))*(SalesData[Deal size]&gt;=1000)*(SalesData[Deal size]&lt;3000))</f>
        <v>22</v>
      </c>
      <c r="D69">
        <f>SUMPRODUCT((SalesData[Sales stage]="Won")*(IF($B$2=1,1,INDEX($E$3:$E$13,$B$2)=SalesData[Country]))*(SalesData[Deal size]&gt;=1000)*(SalesData[Deal size]&lt;3000)*(SalesData[Sales Channel]=D$65))</f>
        <v>5</v>
      </c>
      <c r="E69">
        <f>SUMPRODUCT((SalesData[Sales stage]="Won")*(IF($B$2=1,1,INDEX($E$3:$E$13,$B$2)=SalesData[Country]))*(SalesData[Deal size]&gt;=1000)*(SalesData[Deal size]&lt;3000)*(SalesData[Sales Channel]=E$65))</f>
        <v>7</v>
      </c>
      <c r="F69">
        <f>SUMPRODUCT((SalesData[Sales stage]="Won")*(IF($B$2=1,1,INDEX($E$3:$E$13,$B$2)=SalesData[Country]))*(SalesData[Deal size]&gt;=1000)*(SalesData[Deal size]&lt;3000)*(SalesData[Sales Channel]=F$65))</f>
        <v>8</v>
      </c>
      <c r="G69">
        <f>SUMPRODUCT((SalesData[Sales stage]="Won")*(IF($B$2=1,1,INDEX($E$3:$E$13,$B$2)=SalesData[Country]))*(SalesData[Deal size]&gt;=1000)*(SalesData[Deal size]&lt;3000)*(SalesData[Sales Channel]=G$65))</f>
        <v>2</v>
      </c>
      <c r="I69" s="18" t="s">
        <v>10</v>
      </c>
      <c r="J69" s="2">
        <f>SUMPRODUCT((SalesData[Deal Owner]=I69)*(SalesData[Sales stage]="Won")*(IF($B$2=1,1,INDEX($E$3:$E$13,$B$2)=SalesData[Country])*IF($A$2=1,SalesData[Deal size],1)))</f>
        <v>5870</v>
      </c>
      <c r="K69" s="31">
        <f>J69+ROWS($J$53:J69)/1000000</f>
        <v>5870.0000170000003</v>
      </c>
      <c r="L69" s="2">
        <f>LARGE($K$53:$K$72,ROWS($K$53:K69))</f>
        <v>2290.0000030000001</v>
      </c>
      <c r="M69" s="2">
        <f t="shared" si="3"/>
        <v>3</v>
      </c>
      <c r="P69" s="2">
        <f>IF(AND((SalesData[Sales stage]&lt;&gt;"Won"),SalesData[Sales stage]&lt;&gt;"Lost",OR($B$2=1,INDEX($E$3:$E$13,$B$2)=SalesData[Country])),SalesData[Close Date/Expected Close Date]-DATE(2015,3,31),"")</f>
        <v>70</v>
      </c>
      <c r="Q69" s="2">
        <f>IFERROR(P69+ROWS($P$3:P70)/100000,"")</f>
        <v>70.000680000000003</v>
      </c>
      <c r="R69" s="2">
        <f>IFERROR(SMALL($Q$2:$Q$1001,ROWS($Q$2:Q69)),"")</f>
        <v>8.0043799999999994</v>
      </c>
      <c r="S69" s="2">
        <f t="shared" si="6"/>
        <v>438</v>
      </c>
    </row>
    <row r="70" spans="1:19">
      <c r="A70" t="s">
        <v>1068</v>
      </c>
      <c r="B70">
        <f>SUMPRODUCT((SalesData[Sales stage]="Won")*(IF($B$2=1,1,INDEX($E$3:$E$13,$B$2)=SalesData[Country]))*(SalesData[Deal size]&gt;=3000)*(SalesData[Deal size]&lt;5000))</f>
        <v>22</v>
      </c>
      <c r="D70">
        <f>SUMPRODUCT((SalesData[Sales stage]="Won")*(IF($B$2=1,1,INDEX($E$3:$E$13,$B$2)=SalesData[Country]))*(SalesData[Deal size]&gt;=3000)*(SalesData[Deal size]&lt;5000)*(SalesData[Sales Channel]=D$65))</f>
        <v>2</v>
      </c>
      <c r="E70">
        <f>SUMPRODUCT((SalesData[Sales stage]="Won")*(IF($B$2=1,1,INDEX($E$3:$E$13,$B$2)=SalesData[Country]))*(SalesData[Deal size]&gt;=3000)*(SalesData[Deal size]&lt;5000)*(SalesData[Sales Channel]=E$65))</f>
        <v>7</v>
      </c>
      <c r="F70">
        <f>SUMPRODUCT((SalesData[Sales stage]="Won")*(IF($B$2=1,1,INDEX($E$3:$E$13,$B$2)=SalesData[Country]))*(SalesData[Deal size]&gt;=3000)*(SalesData[Deal size]&lt;5000)*(SalesData[Sales Channel]=F$65))</f>
        <v>13</v>
      </c>
      <c r="G70">
        <f>SUMPRODUCT((SalesData[Sales stage]="Won")*(IF($B$2=1,1,INDEX($E$3:$E$13,$B$2)=SalesData[Country]))*(SalesData[Deal size]&gt;=3000)*(SalesData[Deal size]&lt;5000)*(SalesData[Sales Channel]=G$65))</f>
        <v>0</v>
      </c>
      <c r="I70" s="18" t="s">
        <v>13</v>
      </c>
      <c r="J70" s="2">
        <f>SUMPRODUCT((SalesData[Deal Owner]=I70)*(SalesData[Sales stage]="Won")*(IF($B$2=1,1,INDEX($E$3:$E$13,$B$2)=SalesData[Country])*IF($A$2=1,SalesData[Deal size],1)))</f>
        <v>1380</v>
      </c>
      <c r="K70" s="31">
        <f>J70+ROWS($J$53:J70)/1000000</f>
        <v>1380.000018</v>
      </c>
      <c r="L70" s="2">
        <f>LARGE($K$53:$K$72,ROWS($K$53:K70))</f>
        <v>1380.000018</v>
      </c>
      <c r="M70" s="2">
        <f t="shared" si="3"/>
        <v>18</v>
      </c>
      <c r="P70" s="2">
        <f>IF(AND((SalesData[Sales stage]&lt;&gt;"Won"),SalesData[Sales stage]&lt;&gt;"Lost",OR($B$2=1,INDEX($E$3:$E$13,$B$2)=SalesData[Country])),SalesData[Close Date/Expected Close Date]-DATE(2015,3,31),"")</f>
        <v>3</v>
      </c>
      <c r="Q70" s="2">
        <f>IFERROR(P70+ROWS($P$3:P71)/100000,"")</f>
        <v>3.0006900000000001</v>
      </c>
      <c r="R70" s="2">
        <f>IFERROR(SMALL($Q$2:$Q$1001,ROWS($Q$2:Q70)),"")</f>
        <v>8.0048600000000008</v>
      </c>
      <c r="S70" s="2">
        <f t="shared" si="6"/>
        <v>486</v>
      </c>
    </row>
    <row r="71" spans="1:19">
      <c r="I71" s="18" t="s">
        <v>15</v>
      </c>
      <c r="J71" s="2">
        <f>SUMPRODUCT((SalesData[Deal Owner]=I71)*(SalesData[Sales stage]="Won")*(IF($B$2=1,1,INDEX($E$3:$E$13,$B$2)=SalesData[Country])*IF($A$2=1,SalesData[Deal size],1)))</f>
        <v>0</v>
      </c>
      <c r="K71" s="31">
        <f>J71+ROWS($J$53:J71)/1000000</f>
        <v>1.9000000000000001E-5</v>
      </c>
      <c r="L71" s="2">
        <f>LARGE($K$53:$K$72,ROWS($K$53:K71))</f>
        <v>1.9000000000000001E-5</v>
      </c>
      <c r="M71" s="2">
        <f t="shared" si="3"/>
        <v>19</v>
      </c>
      <c r="P71" s="2">
        <f>IF(AND((SalesData[Sales stage]&lt;&gt;"Won"),SalesData[Sales stage]&lt;&gt;"Lost",OR($B$2=1,INDEX($E$3:$E$13,$B$2)=SalesData[Country])),SalesData[Close Date/Expected Close Date]-DATE(2015,3,31),"")</f>
        <v>63</v>
      </c>
      <c r="Q71" s="2">
        <f>IFERROR(P71+ROWS($P$3:P72)/100000,"")</f>
        <v>63.000700000000002</v>
      </c>
      <c r="R71" s="2">
        <f>IFERROR(SMALL($Q$2:$Q$1001,ROWS($Q$2:Q71)),"")</f>
        <v>8.0058299999999996</v>
      </c>
      <c r="S71" s="2">
        <f t="shared" si="6"/>
        <v>583</v>
      </c>
    </row>
    <row r="72" spans="1:19">
      <c r="I72" s="18" t="s">
        <v>22</v>
      </c>
      <c r="J72" s="2">
        <f>SUMPRODUCT((SalesData[Deal Owner]=I72)*(SalesData[Sales stage]="Won")*(IF($B$2=1,1,INDEX($E$3:$E$13,$B$2)=SalesData[Country])*IF($A$2=1,SalesData[Deal size],1)))</f>
        <v>6680</v>
      </c>
      <c r="K72" s="31">
        <f>J72+ROWS($J$53:J72)/1000000</f>
        <v>6680.0000200000004</v>
      </c>
      <c r="L72" s="2">
        <f>LARGE($K$53:$K$72,ROWS($K$53:K72))</f>
        <v>1.1E-5</v>
      </c>
      <c r="M72" s="2">
        <f t="shared" si="3"/>
        <v>11</v>
      </c>
      <c r="P72" s="2">
        <f>IF(AND((SalesData[Sales stage]&lt;&gt;"Won"),SalesData[Sales stage]&lt;&gt;"Lost",OR($B$2=1,INDEX($E$3:$E$13,$B$2)=SalesData[Country])),SalesData[Close Date/Expected Close Date]-DATE(2015,3,31),"")</f>
        <v>7</v>
      </c>
      <c r="Q72" s="2">
        <f>IFERROR(P72+ROWS($P$3:P73)/100000,"")</f>
        <v>7.0007099999999998</v>
      </c>
      <c r="R72" s="2">
        <f>IFERROR(SMALL($Q$2:$Q$1001,ROWS($Q$2:Q72)),"")</f>
        <v>8.0060599999999997</v>
      </c>
      <c r="S72" s="2">
        <f t="shared" si="6"/>
        <v>606</v>
      </c>
    </row>
    <row r="73" spans="1:19">
      <c r="P73" s="2">
        <f>IF(AND((SalesData[Sales stage]&lt;&gt;"Won"),SalesData[Sales stage]&lt;&gt;"Lost",OR($B$2=1,INDEX($E$3:$E$13,$B$2)=SalesData[Country])),SalesData[Close Date/Expected Close Date]-DATE(2015,3,31),"")</f>
        <v>41</v>
      </c>
      <c r="Q73" s="2">
        <f>IFERROR(P73+ROWS($P$3:P74)/100000,"")</f>
        <v>41.000720000000001</v>
      </c>
      <c r="R73" s="2">
        <f>IFERROR(SMALL($Q$2:$Q$1001,ROWS($Q$2:Q73)),"")</f>
        <v>8.0066600000000001</v>
      </c>
      <c r="S73" s="2">
        <f t="shared" si="6"/>
        <v>666</v>
      </c>
    </row>
    <row r="74" spans="1:19">
      <c r="A74" s="17" t="s">
        <v>1050</v>
      </c>
      <c r="B74">
        <f>SUMPRODUCT($B$80:$B$84*$D$66:$D$70)</f>
        <v>8</v>
      </c>
      <c r="P74" s="2">
        <f>IF(AND((SalesData[Sales stage]&lt;&gt;"Won"),SalesData[Sales stage]&lt;&gt;"Lost",OR($B$2=1,INDEX($E$3:$E$13,$B$2)=SalesData[Country])),SalesData[Close Date/Expected Close Date]-DATE(2015,3,31),"")</f>
        <v>81</v>
      </c>
      <c r="Q74" s="2">
        <f>IFERROR(P74+ROWS($P$3:P75)/100000,"")</f>
        <v>81.000730000000004</v>
      </c>
      <c r="R74" s="2">
        <f>IFERROR(SMALL($Q$2:$Q$1001,ROWS($Q$2:Q74)),"")</f>
        <v>8.0075099999999999</v>
      </c>
      <c r="S74" s="2">
        <f t="shared" si="6"/>
        <v>751</v>
      </c>
    </row>
    <row r="75" spans="1:19">
      <c r="A75" s="17" t="s">
        <v>1053</v>
      </c>
      <c r="B75" s="2">
        <f>SUMPRODUCT($B$80:$B$84*$E$66:$E$70)</f>
        <v>19</v>
      </c>
      <c r="P75" s="2" t="str">
        <f>IF(AND((SalesData[Sales stage]&lt;&gt;"Won"),SalesData[Sales stage]&lt;&gt;"Lost",OR($B$2=1,INDEX($E$3:$E$13,$B$2)=SalesData[Country])),SalesData[Close Date/Expected Close Date]-DATE(2015,3,31),"")</f>
        <v/>
      </c>
      <c r="Q75" s="2" t="str">
        <f>IFERROR(P75+ROWS($P$3:P76)/100000,"")</f>
        <v/>
      </c>
      <c r="R75" s="2">
        <f>IFERROR(SMALL($Q$2:$Q$1001,ROWS($Q$2:Q75)),"")</f>
        <v>8.0076699999999992</v>
      </c>
      <c r="S75" s="2">
        <f t="shared" si="6"/>
        <v>767</v>
      </c>
    </row>
    <row r="76" spans="1:19">
      <c r="A76" s="19" t="s">
        <v>1051</v>
      </c>
      <c r="B76" s="2">
        <f>SUMPRODUCT($B$80:$B$84*$F$66:$F$70)</f>
        <v>22</v>
      </c>
      <c r="P76" s="2">
        <f>IF(AND((SalesData[Sales stage]&lt;&gt;"Won"),SalesData[Sales stage]&lt;&gt;"Lost",OR($B$2=1,INDEX($E$3:$E$13,$B$2)=SalesData[Country])),SalesData[Close Date/Expected Close Date]-DATE(2015,3,31),"")</f>
        <v>61</v>
      </c>
      <c r="Q76" s="2">
        <f>IFERROR(P76+ROWS($P$3:P77)/100000,"")</f>
        <v>61.000749999999996</v>
      </c>
      <c r="R76" s="2">
        <f>IFERROR(SMALL($Q$2:$Q$1001,ROWS($Q$2:Q76)),"")</f>
        <v>8.0077700000000007</v>
      </c>
      <c r="S76" s="2">
        <f t="shared" si="6"/>
        <v>777</v>
      </c>
    </row>
    <row r="77" spans="1:19">
      <c r="A77" s="17" t="s">
        <v>1052</v>
      </c>
      <c r="B77" s="2">
        <f>SUMPRODUCT($B$80:$B$84*$G$66:$G$70)</f>
        <v>4</v>
      </c>
      <c r="P77" s="2" t="str">
        <f>IF(AND((SalesData[Sales stage]&lt;&gt;"Won"),SalesData[Sales stage]&lt;&gt;"Lost",OR($B$2=1,INDEX($E$3:$E$13,$B$2)=SalesData[Country])),SalesData[Close Date/Expected Close Date]-DATE(2015,3,31),"")</f>
        <v/>
      </c>
      <c r="Q77" s="2" t="str">
        <f>IFERROR(P77+ROWS($P$3:P78)/100000,"")</f>
        <v/>
      </c>
      <c r="R77" s="2">
        <f>IFERROR(SMALL($Q$2:$Q$1001,ROWS($Q$2:Q77)),"")</f>
        <v>9.0001300000000004</v>
      </c>
      <c r="S77" s="2">
        <f t="shared" si="6"/>
        <v>13</v>
      </c>
    </row>
    <row r="78" spans="1:19">
      <c r="P78" s="2">
        <f>IF(AND((SalesData[Sales stage]&lt;&gt;"Won"),SalesData[Sales stage]&lt;&gt;"Lost",OR($B$2=1,INDEX($E$3:$E$13,$B$2)=SalesData[Country])),SalesData[Close Date/Expected Close Date]-DATE(2015,3,31),"")</f>
        <v>11</v>
      </c>
      <c r="Q78" s="2">
        <f>IFERROR(P78+ROWS($P$3:P79)/100000,"")</f>
        <v>11.000769999999999</v>
      </c>
      <c r="R78" s="2">
        <f>IFERROR(SMALL($Q$2:$Q$1001,ROWS($Q$2:Q78)),"")</f>
        <v>9.00427</v>
      </c>
      <c r="S78" s="2">
        <f t="shared" si="6"/>
        <v>427</v>
      </c>
    </row>
    <row r="79" spans="1:19">
      <c r="P79" s="2">
        <f>IF(AND((SalesData[Sales stage]&lt;&gt;"Won"),SalesData[Sales stage]&lt;&gt;"Lost",OR($B$2=1,INDEX($E$3:$E$13,$B$2)=SalesData[Country])),SalesData[Close Date/Expected Close Date]-DATE(2015,3,31),"")</f>
        <v>19</v>
      </c>
      <c r="Q79" s="2">
        <f>IFERROR(P79+ROWS($P$3:P80)/100000,"")</f>
        <v>19.000779999999999</v>
      </c>
      <c r="R79" s="2">
        <f>IFERROR(SMALL($Q$2:$Q$1001,ROWS($Q$2:Q79)),"")</f>
        <v>9.0051500000000004</v>
      </c>
      <c r="S79" s="2">
        <f t="shared" si="6"/>
        <v>515</v>
      </c>
    </row>
    <row r="80" spans="1:19">
      <c r="A80" s="2" t="s">
        <v>1064</v>
      </c>
      <c r="B80" t="b">
        <v>1</v>
      </c>
      <c r="P80" s="2">
        <f>IF(AND((SalesData[Sales stage]&lt;&gt;"Won"),SalesData[Sales stage]&lt;&gt;"Lost",OR($B$2=1,INDEX($E$3:$E$13,$B$2)=SalesData[Country])),SalesData[Close Date/Expected Close Date]-DATE(2015,3,31),"")</f>
        <v>17</v>
      </c>
      <c r="Q80" s="2">
        <f>IFERROR(P80+ROWS($P$3:P81)/100000,"")</f>
        <v>17.000789999999999</v>
      </c>
      <c r="R80" s="2">
        <f>IFERROR(SMALL($Q$2:$Q$1001,ROWS($Q$2:Q80)),"")</f>
        <v>9.00657</v>
      </c>
      <c r="S80" s="2">
        <f t="shared" si="6"/>
        <v>657</v>
      </c>
    </row>
    <row r="81" spans="1:19">
      <c r="A81" s="2" t="s">
        <v>1065</v>
      </c>
      <c r="B81" t="b">
        <v>1</v>
      </c>
      <c r="P81" s="2">
        <f>IF(AND((SalesData[Sales stage]&lt;&gt;"Won"),SalesData[Sales stage]&lt;&gt;"Lost",OR($B$2=1,INDEX($E$3:$E$13,$B$2)=SalesData[Country])),SalesData[Close Date/Expected Close Date]-DATE(2015,3,31),"")</f>
        <v>84</v>
      </c>
      <c r="Q81" s="2">
        <f>IFERROR(P81+ROWS($P$3:P82)/100000,"")</f>
        <v>84.000799999999998</v>
      </c>
      <c r="R81" s="2">
        <f>IFERROR(SMALL($Q$2:$Q$1001,ROWS($Q$2:Q81)),"")</f>
        <v>9.0067299999999992</v>
      </c>
      <c r="S81" s="2">
        <f t="shared" si="6"/>
        <v>673</v>
      </c>
    </row>
    <row r="82" spans="1:19">
      <c r="A82" s="2" t="s">
        <v>1066</v>
      </c>
      <c r="B82" t="b">
        <v>1</v>
      </c>
      <c r="P82" s="2">
        <f>IF(AND((SalesData[Sales stage]&lt;&gt;"Won"),SalesData[Sales stage]&lt;&gt;"Lost",OR($B$2=1,INDEX($E$3:$E$13,$B$2)=SalesData[Country])),SalesData[Close Date/Expected Close Date]-DATE(2015,3,31),"")</f>
        <v>35</v>
      </c>
      <c r="Q82" s="2">
        <f>IFERROR(P82+ROWS($P$3:P83)/100000,"")</f>
        <v>35.000810000000001</v>
      </c>
      <c r="R82" s="2">
        <f>IFERROR(SMALL($Q$2:$Q$1001,ROWS($Q$2:Q82)),"")</f>
        <v>9.0068999999999999</v>
      </c>
      <c r="S82" s="2">
        <f t="shared" si="6"/>
        <v>690</v>
      </c>
    </row>
    <row r="83" spans="1:19">
      <c r="A83" s="2" t="s">
        <v>1067</v>
      </c>
      <c r="B83" t="b">
        <v>1</v>
      </c>
      <c r="P83" s="2">
        <f>IF(AND((SalesData[Sales stage]&lt;&gt;"Won"),SalesData[Sales stage]&lt;&gt;"Lost",OR($B$2=1,INDEX($E$3:$E$13,$B$2)=SalesData[Country])),SalesData[Close Date/Expected Close Date]-DATE(2015,3,31),"")</f>
        <v>51</v>
      </c>
      <c r="Q83" s="2">
        <f>IFERROR(P83+ROWS($P$3:P84)/100000,"")</f>
        <v>51.000819999999997</v>
      </c>
      <c r="R83" s="2">
        <f>IFERROR(SMALL($Q$2:$Q$1001,ROWS($Q$2:Q83)),"")</f>
        <v>9.00718</v>
      </c>
      <c r="S83" s="2">
        <f t="shared" si="6"/>
        <v>718</v>
      </c>
    </row>
    <row r="84" spans="1:19">
      <c r="A84" s="2" t="s">
        <v>1068</v>
      </c>
      <c r="B84" t="b">
        <v>1</v>
      </c>
      <c r="P84" s="2">
        <f>IF(AND((SalesData[Sales stage]&lt;&gt;"Won"),SalesData[Sales stage]&lt;&gt;"Lost",OR($B$2=1,INDEX($E$3:$E$13,$B$2)=SalesData[Country])),SalesData[Close Date/Expected Close Date]-DATE(2015,3,31),"")</f>
        <v>38</v>
      </c>
      <c r="Q84" s="2">
        <f>IFERROR(P84+ROWS($P$3:P85)/100000,"")</f>
        <v>38.000830000000001</v>
      </c>
      <c r="R84" s="2">
        <f>IFERROR(SMALL($Q$2:$Q$1001,ROWS($Q$2:Q84)),"")</f>
        <v>9.0074900000000007</v>
      </c>
      <c r="S84" s="2">
        <f t="shared" si="6"/>
        <v>749</v>
      </c>
    </row>
    <row r="85" spans="1:19">
      <c r="P85" s="2">
        <f>IF(AND((SalesData[Sales stage]&lt;&gt;"Won"),SalesData[Sales stage]&lt;&gt;"Lost",OR($B$2=1,INDEX($E$3:$E$13,$B$2)=SalesData[Country])),SalesData[Close Date/Expected Close Date]-DATE(2015,3,31),"")</f>
        <v>47</v>
      </c>
      <c r="Q85" s="2">
        <f>IFERROR(P85+ROWS($P$3:P86)/100000,"")</f>
        <v>47.000839999999997</v>
      </c>
      <c r="R85" s="2">
        <f>IFERROR(SMALL($Q$2:$Q$1001,ROWS($Q$2:Q85)),"")</f>
        <v>9.00793</v>
      </c>
      <c r="S85" s="2">
        <f t="shared" si="6"/>
        <v>793</v>
      </c>
    </row>
    <row r="86" spans="1:19">
      <c r="P86" s="2" t="str">
        <f>IF(AND((SalesData[Sales stage]&lt;&gt;"Won"),SalesData[Sales stage]&lt;&gt;"Lost",OR($B$2=1,INDEX($E$3:$E$13,$B$2)=SalesData[Country])),SalesData[Close Date/Expected Close Date]-DATE(2015,3,31),"")</f>
        <v/>
      </c>
      <c r="Q86" s="2" t="str">
        <f>IFERROR(P86+ROWS($P$3:P87)/100000,"")</f>
        <v/>
      </c>
      <c r="R86" s="2">
        <f>IFERROR(SMALL($Q$2:$Q$1001,ROWS($Q$2:Q86)),"")</f>
        <v>9.0089100000000002</v>
      </c>
      <c r="S86" s="2">
        <f t="shared" si="6"/>
        <v>891</v>
      </c>
    </row>
    <row r="87" spans="1:19">
      <c r="P87" s="2">
        <f>IF(AND((SalesData[Sales stage]&lt;&gt;"Won"),SalesData[Sales stage]&lt;&gt;"Lost",OR($B$2=1,INDEX($E$3:$E$13,$B$2)=SalesData[Country])),SalesData[Close Date/Expected Close Date]-DATE(2015,3,31),"")</f>
        <v>76</v>
      </c>
      <c r="Q87" s="2">
        <f>IFERROR(P87+ROWS($P$3:P88)/100000,"")</f>
        <v>76.000860000000003</v>
      </c>
      <c r="R87" s="2">
        <f>IFERROR(SMALL($Q$2:$Q$1001,ROWS($Q$2:Q87)),"")</f>
        <v>9.0092400000000001</v>
      </c>
      <c r="S87" s="2">
        <f t="shared" si="6"/>
        <v>924</v>
      </c>
    </row>
    <row r="88" spans="1:19">
      <c r="P88" s="2">
        <f>IF(AND((SalesData[Sales stage]&lt;&gt;"Won"),SalesData[Sales stage]&lt;&gt;"Lost",OR($B$2=1,INDEX($E$3:$E$13,$B$2)=SalesData[Country])),SalesData[Close Date/Expected Close Date]-DATE(2015,3,31),"")</f>
        <v>71</v>
      </c>
      <c r="Q88" s="2">
        <f>IFERROR(P88+ROWS($P$3:P89)/100000,"")</f>
        <v>71.000870000000006</v>
      </c>
      <c r="R88" s="2">
        <f>IFERROR(SMALL($Q$2:$Q$1001,ROWS($Q$2:Q88)),"")</f>
        <v>9.0098099999999999</v>
      </c>
      <c r="S88" s="2">
        <f t="shared" si="6"/>
        <v>981</v>
      </c>
    </row>
    <row r="89" spans="1:19">
      <c r="P89" s="2">
        <f>IF(AND((SalesData[Sales stage]&lt;&gt;"Won"),SalesData[Sales stage]&lt;&gt;"Lost",OR($B$2=1,INDEX($E$3:$E$13,$B$2)=SalesData[Country])),SalesData[Close Date/Expected Close Date]-DATE(2015,3,31),"")</f>
        <v>52</v>
      </c>
      <c r="Q89" s="2">
        <f>IFERROR(P89+ROWS($P$3:P90)/100000,"")</f>
        <v>52.000880000000002</v>
      </c>
      <c r="R89" s="2">
        <f>IFERROR(SMALL($Q$2:$Q$1001,ROWS($Q$2:Q89)),"")</f>
        <v>10.00169</v>
      </c>
      <c r="S89" s="2">
        <f t="shared" si="6"/>
        <v>169</v>
      </c>
    </row>
    <row r="90" spans="1:19">
      <c r="P90" s="2">
        <f>IF(AND((SalesData[Sales stage]&lt;&gt;"Won"),SalesData[Sales stage]&lt;&gt;"Lost",OR($B$2=1,INDEX($E$3:$E$13,$B$2)=SalesData[Country])),SalesData[Close Date/Expected Close Date]-DATE(2015,3,31),"")</f>
        <v>77</v>
      </c>
      <c r="Q90" s="2">
        <f>IFERROR(P90+ROWS($P$3:P91)/100000,"")</f>
        <v>77.000889999999998</v>
      </c>
      <c r="R90" s="2">
        <f>IFERROR(SMALL($Q$2:$Q$1001,ROWS($Q$2:Q90)),"")</f>
        <v>10.00238</v>
      </c>
      <c r="S90" s="2">
        <f t="shared" si="6"/>
        <v>238</v>
      </c>
    </row>
    <row r="91" spans="1:19">
      <c r="P91" s="2">
        <f>IF(AND((SalesData[Sales stage]&lt;&gt;"Won"),SalesData[Sales stage]&lt;&gt;"Lost",OR($B$2=1,INDEX($E$3:$E$13,$B$2)=SalesData[Country])),SalesData[Close Date/Expected Close Date]-DATE(2015,3,31),"")</f>
        <v>25</v>
      </c>
      <c r="Q91" s="2">
        <f>IFERROR(P91+ROWS($P$3:P92)/100000,"")</f>
        <v>25.000900000000001</v>
      </c>
      <c r="R91" s="2">
        <f>IFERROR(SMALL($Q$2:$Q$1001,ROWS($Q$2:Q91)),"")</f>
        <v>10.005179999999999</v>
      </c>
      <c r="S91" s="2">
        <f t="shared" si="6"/>
        <v>518</v>
      </c>
    </row>
    <row r="92" spans="1:19">
      <c r="P92" s="2">
        <f>IF(AND((SalesData[Sales stage]&lt;&gt;"Won"),SalesData[Sales stage]&lt;&gt;"Lost",OR($B$2=1,INDEX($E$3:$E$13,$B$2)=SalesData[Country])),SalesData[Close Date/Expected Close Date]-DATE(2015,3,31),"")</f>
        <v>60</v>
      </c>
      <c r="Q92" s="2">
        <f>IFERROR(P92+ROWS($P$3:P93)/100000,"")</f>
        <v>60.000909999999998</v>
      </c>
      <c r="R92" s="2">
        <f>IFERROR(SMALL($Q$2:$Q$1001,ROWS($Q$2:Q92)),"")</f>
        <v>10.005850000000001</v>
      </c>
      <c r="S92" s="2">
        <f t="shared" si="6"/>
        <v>585</v>
      </c>
    </row>
    <row r="93" spans="1:19">
      <c r="P93" s="2">
        <f>IF(AND((SalesData[Sales stage]&lt;&gt;"Won"),SalesData[Sales stage]&lt;&gt;"Lost",OR($B$2=1,INDEX($E$3:$E$13,$B$2)=SalesData[Country])),SalesData[Close Date/Expected Close Date]-DATE(2015,3,31),"")</f>
        <v>72</v>
      </c>
      <c r="Q93" s="2">
        <f>IFERROR(P93+ROWS($P$3:P94)/100000,"")</f>
        <v>72.000919999999994</v>
      </c>
      <c r="R93" s="2">
        <f>IFERROR(SMALL($Q$2:$Q$1001,ROWS($Q$2:Q93)),"")</f>
        <v>11.00041</v>
      </c>
      <c r="S93" s="2">
        <f t="shared" si="6"/>
        <v>41</v>
      </c>
    </row>
    <row r="94" spans="1:19">
      <c r="P94" s="2">
        <f>IF(AND((SalesData[Sales stage]&lt;&gt;"Won"),SalesData[Sales stage]&lt;&gt;"Lost",OR($B$2=1,INDEX($E$3:$E$13,$B$2)=SalesData[Country])),SalesData[Close Date/Expected Close Date]-DATE(2015,3,31),"")</f>
        <v>42</v>
      </c>
      <c r="Q94" s="2">
        <f>IFERROR(P94+ROWS($P$3:P95)/100000,"")</f>
        <v>42.000929999999997</v>
      </c>
      <c r="R94" s="2">
        <f>IFERROR(SMALL($Q$2:$Q$1001,ROWS($Q$2:Q94)),"")</f>
        <v>11.000489999999999</v>
      </c>
      <c r="S94" s="2">
        <f t="shared" si="6"/>
        <v>49</v>
      </c>
    </row>
    <row r="95" spans="1:19">
      <c r="P95" s="2" t="str">
        <f>IF(AND((SalesData[Sales stage]&lt;&gt;"Won"),SalesData[Sales stage]&lt;&gt;"Lost",OR($B$2=1,INDEX($E$3:$E$13,$B$2)=SalesData[Country])),SalesData[Close Date/Expected Close Date]-DATE(2015,3,31),"")</f>
        <v/>
      </c>
      <c r="Q95" s="2" t="str">
        <f>IFERROR(P95+ROWS($P$3:P96)/100000,"")</f>
        <v/>
      </c>
      <c r="R95" s="2">
        <f>IFERROR(SMALL($Q$2:$Q$1001,ROWS($Q$2:Q95)),"")</f>
        <v>11.000769999999999</v>
      </c>
      <c r="S95" s="2">
        <f t="shared" si="6"/>
        <v>77</v>
      </c>
    </row>
    <row r="96" spans="1:19">
      <c r="P96" s="2">
        <f>IF(AND((SalesData[Sales stage]&lt;&gt;"Won"),SalesData[Sales stage]&lt;&gt;"Lost",OR($B$2=1,INDEX($E$3:$E$13,$B$2)=SalesData[Country])),SalesData[Close Date/Expected Close Date]-DATE(2015,3,31),"")</f>
        <v>63</v>
      </c>
      <c r="Q96" s="2">
        <f>IFERROR(P96+ROWS($P$3:P97)/100000,"")</f>
        <v>63.000950000000003</v>
      </c>
      <c r="R96" s="2">
        <f>IFERROR(SMALL($Q$2:$Q$1001,ROWS($Q$2:Q96)),"")</f>
        <v>11.00103</v>
      </c>
      <c r="S96" s="2">
        <f t="shared" si="6"/>
        <v>103</v>
      </c>
    </row>
    <row r="97" spans="16:19">
      <c r="P97" s="2">
        <f>IF(AND((SalesData[Sales stage]&lt;&gt;"Won"),SalesData[Sales stage]&lt;&gt;"Lost",OR($B$2=1,INDEX($E$3:$E$13,$B$2)=SalesData[Country])),SalesData[Close Date/Expected Close Date]-DATE(2015,3,31),"")</f>
        <v>2</v>
      </c>
      <c r="Q97" s="2">
        <f>IFERROR(P97+ROWS($P$3:P98)/100000,"")</f>
        <v>2.0009600000000001</v>
      </c>
      <c r="R97" s="2">
        <f>IFERROR(SMALL($Q$2:$Q$1001,ROWS($Q$2:Q97)),"")</f>
        <v>11.001749999999999</v>
      </c>
      <c r="S97" s="2">
        <f t="shared" si="6"/>
        <v>175</v>
      </c>
    </row>
    <row r="98" spans="16:19">
      <c r="P98" s="2" t="str">
        <f>IF(AND((SalesData[Sales stage]&lt;&gt;"Won"),SalesData[Sales stage]&lt;&gt;"Lost",OR($B$2=1,INDEX($E$3:$E$13,$B$2)=SalesData[Country])),SalesData[Close Date/Expected Close Date]-DATE(2015,3,31),"")</f>
        <v/>
      </c>
      <c r="Q98" s="2" t="str">
        <f>IFERROR(P98+ROWS($P$3:P99)/100000,"")</f>
        <v/>
      </c>
      <c r="R98" s="2">
        <f>IFERROR(SMALL($Q$2:$Q$1001,ROWS($Q$2:Q98)),"")</f>
        <v>11.00277</v>
      </c>
      <c r="S98" s="2">
        <f t="shared" si="6"/>
        <v>277</v>
      </c>
    </row>
    <row r="99" spans="16:19">
      <c r="P99" s="2">
        <f>IF(AND((SalesData[Sales stage]&lt;&gt;"Won"),SalesData[Sales stage]&lt;&gt;"Lost",OR($B$2=1,INDEX($E$3:$E$13,$B$2)=SalesData[Country])),SalesData[Close Date/Expected Close Date]-DATE(2015,3,31),"")</f>
        <v>39</v>
      </c>
      <c r="Q99" s="2">
        <f>IFERROR(P99+ROWS($P$3:P100)/100000,"")</f>
        <v>39.000979999999998</v>
      </c>
      <c r="R99" s="2">
        <f>IFERROR(SMALL($Q$2:$Q$1001,ROWS($Q$2:Q99)),"")</f>
        <v>11.004149999999999</v>
      </c>
      <c r="S99" s="2">
        <f t="shared" si="6"/>
        <v>415</v>
      </c>
    </row>
    <row r="100" spans="16:19">
      <c r="P100" s="2">
        <f>IF(AND((SalesData[Sales stage]&lt;&gt;"Won"),SalesData[Sales stage]&lt;&gt;"Lost",OR($B$2=1,INDEX($E$3:$E$13,$B$2)=SalesData[Country])),SalesData[Close Date/Expected Close Date]-DATE(2015,3,31),"")</f>
        <v>78</v>
      </c>
      <c r="Q100" s="2">
        <f>IFERROR(P100+ROWS($P$3:P101)/100000,"")</f>
        <v>78.000990000000002</v>
      </c>
      <c r="R100" s="2">
        <f>IFERROR(SMALL($Q$2:$Q$1001,ROWS($Q$2:Q100)),"")</f>
        <v>11.00493</v>
      </c>
      <c r="S100" s="2">
        <f t="shared" si="6"/>
        <v>493</v>
      </c>
    </row>
    <row r="101" spans="16:19">
      <c r="P101" s="2">
        <f>IF(AND((SalesData[Sales stage]&lt;&gt;"Won"),SalesData[Sales stage]&lt;&gt;"Lost",OR($B$2=1,INDEX($E$3:$E$13,$B$2)=SalesData[Country])),SalesData[Close Date/Expected Close Date]-DATE(2015,3,31),"")</f>
        <v>44</v>
      </c>
      <c r="Q101" s="2">
        <f>IFERROR(P101+ROWS($P$3:P102)/100000,"")</f>
        <v>44.000999999999998</v>
      </c>
      <c r="R101" s="2">
        <f>IFERROR(SMALL($Q$2:$Q$1001,ROWS($Q$2:Q101)),"")</f>
        <v>11.00534</v>
      </c>
      <c r="S101" s="2">
        <f t="shared" si="6"/>
        <v>534</v>
      </c>
    </row>
    <row r="102" spans="16:19">
      <c r="P102" s="2">
        <f>IF(AND((SalesData[Sales stage]&lt;&gt;"Won"),SalesData[Sales stage]&lt;&gt;"Lost",OR($B$2=1,INDEX($E$3:$E$13,$B$2)=SalesData[Country])),SalesData[Close Date/Expected Close Date]-DATE(2015,3,31),"")</f>
        <v>90</v>
      </c>
      <c r="Q102" s="2">
        <f>IFERROR(P102+ROWS($P$3:P103)/100000,"")</f>
        <v>90.001009999999994</v>
      </c>
      <c r="R102" s="2">
        <f>IFERROR(SMALL($Q$2:$Q$1001,ROWS($Q$2:Q102)),"")</f>
        <v>11.006769999999999</v>
      </c>
      <c r="S102" s="2">
        <f t="shared" si="6"/>
        <v>677</v>
      </c>
    </row>
    <row r="103" spans="16:19">
      <c r="P103" s="2">
        <f>IF(AND((SalesData[Sales stage]&lt;&gt;"Won"),SalesData[Sales stage]&lt;&gt;"Lost",OR($B$2=1,INDEX($E$3:$E$13,$B$2)=SalesData[Country])),SalesData[Close Date/Expected Close Date]-DATE(2015,3,31),"")</f>
        <v>32</v>
      </c>
      <c r="Q103" s="2">
        <f>IFERROR(P103+ROWS($P$3:P104)/100000,"")</f>
        <v>32.001019999999997</v>
      </c>
      <c r="R103" s="2">
        <f>IFERROR(SMALL($Q$2:$Q$1001,ROWS($Q$2:Q103)),"")</f>
        <v>11.00732</v>
      </c>
      <c r="S103" s="2">
        <f t="shared" si="6"/>
        <v>732</v>
      </c>
    </row>
    <row r="104" spans="16:19">
      <c r="P104" s="2">
        <f>IF(AND((SalesData[Sales stage]&lt;&gt;"Won"),SalesData[Sales stage]&lt;&gt;"Lost",OR($B$2=1,INDEX($E$3:$E$13,$B$2)=SalesData[Country])),SalesData[Close Date/Expected Close Date]-DATE(2015,3,31),"")</f>
        <v>11</v>
      </c>
      <c r="Q104" s="2">
        <f>IFERROR(P104+ROWS($P$3:P105)/100000,"")</f>
        <v>11.00103</v>
      </c>
      <c r="R104" s="2">
        <f>IFERROR(SMALL($Q$2:$Q$1001,ROWS($Q$2:Q104)),"")</f>
        <v>11.00919</v>
      </c>
      <c r="S104" s="2">
        <f t="shared" si="6"/>
        <v>919</v>
      </c>
    </row>
    <row r="105" spans="16:19">
      <c r="P105" s="2">
        <f>IF(AND((SalesData[Sales stage]&lt;&gt;"Won"),SalesData[Sales stage]&lt;&gt;"Lost",OR($B$2=1,INDEX($E$3:$E$13,$B$2)=SalesData[Country])),SalesData[Close Date/Expected Close Date]-DATE(2015,3,31),"")</f>
        <v>53</v>
      </c>
      <c r="Q105" s="2">
        <f>IFERROR(P105+ROWS($P$3:P106)/100000,"")</f>
        <v>53.001040000000003</v>
      </c>
      <c r="R105" s="2">
        <f>IFERROR(SMALL($Q$2:$Q$1001,ROWS($Q$2:Q105)),"")</f>
        <v>11.009460000000001</v>
      </c>
      <c r="S105" s="2">
        <f t="shared" si="6"/>
        <v>946</v>
      </c>
    </row>
    <row r="106" spans="16:19">
      <c r="P106" s="2">
        <f>IF(AND((SalesData[Sales stage]&lt;&gt;"Won"),SalesData[Sales stage]&lt;&gt;"Lost",OR($B$2=1,INDEX($E$3:$E$13,$B$2)=SalesData[Country])),SalesData[Close Date/Expected Close Date]-DATE(2015,3,31),"")</f>
        <v>78</v>
      </c>
      <c r="Q106" s="2">
        <f>IFERROR(P106+ROWS($P$3:P107)/100000,"")</f>
        <v>78.001050000000006</v>
      </c>
      <c r="R106" s="2">
        <f>IFERROR(SMALL($Q$2:$Q$1001,ROWS($Q$2:Q106)),"")</f>
        <v>11.00975</v>
      </c>
      <c r="S106" s="2">
        <f t="shared" si="6"/>
        <v>975</v>
      </c>
    </row>
    <row r="107" spans="16:19">
      <c r="P107" s="2">
        <f>IF(AND((SalesData[Sales stage]&lt;&gt;"Won"),SalesData[Sales stage]&lt;&gt;"Lost",OR($B$2=1,INDEX($E$3:$E$13,$B$2)=SalesData[Country])),SalesData[Close Date/Expected Close Date]-DATE(2015,3,31),"")</f>
        <v>7</v>
      </c>
      <c r="Q107" s="2">
        <f>IFERROR(P107+ROWS($P$3:P108)/100000,"")</f>
        <v>7.0010599999999998</v>
      </c>
      <c r="R107" s="2">
        <f>IFERROR(SMALL($Q$2:$Q$1001,ROWS($Q$2:Q107)),"")</f>
        <v>12.000590000000001</v>
      </c>
      <c r="S107" s="2">
        <f t="shared" si="6"/>
        <v>59</v>
      </c>
    </row>
    <row r="108" spans="16:19">
      <c r="P108" s="2">
        <f>IF(AND((SalesData[Sales stage]&lt;&gt;"Won"),SalesData[Sales stage]&lt;&gt;"Lost",OR($B$2=1,INDEX($E$3:$E$13,$B$2)=SalesData[Country])),SalesData[Close Date/Expected Close Date]-DATE(2015,3,31),"")</f>
        <v>54</v>
      </c>
      <c r="Q108" s="2">
        <f>IFERROR(P108+ROWS($P$3:P109)/100000,"")</f>
        <v>54.001069999999999</v>
      </c>
      <c r="R108" s="2">
        <f>IFERROR(SMALL($Q$2:$Q$1001,ROWS($Q$2:Q108)),"")</f>
        <v>12.00155</v>
      </c>
      <c r="S108" s="2">
        <f t="shared" si="6"/>
        <v>155</v>
      </c>
    </row>
    <row r="109" spans="16:19">
      <c r="P109" s="2">
        <f>IF(AND((SalesData[Sales stage]&lt;&gt;"Won"),SalesData[Sales stage]&lt;&gt;"Lost",OR($B$2=1,INDEX($E$3:$E$13,$B$2)=SalesData[Country])),SalesData[Close Date/Expected Close Date]-DATE(2015,3,31),"")</f>
        <v>25</v>
      </c>
      <c r="Q109" s="2">
        <f>IFERROR(P109+ROWS($P$3:P110)/100000,"")</f>
        <v>25.001080000000002</v>
      </c>
      <c r="R109" s="2">
        <f>IFERROR(SMALL($Q$2:$Q$1001,ROWS($Q$2:Q109)),"")</f>
        <v>12.00173</v>
      </c>
      <c r="S109" s="2">
        <f t="shared" si="6"/>
        <v>173</v>
      </c>
    </row>
    <row r="110" spans="16:19">
      <c r="P110" s="2">
        <f>IF(AND((SalesData[Sales stage]&lt;&gt;"Won"),SalesData[Sales stage]&lt;&gt;"Lost",OR($B$2=1,INDEX($E$3:$E$13,$B$2)=SalesData[Country])),SalesData[Close Date/Expected Close Date]-DATE(2015,3,31),"")</f>
        <v>24</v>
      </c>
      <c r="Q110" s="2">
        <f>IFERROR(P110+ROWS($P$3:P111)/100000,"")</f>
        <v>24.001090000000001</v>
      </c>
      <c r="R110" s="2">
        <f>IFERROR(SMALL($Q$2:$Q$1001,ROWS($Q$2:Q110)),"")</f>
        <v>12.00361</v>
      </c>
      <c r="S110" s="2">
        <f t="shared" si="6"/>
        <v>361</v>
      </c>
    </row>
    <row r="111" spans="16:19">
      <c r="P111" s="2">
        <f>IF(AND((SalesData[Sales stage]&lt;&gt;"Won"),SalesData[Sales stage]&lt;&gt;"Lost",OR($B$2=1,INDEX($E$3:$E$13,$B$2)=SalesData[Country])),SalesData[Close Date/Expected Close Date]-DATE(2015,3,31),"")</f>
        <v>73</v>
      </c>
      <c r="Q111" s="2">
        <f>IFERROR(P111+ROWS($P$3:P112)/100000,"")</f>
        <v>73.001099999999994</v>
      </c>
      <c r="R111" s="2">
        <f>IFERROR(SMALL($Q$2:$Q$1001,ROWS($Q$2:Q111)),"")</f>
        <v>12.00375</v>
      </c>
      <c r="S111" s="2">
        <f t="shared" si="6"/>
        <v>375</v>
      </c>
    </row>
    <row r="112" spans="16:19">
      <c r="P112" s="2">
        <f>IF(AND((SalesData[Sales stage]&lt;&gt;"Won"),SalesData[Sales stage]&lt;&gt;"Lost",OR($B$2=1,INDEX($E$3:$E$13,$B$2)=SalesData[Country])),SalesData[Close Date/Expected Close Date]-DATE(2015,3,31),"")</f>
        <v>2</v>
      </c>
      <c r="Q112" s="2">
        <f>IFERROR(P112+ROWS($P$3:P113)/100000,"")</f>
        <v>2.0011100000000002</v>
      </c>
      <c r="R112" s="2">
        <f>IFERROR(SMALL($Q$2:$Q$1001,ROWS($Q$2:Q112)),"")</f>
        <v>12.00413</v>
      </c>
      <c r="S112" s="2">
        <f t="shared" si="6"/>
        <v>413</v>
      </c>
    </row>
    <row r="113" spans="16:19">
      <c r="P113" s="2">
        <f>IF(AND((SalesData[Sales stage]&lt;&gt;"Won"),SalesData[Sales stage]&lt;&gt;"Lost",OR($B$2=1,INDEX($E$3:$E$13,$B$2)=SalesData[Country])),SalesData[Close Date/Expected Close Date]-DATE(2015,3,31),"")</f>
        <v>18</v>
      </c>
      <c r="Q113" s="2">
        <f>IFERROR(P113+ROWS($P$3:P114)/100000,"")</f>
        <v>18.00112</v>
      </c>
      <c r="R113" s="2">
        <f>IFERROR(SMALL($Q$2:$Q$1001,ROWS($Q$2:Q113)),"")</f>
        <v>12.00445</v>
      </c>
      <c r="S113" s="2">
        <f t="shared" si="6"/>
        <v>445</v>
      </c>
    </row>
    <row r="114" spans="16:19">
      <c r="P114" s="2">
        <f>IF(AND((SalesData[Sales stage]&lt;&gt;"Won"),SalesData[Sales stage]&lt;&gt;"Lost",OR($B$2=1,INDEX($E$3:$E$13,$B$2)=SalesData[Country])),SalesData[Close Date/Expected Close Date]-DATE(2015,3,31),"")</f>
        <v>48</v>
      </c>
      <c r="Q114" s="2">
        <f>IFERROR(P114+ROWS($P$3:P115)/100000,"")</f>
        <v>48.001130000000003</v>
      </c>
      <c r="R114" s="2">
        <f>IFERROR(SMALL($Q$2:$Q$1001,ROWS($Q$2:Q114)),"")</f>
        <v>12.00539</v>
      </c>
      <c r="S114" s="2">
        <f t="shared" si="6"/>
        <v>539</v>
      </c>
    </row>
    <row r="115" spans="16:19">
      <c r="P115" s="2">
        <f>IF(AND((SalesData[Sales stage]&lt;&gt;"Won"),SalesData[Sales stage]&lt;&gt;"Lost",OR($B$2=1,INDEX($E$3:$E$13,$B$2)=SalesData[Country])),SalesData[Close Date/Expected Close Date]-DATE(2015,3,31),"")</f>
        <v>81</v>
      </c>
      <c r="Q115" s="2">
        <f>IFERROR(P115+ROWS($P$3:P116)/100000,"")</f>
        <v>81.001140000000007</v>
      </c>
      <c r="R115" s="2">
        <f>IFERROR(SMALL($Q$2:$Q$1001,ROWS($Q$2:Q115)),"")</f>
        <v>12.005509999999999</v>
      </c>
      <c r="S115" s="2">
        <f t="shared" si="6"/>
        <v>551</v>
      </c>
    </row>
    <row r="116" spans="16:19">
      <c r="P116" s="2">
        <f>IF(AND((SalesData[Sales stage]&lt;&gt;"Won"),SalesData[Sales stage]&lt;&gt;"Lost",OR($B$2=1,INDEX($E$3:$E$13,$B$2)=SalesData[Country])),SalesData[Close Date/Expected Close Date]-DATE(2015,3,31),"")</f>
        <v>50</v>
      </c>
      <c r="Q116" s="2">
        <f>IFERROR(P116+ROWS($P$3:P117)/100000,"")</f>
        <v>50.001150000000003</v>
      </c>
      <c r="R116" s="2">
        <f>IFERROR(SMALL($Q$2:$Q$1001,ROWS($Q$2:Q116)),"")</f>
        <v>12.0068</v>
      </c>
      <c r="S116" s="2">
        <f t="shared" si="6"/>
        <v>680</v>
      </c>
    </row>
    <row r="117" spans="16:19">
      <c r="P117" s="2">
        <f>IF(AND((SalesData[Sales stage]&lt;&gt;"Won"),SalesData[Sales stage]&lt;&gt;"Lost",OR($B$2=1,INDEX($E$3:$E$13,$B$2)=SalesData[Country])),SalesData[Close Date/Expected Close Date]-DATE(2015,3,31),"")</f>
        <v>65</v>
      </c>
      <c r="Q117" s="2">
        <f>IFERROR(P117+ROWS($P$3:P118)/100000,"")</f>
        <v>65.001159999999999</v>
      </c>
      <c r="R117" s="2">
        <f>IFERROR(SMALL($Q$2:$Q$1001,ROWS($Q$2:Q117)),"")</f>
        <v>13.00061</v>
      </c>
      <c r="S117" s="2">
        <f t="shared" si="6"/>
        <v>61</v>
      </c>
    </row>
    <row r="118" spans="16:19">
      <c r="P118" s="2">
        <f>IF(AND((SalesData[Sales stage]&lt;&gt;"Won"),SalesData[Sales stage]&lt;&gt;"Lost",OR($B$2=1,INDEX($E$3:$E$13,$B$2)=SalesData[Country])),SalesData[Close Date/Expected Close Date]-DATE(2015,3,31),"")</f>
        <v>61</v>
      </c>
      <c r="Q118" s="2">
        <f>IFERROR(P118+ROWS($P$3:P119)/100000,"")</f>
        <v>61.001170000000002</v>
      </c>
      <c r="R118" s="2">
        <f>IFERROR(SMALL($Q$2:$Q$1001,ROWS($Q$2:Q118)),"")</f>
        <v>13.00159</v>
      </c>
      <c r="S118" s="2">
        <f t="shared" si="6"/>
        <v>159</v>
      </c>
    </row>
    <row r="119" spans="16:19">
      <c r="P119" s="2">
        <f>IF(AND((SalesData[Sales stage]&lt;&gt;"Won"),SalesData[Sales stage]&lt;&gt;"Lost",OR($B$2=1,INDEX($E$3:$E$13,$B$2)=SalesData[Country])),SalesData[Close Date/Expected Close Date]-DATE(2015,3,31),"")</f>
        <v>5</v>
      </c>
      <c r="Q119" s="2">
        <f>IFERROR(P119+ROWS($P$3:P120)/100000,"")</f>
        <v>5.0011799999999997</v>
      </c>
      <c r="R119" s="2">
        <f>IFERROR(SMALL($Q$2:$Q$1001,ROWS($Q$2:Q119)),"")</f>
        <v>13.00229</v>
      </c>
      <c r="S119" s="2">
        <f t="shared" si="6"/>
        <v>229</v>
      </c>
    </row>
    <row r="120" spans="16:19">
      <c r="P120" s="2">
        <f>IF(AND((SalesData[Sales stage]&lt;&gt;"Won"),SalesData[Sales stage]&lt;&gt;"Lost",OR($B$2=1,INDEX($E$3:$E$13,$B$2)=SalesData[Country])),SalesData[Close Date/Expected Close Date]-DATE(2015,3,31),"")</f>
        <v>39</v>
      </c>
      <c r="Q120" s="2">
        <f>IFERROR(P120+ROWS($P$3:P121)/100000,"")</f>
        <v>39.001190000000001</v>
      </c>
      <c r="R120" s="2">
        <f>IFERROR(SMALL($Q$2:$Q$1001,ROWS($Q$2:Q120)),"")</f>
        <v>13.00348</v>
      </c>
      <c r="S120" s="2">
        <f t="shared" si="6"/>
        <v>348</v>
      </c>
    </row>
    <row r="121" spans="16:19">
      <c r="P121" s="2">
        <f>IF(AND((SalesData[Sales stage]&lt;&gt;"Won"),SalesData[Sales stage]&lt;&gt;"Lost",OR($B$2=1,INDEX($E$3:$E$13,$B$2)=SalesData[Country])),SalesData[Close Date/Expected Close Date]-DATE(2015,3,31),"")</f>
        <v>14</v>
      </c>
      <c r="Q121" s="2">
        <f>IFERROR(P121+ROWS($P$3:P122)/100000,"")</f>
        <v>14.001200000000001</v>
      </c>
      <c r="R121" s="2">
        <f>IFERROR(SMALL($Q$2:$Q$1001,ROWS($Q$2:Q121)),"")</f>
        <v>13.0046</v>
      </c>
      <c r="S121" s="2">
        <f t="shared" si="6"/>
        <v>460</v>
      </c>
    </row>
    <row r="122" spans="16:19">
      <c r="P122" s="2">
        <f>IF(AND((SalesData[Sales stage]&lt;&gt;"Won"),SalesData[Sales stage]&lt;&gt;"Lost",OR($B$2=1,INDEX($E$3:$E$13,$B$2)=SalesData[Country])),SalesData[Close Date/Expected Close Date]-DATE(2015,3,31),"")</f>
        <v>15</v>
      </c>
      <c r="Q122" s="2">
        <f>IFERROR(P122+ROWS($P$3:P123)/100000,"")</f>
        <v>15.00121</v>
      </c>
      <c r="R122" s="2">
        <f>IFERROR(SMALL($Q$2:$Q$1001,ROWS($Q$2:Q122)),"")</f>
        <v>13.00564</v>
      </c>
      <c r="S122" s="2">
        <f t="shared" si="6"/>
        <v>564</v>
      </c>
    </row>
    <row r="123" spans="16:19">
      <c r="P123" s="2">
        <f>IF(AND((SalesData[Sales stage]&lt;&gt;"Won"),SalesData[Sales stage]&lt;&gt;"Lost",OR($B$2=1,INDEX($E$3:$E$13,$B$2)=SalesData[Country])),SalesData[Close Date/Expected Close Date]-DATE(2015,3,31),"")</f>
        <v>29</v>
      </c>
      <c r="Q123" s="2">
        <f>IFERROR(P123+ROWS($P$3:P124)/100000,"")</f>
        <v>29.00122</v>
      </c>
      <c r="R123" s="2">
        <f>IFERROR(SMALL($Q$2:$Q$1001,ROWS($Q$2:Q123)),"")</f>
        <v>13.00658</v>
      </c>
      <c r="S123" s="2">
        <f t="shared" si="6"/>
        <v>658</v>
      </c>
    </row>
    <row r="124" spans="16:19">
      <c r="P124" s="2">
        <f>IF(AND((SalesData[Sales stage]&lt;&gt;"Won"),SalesData[Sales stage]&lt;&gt;"Lost",OR($B$2=1,INDEX($E$3:$E$13,$B$2)=SalesData[Country])),SalesData[Close Date/Expected Close Date]-DATE(2015,3,31),"")</f>
        <v>45</v>
      </c>
      <c r="Q124" s="2">
        <f>IFERROR(P124+ROWS($P$3:P125)/100000,"")</f>
        <v>45.00123</v>
      </c>
      <c r="R124" s="2">
        <f>IFERROR(SMALL($Q$2:$Q$1001,ROWS($Q$2:Q124)),"")</f>
        <v>13.007070000000001</v>
      </c>
      <c r="S124" s="2">
        <f t="shared" si="6"/>
        <v>707</v>
      </c>
    </row>
    <row r="125" spans="16:19">
      <c r="P125" s="2">
        <f>IF(AND((SalesData[Sales stage]&lt;&gt;"Won"),SalesData[Sales stage]&lt;&gt;"Lost",OR($B$2=1,INDEX($E$3:$E$13,$B$2)=SalesData[Country])),SalesData[Close Date/Expected Close Date]-DATE(2015,3,31),"")</f>
        <v>33</v>
      </c>
      <c r="Q125" s="2">
        <f>IFERROR(P125+ROWS($P$3:P126)/100000,"")</f>
        <v>33.001240000000003</v>
      </c>
      <c r="R125" s="2">
        <f>IFERROR(SMALL($Q$2:$Q$1001,ROWS($Q$2:Q125)),"")</f>
        <v>13.00952</v>
      </c>
      <c r="S125" s="2">
        <f t="shared" si="6"/>
        <v>952</v>
      </c>
    </row>
    <row r="126" spans="16:19">
      <c r="P126" s="2">
        <f>IF(AND((SalesData[Sales stage]&lt;&gt;"Won"),SalesData[Sales stage]&lt;&gt;"Lost",OR($B$2=1,INDEX($E$3:$E$13,$B$2)=SalesData[Country])),SalesData[Close Date/Expected Close Date]-DATE(2015,3,31),"")</f>
        <v>71</v>
      </c>
      <c r="Q126" s="2">
        <f>IFERROR(P126+ROWS($P$3:P127)/100000,"")</f>
        <v>71.001249999999999</v>
      </c>
      <c r="R126" s="2">
        <f>IFERROR(SMALL($Q$2:$Q$1001,ROWS($Q$2:Q126)),"")</f>
        <v>13.00996</v>
      </c>
      <c r="S126" s="2">
        <f t="shared" si="6"/>
        <v>996</v>
      </c>
    </row>
    <row r="127" spans="16:19">
      <c r="P127" s="2">
        <f>IF(AND((SalesData[Sales stage]&lt;&gt;"Won"),SalesData[Sales stage]&lt;&gt;"Lost",OR($B$2=1,INDEX($E$3:$E$13,$B$2)=SalesData[Country])),SalesData[Close Date/Expected Close Date]-DATE(2015,3,31),"")</f>
        <v>39</v>
      </c>
      <c r="Q127" s="2">
        <f>IFERROR(P127+ROWS($P$3:P128)/100000,"")</f>
        <v>39.001260000000002</v>
      </c>
      <c r="R127" s="2">
        <f>IFERROR(SMALL($Q$2:$Q$1001,ROWS($Q$2:Q127)),"")</f>
        <v>13.009980000000001</v>
      </c>
      <c r="S127" s="2">
        <f t="shared" si="6"/>
        <v>998</v>
      </c>
    </row>
    <row r="128" spans="16:19">
      <c r="P128" s="2">
        <f>IF(AND((SalesData[Sales stage]&lt;&gt;"Won"),SalesData[Sales stage]&lt;&gt;"Lost",OR($B$2=1,INDEX($E$3:$E$13,$B$2)=SalesData[Country])),SalesData[Close Date/Expected Close Date]-DATE(2015,3,31),"")</f>
        <v>32</v>
      </c>
      <c r="Q128" s="2">
        <f>IFERROR(P128+ROWS($P$3:P129)/100000,"")</f>
        <v>32.001269999999998</v>
      </c>
      <c r="R128" s="2">
        <f>IFERROR(SMALL($Q$2:$Q$1001,ROWS($Q$2:Q128)),"")</f>
        <v>13.00999</v>
      </c>
      <c r="S128" s="2">
        <f t="shared" si="6"/>
        <v>999</v>
      </c>
    </row>
    <row r="129" spans="16:19">
      <c r="P129" s="2">
        <f>IF(AND((SalesData[Sales stage]&lt;&gt;"Won"),SalesData[Sales stage]&lt;&gt;"Lost",OR($B$2=1,INDEX($E$3:$E$13,$B$2)=SalesData[Country])),SalesData[Close Date/Expected Close Date]-DATE(2015,3,31),"")</f>
        <v>42</v>
      </c>
      <c r="Q129" s="2">
        <f>IFERROR(P129+ROWS($P$3:P130)/100000,"")</f>
        <v>42.001280000000001</v>
      </c>
      <c r="R129" s="2">
        <f>IFERROR(SMALL($Q$2:$Q$1001,ROWS($Q$2:Q129)),"")</f>
        <v>14.001200000000001</v>
      </c>
      <c r="S129" s="2">
        <f t="shared" si="6"/>
        <v>120</v>
      </c>
    </row>
    <row r="130" spans="16:19">
      <c r="P130" s="2">
        <f>IF(AND((SalesData[Sales stage]&lt;&gt;"Won"),SalesData[Sales stage]&lt;&gt;"Lost",OR($B$2=1,INDEX($E$3:$E$13,$B$2)=SalesData[Country])),SalesData[Close Date/Expected Close Date]-DATE(2015,3,31),"")</f>
        <v>8</v>
      </c>
      <c r="Q130" s="2">
        <f>IFERROR(P130+ROWS($P$3:P131)/100000,"")</f>
        <v>8.0012899999999991</v>
      </c>
      <c r="R130" s="2">
        <f>IFERROR(SMALL($Q$2:$Q$1001,ROWS($Q$2:Q130)),"")</f>
        <v>14.001620000000001</v>
      </c>
      <c r="S130" s="2">
        <f t="shared" si="6"/>
        <v>162</v>
      </c>
    </row>
    <row r="131" spans="16:19">
      <c r="P131" s="2">
        <f>IF(AND((SalesData[Sales stage]&lt;&gt;"Won"),SalesData[Sales stage]&lt;&gt;"Lost",OR($B$2=1,INDEX($E$3:$E$13,$B$2)=SalesData[Country])),SalesData[Close Date/Expected Close Date]-DATE(2015,3,31),"")</f>
        <v>86</v>
      </c>
      <c r="Q131" s="2">
        <f>IFERROR(P131+ROWS($P$3:P132)/100000,"")</f>
        <v>86.001300000000001</v>
      </c>
      <c r="R131" s="2">
        <f>IFERROR(SMALL($Q$2:$Q$1001,ROWS($Q$2:Q131)),"")</f>
        <v>14.00258</v>
      </c>
      <c r="S131" s="2">
        <f t="shared" ref="S131:S194" si="7">IF(R131&lt;&gt;"",MATCH(R131,$Q$2:$Q$1001,0),"")</f>
        <v>258</v>
      </c>
    </row>
    <row r="132" spans="16:19">
      <c r="P132" s="2">
        <f>IF(AND((SalesData[Sales stage]&lt;&gt;"Won"),SalesData[Sales stage]&lt;&gt;"Lost",OR($B$2=1,INDEX($E$3:$E$13,$B$2)=SalesData[Country])),SalesData[Close Date/Expected Close Date]-DATE(2015,3,31),"")</f>
        <v>28</v>
      </c>
      <c r="Q132" s="2">
        <f>IFERROR(P132+ROWS($P$3:P133)/100000,"")</f>
        <v>28.00131</v>
      </c>
      <c r="R132" s="2">
        <f>IFERROR(SMALL($Q$2:$Q$1001,ROWS($Q$2:Q132)),"")</f>
        <v>14.006629999999999</v>
      </c>
      <c r="S132" s="2">
        <f t="shared" si="7"/>
        <v>663</v>
      </c>
    </row>
    <row r="133" spans="16:19">
      <c r="P133" s="2">
        <f>IF(AND((SalesData[Sales stage]&lt;&gt;"Won"),SalesData[Sales stage]&lt;&gt;"Lost",OR($B$2=1,INDEX($E$3:$E$13,$B$2)=SalesData[Country])),SalesData[Close Date/Expected Close Date]-DATE(2015,3,31),"")</f>
        <v>56</v>
      </c>
      <c r="Q133" s="2">
        <f>IFERROR(P133+ROWS($P$3:P134)/100000,"")</f>
        <v>56.00132</v>
      </c>
      <c r="R133" s="2">
        <f>IFERROR(SMALL($Q$2:$Q$1001,ROWS($Q$2:Q133)),"")</f>
        <v>14.00705</v>
      </c>
      <c r="S133" s="2">
        <f t="shared" si="7"/>
        <v>705</v>
      </c>
    </row>
    <row r="134" spans="16:19">
      <c r="P134" s="2">
        <f>IF(AND((SalesData[Sales stage]&lt;&gt;"Won"),SalesData[Sales stage]&lt;&gt;"Lost",OR($B$2=1,INDEX($E$3:$E$13,$B$2)=SalesData[Country])),SalesData[Close Date/Expected Close Date]-DATE(2015,3,31),"")</f>
        <v>28</v>
      </c>
      <c r="Q134" s="2">
        <f>IFERROR(P134+ROWS($P$3:P135)/100000,"")</f>
        <v>28.001329999999999</v>
      </c>
      <c r="R134" s="2">
        <f>IFERROR(SMALL($Q$2:$Q$1001,ROWS($Q$2:Q134)),"")</f>
        <v>14.0082</v>
      </c>
      <c r="S134" s="2">
        <f t="shared" si="7"/>
        <v>820</v>
      </c>
    </row>
    <row r="135" spans="16:19">
      <c r="P135" s="2">
        <f>IF(AND((SalesData[Sales stage]&lt;&gt;"Won"),SalesData[Sales stage]&lt;&gt;"Lost",OR($B$2=1,INDEX($E$3:$E$13,$B$2)=SalesData[Country])),SalesData[Close Date/Expected Close Date]-DATE(2015,3,31),"")</f>
        <v>77</v>
      </c>
      <c r="Q135" s="2">
        <f>IFERROR(P135+ROWS($P$3:P136)/100000,"")</f>
        <v>77.001339999999999</v>
      </c>
      <c r="R135" s="2">
        <f>IFERROR(SMALL($Q$2:$Q$1001,ROWS($Q$2:Q135)),"")</f>
        <v>14.00839</v>
      </c>
      <c r="S135" s="2">
        <f t="shared" si="7"/>
        <v>839</v>
      </c>
    </row>
    <row r="136" spans="16:19">
      <c r="P136" s="2" t="str">
        <f>IF(AND((SalesData[Sales stage]&lt;&gt;"Won"),SalesData[Sales stage]&lt;&gt;"Lost",OR($B$2=1,INDEX($E$3:$E$13,$B$2)=SalesData[Country])),SalesData[Close Date/Expected Close Date]-DATE(2015,3,31),"")</f>
        <v/>
      </c>
      <c r="Q136" s="2" t="str">
        <f>IFERROR(P136+ROWS($P$3:P137)/100000,"")</f>
        <v/>
      </c>
      <c r="R136" s="2">
        <f>IFERROR(SMALL($Q$2:$Q$1001,ROWS($Q$2:Q136)),"")</f>
        <v>14.00859</v>
      </c>
      <c r="S136" s="2">
        <f t="shared" si="7"/>
        <v>859</v>
      </c>
    </row>
    <row r="137" spans="16:19">
      <c r="P137" s="2">
        <f>IF(AND((SalesData[Sales stage]&lt;&gt;"Won"),SalesData[Sales stage]&lt;&gt;"Lost",OR($B$2=1,INDEX($E$3:$E$13,$B$2)=SalesData[Country])),SalesData[Close Date/Expected Close Date]-DATE(2015,3,31),"")</f>
        <v>87</v>
      </c>
      <c r="Q137" s="2">
        <f>IFERROR(P137+ROWS($P$3:P138)/100000,"")</f>
        <v>87.001360000000005</v>
      </c>
      <c r="R137" s="2">
        <f>IFERROR(SMALL($Q$2:$Q$1001,ROWS($Q$2:Q137)),"")</f>
        <v>14.009259999999999</v>
      </c>
      <c r="S137" s="2">
        <f t="shared" si="7"/>
        <v>926</v>
      </c>
    </row>
    <row r="138" spans="16:19">
      <c r="P138" s="2">
        <f>IF(AND((SalesData[Sales stage]&lt;&gt;"Won"),SalesData[Sales stage]&lt;&gt;"Lost",OR($B$2=1,INDEX($E$3:$E$13,$B$2)=SalesData[Country])),SalesData[Close Date/Expected Close Date]-DATE(2015,3,31),"")</f>
        <v>28</v>
      </c>
      <c r="Q138" s="2">
        <f>IFERROR(P138+ROWS($P$3:P139)/100000,"")</f>
        <v>28.001370000000001</v>
      </c>
      <c r="R138" s="2">
        <f>IFERROR(SMALL($Q$2:$Q$1001,ROWS($Q$2:Q138)),"")</f>
        <v>14.009270000000001</v>
      </c>
      <c r="S138" s="2">
        <f t="shared" si="7"/>
        <v>927</v>
      </c>
    </row>
    <row r="139" spans="16:19">
      <c r="P139" s="2">
        <f>IF(AND((SalesData[Sales stage]&lt;&gt;"Won"),SalesData[Sales stage]&lt;&gt;"Lost",OR($B$2=1,INDEX($E$3:$E$13,$B$2)=SalesData[Country])),SalesData[Close Date/Expected Close Date]-DATE(2015,3,31),"")</f>
        <v>64</v>
      </c>
      <c r="Q139" s="2">
        <f>IFERROR(P139+ROWS($P$3:P140)/100000,"")</f>
        <v>64.001379999999997</v>
      </c>
      <c r="R139" s="2">
        <f>IFERROR(SMALL($Q$2:$Q$1001,ROWS($Q$2:Q139)),"")</f>
        <v>14.00985</v>
      </c>
      <c r="S139" s="2">
        <f t="shared" si="7"/>
        <v>985</v>
      </c>
    </row>
    <row r="140" spans="16:19">
      <c r="P140" s="2" t="str">
        <f>IF(AND((SalesData[Sales stage]&lt;&gt;"Won"),SalesData[Sales stage]&lt;&gt;"Lost",OR($B$2=1,INDEX($E$3:$E$13,$B$2)=SalesData[Country])),SalesData[Close Date/Expected Close Date]-DATE(2015,3,31),"")</f>
        <v/>
      </c>
      <c r="Q140" s="2" t="str">
        <f>IFERROR(P140+ROWS($P$3:P141)/100000,"")</f>
        <v/>
      </c>
      <c r="R140" s="2">
        <f>IFERROR(SMALL($Q$2:$Q$1001,ROWS($Q$2:Q140)),"")</f>
        <v>15.00121</v>
      </c>
      <c r="S140" s="2">
        <f t="shared" si="7"/>
        <v>121</v>
      </c>
    </row>
    <row r="141" spans="16:19">
      <c r="P141" s="2">
        <f>IF(AND((SalesData[Sales stage]&lt;&gt;"Won"),SalesData[Sales stage]&lt;&gt;"Lost",OR($B$2=1,INDEX($E$3:$E$13,$B$2)=SalesData[Country])),SalesData[Close Date/Expected Close Date]-DATE(2015,3,31),"")</f>
        <v>27</v>
      </c>
      <c r="Q141" s="2">
        <f>IFERROR(P141+ROWS($P$3:P142)/100000,"")</f>
        <v>27.0014</v>
      </c>
      <c r="R141" s="2">
        <f>IFERROR(SMALL($Q$2:$Q$1001,ROWS($Q$2:Q141)),"")</f>
        <v>15.00346</v>
      </c>
      <c r="S141" s="2">
        <f t="shared" si="7"/>
        <v>346</v>
      </c>
    </row>
    <row r="142" spans="16:19">
      <c r="P142" s="2">
        <f>IF(AND((SalesData[Sales stage]&lt;&gt;"Won"),SalesData[Sales stage]&lt;&gt;"Lost",OR($B$2=1,INDEX($E$3:$E$13,$B$2)=SalesData[Country])),SalesData[Close Date/Expected Close Date]-DATE(2015,3,31),"")</f>
        <v>29</v>
      </c>
      <c r="Q142" s="2">
        <f>IFERROR(P142+ROWS($P$3:P143)/100000,"")</f>
        <v>29.00141</v>
      </c>
      <c r="R142" s="2">
        <f>IFERROR(SMALL($Q$2:$Q$1001,ROWS($Q$2:Q142)),"")</f>
        <v>15.004440000000001</v>
      </c>
      <c r="S142" s="2">
        <f t="shared" si="7"/>
        <v>444</v>
      </c>
    </row>
    <row r="143" spans="16:19">
      <c r="P143" s="2">
        <f>IF(AND((SalesData[Sales stage]&lt;&gt;"Won"),SalesData[Sales stage]&lt;&gt;"Lost",OR($B$2=1,INDEX($E$3:$E$13,$B$2)=SalesData[Country])),SalesData[Close Date/Expected Close Date]-DATE(2015,3,31),"")</f>
        <v>87</v>
      </c>
      <c r="Q143" s="2">
        <f>IFERROR(P143+ROWS($P$3:P144)/100000,"")</f>
        <v>87.001419999999996</v>
      </c>
      <c r="R143" s="2">
        <f>IFERROR(SMALL($Q$2:$Q$1001,ROWS($Q$2:Q143)),"")</f>
        <v>15.00446</v>
      </c>
      <c r="S143" s="2">
        <f t="shared" si="7"/>
        <v>446</v>
      </c>
    </row>
    <row r="144" spans="16:19">
      <c r="P144" s="2">
        <f>IF(AND((SalesData[Sales stage]&lt;&gt;"Won"),SalesData[Sales stage]&lt;&gt;"Lost",OR($B$2=1,INDEX($E$3:$E$13,$B$2)=SalesData[Country])),SalesData[Close Date/Expected Close Date]-DATE(2015,3,31),"")</f>
        <v>70</v>
      </c>
      <c r="Q144" s="2">
        <f>IFERROR(P144+ROWS($P$3:P145)/100000,"")</f>
        <v>70.001429999999999</v>
      </c>
      <c r="R144" s="2">
        <f>IFERROR(SMALL($Q$2:$Q$1001,ROWS($Q$2:Q144)),"")</f>
        <v>15.004530000000001</v>
      </c>
      <c r="S144" s="2">
        <f t="shared" si="7"/>
        <v>453</v>
      </c>
    </row>
    <row r="145" spans="16:19">
      <c r="P145" s="2">
        <f>IF(AND((SalesData[Sales stage]&lt;&gt;"Won"),SalesData[Sales stage]&lt;&gt;"Lost",OR($B$2=1,INDEX($E$3:$E$13,$B$2)=SalesData[Country])),SalesData[Close Date/Expected Close Date]-DATE(2015,3,31),"")</f>
        <v>80</v>
      </c>
      <c r="Q145" s="2">
        <f>IFERROR(P145+ROWS($P$3:P146)/100000,"")</f>
        <v>80.001440000000002</v>
      </c>
      <c r="R145" s="2">
        <f>IFERROR(SMALL($Q$2:$Q$1001,ROWS($Q$2:Q145)),"")</f>
        <v>15.00553</v>
      </c>
      <c r="S145" s="2">
        <f t="shared" si="7"/>
        <v>553</v>
      </c>
    </row>
    <row r="146" spans="16:19">
      <c r="P146" s="2">
        <f>IF(AND((SalesData[Sales stage]&lt;&gt;"Won"),SalesData[Sales stage]&lt;&gt;"Lost",OR($B$2=1,INDEX($E$3:$E$13,$B$2)=SalesData[Country])),SalesData[Close Date/Expected Close Date]-DATE(2015,3,31),"")</f>
        <v>80</v>
      </c>
      <c r="Q146" s="2">
        <f>IFERROR(P146+ROWS($P$3:P147)/100000,"")</f>
        <v>80.001450000000006</v>
      </c>
      <c r="R146" s="2">
        <f>IFERROR(SMALL($Q$2:$Q$1001,ROWS($Q$2:Q146)),"")</f>
        <v>15.00569</v>
      </c>
      <c r="S146" s="2">
        <f t="shared" si="7"/>
        <v>569</v>
      </c>
    </row>
    <row r="147" spans="16:19">
      <c r="P147" s="2" t="str">
        <f>IF(AND((SalesData[Sales stage]&lt;&gt;"Won"),SalesData[Sales stage]&lt;&gt;"Lost",OR($B$2=1,INDEX($E$3:$E$13,$B$2)=SalesData[Country])),SalesData[Close Date/Expected Close Date]-DATE(2015,3,31),"")</f>
        <v/>
      </c>
      <c r="Q147" s="2" t="str">
        <f>IFERROR(P147+ROWS($P$3:P148)/100000,"")</f>
        <v/>
      </c>
      <c r="R147" s="2">
        <f>IFERROR(SMALL($Q$2:$Q$1001,ROWS($Q$2:Q147)),"")</f>
        <v>15.005940000000001</v>
      </c>
      <c r="S147" s="2">
        <f t="shared" si="7"/>
        <v>594</v>
      </c>
    </row>
    <row r="148" spans="16:19">
      <c r="P148" s="2">
        <f>IF(AND((SalesData[Sales stage]&lt;&gt;"Won"),SalesData[Sales stage]&lt;&gt;"Lost",OR($B$2=1,INDEX($E$3:$E$13,$B$2)=SalesData[Country])),SalesData[Close Date/Expected Close Date]-DATE(2015,3,31),"")</f>
        <v>7</v>
      </c>
      <c r="Q148" s="2">
        <f>IFERROR(P148+ROWS($P$3:P149)/100000,"")</f>
        <v>7.0014700000000003</v>
      </c>
      <c r="R148" s="2">
        <f>IFERROR(SMALL($Q$2:$Q$1001,ROWS($Q$2:Q148)),"")</f>
        <v>15.00605</v>
      </c>
      <c r="S148" s="2">
        <f t="shared" si="7"/>
        <v>605</v>
      </c>
    </row>
    <row r="149" spans="16:19">
      <c r="P149" s="2">
        <f>IF(AND((SalesData[Sales stage]&lt;&gt;"Won"),SalesData[Sales stage]&lt;&gt;"Lost",OR($B$2=1,INDEX($E$3:$E$13,$B$2)=SalesData[Country])),SalesData[Close Date/Expected Close Date]-DATE(2015,3,31),"")</f>
        <v>16</v>
      </c>
      <c r="Q149" s="2">
        <f>IFERROR(P149+ROWS($P$3:P150)/100000,"")</f>
        <v>16.001480000000001</v>
      </c>
      <c r="R149" s="2">
        <f>IFERROR(SMALL($Q$2:$Q$1001,ROWS($Q$2:Q149)),"")</f>
        <v>15.00638</v>
      </c>
      <c r="S149" s="2">
        <f t="shared" si="7"/>
        <v>638</v>
      </c>
    </row>
    <row r="150" spans="16:19">
      <c r="P150" s="2">
        <f>IF(AND((SalesData[Sales stage]&lt;&gt;"Won"),SalesData[Sales stage]&lt;&gt;"Lost",OR($B$2=1,INDEX($E$3:$E$13,$B$2)=SalesData[Country])),SalesData[Close Date/Expected Close Date]-DATE(2015,3,31),"")</f>
        <v>35</v>
      </c>
      <c r="Q150" s="2">
        <f>IFERROR(P150+ROWS($P$3:P151)/100000,"")</f>
        <v>35.001489999999997</v>
      </c>
      <c r="R150" s="2">
        <f>IFERROR(SMALL($Q$2:$Q$1001,ROWS($Q$2:Q150)),"")</f>
        <v>15.00779</v>
      </c>
      <c r="S150" s="2">
        <f t="shared" si="7"/>
        <v>779</v>
      </c>
    </row>
    <row r="151" spans="16:19">
      <c r="P151" s="2" t="str">
        <f>IF(AND((SalesData[Sales stage]&lt;&gt;"Won"),SalesData[Sales stage]&lt;&gt;"Lost",OR($B$2=1,INDEX($E$3:$E$13,$B$2)=SalesData[Country])),SalesData[Close Date/Expected Close Date]-DATE(2015,3,31),"")</f>
        <v/>
      </c>
      <c r="Q151" s="2" t="str">
        <f>IFERROR(P151+ROWS($P$3:P152)/100000,"")</f>
        <v/>
      </c>
      <c r="R151" s="2">
        <f>IFERROR(SMALL($Q$2:$Q$1001,ROWS($Q$2:Q151)),"")</f>
        <v>16.00065</v>
      </c>
      <c r="S151" s="2">
        <f t="shared" si="7"/>
        <v>65</v>
      </c>
    </row>
    <row r="152" spans="16:19">
      <c r="P152" s="2">
        <f>IF(AND((SalesData[Sales stage]&lt;&gt;"Won"),SalesData[Sales stage]&lt;&gt;"Lost",OR($B$2=1,INDEX($E$3:$E$13,$B$2)=SalesData[Country])),SalesData[Close Date/Expected Close Date]-DATE(2015,3,31),"")</f>
        <v>23</v>
      </c>
      <c r="Q152" s="2">
        <f>IFERROR(P152+ROWS($P$3:P153)/100000,"")</f>
        <v>23.00151</v>
      </c>
      <c r="R152" s="2">
        <f>IFERROR(SMALL($Q$2:$Q$1001,ROWS($Q$2:Q152)),"")</f>
        <v>16.001480000000001</v>
      </c>
      <c r="S152" s="2">
        <f t="shared" si="7"/>
        <v>148</v>
      </c>
    </row>
    <row r="153" spans="16:19">
      <c r="P153" s="2">
        <f>IF(AND((SalesData[Sales stage]&lt;&gt;"Won"),SalesData[Sales stage]&lt;&gt;"Lost",OR($B$2=1,INDEX($E$3:$E$13,$B$2)=SalesData[Country])),SalesData[Close Date/Expected Close Date]-DATE(2015,3,31),"")</f>
        <v>45</v>
      </c>
      <c r="Q153" s="2">
        <f>IFERROR(P153+ROWS($P$3:P154)/100000,"")</f>
        <v>45.001519999999999</v>
      </c>
      <c r="R153" s="2">
        <f>IFERROR(SMALL($Q$2:$Q$1001,ROWS($Q$2:Q153)),"")</f>
        <v>16.004079999999998</v>
      </c>
      <c r="S153" s="2">
        <f t="shared" si="7"/>
        <v>408</v>
      </c>
    </row>
    <row r="154" spans="16:19">
      <c r="P154" s="2">
        <f>IF(AND((SalesData[Sales stage]&lt;&gt;"Won"),SalesData[Sales stage]&lt;&gt;"Lost",OR($B$2=1,INDEX($E$3:$E$13,$B$2)=SalesData[Country])),SalesData[Close Date/Expected Close Date]-DATE(2015,3,31),"")</f>
        <v>37</v>
      </c>
      <c r="Q154" s="2">
        <f>IFERROR(P154+ROWS($P$3:P155)/100000,"")</f>
        <v>37.001530000000002</v>
      </c>
      <c r="R154" s="2">
        <f>IFERROR(SMALL($Q$2:$Q$1001,ROWS($Q$2:Q154)),"")</f>
        <v>16.004349999999999</v>
      </c>
      <c r="S154" s="2">
        <f t="shared" si="7"/>
        <v>435</v>
      </c>
    </row>
    <row r="155" spans="16:19">
      <c r="P155" s="2">
        <f>IF(AND((SalesData[Sales stage]&lt;&gt;"Won"),SalesData[Sales stage]&lt;&gt;"Lost",OR($B$2=1,INDEX($E$3:$E$13,$B$2)=SalesData[Country])),SalesData[Close Date/Expected Close Date]-DATE(2015,3,31),"")</f>
        <v>49</v>
      </c>
      <c r="Q155" s="2">
        <f>IFERROR(P155+ROWS($P$3:P156)/100000,"")</f>
        <v>49.001539999999999</v>
      </c>
      <c r="R155" s="2">
        <f>IFERROR(SMALL($Q$2:$Q$1001,ROWS($Q$2:Q155)),"")</f>
        <v>16.0045</v>
      </c>
      <c r="S155" s="2">
        <f t="shared" si="7"/>
        <v>450</v>
      </c>
    </row>
    <row r="156" spans="16:19">
      <c r="P156" s="2">
        <f>IF(AND((SalesData[Sales stage]&lt;&gt;"Won"),SalesData[Sales stage]&lt;&gt;"Lost",OR($B$2=1,INDEX($E$3:$E$13,$B$2)=SalesData[Country])),SalesData[Close Date/Expected Close Date]-DATE(2015,3,31),"")</f>
        <v>12</v>
      </c>
      <c r="Q156" s="2">
        <f>IFERROR(P156+ROWS($P$3:P157)/100000,"")</f>
        <v>12.00155</v>
      </c>
      <c r="R156" s="2">
        <f>IFERROR(SMALL($Q$2:$Q$1001,ROWS($Q$2:Q156)),"")</f>
        <v>16.00479</v>
      </c>
      <c r="S156" s="2">
        <f t="shared" si="7"/>
        <v>479</v>
      </c>
    </row>
    <row r="157" spans="16:19">
      <c r="P157" s="2">
        <f>IF(AND((SalesData[Sales stage]&lt;&gt;"Won"),SalesData[Sales stage]&lt;&gt;"Lost",OR($B$2=1,INDEX($E$3:$E$13,$B$2)=SalesData[Country])),SalesData[Close Date/Expected Close Date]-DATE(2015,3,31),"")</f>
        <v>38</v>
      </c>
      <c r="Q157" s="2">
        <f>IFERROR(P157+ROWS($P$3:P158)/100000,"")</f>
        <v>38.001559999999998</v>
      </c>
      <c r="R157" s="2">
        <f>IFERROR(SMALL($Q$2:$Q$1001,ROWS($Q$2:Q157)),"")</f>
        <v>16.00525</v>
      </c>
      <c r="S157" s="2">
        <f t="shared" si="7"/>
        <v>525</v>
      </c>
    </row>
    <row r="158" spans="16:19">
      <c r="P158" s="2">
        <f>IF(AND((SalesData[Sales stage]&lt;&gt;"Won"),SalesData[Sales stage]&lt;&gt;"Lost",OR($B$2=1,INDEX($E$3:$E$13,$B$2)=SalesData[Country])),SalesData[Close Date/Expected Close Date]-DATE(2015,3,31),"")</f>
        <v>41</v>
      </c>
      <c r="Q158" s="2">
        <f>IFERROR(P158+ROWS($P$3:P159)/100000,"")</f>
        <v>41.001570000000001</v>
      </c>
      <c r="R158" s="2">
        <f>IFERROR(SMALL($Q$2:$Q$1001,ROWS($Q$2:Q158)),"")</f>
        <v>16.005680000000002</v>
      </c>
      <c r="S158" s="2">
        <f t="shared" si="7"/>
        <v>568</v>
      </c>
    </row>
    <row r="159" spans="16:19">
      <c r="P159" s="2" t="str">
        <f>IF(AND((SalesData[Sales stage]&lt;&gt;"Won"),SalesData[Sales stage]&lt;&gt;"Lost",OR($B$2=1,INDEX($E$3:$E$13,$B$2)=SalesData[Country])),SalesData[Close Date/Expected Close Date]-DATE(2015,3,31),"")</f>
        <v/>
      </c>
      <c r="Q159" s="2" t="str">
        <f>IFERROR(P159+ROWS($P$3:P160)/100000,"")</f>
        <v/>
      </c>
      <c r="R159" s="2">
        <f>IFERROR(SMALL($Q$2:$Q$1001,ROWS($Q$2:Q159)),"")</f>
        <v>16.005990000000001</v>
      </c>
      <c r="S159" s="2">
        <f t="shared" si="7"/>
        <v>599</v>
      </c>
    </row>
    <row r="160" spans="16:19">
      <c r="P160" s="2">
        <f>IF(AND((SalesData[Sales stage]&lt;&gt;"Won"),SalesData[Sales stage]&lt;&gt;"Lost",OR($B$2=1,INDEX($E$3:$E$13,$B$2)=SalesData[Country])),SalesData[Close Date/Expected Close Date]-DATE(2015,3,31),"")</f>
        <v>13</v>
      </c>
      <c r="Q160" s="2">
        <f>IFERROR(P160+ROWS($P$3:P161)/100000,"")</f>
        <v>13.00159</v>
      </c>
      <c r="R160" s="2">
        <f>IFERROR(SMALL($Q$2:$Q$1001,ROWS($Q$2:Q160)),"")</f>
        <v>16.006329999999998</v>
      </c>
      <c r="S160" s="2">
        <f t="shared" si="7"/>
        <v>633</v>
      </c>
    </row>
    <row r="161" spans="16:19">
      <c r="P161" s="2">
        <f>IF(AND((SalesData[Sales stage]&lt;&gt;"Won"),SalesData[Sales stage]&lt;&gt;"Lost",OR($B$2=1,INDEX($E$3:$E$13,$B$2)=SalesData[Country])),SalesData[Close Date/Expected Close Date]-DATE(2015,3,31),"")</f>
        <v>42</v>
      </c>
      <c r="Q161" s="2">
        <f>IFERROR(P161+ROWS($P$3:P162)/100000,"")</f>
        <v>42.001600000000003</v>
      </c>
      <c r="R161" s="2">
        <f>IFERROR(SMALL($Q$2:$Q$1001,ROWS($Q$2:Q161)),"")</f>
        <v>16.006989999999998</v>
      </c>
      <c r="S161" s="2">
        <f t="shared" si="7"/>
        <v>699</v>
      </c>
    </row>
    <row r="162" spans="16:19">
      <c r="P162" s="2">
        <f>IF(AND((SalesData[Sales stage]&lt;&gt;"Won"),SalesData[Sales stage]&lt;&gt;"Lost",OR($B$2=1,INDEX($E$3:$E$13,$B$2)=SalesData[Country])),SalesData[Close Date/Expected Close Date]-DATE(2015,3,31),"")</f>
        <v>4</v>
      </c>
      <c r="Q162" s="2">
        <f>IFERROR(P162+ROWS($P$3:P163)/100000,"")</f>
        <v>4.0016100000000003</v>
      </c>
      <c r="R162" s="2">
        <f>IFERROR(SMALL($Q$2:$Q$1001,ROWS($Q$2:Q162)),"")</f>
        <v>16.00733</v>
      </c>
      <c r="S162" s="2">
        <f t="shared" si="7"/>
        <v>733</v>
      </c>
    </row>
    <row r="163" spans="16:19">
      <c r="P163" s="2">
        <f>IF(AND((SalesData[Sales stage]&lt;&gt;"Won"),SalesData[Sales stage]&lt;&gt;"Lost",OR($B$2=1,INDEX($E$3:$E$13,$B$2)=SalesData[Country])),SalesData[Close Date/Expected Close Date]-DATE(2015,3,31),"")</f>
        <v>14</v>
      </c>
      <c r="Q163" s="2">
        <f>IFERROR(P163+ROWS($P$3:P164)/100000,"")</f>
        <v>14.001620000000001</v>
      </c>
      <c r="R163" s="2">
        <f>IFERROR(SMALL($Q$2:$Q$1001,ROWS($Q$2:Q163)),"")</f>
        <v>16.007989999999999</v>
      </c>
      <c r="S163" s="2">
        <f t="shared" si="7"/>
        <v>799</v>
      </c>
    </row>
    <row r="164" spans="16:19">
      <c r="P164" s="2">
        <f>IF(AND((SalesData[Sales stage]&lt;&gt;"Won"),SalesData[Sales stage]&lt;&gt;"Lost",OR($B$2=1,INDEX($E$3:$E$13,$B$2)=SalesData[Country])),SalesData[Close Date/Expected Close Date]-DATE(2015,3,31),"")</f>
        <v>39</v>
      </c>
      <c r="Q164" s="2">
        <f>IFERROR(P164+ROWS($P$3:P165)/100000,"")</f>
        <v>39.001629999999999</v>
      </c>
      <c r="R164" s="2">
        <f>IFERROR(SMALL($Q$2:$Q$1001,ROWS($Q$2:Q164)),"")</f>
        <v>16.00827</v>
      </c>
      <c r="S164" s="2">
        <f t="shared" si="7"/>
        <v>827</v>
      </c>
    </row>
    <row r="165" spans="16:19">
      <c r="P165" s="2">
        <f>IF(AND((SalesData[Sales stage]&lt;&gt;"Won"),SalesData[Sales stage]&lt;&gt;"Lost",OR($B$2=1,INDEX($E$3:$E$13,$B$2)=SalesData[Country])),SalesData[Close Date/Expected Close Date]-DATE(2015,3,31),"")</f>
        <v>20</v>
      </c>
      <c r="Q165" s="2">
        <f>IFERROR(P165+ROWS($P$3:P166)/100000,"")</f>
        <v>20.001639999999998</v>
      </c>
      <c r="R165" s="2">
        <f>IFERROR(SMALL($Q$2:$Q$1001,ROWS($Q$2:Q165)),"")</f>
        <v>16.009309999999999</v>
      </c>
      <c r="S165" s="2">
        <f t="shared" si="7"/>
        <v>931</v>
      </c>
    </row>
    <row r="166" spans="16:19">
      <c r="P166" s="2">
        <f>IF(AND((SalesData[Sales stage]&lt;&gt;"Won"),SalesData[Sales stage]&lt;&gt;"Lost",OR($B$2=1,INDEX($E$3:$E$13,$B$2)=SalesData[Country])),SalesData[Close Date/Expected Close Date]-DATE(2015,3,31),"")</f>
        <v>18</v>
      </c>
      <c r="Q166" s="2">
        <f>IFERROR(P166+ROWS($P$3:P167)/100000,"")</f>
        <v>18.001650000000001</v>
      </c>
      <c r="R166" s="2">
        <f>IFERROR(SMALL($Q$2:$Q$1001,ROWS($Q$2:Q166)),"")</f>
        <v>16.00995</v>
      </c>
      <c r="S166" s="2">
        <f t="shared" si="7"/>
        <v>995</v>
      </c>
    </row>
    <row r="167" spans="16:19">
      <c r="P167" s="2">
        <f>IF(AND((SalesData[Sales stage]&lt;&gt;"Won"),SalesData[Sales stage]&lt;&gt;"Lost",OR($B$2=1,INDEX($E$3:$E$13,$B$2)=SalesData[Country])),SalesData[Close Date/Expected Close Date]-DATE(2015,3,31),"")</f>
        <v>29</v>
      </c>
      <c r="Q167" s="2">
        <f>IFERROR(P167+ROWS($P$3:P168)/100000,"")</f>
        <v>29.001660000000001</v>
      </c>
      <c r="R167" s="2">
        <f>IFERROR(SMALL($Q$2:$Q$1001,ROWS($Q$2:Q167)),"")</f>
        <v>17.000050000000002</v>
      </c>
      <c r="S167" s="2">
        <f t="shared" si="7"/>
        <v>5</v>
      </c>
    </row>
    <row r="168" spans="16:19">
      <c r="P168" s="2">
        <f>IF(AND((SalesData[Sales stage]&lt;&gt;"Won"),SalesData[Sales stage]&lt;&gt;"Lost",OR($B$2=1,INDEX($E$3:$E$13,$B$2)=SalesData[Country])),SalesData[Close Date/Expected Close Date]-DATE(2015,3,31),"")</f>
        <v>72</v>
      </c>
      <c r="Q168" s="2">
        <f>IFERROR(P168+ROWS($P$3:P169)/100000,"")</f>
        <v>72.001670000000004</v>
      </c>
      <c r="R168" s="2">
        <f>IFERROR(SMALL($Q$2:$Q$1001,ROWS($Q$2:Q168)),"")</f>
        <v>17.000789999999999</v>
      </c>
      <c r="S168" s="2">
        <f t="shared" si="7"/>
        <v>79</v>
      </c>
    </row>
    <row r="169" spans="16:19">
      <c r="P169" s="2">
        <f>IF(AND((SalesData[Sales stage]&lt;&gt;"Won"),SalesData[Sales stage]&lt;&gt;"Lost",OR($B$2=1,INDEX($E$3:$E$13,$B$2)=SalesData[Country])),SalesData[Close Date/Expected Close Date]-DATE(2015,3,31),"")</f>
        <v>43</v>
      </c>
      <c r="Q169" s="2">
        <f>IFERROR(P169+ROWS($P$3:P170)/100000,"")</f>
        <v>43.00168</v>
      </c>
      <c r="R169" s="2">
        <f>IFERROR(SMALL($Q$2:$Q$1001,ROWS($Q$2:Q169)),"")</f>
        <v>17.00177</v>
      </c>
      <c r="S169" s="2">
        <f t="shared" si="7"/>
        <v>177</v>
      </c>
    </row>
    <row r="170" spans="16:19">
      <c r="P170" s="2">
        <f>IF(AND((SalesData[Sales stage]&lt;&gt;"Won"),SalesData[Sales stage]&lt;&gt;"Lost",OR($B$2=1,INDEX($E$3:$E$13,$B$2)=SalesData[Country])),SalesData[Close Date/Expected Close Date]-DATE(2015,3,31),"")</f>
        <v>10</v>
      </c>
      <c r="Q170" s="2">
        <f>IFERROR(P170+ROWS($P$3:P171)/100000,"")</f>
        <v>10.00169</v>
      </c>
      <c r="R170" s="2">
        <f>IFERROR(SMALL($Q$2:$Q$1001,ROWS($Q$2:Q170)),"")</f>
        <v>17.003550000000001</v>
      </c>
      <c r="S170" s="2">
        <f t="shared" si="7"/>
        <v>355</v>
      </c>
    </row>
    <row r="171" spans="16:19">
      <c r="P171" s="2" t="str">
        <f>IF(AND((SalesData[Sales stage]&lt;&gt;"Won"),SalesData[Sales stage]&lt;&gt;"Lost",OR($B$2=1,INDEX($E$3:$E$13,$B$2)=SalesData[Country])),SalesData[Close Date/Expected Close Date]-DATE(2015,3,31),"")</f>
        <v/>
      </c>
      <c r="Q171" s="2" t="str">
        <f>IFERROR(P171+ROWS($P$3:P172)/100000,"")</f>
        <v/>
      </c>
      <c r="R171" s="2">
        <f>IFERROR(SMALL($Q$2:$Q$1001,ROWS($Q$2:Q171)),"")</f>
        <v>17.003900000000002</v>
      </c>
      <c r="S171" s="2">
        <f t="shared" si="7"/>
        <v>390</v>
      </c>
    </row>
    <row r="172" spans="16:19">
      <c r="P172" s="2">
        <f>IF(AND((SalesData[Sales stage]&lt;&gt;"Won"),SalesData[Sales stage]&lt;&gt;"Lost",OR($B$2=1,INDEX($E$3:$E$13,$B$2)=SalesData[Country])),SalesData[Close Date/Expected Close Date]-DATE(2015,3,31),"")</f>
        <v>24</v>
      </c>
      <c r="Q172" s="2">
        <f>IFERROR(P172+ROWS($P$3:P173)/100000,"")</f>
        <v>24.001709999999999</v>
      </c>
      <c r="R172" s="2">
        <f>IFERROR(SMALL($Q$2:$Q$1001,ROWS($Q$2:Q172)),"")</f>
        <v>17.00544</v>
      </c>
      <c r="S172" s="2">
        <f t="shared" si="7"/>
        <v>544</v>
      </c>
    </row>
    <row r="173" spans="16:19">
      <c r="P173" s="2">
        <f>IF(AND((SalesData[Sales stage]&lt;&gt;"Won"),SalesData[Sales stage]&lt;&gt;"Lost",OR($B$2=1,INDEX($E$3:$E$13,$B$2)=SalesData[Country])),SalesData[Close Date/Expected Close Date]-DATE(2015,3,31),"")</f>
        <v>3</v>
      </c>
      <c r="Q173" s="2">
        <f>IFERROR(P173+ROWS($P$3:P174)/100000,"")</f>
        <v>3.0017200000000002</v>
      </c>
      <c r="R173" s="2">
        <f>IFERROR(SMALL($Q$2:$Q$1001,ROWS($Q$2:Q173)),"")</f>
        <v>17.005549999999999</v>
      </c>
      <c r="S173" s="2">
        <f t="shared" si="7"/>
        <v>555</v>
      </c>
    </row>
    <row r="174" spans="16:19">
      <c r="P174" s="2">
        <f>IF(AND((SalesData[Sales stage]&lt;&gt;"Won"),SalesData[Sales stage]&lt;&gt;"Lost",OR($B$2=1,INDEX($E$3:$E$13,$B$2)=SalesData[Country])),SalesData[Close Date/Expected Close Date]-DATE(2015,3,31),"")</f>
        <v>12</v>
      </c>
      <c r="Q174" s="2">
        <f>IFERROR(P174+ROWS($P$3:P175)/100000,"")</f>
        <v>12.00173</v>
      </c>
      <c r="R174" s="2">
        <f>IFERROR(SMALL($Q$2:$Q$1001,ROWS($Q$2:Q174)),"")</f>
        <v>17.005590000000002</v>
      </c>
      <c r="S174" s="2">
        <f t="shared" si="7"/>
        <v>559</v>
      </c>
    </row>
    <row r="175" spans="16:19">
      <c r="P175" s="2">
        <f>IF(AND((SalesData[Sales stage]&lt;&gt;"Won"),SalesData[Sales stage]&lt;&gt;"Lost",OR($B$2=1,INDEX($E$3:$E$13,$B$2)=SalesData[Country])),SalesData[Close Date/Expected Close Date]-DATE(2015,3,31),"")</f>
        <v>27</v>
      </c>
      <c r="Q175" s="2">
        <f>IFERROR(P175+ROWS($P$3:P176)/100000,"")</f>
        <v>27.001740000000002</v>
      </c>
      <c r="R175" s="2">
        <f>IFERROR(SMALL($Q$2:$Q$1001,ROWS($Q$2:Q175)),"")</f>
        <v>17.006180000000001</v>
      </c>
      <c r="S175" s="2">
        <f t="shared" si="7"/>
        <v>618</v>
      </c>
    </row>
    <row r="176" spans="16:19">
      <c r="P176" s="2">
        <f>IF(AND((SalesData[Sales stage]&lt;&gt;"Won"),SalesData[Sales stage]&lt;&gt;"Lost",OR($B$2=1,INDEX($E$3:$E$13,$B$2)=SalesData[Country])),SalesData[Close Date/Expected Close Date]-DATE(2015,3,31),"")</f>
        <v>11</v>
      </c>
      <c r="Q176" s="2">
        <f>IFERROR(P176+ROWS($P$3:P177)/100000,"")</f>
        <v>11.001749999999999</v>
      </c>
      <c r="R176" s="2">
        <f>IFERROR(SMALL($Q$2:$Q$1001,ROWS($Q$2:Q176)),"")</f>
        <v>18.00112</v>
      </c>
      <c r="S176" s="2">
        <f t="shared" si="7"/>
        <v>112</v>
      </c>
    </row>
    <row r="177" spans="16:19">
      <c r="P177" s="2">
        <f>IF(AND((SalesData[Sales stage]&lt;&gt;"Won"),SalesData[Sales stage]&lt;&gt;"Lost",OR($B$2=1,INDEX($E$3:$E$13,$B$2)=SalesData[Country])),SalesData[Close Date/Expected Close Date]-DATE(2015,3,31),"")</f>
        <v>83</v>
      </c>
      <c r="Q177" s="2">
        <f>IFERROR(P177+ROWS($P$3:P178)/100000,"")</f>
        <v>83.001760000000004</v>
      </c>
      <c r="R177" s="2">
        <f>IFERROR(SMALL($Q$2:$Q$1001,ROWS($Q$2:Q177)),"")</f>
        <v>18.001650000000001</v>
      </c>
      <c r="S177" s="2">
        <f t="shared" si="7"/>
        <v>165</v>
      </c>
    </row>
    <row r="178" spans="16:19">
      <c r="P178" s="2">
        <f>IF(AND((SalesData[Sales stage]&lt;&gt;"Won"),SalesData[Sales stage]&lt;&gt;"Lost",OR($B$2=1,INDEX($E$3:$E$13,$B$2)=SalesData[Country])),SalesData[Close Date/Expected Close Date]-DATE(2015,3,31),"")</f>
        <v>17</v>
      </c>
      <c r="Q178" s="2">
        <f>IFERROR(P178+ROWS($P$3:P179)/100000,"")</f>
        <v>17.00177</v>
      </c>
      <c r="R178" s="2">
        <f>IFERROR(SMALL($Q$2:$Q$1001,ROWS($Q$2:Q178)),"")</f>
        <v>18.002600000000001</v>
      </c>
      <c r="S178" s="2">
        <f t="shared" si="7"/>
        <v>260</v>
      </c>
    </row>
    <row r="179" spans="16:19">
      <c r="P179" s="2">
        <f>IF(AND((SalesData[Sales stage]&lt;&gt;"Won"),SalesData[Sales stage]&lt;&gt;"Lost",OR($B$2=1,INDEX($E$3:$E$13,$B$2)=SalesData[Country])),SalesData[Close Date/Expected Close Date]-DATE(2015,3,31),"")</f>
        <v>80</v>
      </c>
      <c r="Q179" s="2">
        <f>IFERROR(P179+ROWS($P$3:P180)/100000,"")</f>
        <v>80.001779999999997</v>
      </c>
      <c r="R179" s="2">
        <f>IFERROR(SMALL($Q$2:$Q$1001,ROWS($Q$2:Q179)),"")</f>
        <v>18.004770000000001</v>
      </c>
      <c r="S179" s="2">
        <f t="shared" si="7"/>
        <v>477</v>
      </c>
    </row>
    <row r="180" spans="16:19">
      <c r="P180" s="2">
        <f>IF(AND((SalesData[Sales stage]&lt;&gt;"Won"),SalesData[Sales stage]&lt;&gt;"Lost",OR($B$2=1,INDEX($E$3:$E$13,$B$2)=SalesData[Country])),SalesData[Close Date/Expected Close Date]-DATE(2015,3,31),"")</f>
        <v>87</v>
      </c>
      <c r="Q180" s="2">
        <f>IFERROR(P180+ROWS($P$3:P181)/100000,"")</f>
        <v>87.00179</v>
      </c>
      <c r="R180" s="2">
        <f>IFERROR(SMALL($Q$2:$Q$1001,ROWS($Q$2:Q180)),"")</f>
        <v>18.005289999999999</v>
      </c>
      <c r="S180" s="2">
        <f t="shared" si="7"/>
        <v>529</v>
      </c>
    </row>
    <row r="181" spans="16:19">
      <c r="P181" s="2">
        <f>IF(AND((SalesData[Sales stage]&lt;&gt;"Won"),SalesData[Sales stage]&lt;&gt;"Lost",OR($B$2=1,INDEX($E$3:$E$13,$B$2)=SalesData[Country])),SalesData[Close Date/Expected Close Date]-DATE(2015,3,31),"")</f>
        <v>73</v>
      </c>
      <c r="Q181" s="2">
        <f>IFERROR(P181+ROWS($P$3:P182)/100000,"")</f>
        <v>73.001800000000003</v>
      </c>
      <c r="R181" s="2">
        <f>IFERROR(SMALL($Q$2:$Q$1001,ROWS($Q$2:Q181)),"")</f>
        <v>18.005310000000001</v>
      </c>
      <c r="S181" s="2">
        <f t="shared" si="7"/>
        <v>531</v>
      </c>
    </row>
    <row r="182" spans="16:19">
      <c r="P182" s="2" t="str">
        <f>IF(AND((SalesData[Sales stage]&lt;&gt;"Won"),SalesData[Sales stage]&lt;&gt;"Lost",OR($B$2=1,INDEX($E$3:$E$13,$B$2)=SalesData[Country])),SalesData[Close Date/Expected Close Date]-DATE(2015,3,31),"")</f>
        <v/>
      </c>
      <c r="Q182" s="2" t="str">
        <f>IFERROR(P182+ROWS($P$3:P183)/100000,"")</f>
        <v/>
      </c>
      <c r="R182" s="2">
        <f>IFERROR(SMALL($Q$2:$Q$1001,ROWS($Q$2:Q182)),"")</f>
        <v>18.005559999999999</v>
      </c>
      <c r="S182" s="2">
        <f t="shared" si="7"/>
        <v>556</v>
      </c>
    </row>
    <row r="183" spans="16:19">
      <c r="P183" s="2">
        <f>IF(AND((SalesData[Sales stage]&lt;&gt;"Won"),SalesData[Sales stage]&lt;&gt;"Lost",OR($B$2=1,INDEX($E$3:$E$13,$B$2)=SalesData[Country])),SalesData[Close Date/Expected Close Date]-DATE(2015,3,31),"")</f>
        <v>76</v>
      </c>
      <c r="Q183" s="2">
        <f>IFERROR(P183+ROWS($P$3:P184)/100000,"")</f>
        <v>76.001819999999995</v>
      </c>
      <c r="R183" s="2">
        <f>IFERROR(SMALL($Q$2:$Q$1001,ROWS($Q$2:Q183)),"")</f>
        <v>18.006029999999999</v>
      </c>
      <c r="S183" s="2">
        <f t="shared" si="7"/>
        <v>603</v>
      </c>
    </row>
    <row r="184" spans="16:19">
      <c r="P184" s="2">
        <f>IF(AND((SalesData[Sales stage]&lt;&gt;"Won"),SalesData[Sales stage]&lt;&gt;"Lost",OR($B$2=1,INDEX($E$3:$E$13,$B$2)=SalesData[Country])),SalesData[Close Date/Expected Close Date]-DATE(2015,3,31),"")</f>
        <v>42</v>
      </c>
      <c r="Q184" s="2">
        <f>IFERROR(P184+ROWS($P$3:P185)/100000,"")</f>
        <v>42.001829999999998</v>
      </c>
      <c r="R184" s="2">
        <f>IFERROR(SMALL($Q$2:$Q$1001,ROWS($Q$2:Q184)),"")</f>
        <v>18.00675</v>
      </c>
      <c r="S184" s="2">
        <f t="shared" si="7"/>
        <v>675</v>
      </c>
    </row>
    <row r="185" spans="16:19">
      <c r="P185" s="2">
        <f>IF(AND((SalesData[Sales stage]&lt;&gt;"Won"),SalesData[Sales stage]&lt;&gt;"Lost",OR($B$2=1,INDEX($E$3:$E$13,$B$2)=SalesData[Country])),SalesData[Close Date/Expected Close Date]-DATE(2015,3,31),"")</f>
        <v>23</v>
      </c>
      <c r="Q185" s="2">
        <f>IFERROR(P185+ROWS($P$3:P186)/100000,"")</f>
        <v>23.001840000000001</v>
      </c>
      <c r="R185" s="2">
        <f>IFERROR(SMALL($Q$2:$Q$1001,ROWS($Q$2:Q185)),"")</f>
        <v>18.007200000000001</v>
      </c>
      <c r="S185" s="2">
        <f t="shared" si="7"/>
        <v>720</v>
      </c>
    </row>
    <row r="186" spans="16:19">
      <c r="P186" s="2" t="str">
        <f>IF(AND((SalesData[Sales stage]&lt;&gt;"Won"),SalesData[Sales stage]&lt;&gt;"Lost",OR($B$2=1,INDEX($E$3:$E$13,$B$2)=SalesData[Country])),SalesData[Close Date/Expected Close Date]-DATE(2015,3,31),"")</f>
        <v/>
      </c>
      <c r="Q186" s="2" t="str">
        <f>IFERROR(P186+ROWS($P$3:P187)/100000,"")</f>
        <v/>
      </c>
      <c r="R186" s="2">
        <f>IFERROR(SMALL($Q$2:$Q$1001,ROWS($Q$2:Q186)),"")</f>
        <v>18.007439999999999</v>
      </c>
      <c r="S186" s="2">
        <f t="shared" si="7"/>
        <v>744</v>
      </c>
    </row>
    <row r="187" spans="16:19">
      <c r="P187" s="2">
        <f>IF(AND((SalesData[Sales stage]&lt;&gt;"Won"),SalesData[Sales stage]&lt;&gt;"Lost",OR($B$2=1,INDEX($E$3:$E$13,$B$2)=SalesData[Country])),SalesData[Close Date/Expected Close Date]-DATE(2015,3,31),"")</f>
        <v>42</v>
      </c>
      <c r="Q187" s="2">
        <f>IFERROR(P187+ROWS($P$3:P188)/100000,"")</f>
        <v>42.001860000000001</v>
      </c>
      <c r="R187" s="2">
        <f>IFERROR(SMALL($Q$2:$Q$1001,ROWS($Q$2:Q187)),"")</f>
        <v>18.007760000000001</v>
      </c>
      <c r="S187" s="2">
        <f t="shared" si="7"/>
        <v>776</v>
      </c>
    </row>
    <row r="188" spans="16:19">
      <c r="P188" s="2">
        <f>IF(AND((SalesData[Sales stage]&lt;&gt;"Won"),SalesData[Sales stage]&lt;&gt;"Lost",OR($B$2=1,INDEX($E$3:$E$13,$B$2)=SalesData[Country])),SalesData[Close Date/Expected Close Date]-DATE(2015,3,31),"")</f>
        <v>61</v>
      </c>
      <c r="Q188" s="2">
        <f>IFERROR(P188+ROWS($P$3:P189)/100000,"")</f>
        <v>61.001869999999997</v>
      </c>
      <c r="R188" s="2">
        <f>IFERROR(SMALL($Q$2:$Q$1001,ROWS($Q$2:Q188)),"")</f>
        <v>18.008839999999999</v>
      </c>
      <c r="S188" s="2">
        <f t="shared" si="7"/>
        <v>884</v>
      </c>
    </row>
    <row r="189" spans="16:19">
      <c r="P189" s="2">
        <f>IF(AND((SalesData[Sales stage]&lt;&gt;"Won"),SalesData[Sales stage]&lt;&gt;"Lost",OR($B$2=1,INDEX($E$3:$E$13,$B$2)=SalesData[Country])),SalesData[Close Date/Expected Close Date]-DATE(2015,3,31),"")</f>
        <v>5</v>
      </c>
      <c r="Q189" s="2">
        <f>IFERROR(P189+ROWS($P$3:P190)/100000,"")</f>
        <v>5.0018799999999999</v>
      </c>
      <c r="R189" s="2">
        <f>IFERROR(SMALL($Q$2:$Q$1001,ROWS($Q$2:Q189)),"")</f>
        <v>19.000779999999999</v>
      </c>
      <c r="S189" s="2">
        <f t="shared" si="7"/>
        <v>78</v>
      </c>
    </row>
    <row r="190" spans="16:19">
      <c r="P190" s="2">
        <f>IF(AND((SalesData[Sales stage]&lt;&gt;"Won"),SalesData[Sales stage]&lt;&gt;"Lost",OR($B$2=1,INDEX($E$3:$E$13,$B$2)=SalesData[Country])),SalesData[Close Date/Expected Close Date]-DATE(2015,3,31),"")</f>
        <v>68</v>
      </c>
      <c r="Q190" s="2">
        <f>IFERROR(P190+ROWS($P$3:P191)/100000,"")</f>
        <v>68.001890000000003</v>
      </c>
      <c r="R190" s="2">
        <f>IFERROR(SMALL($Q$2:$Q$1001,ROWS($Q$2:Q190)),"")</f>
        <v>19.0031</v>
      </c>
      <c r="S190" s="2">
        <f t="shared" si="7"/>
        <v>310</v>
      </c>
    </row>
    <row r="191" spans="16:19">
      <c r="P191" s="2" t="str">
        <f>IF(AND((SalesData[Sales stage]&lt;&gt;"Won"),SalesData[Sales stage]&lt;&gt;"Lost",OR($B$2=1,INDEX($E$3:$E$13,$B$2)=SalesData[Country])),SalesData[Close Date/Expected Close Date]-DATE(2015,3,31),"")</f>
        <v/>
      </c>
      <c r="Q191" s="2" t="str">
        <f>IFERROR(P191+ROWS($P$3:P192)/100000,"")</f>
        <v/>
      </c>
      <c r="R191" s="2">
        <f>IFERROR(SMALL($Q$2:$Q$1001,ROWS($Q$2:Q191)),"")</f>
        <v>19.003270000000001</v>
      </c>
      <c r="S191" s="2">
        <f t="shared" si="7"/>
        <v>327</v>
      </c>
    </row>
    <row r="192" spans="16:19">
      <c r="P192" s="2">
        <f>IF(AND((SalesData[Sales stage]&lt;&gt;"Won"),SalesData[Sales stage]&lt;&gt;"Lost",OR($B$2=1,INDEX($E$3:$E$13,$B$2)=SalesData[Country])),SalesData[Close Date/Expected Close Date]-DATE(2015,3,31),"")</f>
        <v>28</v>
      </c>
      <c r="Q192" s="2">
        <f>IFERROR(P192+ROWS($P$3:P193)/100000,"")</f>
        <v>28.001909999999999</v>
      </c>
      <c r="R192" s="2">
        <f>IFERROR(SMALL($Q$2:$Q$1001,ROWS($Q$2:Q192)),"")</f>
        <v>19.003319999999999</v>
      </c>
      <c r="S192" s="2">
        <f t="shared" si="7"/>
        <v>332</v>
      </c>
    </row>
    <row r="193" spans="16:19">
      <c r="P193" s="2">
        <f>IF(AND((SalesData[Sales stage]&lt;&gt;"Won"),SalesData[Sales stage]&lt;&gt;"Lost",OR($B$2=1,INDEX($E$3:$E$13,$B$2)=SalesData[Country])),SalesData[Close Date/Expected Close Date]-DATE(2015,3,31),"")</f>
        <v>27</v>
      </c>
      <c r="Q193" s="2">
        <f>IFERROR(P193+ROWS($P$3:P194)/100000,"")</f>
        <v>27.001919999999998</v>
      </c>
      <c r="R193" s="2">
        <f>IFERROR(SMALL($Q$2:$Q$1001,ROWS($Q$2:Q193)),"")</f>
        <v>19.003530000000001</v>
      </c>
      <c r="S193" s="2">
        <f t="shared" si="7"/>
        <v>353</v>
      </c>
    </row>
    <row r="194" spans="16:19">
      <c r="P194" s="2">
        <f>IF(AND((SalesData[Sales stage]&lt;&gt;"Won"),SalesData[Sales stage]&lt;&gt;"Lost",OR($B$2=1,INDEX($E$3:$E$13,$B$2)=SalesData[Country])),SalesData[Close Date/Expected Close Date]-DATE(2015,3,31),"")</f>
        <v>82</v>
      </c>
      <c r="Q194" s="2">
        <f>IFERROR(P194+ROWS($P$3:P195)/100000,"")</f>
        <v>82.001930000000002</v>
      </c>
      <c r="R194" s="2">
        <f>IFERROR(SMALL($Q$2:$Q$1001,ROWS($Q$2:Q194)),"")</f>
        <v>19.00365</v>
      </c>
      <c r="S194" s="2">
        <f t="shared" si="7"/>
        <v>365</v>
      </c>
    </row>
    <row r="195" spans="16:19">
      <c r="P195" s="2">
        <f>IF(AND((SalesData[Sales stage]&lt;&gt;"Won"),SalesData[Sales stage]&lt;&gt;"Lost",OR($B$2=1,INDEX($E$3:$E$13,$B$2)=SalesData[Country])),SalesData[Close Date/Expected Close Date]-DATE(2015,3,31),"")</f>
        <v>81</v>
      </c>
      <c r="Q195" s="2">
        <f>IFERROR(P195+ROWS($P$3:P196)/100000,"")</f>
        <v>81.001940000000005</v>
      </c>
      <c r="R195" s="2">
        <f>IFERROR(SMALL($Q$2:$Q$1001,ROWS($Q$2:Q195)),"")</f>
        <v>19.004629999999999</v>
      </c>
      <c r="S195" s="2">
        <f t="shared" ref="S195:S258" si="8">IF(R195&lt;&gt;"",MATCH(R195,$Q$2:$Q$1001,0),"")</f>
        <v>463</v>
      </c>
    </row>
    <row r="196" spans="16:19">
      <c r="P196" s="2">
        <f>IF(AND((SalesData[Sales stage]&lt;&gt;"Won"),SalesData[Sales stage]&lt;&gt;"Lost",OR($B$2=1,INDEX($E$3:$E$13,$B$2)=SalesData[Country])),SalesData[Close Date/Expected Close Date]-DATE(2015,3,31),"")</f>
        <v>5</v>
      </c>
      <c r="Q196" s="2">
        <f>IFERROR(P196+ROWS($P$3:P197)/100000,"")</f>
        <v>5.0019499999999999</v>
      </c>
      <c r="R196" s="2">
        <f>IFERROR(SMALL($Q$2:$Q$1001,ROWS($Q$2:Q196)),"")</f>
        <v>19.005009999999999</v>
      </c>
      <c r="S196" s="2">
        <f t="shared" si="8"/>
        <v>501</v>
      </c>
    </row>
    <row r="197" spans="16:19">
      <c r="P197" s="2">
        <f>IF(AND((SalesData[Sales stage]&lt;&gt;"Won"),SalesData[Sales stage]&lt;&gt;"Lost",OR($B$2=1,INDEX($E$3:$E$13,$B$2)=SalesData[Country])),SalesData[Close Date/Expected Close Date]-DATE(2015,3,31),"")</f>
        <v>36</v>
      </c>
      <c r="Q197" s="2">
        <f>IFERROR(P197+ROWS($P$3:P198)/100000,"")</f>
        <v>36.001959999999997</v>
      </c>
      <c r="R197" s="2">
        <f>IFERROR(SMALL($Q$2:$Q$1001,ROWS($Q$2:Q197)),"")</f>
        <v>19.006260000000001</v>
      </c>
      <c r="S197" s="2">
        <f t="shared" si="8"/>
        <v>626</v>
      </c>
    </row>
    <row r="198" spans="16:19">
      <c r="P198" s="2">
        <f>IF(AND((SalesData[Sales stage]&lt;&gt;"Won"),SalesData[Sales stage]&lt;&gt;"Lost",OR($B$2=1,INDEX($E$3:$E$13,$B$2)=SalesData[Country])),SalesData[Close Date/Expected Close Date]-DATE(2015,3,31),"")</f>
        <v>29</v>
      </c>
      <c r="Q198" s="2">
        <f>IFERROR(P198+ROWS($P$3:P199)/100000,"")</f>
        <v>29.00197</v>
      </c>
      <c r="R198" s="2">
        <f>IFERROR(SMALL($Q$2:$Q$1001,ROWS($Q$2:Q198)),"")</f>
        <v>19.006589999999999</v>
      </c>
      <c r="S198" s="2">
        <f t="shared" si="8"/>
        <v>659</v>
      </c>
    </row>
    <row r="199" spans="16:19">
      <c r="P199" s="2">
        <f>IF(AND((SalesData[Sales stage]&lt;&gt;"Won"),SalesData[Sales stage]&lt;&gt;"Lost",OR($B$2=1,INDEX($E$3:$E$13,$B$2)=SalesData[Country])),SalesData[Close Date/Expected Close Date]-DATE(2015,3,31),"")</f>
        <v>35</v>
      </c>
      <c r="Q199" s="2">
        <f>IFERROR(P199+ROWS($P$3:P200)/100000,"")</f>
        <v>35.001980000000003</v>
      </c>
      <c r="R199" s="2">
        <f>IFERROR(SMALL($Q$2:$Q$1001,ROWS($Q$2:Q199)),"")</f>
        <v>19.008289999999999</v>
      </c>
      <c r="S199" s="2">
        <f t="shared" si="8"/>
        <v>829</v>
      </c>
    </row>
    <row r="200" spans="16:19">
      <c r="P200" s="2" t="str">
        <f>IF(AND((SalesData[Sales stage]&lt;&gt;"Won"),SalesData[Sales stage]&lt;&gt;"Lost",OR($B$2=1,INDEX($E$3:$E$13,$B$2)=SalesData[Country])),SalesData[Close Date/Expected Close Date]-DATE(2015,3,31),"")</f>
        <v/>
      </c>
      <c r="Q200" s="2" t="str">
        <f>IFERROR(P200+ROWS($P$3:P201)/100000,"")</f>
        <v/>
      </c>
      <c r="R200" s="2">
        <f>IFERROR(SMALL($Q$2:$Q$1001,ROWS($Q$2:Q200)),"")</f>
        <v>19.00948</v>
      </c>
      <c r="S200" s="2">
        <f t="shared" si="8"/>
        <v>948</v>
      </c>
    </row>
    <row r="201" spans="16:19">
      <c r="P201" s="2">
        <f>IF(AND((SalesData[Sales stage]&lt;&gt;"Won"),SalesData[Sales stage]&lt;&gt;"Lost",OR($B$2=1,INDEX($E$3:$E$13,$B$2)=SalesData[Country])),SalesData[Close Date/Expected Close Date]-DATE(2015,3,31),"")</f>
        <v>78</v>
      </c>
      <c r="Q201" s="2">
        <f>IFERROR(P201+ROWS($P$3:P202)/100000,"")</f>
        <v>78.001999999999995</v>
      </c>
      <c r="R201" s="2">
        <f>IFERROR(SMALL($Q$2:$Q$1001,ROWS($Q$2:Q201)),"")</f>
        <v>20.001639999999998</v>
      </c>
      <c r="S201" s="2">
        <f t="shared" si="8"/>
        <v>164</v>
      </c>
    </row>
    <row r="202" spans="16:19">
      <c r="P202" s="2">
        <f>IF(AND((SalesData[Sales stage]&lt;&gt;"Won"),SalesData[Sales stage]&lt;&gt;"Lost",OR($B$2=1,INDEX($E$3:$E$13,$B$2)=SalesData[Country])),SalesData[Close Date/Expected Close Date]-DATE(2015,3,31),"")</f>
        <v>49</v>
      </c>
      <c r="Q202" s="2">
        <f>IFERROR(P202+ROWS($P$3:P203)/100000,"")</f>
        <v>49.002009999999999</v>
      </c>
      <c r="R202" s="2">
        <f>IFERROR(SMALL($Q$2:$Q$1001,ROWS($Q$2:Q202)),"")</f>
        <v>20.004359999999998</v>
      </c>
      <c r="S202" s="2">
        <f t="shared" si="8"/>
        <v>436</v>
      </c>
    </row>
    <row r="203" spans="16:19">
      <c r="P203" s="2">
        <f>IF(AND((SalesData[Sales stage]&lt;&gt;"Won"),SalesData[Sales stage]&lt;&gt;"Lost",OR($B$2=1,INDEX($E$3:$E$13,$B$2)=SalesData[Country])),SalesData[Close Date/Expected Close Date]-DATE(2015,3,31),"")</f>
        <v>72</v>
      </c>
      <c r="Q203" s="2">
        <f>IFERROR(P203+ROWS($P$3:P204)/100000,"")</f>
        <v>72.002020000000002</v>
      </c>
      <c r="R203" s="2">
        <f>IFERROR(SMALL($Q$2:$Q$1001,ROWS($Q$2:Q203)),"")</f>
        <v>20.00628</v>
      </c>
      <c r="S203" s="2">
        <f t="shared" si="8"/>
        <v>628</v>
      </c>
    </row>
    <row r="204" spans="16:19">
      <c r="P204" s="2" t="str">
        <f>IF(AND((SalesData[Sales stage]&lt;&gt;"Won"),SalesData[Sales stage]&lt;&gt;"Lost",OR($B$2=1,INDEX($E$3:$E$13,$B$2)=SalesData[Country])),SalesData[Close Date/Expected Close Date]-DATE(2015,3,31),"")</f>
        <v/>
      </c>
      <c r="Q204" s="2" t="str">
        <f>IFERROR(P204+ROWS($P$3:P205)/100000,"")</f>
        <v/>
      </c>
      <c r="R204" s="2">
        <f>IFERROR(SMALL($Q$2:$Q$1001,ROWS($Q$2:Q204)),"")</f>
        <v>20.007919999999999</v>
      </c>
      <c r="S204" s="2">
        <f t="shared" si="8"/>
        <v>792</v>
      </c>
    </row>
    <row r="205" spans="16:19">
      <c r="P205" s="2">
        <f>IF(AND((SalesData[Sales stage]&lt;&gt;"Won"),SalesData[Sales stage]&lt;&gt;"Lost",OR($B$2=1,INDEX($E$3:$E$13,$B$2)=SalesData[Country])),SalesData[Close Date/Expected Close Date]-DATE(2015,3,31),"")</f>
        <v>51</v>
      </c>
      <c r="Q205" s="2">
        <f>IFERROR(P205+ROWS($P$3:P206)/100000,"")</f>
        <v>51.002040000000001</v>
      </c>
      <c r="R205" s="2">
        <f>IFERROR(SMALL($Q$2:$Q$1001,ROWS($Q$2:Q205)),"")</f>
        <v>20.008769999999998</v>
      </c>
      <c r="S205" s="2">
        <f t="shared" si="8"/>
        <v>877</v>
      </c>
    </row>
    <row r="206" spans="16:19">
      <c r="P206" s="2">
        <f>IF(AND((SalesData[Sales stage]&lt;&gt;"Won"),SalesData[Sales stage]&lt;&gt;"Lost",OR($B$2=1,INDEX($E$3:$E$13,$B$2)=SalesData[Country])),SalesData[Close Date/Expected Close Date]-DATE(2015,3,31),"")</f>
        <v>41</v>
      </c>
      <c r="Q206" s="2">
        <f>IFERROR(P206+ROWS($P$3:P207)/100000,"")</f>
        <v>41.002049999999997</v>
      </c>
      <c r="R206" s="2">
        <f>IFERROR(SMALL($Q$2:$Q$1001,ROWS($Q$2:Q206)),"")</f>
        <v>20.008939999999999</v>
      </c>
      <c r="S206" s="2">
        <f t="shared" si="8"/>
        <v>894</v>
      </c>
    </row>
    <row r="207" spans="16:19">
      <c r="P207" s="2">
        <f>IF(AND((SalesData[Sales stage]&lt;&gt;"Won"),SalesData[Sales stage]&lt;&gt;"Lost",OR($B$2=1,INDEX($E$3:$E$13,$B$2)=SalesData[Country])),SalesData[Close Date/Expected Close Date]-DATE(2015,3,31),"")</f>
        <v>83</v>
      </c>
      <c r="Q207" s="2">
        <f>IFERROR(P207+ROWS($P$3:P208)/100000,"")</f>
        <v>83.00206</v>
      </c>
      <c r="R207" s="2">
        <f>IFERROR(SMALL($Q$2:$Q$1001,ROWS($Q$2:Q207)),"")</f>
        <v>20.009540000000001</v>
      </c>
      <c r="S207" s="2">
        <f t="shared" si="8"/>
        <v>954</v>
      </c>
    </row>
    <row r="208" spans="16:19">
      <c r="P208" s="2">
        <f>IF(AND((SalesData[Sales stage]&lt;&gt;"Won"),SalesData[Sales stage]&lt;&gt;"Lost",OR($B$2=1,INDEX($E$3:$E$13,$B$2)=SalesData[Country])),SalesData[Close Date/Expected Close Date]-DATE(2015,3,31),"")</f>
        <v>69</v>
      </c>
      <c r="Q208" s="2">
        <f>IFERROR(P208+ROWS($P$3:P209)/100000,"")</f>
        <v>69.002070000000003</v>
      </c>
      <c r="R208" s="2">
        <f>IFERROR(SMALL($Q$2:$Q$1001,ROWS($Q$2:Q208)),"")</f>
        <v>20.00956</v>
      </c>
      <c r="S208" s="2">
        <f t="shared" si="8"/>
        <v>956</v>
      </c>
    </row>
    <row r="209" spans="16:19">
      <c r="P209" s="2">
        <f>IF(AND((SalesData[Sales stage]&lt;&gt;"Won"),SalesData[Sales stage]&lt;&gt;"Lost",OR($B$2=1,INDEX($E$3:$E$13,$B$2)=SalesData[Country])),SalesData[Close Date/Expected Close Date]-DATE(2015,3,31),"")</f>
        <v>6</v>
      </c>
      <c r="Q209" s="2">
        <f>IFERROR(P209+ROWS($P$3:P210)/100000,"")</f>
        <v>6.0020800000000003</v>
      </c>
      <c r="R209" s="2">
        <f>IFERROR(SMALL($Q$2:$Q$1001,ROWS($Q$2:Q209)),"")</f>
        <v>20.009640000000001</v>
      </c>
      <c r="S209" s="2">
        <f t="shared" si="8"/>
        <v>964</v>
      </c>
    </row>
    <row r="210" spans="16:19">
      <c r="P210" s="2">
        <f>IF(AND((SalesData[Sales stage]&lt;&gt;"Won"),SalesData[Sales stage]&lt;&gt;"Lost",OR($B$2=1,INDEX($E$3:$E$13,$B$2)=SalesData[Country])),SalesData[Close Date/Expected Close Date]-DATE(2015,3,31),"")</f>
        <v>43</v>
      </c>
      <c r="Q210" s="2">
        <f>IFERROR(P210+ROWS($P$3:P211)/100000,"")</f>
        <v>43.002090000000003</v>
      </c>
      <c r="R210" s="2">
        <f>IFERROR(SMALL($Q$2:$Q$1001,ROWS($Q$2:Q210)),"")</f>
        <v>21.00009</v>
      </c>
      <c r="S210" s="2">
        <f t="shared" si="8"/>
        <v>9</v>
      </c>
    </row>
    <row r="211" spans="16:19">
      <c r="P211" s="2">
        <f>IF(AND((SalesData[Sales stage]&lt;&gt;"Won"),SalesData[Sales stage]&lt;&gt;"Lost",OR($B$2=1,INDEX($E$3:$E$13,$B$2)=SalesData[Country])),SalesData[Close Date/Expected Close Date]-DATE(2015,3,31),"")</f>
        <v>27</v>
      </c>
      <c r="Q211" s="2">
        <f>IFERROR(P211+ROWS($P$3:P212)/100000,"")</f>
        <v>27.002099999999999</v>
      </c>
      <c r="R211" s="2">
        <f>IFERROR(SMALL($Q$2:$Q$1001,ROWS($Q$2:Q211)),"")</f>
        <v>21.000150000000001</v>
      </c>
      <c r="S211" s="2">
        <f t="shared" si="8"/>
        <v>15</v>
      </c>
    </row>
    <row r="212" spans="16:19">
      <c r="P212" s="2">
        <f>IF(AND((SalesData[Sales stage]&lt;&gt;"Won"),SalesData[Sales stage]&lt;&gt;"Lost",OR($B$2=1,INDEX($E$3:$E$13,$B$2)=SalesData[Country])),SalesData[Close Date/Expected Close Date]-DATE(2015,3,31),"")</f>
        <v>80</v>
      </c>
      <c r="Q212" s="2">
        <f>IFERROR(P212+ROWS($P$3:P213)/100000,"")</f>
        <v>80.002110000000002</v>
      </c>
      <c r="R212" s="2">
        <f>IFERROR(SMALL($Q$2:$Q$1001,ROWS($Q$2:Q212)),"")</f>
        <v>21.000260000000001</v>
      </c>
      <c r="S212" s="2">
        <f t="shared" si="8"/>
        <v>26</v>
      </c>
    </row>
    <row r="213" spans="16:19">
      <c r="P213" s="2">
        <f>IF(AND((SalesData[Sales stage]&lt;&gt;"Won"),SalesData[Sales stage]&lt;&gt;"Lost",OR($B$2=1,INDEX($E$3:$E$13,$B$2)=SalesData[Country])),SalesData[Close Date/Expected Close Date]-DATE(2015,3,31),"")</f>
        <v>25</v>
      </c>
      <c r="Q213" s="2">
        <f>IFERROR(P213+ROWS($P$3:P214)/100000,"")</f>
        <v>25.002120000000001</v>
      </c>
      <c r="R213" s="2">
        <f>IFERROR(SMALL($Q$2:$Q$1001,ROWS($Q$2:Q213)),"")</f>
        <v>21.00029</v>
      </c>
      <c r="S213" s="2">
        <f t="shared" si="8"/>
        <v>29</v>
      </c>
    </row>
    <row r="214" spans="16:19">
      <c r="P214" s="2">
        <f>IF(AND((SalesData[Sales stage]&lt;&gt;"Won"),SalesData[Sales stage]&lt;&gt;"Lost",OR($B$2=1,INDEX($E$3:$E$13,$B$2)=SalesData[Country])),SalesData[Close Date/Expected Close Date]-DATE(2015,3,31),"")</f>
        <v>34</v>
      </c>
      <c r="Q214" s="2">
        <f>IFERROR(P214+ROWS($P$3:P215)/100000,"")</f>
        <v>34.002130000000001</v>
      </c>
      <c r="R214" s="2">
        <f>IFERROR(SMALL($Q$2:$Q$1001,ROWS($Q$2:Q214)),"")</f>
        <v>21.00224</v>
      </c>
      <c r="S214" s="2">
        <f t="shared" si="8"/>
        <v>224</v>
      </c>
    </row>
    <row r="215" spans="16:19">
      <c r="P215" s="2" t="str">
        <f>IF(AND((SalesData[Sales stage]&lt;&gt;"Won"),SalesData[Sales stage]&lt;&gt;"Lost",OR($B$2=1,INDEX($E$3:$E$13,$B$2)=SalesData[Country])),SalesData[Close Date/Expected Close Date]-DATE(2015,3,31),"")</f>
        <v/>
      </c>
      <c r="Q215" s="2" t="str">
        <f>IFERROR(P215+ROWS($P$3:P216)/100000,"")</f>
        <v/>
      </c>
      <c r="R215" s="2">
        <f>IFERROR(SMALL($Q$2:$Q$1001,ROWS($Q$2:Q215)),"")</f>
        <v>21.00376</v>
      </c>
      <c r="S215" s="2">
        <f t="shared" si="8"/>
        <v>376</v>
      </c>
    </row>
    <row r="216" spans="16:19">
      <c r="P216" s="2">
        <f>IF(AND((SalesData[Sales stage]&lt;&gt;"Won"),SalesData[Sales stage]&lt;&gt;"Lost",OR($B$2=1,INDEX($E$3:$E$13,$B$2)=SalesData[Country])),SalesData[Close Date/Expected Close Date]-DATE(2015,3,31),"")</f>
        <v>70</v>
      </c>
      <c r="Q216" s="2">
        <f>IFERROR(P216+ROWS($P$3:P217)/100000,"")</f>
        <v>70.00215</v>
      </c>
      <c r="R216" s="2">
        <f>IFERROR(SMALL($Q$2:$Q$1001,ROWS($Q$2:Q216)),"")</f>
        <v>21.004010000000001</v>
      </c>
      <c r="S216" s="2">
        <f t="shared" si="8"/>
        <v>401</v>
      </c>
    </row>
    <row r="217" spans="16:19">
      <c r="P217" s="2" t="str">
        <f>IF(AND((SalesData[Sales stage]&lt;&gt;"Won"),SalesData[Sales stage]&lt;&gt;"Lost",OR($B$2=1,INDEX($E$3:$E$13,$B$2)=SalesData[Country])),SalesData[Close Date/Expected Close Date]-DATE(2015,3,31),"")</f>
        <v/>
      </c>
      <c r="Q217" s="2" t="str">
        <f>IFERROR(P217+ROWS($P$3:P218)/100000,"")</f>
        <v/>
      </c>
      <c r="R217" s="2">
        <f>IFERROR(SMALL($Q$2:$Q$1001,ROWS($Q$2:Q217)),"")</f>
        <v>21.005379999999999</v>
      </c>
      <c r="S217" s="2">
        <f t="shared" si="8"/>
        <v>538</v>
      </c>
    </row>
    <row r="218" spans="16:19">
      <c r="P218" s="2" t="str">
        <f>IF(AND((SalesData[Sales stage]&lt;&gt;"Won"),SalesData[Sales stage]&lt;&gt;"Lost",OR($B$2=1,INDEX($E$3:$E$13,$B$2)=SalesData[Country])),SalesData[Close Date/Expected Close Date]-DATE(2015,3,31),"")</f>
        <v/>
      </c>
      <c r="Q218" s="2" t="str">
        <f>IFERROR(P218+ROWS($P$3:P219)/100000,"")</f>
        <v/>
      </c>
      <c r="R218" s="2">
        <f>IFERROR(SMALL($Q$2:$Q$1001,ROWS($Q$2:Q218)),"")</f>
        <v>21.00545</v>
      </c>
      <c r="S218" s="2">
        <f t="shared" si="8"/>
        <v>545</v>
      </c>
    </row>
    <row r="219" spans="16:19">
      <c r="P219" s="2">
        <f>IF(AND((SalesData[Sales stage]&lt;&gt;"Won"),SalesData[Sales stage]&lt;&gt;"Lost",OR($B$2=1,INDEX($E$3:$E$13,$B$2)=SalesData[Country])),SalesData[Close Date/Expected Close Date]-DATE(2015,3,31),"")</f>
        <v>36</v>
      </c>
      <c r="Q219" s="2">
        <f>IFERROR(P219+ROWS($P$3:P220)/100000,"")</f>
        <v>36.002180000000003</v>
      </c>
      <c r="R219" s="2">
        <f>IFERROR(SMALL($Q$2:$Q$1001,ROWS($Q$2:Q219)),"")</f>
        <v>21.0061</v>
      </c>
      <c r="S219" s="2">
        <f t="shared" si="8"/>
        <v>610</v>
      </c>
    </row>
    <row r="220" spans="16:19">
      <c r="P220" s="2">
        <f>IF(AND((SalesData[Sales stage]&lt;&gt;"Won"),SalesData[Sales stage]&lt;&gt;"Lost",OR($B$2=1,INDEX($E$3:$E$13,$B$2)=SalesData[Country])),SalesData[Close Date/Expected Close Date]-DATE(2015,3,31),"")</f>
        <v>36</v>
      </c>
      <c r="Q220" s="2">
        <f>IFERROR(P220+ROWS($P$3:P221)/100000,"")</f>
        <v>36.002189999999999</v>
      </c>
      <c r="R220" s="2">
        <f>IFERROR(SMALL($Q$2:$Q$1001,ROWS($Q$2:Q220)),"")</f>
        <v>21.00611</v>
      </c>
      <c r="S220" s="2">
        <f t="shared" si="8"/>
        <v>611</v>
      </c>
    </row>
    <row r="221" spans="16:19">
      <c r="P221" s="2">
        <f>IF(AND((SalesData[Sales stage]&lt;&gt;"Won"),SalesData[Sales stage]&lt;&gt;"Lost",OR($B$2=1,INDEX($E$3:$E$13,$B$2)=SalesData[Country])),SalesData[Close Date/Expected Close Date]-DATE(2015,3,31),"")</f>
        <v>4</v>
      </c>
      <c r="Q221" s="2">
        <f>IFERROR(P221+ROWS($P$3:P222)/100000,"")</f>
        <v>4.0022000000000002</v>
      </c>
      <c r="R221" s="2">
        <f>IFERROR(SMALL($Q$2:$Q$1001,ROWS($Q$2:Q221)),"")</f>
        <v>21.006550000000001</v>
      </c>
      <c r="S221" s="2">
        <f t="shared" si="8"/>
        <v>655</v>
      </c>
    </row>
    <row r="222" spans="16:19">
      <c r="P222" s="2">
        <f>IF(AND((SalesData[Sales stage]&lt;&gt;"Won"),SalesData[Sales stage]&lt;&gt;"Lost",OR($B$2=1,INDEX($E$3:$E$13,$B$2)=SalesData[Country])),SalesData[Close Date/Expected Close Date]-DATE(2015,3,31),"")</f>
        <v>82</v>
      </c>
      <c r="Q222" s="2">
        <f>IFERROR(P222+ROWS($P$3:P223)/100000,"")</f>
        <v>82.002210000000005</v>
      </c>
      <c r="R222" s="2">
        <f>IFERROR(SMALL($Q$2:$Q$1001,ROWS($Q$2:Q222)),"")</f>
        <v>21.009039999999999</v>
      </c>
      <c r="S222" s="2">
        <f t="shared" si="8"/>
        <v>904</v>
      </c>
    </row>
    <row r="223" spans="16:19">
      <c r="P223" s="2" t="str">
        <f>IF(AND((SalesData[Sales stage]&lt;&gt;"Won"),SalesData[Sales stage]&lt;&gt;"Lost",OR($B$2=1,INDEX($E$3:$E$13,$B$2)=SalesData[Country])),SalesData[Close Date/Expected Close Date]-DATE(2015,3,31),"")</f>
        <v/>
      </c>
      <c r="Q223" s="2" t="str">
        <f>IFERROR(P223+ROWS($P$3:P224)/100000,"")</f>
        <v/>
      </c>
      <c r="R223" s="2">
        <f>IFERROR(SMALL($Q$2:$Q$1001,ROWS($Q$2:Q223)),"")</f>
        <v>21.009840000000001</v>
      </c>
      <c r="S223" s="2">
        <f t="shared" si="8"/>
        <v>984</v>
      </c>
    </row>
    <row r="224" spans="16:19">
      <c r="P224" s="2">
        <f>IF(AND((SalesData[Sales stage]&lt;&gt;"Won"),SalesData[Sales stage]&lt;&gt;"Lost",OR($B$2=1,INDEX($E$3:$E$13,$B$2)=SalesData[Country])),SalesData[Close Date/Expected Close Date]-DATE(2015,3,31),"")</f>
        <v>38</v>
      </c>
      <c r="Q224" s="2">
        <f>IFERROR(P224+ROWS($P$3:P225)/100000,"")</f>
        <v>38.002229999999997</v>
      </c>
      <c r="R224" s="2">
        <f>IFERROR(SMALL($Q$2:$Q$1001,ROWS($Q$2:Q224)),"")</f>
        <v>22.000419999999998</v>
      </c>
      <c r="S224" s="2">
        <f t="shared" si="8"/>
        <v>42</v>
      </c>
    </row>
    <row r="225" spans="16:19">
      <c r="P225" s="2">
        <f>IF(AND((SalesData[Sales stage]&lt;&gt;"Won"),SalesData[Sales stage]&lt;&gt;"Lost",OR($B$2=1,INDEX($E$3:$E$13,$B$2)=SalesData[Country])),SalesData[Close Date/Expected Close Date]-DATE(2015,3,31),"")</f>
        <v>21</v>
      </c>
      <c r="Q225" s="2">
        <f>IFERROR(P225+ROWS($P$3:P226)/100000,"")</f>
        <v>21.00224</v>
      </c>
      <c r="R225" s="2">
        <f>IFERROR(SMALL($Q$2:$Q$1001,ROWS($Q$2:Q225)),"")</f>
        <v>22.003540000000001</v>
      </c>
      <c r="S225" s="2">
        <f t="shared" si="8"/>
        <v>354</v>
      </c>
    </row>
    <row r="226" spans="16:19">
      <c r="P226" s="2">
        <f>IF(AND((SalesData[Sales stage]&lt;&gt;"Won"),SalesData[Sales stage]&lt;&gt;"Lost",OR($B$2=1,INDEX($E$3:$E$13,$B$2)=SalesData[Country])),SalesData[Close Date/Expected Close Date]-DATE(2015,3,31),"")</f>
        <v>87</v>
      </c>
      <c r="Q226" s="2">
        <f>IFERROR(P226+ROWS($P$3:P227)/100000,"")</f>
        <v>87.002250000000004</v>
      </c>
      <c r="R226" s="2">
        <f>IFERROR(SMALL($Q$2:$Q$1001,ROWS($Q$2:Q226)),"")</f>
        <v>22.003640000000001</v>
      </c>
      <c r="S226" s="2">
        <f t="shared" si="8"/>
        <v>364</v>
      </c>
    </row>
    <row r="227" spans="16:19">
      <c r="P227" s="2">
        <f>IF(AND((SalesData[Sales stage]&lt;&gt;"Won"),SalesData[Sales stage]&lt;&gt;"Lost",OR($B$2=1,INDEX($E$3:$E$13,$B$2)=SalesData[Country])),SalesData[Close Date/Expected Close Date]-DATE(2015,3,31),"")</f>
        <v>30</v>
      </c>
      <c r="Q227" s="2">
        <f>IFERROR(P227+ROWS($P$3:P228)/100000,"")</f>
        <v>30.00226</v>
      </c>
      <c r="R227" s="2">
        <f>IFERROR(SMALL($Q$2:$Q$1001,ROWS($Q$2:Q227)),"")</f>
        <v>22.00421</v>
      </c>
      <c r="S227" s="2">
        <f t="shared" si="8"/>
        <v>421</v>
      </c>
    </row>
    <row r="228" spans="16:19">
      <c r="P228" s="2">
        <f>IF(AND((SalesData[Sales stage]&lt;&gt;"Won"),SalesData[Sales stage]&lt;&gt;"Lost",OR($B$2=1,INDEX($E$3:$E$13,$B$2)=SalesData[Country])),SalesData[Close Date/Expected Close Date]-DATE(2015,3,31),"")</f>
        <v>64</v>
      </c>
      <c r="Q228" s="2">
        <f>IFERROR(P228+ROWS($P$3:P229)/100000,"")</f>
        <v>64.002269999999996</v>
      </c>
      <c r="R228" s="2">
        <f>IFERROR(SMALL($Q$2:$Q$1001,ROWS($Q$2:Q228)),"")</f>
        <v>22.0062</v>
      </c>
      <c r="S228" s="2">
        <f t="shared" si="8"/>
        <v>620</v>
      </c>
    </row>
    <row r="229" spans="16:19">
      <c r="P229" s="2">
        <f>IF(AND((SalesData[Sales stage]&lt;&gt;"Won"),SalesData[Sales stage]&lt;&gt;"Lost",OR($B$2=1,INDEX($E$3:$E$13,$B$2)=SalesData[Country])),SalesData[Close Date/Expected Close Date]-DATE(2015,3,31),"")</f>
        <v>83</v>
      </c>
      <c r="Q229" s="2">
        <f>IFERROR(P229+ROWS($P$3:P230)/100000,"")</f>
        <v>83.002279999999999</v>
      </c>
      <c r="R229" s="2">
        <f>IFERROR(SMALL($Q$2:$Q$1001,ROWS($Q$2:Q229)),"")</f>
        <v>22.007090000000002</v>
      </c>
      <c r="S229" s="2">
        <f t="shared" si="8"/>
        <v>709</v>
      </c>
    </row>
    <row r="230" spans="16:19">
      <c r="P230" s="2">
        <f>IF(AND((SalesData[Sales stage]&lt;&gt;"Won"),SalesData[Sales stage]&lt;&gt;"Lost",OR($B$2=1,INDEX($E$3:$E$13,$B$2)=SalesData[Country])),SalesData[Close Date/Expected Close Date]-DATE(2015,3,31),"")</f>
        <v>13</v>
      </c>
      <c r="Q230" s="2">
        <f>IFERROR(P230+ROWS($P$3:P231)/100000,"")</f>
        <v>13.00229</v>
      </c>
      <c r="R230" s="2">
        <f>IFERROR(SMALL($Q$2:$Q$1001,ROWS($Q$2:Q230)),"")</f>
        <v>22.008520000000001</v>
      </c>
      <c r="S230" s="2">
        <f t="shared" si="8"/>
        <v>852</v>
      </c>
    </row>
    <row r="231" spans="16:19">
      <c r="P231" s="2">
        <f>IF(AND((SalesData[Sales stage]&lt;&gt;"Won"),SalesData[Sales stage]&lt;&gt;"Lost",OR($B$2=1,INDEX($E$3:$E$13,$B$2)=SalesData[Country])),SalesData[Close Date/Expected Close Date]-DATE(2015,3,31),"")</f>
        <v>30</v>
      </c>
      <c r="Q231" s="2">
        <f>IFERROR(P231+ROWS($P$3:P232)/100000,"")</f>
        <v>30.002300000000002</v>
      </c>
      <c r="R231" s="2">
        <f>IFERROR(SMALL($Q$2:$Q$1001,ROWS($Q$2:Q231)),"")</f>
        <v>22.009409999999999</v>
      </c>
      <c r="S231" s="2">
        <f t="shared" si="8"/>
        <v>941</v>
      </c>
    </row>
    <row r="232" spans="16:19">
      <c r="P232" s="2">
        <f>IF(AND((SalesData[Sales stage]&lt;&gt;"Won"),SalesData[Sales stage]&lt;&gt;"Lost",OR($B$2=1,INDEX($E$3:$E$13,$B$2)=SalesData[Country])),SalesData[Close Date/Expected Close Date]-DATE(2015,3,31),"")</f>
        <v>58</v>
      </c>
      <c r="Q232" s="2">
        <f>IFERROR(P232+ROWS($P$3:P233)/100000,"")</f>
        <v>58.002310000000001</v>
      </c>
      <c r="R232" s="2">
        <f>IFERROR(SMALL($Q$2:$Q$1001,ROWS($Q$2:Q232)),"")</f>
        <v>23.00151</v>
      </c>
      <c r="S232" s="2">
        <f t="shared" si="8"/>
        <v>151</v>
      </c>
    </row>
    <row r="233" spans="16:19">
      <c r="P233" s="2">
        <f>IF(AND((SalesData[Sales stage]&lt;&gt;"Won"),SalesData[Sales stage]&lt;&gt;"Lost",OR($B$2=1,INDEX($E$3:$E$13,$B$2)=SalesData[Country])),SalesData[Close Date/Expected Close Date]-DATE(2015,3,31),"")</f>
        <v>73</v>
      </c>
      <c r="Q233" s="2">
        <f>IFERROR(P233+ROWS($P$3:P234)/100000,"")</f>
        <v>73.002319999999997</v>
      </c>
      <c r="R233" s="2">
        <f>IFERROR(SMALL($Q$2:$Q$1001,ROWS($Q$2:Q233)),"")</f>
        <v>23.001840000000001</v>
      </c>
      <c r="S233" s="2">
        <f t="shared" si="8"/>
        <v>184</v>
      </c>
    </row>
    <row r="234" spans="16:19">
      <c r="P234" s="2">
        <f>IF(AND((SalesData[Sales stage]&lt;&gt;"Won"),SalesData[Sales stage]&lt;&gt;"Lost",OR($B$2=1,INDEX($E$3:$E$13,$B$2)=SalesData[Country])),SalesData[Close Date/Expected Close Date]-DATE(2015,3,31),"")</f>
        <v>36</v>
      </c>
      <c r="Q234" s="2">
        <f>IFERROR(P234+ROWS($P$3:P235)/100000,"")</f>
        <v>36.002330000000001</v>
      </c>
      <c r="R234" s="2">
        <f>IFERROR(SMALL($Q$2:$Q$1001,ROWS($Q$2:Q234)),"")</f>
        <v>23.002649999999999</v>
      </c>
      <c r="S234" s="2">
        <f t="shared" si="8"/>
        <v>265</v>
      </c>
    </row>
    <row r="235" spans="16:19">
      <c r="P235" s="2">
        <f>IF(AND((SalesData[Sales stage]&lt;&gt;"Won"),SalesData[Sales stage]&lt;&gt;"Lost",OR($B$2=1,INDEX($E$3:$E$13,$B$2)=SalesData[Country])),SalesData[Close Date/Expected Close Date]-DATE(2015,3,31),"")</f>
        <v>78</v>
      </c>
      <c r="Q235" s="2">
        <f>IFERROR(P235+ROWS($P$3:P236)/100000,"")</f>
        <v>78.002340000000004</v>
      </c>
      <c r="R235" s="2">
        <f>IFERROR(SMALL($Q$2:$Q$1001,ROWS($Q$2:Q235)),"")</f>
        <v>23.004940000000001</v>
      </c>
      <c r="S235" s="2">
        <f t="shared" si="8"/>
        <v>494</v>
      </c>
    </row>
    <row r="236" spans="16:19">
      <c r="P236" s="2">
        <f>IF(AND((SalesData[Sales stage]&lt;&gt;"Won"),SalesData[Sales stage]&lt;&gt;"Lost",OR($B$2=1,INDEX($E$3:$E$13,$B$2)=SalesData[Country])),SalesData[Close Date/Expected Close Date]-DATE(2015,3,31),"")</f>
        <v>35</v>
      </c>
      <c r="Q236" s="2">
        <f>IFERROR(P236+ROWS($P$3:P237)/100000,"")</f>
        <v>35.00235</v>
      </c>
      <c r="R236" s="2">
        <f>IFERROR(SMALL($Q$2:$Q$1001,ROWS($Q$2:Q236)),"")</f>
        <v>23.005980000000001</v>
      </c>
      <c r="S236" s="2">
        <f t="shared" si="8"/>
        <v>598</v>
      </c>
    </row>
    <row r="237" spans="16:19">
      <c r="P237" s="2">
        <f>IF(AND((SalesData[Sales stage]&lt;&gt;"Won"),SalesData[Sales stage]&lt;&gt;"Lost",OR($B$2=1,INDEX($E$3:$E$13,$B$2)=SalesData[Country])),SalesData[Close Date/Expected Close Date]-DATE(2015,3,31),"")</f>
        <v>65</v>
      </c>
      <c r="Q237" s="2">
        <f>IFERROR(P237+ROWS($P$3:P238)/100000,"")</f>
        <v>65.002359999999996</v>
      </c>
      <c r="R237" s="2">
        <f>IFERROR(SMALL($Q$2:$Q$1001,ROWS($Q$2:Q237)),"")</f>
        <v>23.006039999999999</v>
      </c>
      <c r="S237" s="2">
        <f t="shared" si="8"/>
        <v>604</v>
      </c>
    </row>
    <row r="238" spans="16:19">
      <c r="P238" s="2" t="str">
        <f>IF(AND((SalesData[Sales stage]&lt;&gt;"Won"),SalesData[Sales stage]&lt;&gt;"Lost",OR($B$2=1,INDEX($E$3:$E$13,$B$2)=SalesData[Country])),SalesData[Close Date/Expected Close Date]-DATE(2015,3,31),"")</f>
        <v/>
      </c>
      <c r="Q238" s="2" t="str">
        <f>IFERROR(P238+ROWS($P$3:P239)/100000,"")</f>
        <v/>
      </c>
      <c r="R238" s="2">
        <f>IFERROR(SMALL($Q$2:$Q$1001,ROWS($Q$2:Q238)),"")</f>
        <v>23.006779999999999</v>
      </c>
      <c r="S238" s="2">
        <f t="shared" si="8"/>
        <v>678</v>
      </c>
    </row>
    <row r="239" spans="16:19">
      <c r="P239" s="2">
        <f>IF(AND((SalesData[Sales stage]&lt;&gt;"Won"),SalesData[Sales stage]&lt;&gt;"Lost",OR($B$2=1,INDEX($E$3:$E$13,$B$2)=SalesData[Country])),SalesData[Close Date/Expected Close Date]-DATE(2015,3,31),"")</f>
        <v>10</v>
      </c>
      <c r="Q239" s="2">
        <f>IFERROR(P239+ROWS($P$3:P240)/100000,"")</f>
        <v>10.00238</v>
      </c>
      <c r="R239" s="2">
        <f>IFERROR(SMALL($Q$2:$Q$1001,ROWS($Q$2:Q239)),"")</f>
        <v>23.008089999999999</v>
      </c>
      <c r="S239" s="2">
        <f t="shared" si="8"/>
        <v>809</v>
      </c>
    </row>
    <row r="240" spans="16:19">
      <c r="P240" s="2">
        <f>IF(AND((SalesData[Sales stage]&lt;&gt;"Won"),SalesData[Sales stage]&lt;&gt;"Lost",OR($B$2=1,INDEX($E$3:$E$13,$B$2)=SalesData[Country])),SalesData[Close Date/Expected Close Date]-DATE(2015,3,31),"")</f>
        <v>63</v>
      </c>
      <c r="Q240" s="2">
        <f>IFERROR(P240+ROWS($P$3:P241)/100000,"")</f>
        <v>63.002389999999998</v>
      </c>
      <c r="R240" s="2">
        <f>IFERROR(SMALL($Q$2:$Q$1001,ROWS($Q$2:Q240)),"")</f>
        <v>23.008980000000001</v>
      </c>
      <c r="S240" s="2">
        <f t="shared" si="8"/>
        <v>898</v>
      </c>
    </row>
    <row r="241" spans="16:19">
      <c r="P241" s="2">
        <f>IF(AND((SalesData[Sales stage]&lt;&gt;"Won"),SalesData[Sales stage]&lt;&gt;"Lost",OR($B$2=1,INDEX($E$3:$E$13,$B$2)=SalesData[Country])),SalesData[Close Date/Expected Close Date]-DATE(2015,3,31),"")</f>
        <v>43</v>
      </c>
      <c r="Q241" s="2">
        <f>IFERROR(P241+ROWS($P$3:P242)/100000,"")</f>
        <v>43.002400000000002</v>
      </c>
      <c r="R241" s="2">
        <f>IFERROR(SMALL($Q$2:$Q$1001,ROWS($Q$2:Q241)),"")</f>
        <v>23.009789999999999</v>
      </c>
      <c r="S241" s="2">
        <f t="shared" si="8"/>
        <v>979</v>
      </c>
    </row>
    <row r="242" spans="16:19">
      <c r="P242" s="2">
        <f>IF(AND((SalesData[Sales stage]&lt;&gt;"Won"),SalesData[Sales stage]&lt;&gt;"Lost",OR($B$2=1,INDEX($E$3:$E$13,$B$2)=SalesData[Country])),SalesData[Close Date/Expected Close Date]-DATE(2015,3,31),"")</f>
        <v>34</v>
      </c>
      <c r="Q242" s="2">
        <f>IFERROR(P242+ROWS($P$3:P243)/100000,"")</f>
        <v>34.002409999999998</v>
      </c>
      <c r="R242" s="2">
        <f>IFERROR(SMALL($Q$2:$Q$1001,ROWS($Q$2:Q242)),"")</f>
        <v>24.001090000000001</v>
      </c>
      <c r="S242" s="2">
        <f t="shared" si="8"/>
        <v>109</v>
      </c>
    </row>
    <row r="243" spans="16:19">
      <c r="P243" s="2" t="str">
        <f>IF(AND((SalesData[Sales stage]&lt;&gt;"Won"),SalesData[Sales stage]&lt;&gt;"Lost",OR($B$2=1,INDEX($E$3:$E$13,$B$2)=SalesData[Country])),SalesData[Close Date/Expected Close Date]-DATE(2015,3,31),"")</f>
        <v/>
      </c>
      <c r="Q243" s="2" t="str">
        <f>IFERROR(P243+ROWS($P$3:P244)/100000,"")</f>
        <v/>
      </c>
      <c r="R243" s="2">
        <f>IFERROR(SMALL($Q$2:$Q$1001,ROWS($Q$2:Q243)),"")</f>
        <v>24.001709999999999</v>
      </c>
      <c r="S243" s="2">
        <f t="shared" si="8"/>
        <v>171</v>
      </c>
    </row>
    <row r="244" spans="16:19">
      <c r="P244" s="2">
        <f>IF(AND((SalesData[Sales stage]&lt;&gt;"Won"),SalesData[Sales stage]&lt;&gt;"Lost",OR($B$2=1,INDEX($E$3:$E$13,$B$2)=SalesData[Country])),SalesData[Close Date/Expected Close Date]-DATE(2015,3,31),"")</f>
        <v>34</v>
      </c>
      <c r="Q244" s="2">
        <f>IFERROR(P244+ROWS($P$3:P245)/100000,"")</f>
        <v>34.002429999999997</v>
      </c>
      <c r="R244" s="2">
        <f>IFERROR(SMALL($Q$2:$Q$1001,ROWS($Q$2:Q244)),"")</f>
        <v>24.00977</v>
      </c>
      <c r="S244" s="2">
        <f t="shared" si="8"/>
        <v>977</v>
      </c>
    </row>
    <row r="245" spans="16:19">
      <c r="P245" s="2">
        <f>IF(AND((SalesData[Sales stage]&lt;&gt;"Won"),SalesData[Sales stage]&lt;&gt;"Lost",OR($B$2=1,INDEX($E$3:$E$13,$B$2)=SalesData[Country])),SalesData[Close Date/Expected Close Date]-DATE(2015,3,31),"")</f>
        <v>62</v>
      </c>
      <c r="Q245" s="2">
        <f>IFERROR(P245+ROWS($P$3:P246)/100000,"")</f>
        <v>62.00244</v>
      </c>
      <c r="R245" s="2">
        <f>IFERROR(SMALL($Q$2:$Q$1001,ROWS($Q$2:Q245)),"")</f>
        <v>25.0002</v>
      </c>
      <c r="S245" s="2">
        <f t="shared" si="8"/>
        <v>20</v>
      </c>
    </row>
    <row r="246" spans="16:19">
      <c r="P246" s="2">
        <f>IF(AND((SalesData[Sales stage]&lt;&gt;"Won"),SalesData[Sales stage]&lt;&gt;"Lost",OR($B$2=1,INDEX($E$3:$E$13,$B$2)=SalesData[Country])),SalesData[Close Date/Expected Close Date]-DATE(2015,3,31),"")</f>
        <v>77</v>
      </c>
      <c r="Q246" s="2">
        <f>IFERROR(P246+ROWS($P$3:P247)/100000,"")</f>
        <v>77.002449999999996</v>
      </c>
      <c r="R246" s="2">
        <f>IFERROR(SMALL($Q$2:$Q$1001,ROWS($Q$2:Q246)),"")</f>
        <v>25.000630000000001</v>
      </c>
      <c r="S246" s="2">
        <f t="shared" si="8"/>
        <v>63</v>
      </c>
    </row>
    <row r="247" spans="16:19">
      <c r="P247" s="2" t="str">
        <f>IF(AND((SalesData[Sales stage]&lt;&gt;"Won"),SalesData[Sales stage]&lt;&gt;"Lost",OR($B$2=1,INDEX($E$3:$E$13,$B$2)=SalesData[Country])),SalesData[Close Date/Expected Close Date]-DATE(2015,3,31),"")</f>
        <v/>
      </c>
      <c r="Q247" s="2" t="str">
        <f>IFERROR(P247+ROWS($P$3:P248)/100000,"")</f>
        <v/>
      </c>
      <c r="R247" s="2">
        <f>IFERROR(SMALL($Q$2:$Q$1001,ROWS($Q$2:Q247)),"")</f>
        <v>25.000900000000001</v>
      </c>
      <c r="S247" s="2">
        <f t="shared" si="8"/>
        <v>90</v>
      </c>
    </row>
    <row r="248" spans="16:19">
      <c r="P248" s="2">
        <f>IF(AND((SalesData[Sales stage]&lt;&gt;"Won"),SalesData[Sales stage]&lt;&gt;"Lost",OR($B$2=1,INDEX($E$3:$E$13,$B$2)=SalesData[Country])),SalesData[Close Date/Expected Close Date]-DATE(2015,3,31),"")</f>
        <v>63</v>
      </c>
      <c r="Q248" s="2">
        <f>IFERROR(P248+ROWS($P$3:P249)/100000,"")</f>
        <v>63.002470000000002</v>
      </c>
      <c r="R248" s="2">
        <f>IFERROR(SMALL($Q$2:$Q$1001,ROWS($Q$2:Q248)),"")</f>
        <v>25.001080000000002</v>
      </c>
      <c r="S248" s="2">
        <f t="shared" si="8"/>
        <v>108</v>
      </c>
    </row>
    <row r="249" spans="16:19">
      <c r="P249" s="2">
        <f>IF(AND((SalesData[Sales stage]&lt;&gt;"Won"),SalesData[Sales stage]&lt;&gt;"Lost",OR($B$2=1,INDEX($E$3:$E$13,$B$2)=SalesData[Country])),SalesData[Close Date/Expected Close Date]-DATE(2015,3,31),"")</f>
        <v>49</v>
      </c>
      <c r="Q249" s="2">
        <f>IFERROR(P249+ROWS($P$3:P250)/100000,"")</f>
        <v>49.002479999999998</v>
      </c>
      <c r="R249" s="2">
        <f>IFERROR(SMALL($Q$2:$Q$1001,ROWS($Q$2:Q249)),"")</f>
        <v>25.002120000000001</v>
      </c>
      <c r="S249" s="2">
        <f t="shared" si="8"/>
        <v>212</v>
      </c>
    </row>
    <row r="250" spans="16:19">
      <c r="P250" s="2">
        <f>IF(AND((SalesData[Sales stage]&lt;&gt;"Won"),SalesData[Sales stage]&lt;&gt;"Lost",OR($B$2=1,INDEX($E$3:$E$13,$B$2)=SalesData[Country])),SalesData[Close Date/Expected Close Date]-DATE(2015,3,31),"")</f>
        <v>37</v>
      </c>
      <c r="Q250" s="2">
        <f>IFERROR(P250+ROWS($P$3:P251)/100000,"")</f>
        <v>37.002490000000002</v>
      </c>
      <c r="R250" s="2">
        <f>IFERROR(SMALL($Q$2:$Q$1001,ROWS($Q$2:Q250)),"")</f>
        <v>25.007249999999999</v>
      </c>
      <c r="S250" s="2">
        <f t="shared" si="8"/>
        <v>725</v>
      </c>
    </row>
    <row r="251" spans="16:19">
      <c r="P251" s="2" t="str">
        <f>IF(AND((SalesData[Sales stage]&lt;&gt;"Won"),SalesData[Sales stage]&lt;&gt;"Lost",OR($B$2=1,INDEX($E$3:$E$13,$B$2)=SalesData[Country])),SalesData[Close Date/Expected Close Date]-DATE(2015,3,31),"")</f>
        <v/>
      </c>
      <c r="Q251" s="2" t="str">
        <f>IFERROR(P251+ROWS($P$3:P252)/100000,"")</f>
        <v/>
      </c>
      <c r="R251" s="2">
        <f>IFERROR(SMALL($Q$2:$Q$1001,ROWS($Q$2:Q251)),"")</f>
        <v>25.009730000000001</v>
      </c>
      <c r="S251" s="2">
        <f t="shared" si="8"/>
        <v>973</v>
      </c>
    </row>
    <row r="252" spans="16:19">
      <c r="P252" s="2">
        <f>IF(AND((SalesData[Sales stage]&lt;&gt;"Won"),SalesData[Sales stage]&lt;&gt;"Lost",OR($B$2=1,INDEX($E$3:$E$13,$B$2)=SalesData[Country])),SalesData[Close Date/Expected Close Date]-DATE(2015,3,31),"")</f>
        <v>80</v>
      </c>
      <c r="Q252" s="2">
        <f>IFERROR(P252+ROWS($P$3:P253)/100000,"")</f>
        <v>80.002510000000001</v>
      </c>
      <c r="R252" s="2">
        <f>IFERROR(SMALL($Q$2:$Q$1001,ROWS($Q$2:Q252)),"")</f>
        <v>26.002520000000001</v>
      </c>
      <c r="S252" s="2">
        <f t="shared" si="8"/>
        <v>252</v>
      </c>
    </row>
    <row r="253" spans="16:19">
      <c r="P253" s="2">
        <f>IF(AND((SalesData[Sales stage]&lt;&gt;"Won"),SalesData[Sales stage]&lt;&gt;"Lost",OR($B$2=1,INDEX($E$3:$E$13,$B$2)=SalesData[Country])),SalesData[Close Date/Expected Close Date]-DATE(2015,3,31),"")</f>
        <v>26</v>
      </c>
      <c r="Q253" s="2">
        <f>IFERROR(P253+ROWS($P$3:P254)/100000,"")</f>
        <v>26.002520000000001</v>
      </c>
      <c r="R253" s="2">
        <f>IFERROR(SMALL($Q$2:$Q$1001,ROWS($Q$2:Q253)),"")</f>
        <v>26.00318</v>
      </c>
      <c r="S253" s="2">
        <f t="shared" si="8"/>
        <v>318</v>
      </c>
    </row>
    <row r="254" spans="16:19">
      <c r="P254" s="2">
        <f>IF(AND((SalesData[Sales stage]&lt;&gt;"Won"),SalesData[Sales stage]&lt;&gt;"Lost",OR($B$2=1,INDEX($E$3:$E$13,$B$2)=SalesData[Country])),SalesData[Close Date/Expected Close Date]-DATE(2015,3,31),"")</f>
        <v>73</v>
      </c>
      <c r="Q254" s="2">
        <f>IFERROR(P254+ROWS($P$3:P255)/100000,"")</f>
        <v>73.002529999999993</v>
      </c>
      <c r="R254" s="2">
        <f>IFERROR(SMALL($Q$2:$Q$1001,ROWS($Q$2:Q254)),"")</f>
        <v>26.003399999999999</v>
      </c>
      <c r="S254" s="2">
        <f t="shared" si="8"/>
        <v>340</v>
      </c>
    </row>
    <row r="255" spans="16:19">
      <c r="P255" s="2" t="str">
        <f>IF(AND((SalesData[Sales stage]&lt;&gt;"Won"),SalesData[Sales stage]&lt;&gt;"Lost",OR($B$2=1,INDEX($E$3:$E$13,$B$2)=SalesData[Country])),SalesData[Close Date/Expected Close Date]-DATE(2015,3,31),"")</f>
        <v/>
      </c>
      <c r="Q255" s="2" t="str">
        <f>IFERROR(P255+ROWS($P$3:P256)/100000,"")</f>
        <v/>
      </c>
      <c r="R255" s="2">
        <f>IFERROR(SMALL($Q$2:$Q$1001,ROWS($Q$2:Q255)),"")</f>
        <v>26.00367</v>
      </c>
      <c r="S255" s="2">
        <f t="shared" si="8"/>
        <v>367</v>
      </c>
    </row>
    <row r="256" spans="16:19">
      <c r="P256" s="2">
        <f>IF(AND((SalesData[Sales stage]&lt;&gt;"Won"),SalesData[Sales stage]&lt;&gt;"Lost",OR($B$2=1,INDEX($E$3:$E$13,$B$2)=SalesData[Country])),SalesData[Close Date/Expected Close Date]-DATE(2015,3,31),"")</f>
        <v>79</v>
      </c>
      <c r="Q256" s="2">
        <f>IFERROR(P256+ROWS($P$3:P257)/100000,"")</f>
        <v>79.002549999999999</v>
      </c>
      <c r="R256" s="2">
        <f>IFERROR(SMALL($Q$2:$Q$1001,ROWS($Q$2:Q256)),"")</f>
        <v>26.005140000000001</v>
      </c>
      <c r="S256" s="2">
        <f t="shared" si="8"/>
        <v>514</v>
      </c>
    </row>
    <row r="257" spans="16:19">
      <c r="P257" s="2">
        <f>IF(AND((SalesData[Sales stage]&lt;&gt;"Won"),SalesData[Sales stage]&lt;&gt;"Lost",OR($B$2=1,INDEX($E$3:$E$13,$B$2)=SalesData[Country])),SalesData[Close Date/Expected Close Date]-DATE(2015,3,31),"")</f>
        <v>63</v>
      </c>
      <c r="Q257" s="2">
        <f>IFERROR(P257+ROWS($P$3:P258)/100000,"")</f>
        <v>63.002560000000003</v>
      </c>
      <c r="R257" s="2">
        <f>IFERROR(SMALL($Q$2:$Q$1001,ROWS($Q$2:Q257)),"")</f>
        <v>26.00526</v>
      </c>
      <c r="S257" s="2">
        <f t="shared" si="8"/>
        <v>526</v>
      </c>
    </row>
    <row r="258" spans="16:19">
      <c r="P258" s="2">
        <f>IF(AND((SalesData[Sales stage]&lt;&gt;"Won"),SalesData[Sales stage]&lt;&gt;"Lost",OR($B$2=1,INDEX($E$3:$E$13,$B$2)=SalesData[Country])),SalesData[Close Date/Expected Close Date]-DATE(2015,3,31),"")</f>
        <v>34</v>
      </c>
      <c r="Q258" s="2">
        <f>IFERROR(P258+ROWS($P$3:P259)/100000,"")</f>
        <v>34.002569999999999</v>
      </c>
      <c r="R258" s="2">
        <f>IFERROR(SMALL($Q$2:$Q$1001,ROWS($Q$2:Q258)),"")</f>
        <v>26.005579999999998</v>
      </c>
      <c r="S258" s="2">
        <f t="shared" si="8"/>
        <v>558</v>
      </c>
    </row>
    <row r="259" spans="16:19">
      <c r="P259" s="2">
        <f>IF(AND((SalesData[Sales stage]&lt;&gt;"Won"),SalesData[Sales stage]&lt;&gt;"Lost",OR($B$2=1,INDEX($E$3:$E$13,$B$2)=SalesData[Country])),SalesData[Close Date/Expected Close Date]-DATE(2015,3,31),"")</f>
        <v>14</v>
      </c>
      <c r="Q259" s="2">
        <f>IFERROR(P259+ROWS($P$3:P260)/100000,"")</f>
        <v>14.00258</v>
      </c>
      <c r="R259" s="2">
        <f>IFERROR(SMALL($Q$2:$Q$1001,ROWS($Q$2:Q259)),"")</f>
        <v>26.00667</v>
      </c>
      <c r="S259" s="2">
        <f t="shared" ref="S259:S322" si="9">IF(R259&lt;&gt;"",MATCH(R259,$Q$2:$Q$1001,0),"")</f>
        <v>667</v>
      </c>
    </row>
    <row r="260" spans="16:19">
      <c r="P260" s="2">
        <f>IF(AND((SalesData[Sales stage]&lt;&gt;"Won"),SalesData[Sales stage]&lt;&gt;"Lost",OR($B$2=1,INDEX($E$3:$E$13,$B$2)=SalesData[Country])),SalesData[Close Date/Expected Close Date]-DATE(2015,3,31),"")</f>
        <v>41</v>
      </c>
      <c r="Q260" s="2">
        <f>IFERROR(P260+ROWS($P$3:P261)/100000,"")</f>
        <v>41.002589999999998</v>
      </c>
      <c r="R260" s="2">
        <f>IFERROR(SMALL($Q$2:$Q$1001,ROWS($Q$2:Q260)),"")</f>
        <v>26.00958</v>
      </c>
      <c r="S260" s="2">
        <f t="shared" si="9"/>
        <v>958</v>
      </c>
    </row>
    <row r="261" spans="16:19">
      <c r="P261" s="2">
        <f>IF(AND((SalesData[Sales stage]&lt;&gt;"Won"),SalesData[Sales stage]&lt;&gt;"Lost",OR($B$2=1,INDEX($E$3:$E$13,$B$2)=SalesData[Country])),SalesData[Close Date/Expected Close Date]-DATE(2015,3,31),"")</f>
        <v>18</v>
      </c>
      <c r="Q261" s="2">
        <f>IFERROR(P261+ROWS($P$3:P262)/100000,"")</f>
        <v>18.002600000000001</v>
      </c>
      <c r="R261" s="2">
        <f>IFERROR(SMALL($Q$2:$Q$1001,ROWS($Q$2:Q261)),"")</f>
        <v>27.0014</v>
      </c>
      <c r="S261" s="2">
        <f t="shared" si="9"/>
        <v>140</v>
      </c>
    </row>
    <row r="262" spans="16:19">
      <c r="P262" s="2">
        <f>IF(AND((SalesData[Sales stage]&lt;&gt;"Won"),SalesData[Sales stage]&lt;&gt;"Lost",OR($B$2=1,INDEX($E$3:$E$13,$B$2)=SalesData[Country])),SalesData[Close Date/Expected Close Date]-DATE(2015,3,31),"")</f>
        <v>60</v>
      </c>
      <c r="Q262" s="2">
        <f>IFERROR(P262+ROWS($P$3:P263)/100000,"")</f>
        <v>60.002609999999997</v>
      </c>
      <c r="R262" s="2">
        <f>IFERROR(SMALL($Q$2:$Q$1001,ROWS($Q$2:Q262)),"")</f>
        <v>27.001740000000002</v>
      </c>
      <c r="S262" s="2">
        <f t="shared" si="9"/>
        <v>174</v>
      </c>
    </row>
    <row r="263" spans="16:19">
      <c r="P263" s="2">
        <f>IF(AND((SalesData[Sales stage]&lt;&gt;"Won"),SalesData[Sales stage]&lt;&gt;"Lost",OR($B$2=1,INDEX($E$3:$E$13,$B$2)=SalesData[Country])),SalesData[Close Date/Expected Close Date]-DATE(2015,3,31),"")</f>
        <v>8</v>
      </c>
      <c r="Q263" s="2">
        <f>IFERROR(P263+ROWS($P$3:P264)/100000,"")</f>
        <v>8.0026200000000003</v>
      </c>
      <c r="R263" s="2">
        <f>IFERROR(SMALL($Q$2:$Q$1001,ROWS($Q$2:Q263)),"")</f>
        <v>27.001919999999998</v>
      </c>
      <c r="S263" s="2">
        <f t="shared" si="9"/>
        <v>192</v>
      </c>
    </row>
    <row r="264" spans="16:19">
      <c r="P264" s="2" t="str">
        <f>IF(AND((SalesData[Sales stage]&lt;&gt;"Won"),SalesData[Sales stage]&lt;&gt;"Lost",OR($B$2=1,INDEX($E$3:$E$13,$B$2)=SalesData[Country])),SalesData[Close Date/Expected Close Date]-DATE(2015,3,31),"")</f>
        <v/>
      </c>
      <c r="Q264" s="2" t="str">
        <f>IFERROR(P264+ROWS($P$3:P265)/100000,"")</f>
        <v/>
      </c>
      <c r="R264" s="2">
        <f>IFERROR(SMALL($Q$2:$Q$1001,ROWS($Q$2:Q264)),"")</f>
        <v>27.002099999999999</v>
      </c>
      <c r="S264" s="2">
        <f t="shared" si="9"/>
        <v>210</v>
      </c>
    </row>
    <row r="265" spans="16:19">
      <c r="P265" s="2">
        <f>IF(AND((SalesData[Sales stage]&lt;&gt;"Won"),SalesData[Sales stage]&lt;&gt;"Lost",OR($B$2=1,INDEX($E$3:$E$13,$B$2)=SalesData[Country])),SalesData[Close Date/Expected Close Date]-DATE(2015,3,31),"")</f>
        <v>71</v>
      </c>
      <c r="Q265" s="2">
        <f>IFERROR(P265+ROWS($P$3:P266)/100000,"")</f>
        <v>71.00264</v>
      </c>
      <c r="R265" s="2">
        <f>IFERROR(SMALL($Q$2:$Q$1001,ROWS($Q$2:Q265)),"")</f>
        <v>27.00337</v>
      </c>
      <c r="S265" s="2">
        <f t="shared" si="9"/>
        <v>337</v>
      </c>
    </row>
    <row r="266" spans="16:19">
      <c r="P266" s="2">
        <f>IF(AND((SalesData[Sales stage]&lt;&gt;"Won"),SalesData[Sales stage]&lt;&gt;"Lost",OR($B$2=1,INDEX($E$3:$E$13,$B$2)=SalesData[Country])),SalesData[Close Date/Expected Close Date]-DATE(2015,3,31),"")</f>
        <v>23</v>
      </c>
      <c r="Q266" s="2">
        <f>IFERROR(P266+ROWS($P$3:P267)/100000,"")</f>
        <v>23.002649999999999</v>
      </c>
      <c r="R266" s="2">
        <f>IFERROR(SMALL($Q$2:$Q$1001,ROWS($Q$2:Q266)),"")</f>
        <v>27.0044</v>
      </c>
      <c r="S266" s="2">
        <f t="shared" si="9"/>
        <v>440</v>
      </c>
    </row>
    <row r="267" spans="16:19">
      <c r="P267" s="2">
        <f>IF(AND((SalesData[Sales stage]&lt;&gt;"Won"),SalesData[Sales stage]&lt;&gt;"Lost",OR($B$2=1,INDEX($E$3:$E$13,$B$2)=SalesData[Country])),SalesData[Close Date/Expected Close Date]-DATE(2015,3,31),"")</f>
        <v>44</v>
      </c>
      <c r="Q267" s="2">
        <f>IFERROR(P267+ROWS($P$3:P268)/100000,"")</f>
        <v>44.002659999999999</v>
      </c>
      <c r="R267" s="2">
        <f>IFERROR(SMALL($Q$2:$Q$1001,ROWS($Q$2:Q267)),"")</f>
        <v>27.004709999999999</v>
      </c>
      <c r="S267" s="2">
        <f t="shared" si="9"/>
        <v>471</v>
      </c>
    </row>
    <row r="268" spans="16:19">
      <c r="P268" s="2">
        <f>IF(AND((SalesData[Sales stage]&lt;&gt;"Won"),SalesData[Sales stage]&lt;&gt;"Lost",OR($B$2=1,INDEX($E$3:$E$13,$B$2)=SalesData[Country])),SalesData[Close Date/Expected Close Date]-DATE(2015,3,31),"")</f>
        <v>52</v>
      </c>
      <c r="Q268" s="2">
        <f>IFERROR(P268+ROWS($P$3:P269)/100000,"")</f>
        <v>52.002670000000002</v>
      </c>
      <c r="R268" s="2">
        <f>IFERROR(SMALL($Q$2:$Q$1001,ROWS($Q$2:Q268)),"")</f>
        <v>27.006699999999999</v>
      </c>
      <c r="S268" s="2">
        <f t="shared" si="9"/>
        <v>670</v>
      </c>
    </row>
    <row r="269" spans="16:19">
      <c r="P269" s="2">
        <f>IF(AND((SalesData[Sales stage]&lt;&gt;"Won"),SalesData[Sales stage]&lt;&gt;"Lost",OR($B$2=1,INDEX($E$3:$E$13,$B$2)=SalesData[Country])),SalesData[Close Date/Expected Close Date]-DATE(2015,3,31),"")</f>
        <v>32</v>
      </c>
      <c r="Q269" s="2">
        <f>IFERROR(P269+ROWS($P$3:P270)/100000,"")</f>
        <v>32.002679999999998</v>
      </c>
      <c r="R269" s="2">
        <f>IFERROR(SMALL($Q$2:$Q$1001,ROWS($Q$2:Q269)),"")</f>
        <v>27.006930000000001</v>
      </c>
      <c r="S269" s="2">
        <f t="shared" si="9"/>
        <v>693</v>
      </c>
    </row>
    <row r="270" spans="16:19">
      <c r="P270" s="2">
        <f>IF(AND((SalesData[Sales stage]&lt;&gt;"Won"),SalesData[Sales stage]&lt;&gt;"Lost",OR($B$2=1,INDEX($E$3:$E$13,$B$2)=SalesData[Country])),SalesData[Close Date/Expected Close Date]-DATE(2015,3,31),"")</f>
        <v>45</v>
      </c>
      <c r="Q270" s="2">
        <f>IFERROR(P270+ROWS($P$3:P271)/100000,"")</f>
        <v>45.002690000000001</v>
      </c>
      <c r="R270" s="2">
        <f>IFERROR(SMALL($Q$2:$Q$1001,ROWS($Q$2:Q270)),"")</f>
        <v>27.007349999999999</v>
      </c>
      <c r="S270" s="2">
        <f t="shared" si="9"/>
        <v>735</v>
      </c>
    </row>
    <row r="271" spans="16:19">
      <c r="P271" s="2">
        <f>IF(AND((SalesData[Sales stage]&lt;&gt;"Won"),SalesData[Sales stage]&lt;&gt;"Lost",OR($B$2=1,INDEX($E$3:$E$13,$B$2)=SalesData[Country])),SalesData[Close Date/Expected Close Date]-DATE(2015,3,31),"")</f>
        <v>5</v>
      </c>
      <c r="Q271" s="2">
        <f>IFERROR(P271+ROWS($P$3:P272)/100000,"")</f>
        <v>5.0026999999999999</v>
      </c>
      <c r="R271" s="2">
        <f>IFERROR(SMALL($Q$2:$Q$1001,ROWS($Q$2:Q271)),"")</f>
        <v>27.00825</v>
      </c>
      <c r="S271" s="2">
        <f t="shared" si="9"/>
        <v>825</v>
      </c>
    </row>
    <row r="272" spans="16:19">
      <c r="P272" s="2">
        <f>IF(AND((SalesData[Sales stage]&lt;&gt;"Won"),SalesData[Sales stage]&lt;&gt;"Lost",OR($B$2=1,INDEX($E$3:$E$13,$B$2)=SalesData[Country])),SalesData[Close Date/Expected Close Date]-DATE(2015,3,31),"")</f>
        <v>52</v>
      </c>
      <c r="Q272" s="2">
        <f>IFERROR(P272+ROWS($P$3:P273)/100000,"")</f>
        <v>52.00271</v>
      </c>
      <c r="R272" s="2">
        <f>IFERROR(SMALL($Q$2:$Q$1001,ROWS($Q$2:Q272)),"")</f>
        <v>28.00131</v>
      </c>
      <c r="S272" s="2">
        <f t="shared" si="9"/>
        <v>131</v>
      </c>
    </row>
    <row r="273" spans="16:19">
      <c r="P273" s="2">
        <f>IF(AND((SalesData[Sales stage]&lt;&gt;"Won"),SalesData[Sales stage]&lt;&gt;"Lost",OR($B$2=1,INDEX($E$3:$E$13,$B$2)=SalesData[Country])),SalesData[Close Date/Expected Close Date]-DATE(2015,3,31),"")</f>
        <v>5</v>
      </c>
      <c r="Q273" s="2">
        <f>IFERROR(P273+ROWS($P$3:P274)/100000,"")</f>
        <v>5.0027200000000001</v>
      </c>
      <c r="R273" s="2">
        <f>IFERROR(SMALL($Q$2:$Q$1001,ROWS($Q$2:Q273)),"")</f>
        <v>28.001329999999999</v>
      </c>
      <c r="S273" s="2">
        <f t="shared" si="9"/>
        <v>133</v>
      </c>
    </row>
    <row r="274" spans="16:19">
      <c r="P274" s="2">
        <f>IF(AND((SalesData[Sales stage]&lt;&gt;"Won"),SalesData[Sales stage]&lt;&gt;"Lost",OR($B$2=1,INDEX($E$3:$E$13,$B$2)=SalesData[Country])),SalesData[Close Date/Expected Close Date]-DATE(2015,3,31),"")</f>
        <v>46</v>
      </c>
      <c r="Q274" s="2">
        <f>IFERROR(P274+ROWS($P$3:P275)/100000,"")</f>
        <v>46.00273</v>
      </c>
      <c r="R274" s="2">
        <f>IFERROR(SMALL($Q$2:$Q$1001,ROWS($Q$2:Q274)),"")</f>
        <v>28.001370000000001</v>
      </c>
      <c r="S274" s="2">
        <f t="shared" si="9"/>
        <v>137</v>
      </c>
    </row>
    <row r="275" spans="16:19">
      <c r="P275" s="2">
        <f>IF(AND((SalesData[Sales stage]&lt;&gt;"Won"),SalesData[Sales stage]&lt;&gt;"Lost",OR($B$2=1,INDEX($E$3:$E$13,$B$2)=SalesData[Country])),SalesData[Close Date/Expected Close Date]-DATE(2015,3,31),"")</f>
        <v>64</v>
      </c>
      <c r="Q275" s="2">
        <f>IFERROR(P275+ROWS($P$3:P276)/100000,"")</f>
        <v>64.002740000000003</v>
      </c>
      <c r="R275" s="2">
        <f>IFERROR(SMALL($Q$2:$Q$1001,ROWS($Q$2:Q275)),"")</f>
        <v>28.001909999999999</v>
      </c>
      <c r="S275" s="2">
        <f t="shared" si="9"/>
        <v>191</v>
      </c>
    </row>
    <row r="276" spans="16:19">
      <c r="P276" s="2">
        <f>IF(AND((SalesData[Sales stage]&lt;&gt;"Won"),SalesData[Sales stage]&lt;&gt;"Lost",OR($B$2=1,INDEX($E$3:$E$13,$B$2)=SalesData[Country])),SalesData[Close Date/Expected Close Date]-DATE(2015,3,31),"")</f>
        <v>66</v>
      </c>
      <c r="Q276" s="2">
        <f>IFERROR(P276+ROWS($P$3:P277)/100000,"")</f>
        <v>66.002750000000006</v>
      </c>
      <c r="R276" s="2">
        <f>IFERROR(SMALL($Q$2:$Q$1001,ROWS($Q$2:Q276)),"")</f>
        <v>28.003350000000001</v>
      </c>
      <c r="S276" s="2">
        <f t="shared" si="9"/>
        <v>335</v>
      </c>
    </row>
    <row r="277" spans="16:19">
      <c r="P277" s="2" t="str">
        <f>IF(AND((SalesData[Sales stage]&lt;&gt;"Won"),SalesData[Sales stage]&lt;&gt;"Lost",OR($B$2=1,INDEX($E$3:$E$13,$B$2)=SalesData[Country])),SalesData[Close Date/Expected Close Date]-DATE(2015,3,31),"")</f>
        <v/>
      </c>
      <c r="Q277" s="2" t="str">
        <f>IFERROR(P277+ROWS($P$3:P278)/100000,"")</f>
        <v/>
      </c>
      <c r="R277" s="2">
        <f>IFERROR(SMALL($Q$2:$Q$1001,ROWS($Q$2:Q277)),"")</f>
        <v>28.004169999999998</v>
      </c>
      <c r="S277" s="2">
        <f t="shared" si="9"/>
        <v>417</v>
      </c>
    </row>
    <row r="278" spans="16:19">
      <c r="P278" s="2">
        <f>IF(AND((SalesData[Sales stage]&lt;&gt;"Won"),SalesData[Sales stage]&lt;&gt;"Lost",OR($B$2=1,INDEX($E$3:$E$13,$B$2)=SalesData[Country])),SalesData[Close Date/Expected Close Date]-DATE(2015,3,31),"")</f>
        <v>11</v>
      </c>
      <c r="Q278" s="2">
        <f>IFERROR(P278+ROWS($P$3:P279)/100000,"")</f>
        <v>11.00277</v>
      </c>
      <c r="R278" s="2">
        <f>IFERROR(SMALL($Q$2:$Q$1001,ROWS($Q$2:Q278)),"")</f>
        <v>28.004549999999998</v>
      </c>
      <c r="S278" s="2">
        <f t="shared" si="9"/>
        <v>455</v>
      </c>
    </row>
    <row r="279" spans="16:19">
      <c r="P279" s="2">
        <f>IF(AND((SalesData[Sales stage]&lt;&gt;"Won"),SalesData[Sales stage]&lt;&gt;"Lost",OR($B$2=1,INDEX($E$3:$E$13,$B$2)=SalesData[Country])),SalesData[Close Date/Expected Close Date]-DATE(2015,3,31),"")</f>
        <v>78</v>
      </c>
      <c r="Q279" s="2">
        <f>IFERROR(P279+ROWS($P$3:P280)/100000,"")</f>
        <v>78.002780000000001</v>
      </c>
      <c r="R279" s="2">
        <f>IFERROR(SMALL($Q$2:$Q$1001,ROWS($Q$2:Q279)),"")</f>
        <v>28.004580000000001</v>
      </c>
      <c r="S279" s="2">
        <f t="shared" si="9"/>
        <v>458</v>
      </c>
    </row>
    <row r="280" spans="16:19">
      <c r="P280" s="2">
        <f>IF(AND((SalesData[Sales stage]&lt;&gt;"Won"),SalesData[Sales stage]&lt;&gt;"Lost",OR($B$2=1,INDEX($E$3:$E$13,$B$2)=SalesData[Country])),SalesData[Close Date/Expected Close Date]-DATE(2015,3,31),"")</f>
        <v>76</v>
      </c>
      <c r="Q280" s="2">
        <f>IFERROR(P280+ROWS($P$3:P281)/100000,"")</f>
        <v>76.002790000000005</v>
      </c>
      <c r="R280" s="2">
        <f>IFERROR(SMALL($Q$2:$Q$1001,ROWS($Q$2:Q280)),"")</f>
        <v>28.005469999999999</v>
      </c>
      <c r="S280" s="2">
        <f t="shared" si="9"/>
        <v>547</v>
      </c>
    </row>
    <row r="281" spans="16:19">
      <c r="P281" s="2">
        <f>IF(AND((SalesData[Sales stage]&lt;&gt;"Won"),SalesData[Sales stage]&lt;&gt;"Lost",OR($B$2=1,INDEX($E$3:$E$13,$B$2)=SalesData[Country])),SalesData[Close Date/Expected Close Date]-DATE(2015,3,31),"")</f>
        <v>35</v>
      </c>
      <c r="Q281" s="2">
        <f>IFERROR(P281+ROWS($P$3:P282)/100000,"")</f>
        <v>35.002800000000001</v>
      </c>
      <c r="R281" s="2">
        <f>IFERROR(SMALL($Q$2:$Q$1001,ROWS($Q$2:Q281)),"")</f>
        <v>28.005880000000001</v>
      </c>
      <c r="S281" s="2">
        <f t="shared" si="9"/>
        <v>588</v>
      </c>
    </row>
    <row r="282" spans="16:19">
      <c r="P282" s="2">
        <f>IF(AND((SalesData[Sales stage]&lt;&gt;"Won"),SalesData[Sales stage]&lt;&gt;"Lost",OR($B$2=1,INDEX($E$3:$E$13,$B$2)=SalesData[Country])),SalesData[Close Date/Expected Close Date]-DATE(2015,3,31),"")</f>
        <v>5</v>
      </c>
      <c r="Q282" s="2">
        <f>IFERROR(P282+ROWS($P$3:P283)/100000,"")</f>
        <v>5.0028100000000002</v>
      </c>
      <c r="R282" s="2">
        <f>IFERROR(SMALL($Q$2:$Q$1001,ROWS($Q$2:Q282)),"")</f>
        <v>28.006740000000001</v>
      </c>
      <c r="S282" s="2">
        <f t="shared" si="9"/>
        <v>674</v>
      </c>
    </row>
    <row r="283" spans="16:19">
      <c r="P283" s="2">
        <f>IF(AND((SalesData[Sales stage]&lt;&gt;"Won"),SalesData[Sales stage]&lt;&gt;"Lost",OR($B$2=1,INDEX($E$3:$E$13,$B$2)=SalesData[Country])),SalesData[Close Date/Expected Close Date]-DATE(2015,3,31),"")</f>
        <v>35</v>
      </c>
      <c r="Q283" s="2">
        <f>IFERROR(P283+ROWS($P$3:P284)/100000,"")</f>
        <v>35.00282</v>
      </c>
      <c r="R283" s="2">
        <f>IFERROR(SMALL($Q$2:$Q$1001,ROWS($Q$2:Q283)),"")</f>
        <v>29.00122</v>
      </c>
      <c r="S283" s="2">
        <f t="shared" si="9"/>
        <v>122</v>
      </c>
    </row>
    <row r="284" spans="16:19">
      <c r="P284" s="2">
        <f>IF(AND((SalesData[Sales stage]&lt;&gt;"Won"),SalesData[Sales stage]&lt;&gt;"Lost",OR($B$2=1,INDEX($E$3:$E$13,$B$2)=SalesData[Country])),SalesData[Close Date/Expected Close Date]-DATE(2015,3,31),"")</f>
        <v>54</v>
      </c>
      <c r="Q284" s="2">
        <f>IFERROR(P284+ROWS($P$3:P285)/100000,"")</f>
        <v>54.002830000000003</v>
      </c>
      <c r="R284" s="2">
        <f>IFERROR(SMALL($Q$2:$Q$1001,ROWS($Q$2:Q284)),"")</f>
        <v>29.00141</v>
      </c>
      <c r="S284" s="2">
        <f t="shared" si="9"/>
        <v>141</v>
      </c>
    </row>
    <row r="285" spans="16:19">
      <c r="P285" s="2">
        <f>IF(AND((SalesData[Sales stage]&lt;&gt;"Won"),SalesData[Sales stage]&lt;&gt;"Lost",OR($B$2=1,INDEX($E$3:$E$13,$B$2)=SalesData[Country])),SalesData[Close Date/Expected Close Date]-DATE(2015,3,31),"")</f>
        <v>33</v>
      </c>
      <c r="Q285" s="2">
        <f>IFERROR(P285+ROWS($P$3:P286)/100000,"")</f>
        <v>33.002839999999999</v>
      </c>
      <c r="R285" s="2">
        <f>IFERROR(SMALL($Q$2:$Q$1001,ROWS($Q$2:Q285)),"")</f>
        <v>29.001660000000001</v>
      </c>
      <c r="S285" s="2">
        <f t="shared" si="9"/>
        <v>166</v>
      </c>
    </row>
    <row r="286" spans="16:19">
      <c r="P286" s="2">
        <f>IF(AND((SalesData[Sales stage]&lt;&gt;"Won"),SalesData[Sales stage]&lt;&gt;"Lost",OR($B$2=1,INDEX($E$3:$E$13,$B$2)=SalesData[Country])),SalesData[Close Date/Expected Close Date]-DATE(2015,3,31),"")</f>
        <v>43</v>
      </c>
      <c r="Q286" s="2">
        <f>IFERROR(P286+ROWS($P$3:P287)/100000,"")</f>
        <v>43.002850000000002</v>
      </c>
      <c r="R286" s="2">
        <f>IFERROR(SMALL($Q$2:$Q$1001,ROWS($Q$2:Q286)),"")</f>
        <v>29.00197</v>
      </c>
      <c r="S286" s="2">
        <f t="shared" si="9"/>
        <v>197</v>
      </c>
    </row>
    <row r="287" spans="16:19">
      <c r="P287" s="2" t="str">
        <f>IF(AND((SalesData[Sales stage]&lt;&gt;"Won"),SalesData[Sales stage]&lt;&gt;"Lost",OR($B$2=1,INDEX($E$3:$E$13,$B$2)=SalesData[Country])),SalesData[Close Date/Expected Close Date]-DATE(2015,3,31),"")</f>
        <v/>
      </c>
      <c r="Q287" s="2" t="str">
        <f>IFERROR(P287+ROWS($P$3:P288)/100000,"")</f>
        <v/>
      </c>
      <c r="R287" s="2">
        <f>IFERROR(SMALL($Q$2:$Q$1001,ROWS($Q$2:Q287)),"")</f>
        <v>29.004909999999999</v>
      </c>
      <c r="S287" s="2">
        <f t="shared" si="9"/>
        <v>491</v>
      </c>
    </row>
    <row r="288" spans="16:19">
      <c r="P288" s="2">
        <f>IF(AND((SalesData[Sales stage]&lt;&gt;"Won"),SalesData[Sales stage]&lt;&gt;"Lost",OR($B$2=1,INDEX($E$3:$E$13,$B$2)=SalesData[Country])),SalesData[Close Date/Expected Close Date]-DATE(2015,3,31),"")</f>
        <v>42</v>
      </c>
      <c r="Q288" s="2">
        <f>IFERROR(P288+ROWS($P$3:P289)/100000,"")</f>
        <v>42.002870000000001</v>
      </c>
      <c r="R288" s="2">
        <f>IFERROR(SMALL($Q$2:$Q$1001,ROWS($Q$2:Q288)),"")</f>
        <v>29.005109999999998</v>
      </c>
      <c r="S288" s="2">
        <f t="shared" si="9"/>
        <v>511</v>
      </c>
    </row>
    <row r="289" spans="16:19">
      <c r="P289" s="2">
        <f>IF(AND((SalesData[Sales stage]&lt;&gt;"Won"),SalesData[Sales stage]&lt;&gt;"Lost",OR($B$2=1,INDEX($E$3:$E$13,$B$2)=SalesData[Country])),SalesData[Close Date/Expected Close Date]-DATE(2015,3,31),"")</f>
        <v>43</v>
      </c>
      <c r="Q289" s="2">
        <f>IFERROR(P289+ROWS($P$3:P290)/100000,"")</f>
        <v>43.002879999999998</v>
      </c>
      <c r="R289" s="2">
        <f>IFERROR(SMALL($Q$2:$Q$1001,ROWS($Q$2:Q289)),"")</f>
        <v>29.005929999999999</v>
      </c>
      <c r="S289" s="2">
        <f t="shared" si="9"/>
        <v>593</v>
      </c>
    </row>
    <row r="290" spans="16:19">
      <c r="P290" s="2">
        <f>IF(AND((SalesData[Sales stage]&lt;&gt;"Won"),SalesData[Sales stage]&lt;&gt;"Lost",OR($B$2=1,INDEX($E$3:$E$13,$B$2)=SalesData[Country])),SalesData[Close Date/Expected Close Date]-DATE(2015,3,31),"")</f>
        <v>85</v>
      </c>
      <c r="Q290" s="2">
        <f>IFERROR(P290+ROWS($P$3:P291)/100000,"")</f>
        <v>85.002889999999994</v>
      </c>
      <c r="R290" s="2">
        <f>IFERROR(SMALL($Q$2:$Q$1001,ROWS($Q$2:Q290)),"")</f>
        <v>29.006139999999998</v>
      </c>
      <c r="S290" s="2">
        <f t="shared" si="9"/>
        <v>614</v>
      </c>
    </row>
    <row r="291" spans="16:19">
      <c r="P291" s="2">
        <f>IF(AND((SalesData[Sales stage]&lt;&gt;"Won"),SalesData[Sales stage]&lt;&gt;"Lost",OR($B$2=1,INDEX($E$3:$E$13,$B$2)=SalesData[Country])),SalesData[Close Date/Expected Close Date]-DATE(2015,3,31),"")</f>
        <v>72</v>
      </c>
      <c r="Q291" s="2">
        <f>IFERROR(P291+ROWS($P$3:P292)/100000,"")</f>
        <v>72.002899999999997</v>
      </c>
      <c r="R291" s="2">
        <f>IFERROR(SMALL($Q$2:$Q$1001,ROWS($Q$2:Q291)),"")</f>
        <v>30.00226</v>
      </c>
      <c r="S291" s="2">
        <f t="shared" si="9"/>
        <v>226</v>
      </c>
    </row>
    <row r="292" spans="16:19">
      <c r="P292" s="2">
        <f>IF(AND((SalesData[Sales stage]&lt;&gt;"Won"),SalesData[Sales stage]&lt;&gt;"Lost",OR($B$2=1,INDEX($E$3:$E$13,$B$2)=SalesData[Country])),SalesData[Close Date/Expected Close Date]-DATE(2015,3,31),"")</f>
        <v>79</v>
      </c>
      <c r="Q292" s="2">
        <f>IFERROR(P292+ROWS($P$3:P293)/100000,"")</f>
        <v>79.00291</v>
      </c>
      <c r="R292" s="2">
        <f>IFERROR(SMALL($Q$2:$Q$1001,ROWS($Q$2:Q292)),"")</f>
        <v>30.002300000000002</v>
      </c>
      <c r="S292" s="2">
        <f t="shared" si="9"/>
        <v>230</v>
      </c>
    </row>
    <row r="293" spans="16:19">
      <c r="P293" s="2">
        <f>IF(AND((SalesData[Sales stage]&lt;&gt;"Won"),SalesData[Sales stage]&lt;&gt;"Lost",OR($B$2=1,INDEX($E$3:$E$13,$B$2)=SalesData[Country])),SalesData[Close Date/Expected Close Date]-DATE(2015,3,31),"")</f>
        <v>55</v>
      </c>
      <c r="Q293" s="2">
        <f>IFERROR(P293+ROWS($P$3:P294)/100000,"")</f>
        <v>55.002920000000003</v>
      </c>
      <c r="R293" s="2">
        <f>IFERROR(SMALL($Q$2:$Q$1001,ROWS($Q$2:Q293)),"")</f>
        <v>30.002949999999998</v>
      </c>
      <c r="S293" s="2">
        <f t="shared" si="9"/>
        <v>295</v>
      </c>
    </row>
    <row r="294" spans="16:19">
      <c r="P294" s="2">
        <f>IF(AND((SalesData[Sales stage]&lt;&gt;"Won"),SalesData[Sales stage]&lt;&gt;"Lost",OR($B$2=1,INDEX($E$3:$E$13,$B$2)=SalesData[Country])),SalesData[Close Date/Expected Close Date]-DATE(2015,3,31),"")</f>
        <v>48</v>
      </c>
      <c r="Q294" s="2">
        <f>IFERROR(P294+ROWS($P$3:P295)/100000,"")</f>
        <v>48.002929999999999</v>
      </c>
      <c r="R294" s="2">
        <f>IFERROR(SMALL($Q$2:$Q$1001,ROWS($Q$2:Q294)),"")</f>
        <v>30.003150000000002</v>
      </c>
      <c r="S294" s="2">
        <f t="shared" si="9"/>
        <v>315</v>
      </c>
    </row>
    <row r="295" spans="16:19">
      <c r="P295" s="2">
        <f>IF(AND((SalesData[Sales stage]&lt;&gt;"Won"),SalesData[Sales stage]&lt;&gt;"Lost",OR($B$2=1,INDEX($E$3:$E$13,$B$2)=SalesData[Country])),SalesData[Close Date/Expected Close Date]-DATE(2015,3,31),"")</f>
        <v>42</v>
      </c>
      <c r="Q295" s="2">
        <f>IFERROR(P295+ROWS($P$3:P296)/100000,"")</f>
        <v>42.002940000000002</v>
      </c>
      <c r="R295" s="2">
        <f>IFERROR(SMALL($Q$2:$Q$1001,ROWS($Q$2:Q295)),"")</f>
        <v>30.004750000000001</v>
      </c>
      <c r="S295" s="2">
        <f t="shared" si="9"/>
        <v>475</v>
      </c>
    </row>
    <row r="296" spans="16:19">
      <c r="P296" s="2">
        <f>IF(AND((SalesData[Sales stage]&lt;&gt;"Won"),SalesData[Sales stage]&lt;&gt;"Lost",OR($B$2=1,INDEX($E$3:$E$13,$B$2)=SalesData[Country])),SalesData[Close Date/Expected Close Date]-DATE(2015,3,31),"")</f>
        <v>30</v>
      </c>
      <c r="Q296" s="2">
        <f>IFERROR(P296+ROWS($P$3:P297)/100000,"")</f>
        <v>30.002949999999998</v>
      </c>
      <c r="R296" s="2">
        <f>IFERROR(SMALL($Q$2:$Q$1001,ROWS($Q$2:Q296)),"")</f>
        <v>30.00609</v>
      </c>
      <c r="S296" s="2">
        <f t="shared" si="9"/>
        <v>609</v>
      </c>
    </row>
    <row r="297" spans="16:19">
      <c r="P297" s="2" t="str">
        <f>IF(AND((SalesData[Sales stage]&lt;&gt;"Won"),SalesData[Sales stage]&lt;&gt;"Lost",OR($B$2=1,INDEX($E$3:$E$13,$B$2)=SalesData[Country])),SalesData[Close Date/Expected Close Date]-DATE(2015,3,31),"")</f>
        <v/>
      </c>
      <c r="Q297" s="2" t="str">
        <f>IFERROR(P297+ROWS($P$3:P298)/100000,"")</f>
        <v/>
      </c>
      <c r="R297" s="2">
        <f>IFERROR(SMALL($Q$2:$Q$1001,ROWS($Q$2:Q297)),"")</f>
        <v>30.006150000000002</v>
      </c>
      <c r="S297" s="2">
        <f t="shared" si="9"/>
        <v>615</v>
      </c>
    </row>
    <row r="298" spans="16:19">
      <c r="P298" s="2">
        <f>IF(AND((SalesData[Sales stage]&lt;&gt;"Won"),SalesData[Sales stage]&lt;&gt;"Lost",OR($B$2=1,INDEX($E$3:$E$13,$B$2)=SalesData[Country])),SalesData[Close Date/Expected Close Date]-DATE(2015,3,31),"")</f>
        <v>39</v>
      </c>
      <c r="Q298" s="2">
        <f>IFERROR(P298+ROWS($P$3:P299)/100000,"")</f>
        <v>39.002969999999998</v>
      </c>
      <c r="R298" s="2">
        <f>IFERROR(SMALL($Q$2:$Q$1001,ROWS($Q$2:Q298)),"")</f>
        <v>30.007210000000001</v>
      </c>
      <c r="S298" s="2">
        <f t="shared" si="9"/>
        <v>721</v>
      </c>
    </row>
    <row r="299" spans="16:19">
      <c r="P299" s="2">
        <f>IF(AND((SalesData[Sales stage]&lt;&gt;"Won"),SalesData[Sales stage]&lt;&gt;"Lost",OR($B$2=1,INDEX($E$3:$E$13,$B$2)=SalesData[Country])),SalesData[Close Date/Expected Close Date]-DATE(2015,3,31),"")</f>
        <v>64</v>
      </c>
      <c r="Q299" s="2">
        <f>IFERROR(P299+ROWS($P$3:P300)/100000,"")</f>
        <v>64.002979999999994</v>
      </c>
      <c r="R299" s="2">
        <f>IFERROR(SMALL($Q$2:$Q$1001,ROWS($Q$2:Q299)),"")</f>
        <v>31.003119999999999</v>
      </c>
      <c r="S299" s="2">
        <f t="shared" si="9"/>
        <v>312</v>
      </c>
    </row>
    <row r="300" spans="16:19">
      <c r="P300" s="2">
        <f>IF(AND((SalesData[Sales stage]&lt;&gt;"Won"),SalesData[Sales stage]&lt;&gt;"Lost",OR($B$2=1,INDEX($E$3:$E$13,$B$2)=SalesData[Country])),SalesData[Close Date/Expected Close Date]-DATE(2015,3,31),"")</f>
        <v>38</v>
      </c>
      <c r="Q300" s="2">
        <f>IFERROR(P300+ROWS($P$3:P301)/100000,"")</f>
        <v>38.002989999999997</v>
      </c>
      <c r="R300" s="2">
        <f>IFERROR(SMALL($Q$2:$Q$1001,ROWS($Q$2:Q300)),"")</f>
        <v>31.00432</v>
      </c>
      <c r="S300" s="2">
        <f t="shared" si="9"/>
        <v>432</v>
      </c>
    </row>
    <row r="301" spans="16:19">
      <c r="P301" s="2" t="str">
        <f>IF(AND((SalesData[Sales stage]&lt;&gt;"Won"),SalesData[Sales stage]&lt;&gt;"Lost",OR($B$2=1,INDEX($E$3:$E$13,$B$2)=SalesData[Country])),SalesData[Close Date/Expected Close Date]-DATE(2015,3,31),"")</f>
        <v/>
      </c>
      <c r="Q301" s="2" t="str">
        <f>IFERROR(P301+ROWS($P$3:P302)/100000,"")</f>
        <v/>
      </c>
      <c r="R301" s="2">
        <f>IFERROR(SMALL($Q$2:$Q$1001,ROWS($Q$2:Q301)),"")</f>
        <v>31.005030000000001</v>
      </c>
      <c r="S301" s="2">
        <f t="shared" si="9"/>
        <v>503</v>
      </c>
    </row>
    <row r="302" spans="16:19">
      <c r="P302" s="2">
        <f>IF(AND((SalesData[Sales stage]&lt;&gt;"Won"),SalesData[Sales stage]&lt;&gt;"Lost",OR($B$2=1,INDEX($E$3:$E$13,$B$2)=SalesData[Country])),SalesData[Close Date/Expected Close Date]-DATE(2015,3,31),"")</f>
        <v>8</v>
      </c>
      <c r="Q302" s="2">
        <f>IFERROR(P302+ROWS($P$3:P303)/100000,"")</f>
        <v>8.0030099999999997</v>
      </c>
      <c r="R302" s="2">
        <f>IFERROR(SMALL($Q$2:$Q$1001,ROWS($Q$2:Q302)),"")</f>
        <v>31.00656</v>
      </c>
      <c r="S302" s="2">
        <f t="shared" si="9"/>
        <v>656</v>
      </c>
    </row>
    <row r="303" spans="16:19">
      <c r="P303" s="2">
        <f>IF(AND((SalesData[Sales stage]&lt;&gt;"Won"),SalesData[Sales stage]&lt;&gt;"Lost",OR($B$2=1,INDEX($E$3:$E$13,$B$2)=SalesData[Country])),SalesData[Close Date/Expected Close Date]-DATE(2015,3,31),"")</f>
        <v>72</v>
      </c>
      <c r="Q303" s="2">
        <f>IFERROR(P303+ROWS($P$3:P304)/100000,"")</f>
        <v>72.003020000000006</v>
      </c>
      <c r="R303" s="2">
        <f>IFERROR(SMALL($Q$2:$Q$1001,ROWS($Q$2:Q303)),"")</f>
        <v>31.00694</v>
      </c>
      <c r="S303" s="2">
        <f t="shared" si="9"/>
        <v>694</v>
      </c>
    </row>
    <row r="304" spans="16:19">
      <c r="P304" s="2" t="str">
        <f>IF(AND((SalesData[Sales stage]&lt;&gt;"Won"),SalesData[Sales stage]&lt;&gt;"Lost",OR($B$2=1,INDEX($E$3:$E$13,$B$2)=SalesData[Country])),SalesData[Close Date/Expected Close Date]-DATE(2015,3,31),"")</f>
        <v/>
      </c>
      <c r="Q304" s="2" t="str">
        <f>IFERROR(P304+ROWS($P$3:P305)/100000,"")</f>
        <v/>
      </c>
      <c r="R304" s="2">
        <f>IFERROR(SMALL($Q$2:$Q$1001,ROWS($Q$2:Q304)),"")</f>
        <v>31.00759</v>
      </c>
      <c r="S304" s="2">
        <f t="shared" si="9"/>
        <v>759</v>
      </c>
    </row>
    <row r="305" spans="16:19">
      <c r="P305" s="2">
        <f>IF(AND((SalesData[Sales stage]&lt;&gt;"Won"),SalesData[Sales stage]&lt;&gt;"Lost",OR($B$2=1,INDEX($E$3:$E$13,$B$2)=SalesData[Country])),SalesData[Close Date/Expected Close Date]-DATE(2015,3,31),"")</f>
        <v>65</v>
      </c>
      <c r="Q305" s="2">
        <f>IFERROR(P305+ROWS($P$3:P306)/100000,"")</f>
        <v>65.003039999999999</v>
      </c>
      <c r="R305" s="2">
        <f>IFERROR(SMALL($Q$2:$Q$1001,ROWS($Q$2:Q305)),"")</f>
        <v>31.008579999999998</v>
      </c>
      <c r="S305" s="2">
        <f t="shared" si="9"/>
        <v>858</v>
      </c>
    </row>
    <row r="306" spans="16:19">
      <c r="P306" s="2">
        <f>IF(AND((SalesData[Sales stage]&lt;&gt;"Won"),SalesData[Sales stage]&lt;&gt;"Lost",OR($B$2=1,INDEX($E$3:$E$13,$B$2)=SalesData[Country])),SalesData[Close Date/Expected Close Date]-DATE(2015,3,31),"")</f>
        <v>87</v>
      </c>
      <c r="Q306" s="2">
        <f>IFERROR(P306+ROWS($P$3:P307)/100000,"")</f>
        <v>87.003050000000002</v>
      </c>
      <c r="R306" s="2">
        <f>IFERROR(SMALL($Q$2:$Q$1001,ROWS($Q$2:Q306)),"")</f>
        <v>32.001019999999997</v>
      </c>
      <c r="S306" s="2">
        <f t="shared" si="9"/>
        <v>102</v>
      </c>
    </row>
    <row r="307" spans="16:19">
      <c r="P307" s="2">
        <f>IF(AND((SalesData[Sales stage]&lt;&gt;"Won"),SalesData[Sales stage]&lt;&gt;"Lost",OR($B$2=1,INDEX($E$3:$E$13,$B$2)=SalesData[Country])),SalesData[Close Date/Expected Close Date]-DATE(2015,3,31),"")</f>
        <v>8</v>
      </c>
      <c r="Q307" s="2">
        <f>IFERROR(P307+ROWS($P$3:P308)/100000,"")</f>
        <v>8.0030599999999996</v>
      </c>
      <c r="R307" s="2">
        <f>IFERROR(SMALL($Q$2:$Q$1001,ROWS($Q$2:Q307)),"")</f>
        <v>32.001269999999998</v>
      </c>
      <c r="S307" s="2">
        <f t="shared" si="9"/>
        <v>127</v>
      </c>
    </row>
    <row r="308" spans="16:19">
      <c r="P308" s="2">
        <f>IF(AND((SalesData[Sales stage]&lt;&gt;"Won"),SalesData[Sales stage]&lt;&gt;"Lost",OR($B$2=1,INDEX($E$3:$E$13,$B$2)=SalesData[Country])),SalesData[Close Date/Expected Close Date]-DATE(2015,3,31),"")</f>
        <v>74</v>
      </c>
      <c r="Q308" s="2">
        <f>IFERROR(P308+ROWS($P$3:P309)/100000,"")</f>
        <v>74.003069999999994</v>
      </c>
      <c r="R308" s="2">
        <f>IFERROR(SMALL($Q$2:$Q$1001,ROWS($Q$2:Q308)),"")</f>
        <v>32.002679999999998</v>
      </c>
      <c r="S308" s="2">
        <f t="shared" si="9"/>
        <v>268</v>
      </c>
    </row>
    <row r="309" spans="16:19">
      <c r="P309" s="2">
        <f>IF(AND((SalesData[Sales stage]&lt;&gt;"Won"),SalesData[Sales stage]&lt;&gt;"Lost",OR($B$2=1,INDEX($E$3:$E$13,$B$2)=SalesData[Country])),SalesData[Close Date/Expected Close Date]-DATE(2015,3,31),"")</f>
        <v>3</v>
      </c>
      <c r="Q309" s="2">
        <f>IFERROR(P309+ROWS($P$3:P310)/100000,"")</f>
        <v>3.0030800000000002</v>
      </c>
      <c r="R309" s="2">
        <f>IFERROR(SMALL($Q$2:$Q$1001,ROWS($Q$2:Q309)),"")</f>
        <v>32.004510000000003</v>
      </c>
      <c r="S309" s="2">
        <f t="shared" si="9"/>
        <v>451</v>
      </c>
    </row>
    <row r="310" spans="16:19">
      <c r="P310" s="2" t="str">
        <f>IF(AND((SalesData[Sales stage]&lt;&gt;"Won"),SalesData[Sales stage]&lt;&gt;"Lost",OR($B$2=1,INDEX($E$3:$E$13,$B$2)=SalesData[Country])),SalesData[Close Date/Expected Close Date]-DATE(2015,3,31),"")</f>
        <v/>
      </c>
      <c r="Q310" s="2" t="str">
        <f>IFERROR(P310+ROWS($P$3:P311)/100000,"")</f>
        <v/>
      </c>
      <c r="R310" s="2">
        <f>IFERROR(SMALL($Q$2:$Q$1001,ROWS($Q$2:Q310)),"")</f>
        <v>32.00459</v>
      </c>
      <c r="S310" s="2">
        <f t="shared" si="9"/>
        <v>459</v>
      </c>
    </row>
    <row r="311" spans="16:19">
      <c r="P311" s="2">
        <f>IF(AND((SalesData[Sales stage]&lt;&gt;"Won"),SalesData[Sales stage]&lt;&gt;"Lost",OR($B$2=1,INDEX($E$3:$E$13,$B$2)=SalesData[Country])),SalesData[Close Date/Expected Close Date]-DATE(2015,3,31),"")</f>
        <v>19</v>
      </c>
      <c r="Q311" s="2">
        <f>IFERROR(P311+ROWS($P$3:P312)/100000,"")</f>
        <v>19.0031</v>
      </c>
      <c r="R311" s="2">
        <f>IFERROR(SMALL($Q$2:$Q$1001,ROWS($Q$2:Q311)),"")</f>
        <v>32.007309999999997</v>
      </c>
      <c r="S311" s="2">
        <f t="shared" si="9"/>
        <v>731</v>
      </c>
    </row>
    <row r="312" spans="16:19">
      <c r="P312" s="2">
        <f>IF(AND((SalesData[Sales stage]&lt;&gt;"Won"),SalesData[Sales stage]&lt;&gt;"Lost",OR($B$2=1,INDEX($E$3:$E$13,$B$2)=SalesData[Country])),SalesData[Close Date/Expected Close Date]-DATE(2015,3,31),"")</f>
        <v>77</v>
      </c>
      <c r="Q312" s="2">
        <f>IFERROR(P312+ROWS($P$3:P313)/100000,"")</f>
        <v>77.003110000000007</v>
      </c>
      <c r="R312" s="2">
        <f>IFERROR(SMALL($Q$2:$Q$1001,ROWS($Q$2:Q312)),"")</f>
        <v>32.007640000000002</v>
      </c>
      <c r="S312" s="2">
        <f t="shared" si="9"/>
        <v>764</v>
      </c>
    </row>
    <row r="313" spans="16:19">
      <c r="P313" s="2">
        <f>IF(AND((SalesData[Sales stage]&lt;&gt;"Won"),SalesData[Sales stage]&lt;&gt;"Lost",OR($B$2=1,INDEX($E$3:$E$13,$B$2)=SalesData[Country])),SalesData[Close Date/Expected Close Date]-DATE(2015,3,31),"")</f>
        <v>31</v>
      </c>
      <c r="Q313" s="2">
        <f>IFERROR(P313+ROWS($P$3:P314)/100000,"")</f>
        <v>31.003119999999999</v>
      </c>
      <c r="R313" s="2">
        <f>IFERROR(SMALL($Q$2:$Q$1001,ROWS($Q$2:Q313)),"")</f>
        <v>32.00949</v>
      </c>
      <c r="S313" s="2">
        <f t="shared" si="9"/>
        <v>949</v>
      </c>
    </row>
    <row r="314" spans="16:19">
      <c r="P314" s="2">
        <f>IF(AND((SalesData[Sales stage]&lt;&gt;"Won"),SalesData[Sales stage]&lt;&gt;"Lost",OR($B$2=1,INDEX($E$3:$E$13,$B$2)=SalesData[Country])),SalesData[Close Date/Expected Close Date]-DATE(2015,3,31),"")</f>
        <v>65</v>
      </c>
      <c r="Q314" s="2">
        <f>IFERROR(P314+ROWS($P$3:P315)/100000,"")</f>
        <v>65.003129999999999</v>
      </c>
      <c r="R314" s="2">
        <f>IFERROR(SMALL($Q$2:$Q$1001,ROWS($Q$2:Q314)),"")</f>
        <v>32.009929999999997</v>
      </c>
      <c r="S314" s="2">
        <f t="shared" si="9"/>
        <v>993</v>
      </c>
    </row>
    <row r="315" spans="16:19">
      <c r="P315" s="2">
        <f>IF(AND((SalesData[Sales stage]&lt;&gt;"Won"),SalesData[Sales stage]&lt;&gt;"Lost",OR($B$2=1,INDEX($E$3:$E$13,$B$2)=SalesData[Country])),SalesData[Close Date/Expected Close Date]-DATE(2015,3,31),"")</f>
        <v>88</v>
      </c>
      <c r="Q315" s="2">
        <f>IFERROR(P315+ROWS($P$3:P316)/100000,"")</f>
        <v>88.003140000000002</v>
      </c>
      <c r="R315" s="2">
        <f>IFERROR(SMALL($Q$2:$Q$1001,ROWS($Q$2:Q315)),"")</f>
        <v>33.001240000000003</v>
      </c>
      <c r="S315" s="2">
        <f t="shared" si="9"/>
        <v>124</v>
      </c>
    </row>
    <row r="316" spans="16:19">
      <c r="P316" s="2">
        <f>IF(AND((SalesData[Sales stage]&lt;&gt;"Won"),SalesData[Sales stage]&lt;&gt;"Lost",OR($B$2=1,INDEX($E$3:$E$13,$B$2)=SalesData[Country])),SalesData[Close Date/Expected Close Date]-DATE(2015,3,31),"")</f>
        <v>30</v>
      </c>
      <c r="Q316" s="2">
        <f>IFERROR(P316+ROWS($P$3:P317)/100000,"")</f>
        <v>30.003150000000002</v>
      </c>
      <c r="R316" s="2">
        <f>IFERROR(SMALL($Q$2:$Q$1001,ROWS($Q$2:Q316)),"")</f>
        <v>33.002839999999999</v>
      </c>
      <c r="S316" s="2">
        <f t="shared" si="9"/>
        <v>284</v>
      </c>
    </row>
    <row r="317" spans="16:19">
      <c r="P317" s="2">
        <f>IF(AND((SalesData[Sales stage]&lt;&gt;"Won"),SalesData[Sales stage]&lt;&gt;"Lost",OR($B$2=1,INDEX($E$3:$E$13,$B$2)=SalesData[Country])),SalesData[Close Date/Expected Close Date]-DATE(2015,3,31),"")</f>
        <v>71</v>
      </c>
      <c r="Q317" s="2">
        <f>IFERROR(P317+ROWS($P$3:P318)/100000,"")</f>
        <v>71.003159999999994</v>
      </c>
      <c r="R317" s="2">
        <f>IFERROR(SMALL($Q$2:$Q$1001,ROWS($Q$2:Q317)),"")</f>
        <v>33.004260000000002</v>
      </c>
      <c r="S317" s="2">
        <f t="shared" si="9"/>
        <v>426</v>
      </c>
    </row>
    <row r="318" spans="16:19">
      <c r="P318" s="2">
        <f>IF(AND((SalesData[Sales stage]&lt;&gt;"Won"),SalesData[Sales stage]&lt;&gt;"Lost",OR($B$2=1,INDEX($E$3:$E$13,$B$2)=SalesData[Country])),SalesData[Close Date/Expected Close Date]-DATE(2015,3,31),"")</f>
        <v>41</v>
      </c>
      <c r="Q318" s="2">
        <f>IFERROR(P318+ROWS($P$3:P319)/100000,"")</f>
        <v>41.003169999999997</v>
      </c>
      <c r="R318" s="2">
        <f>IFERROR(SMALL($Q$2:$Q$1001,ROWS($Q$2:Q318)),"")</f>
        <v>33.004469999999998</v>
      </c>
      <c r="S318" s="2">
        <f t="shared" si="9"/>
        <v>447</v>
      </c>
    </row>
    <row r="319" spans="16:19">
      <c r="P319" s="2">
        <f>IF(AND((SalesData[Sales stage]&lt;&gt;"Won"),SalesData[Sales stage]&lt;&gt;"Lost",OR($B$2=1,INDEX($E$3:$E$13,$B$2)=SalesData[Country])),SalesData[Close Date/Expected Close Date]-DATE(2015,3,31),"")</f>
        <v>26</v>
      </c>
      <c r="Q319" s="2">
        <f>IFERROR(P319+ROWS($P$3:P320)/100000,"")</f>
        <v>26.00318</v>
      </c>
      <c r="R319" s="2">
        <f>IFERROR(SMALL($Q$2:$Q$1001,ROWS($Q$2:Q319)),"")</f>
        <v>33.005499999999998</v>
      </c>
      <c r="S319" s="2">
        <f t="shared" si="9"/>
        <v>550</v>
      </c>
    </row>
    <row r="320" spans="16:19">
      <c r="P320" s="2">
        <f>IF(AND((SalesData[Sales stage]&lt;&gt;"Won"),SalesData[Sales stage]&lt;&gt;"Lost",OR($B$2=1,INDEX($E$3:$E$13,$B$2)=SalesData[Country])),SalesData[Close Date/Expected Close Date]-DATE(2015,3,31),"")</f>
        <v>2</v>
      </c>
      <c r="Q320" s="2">
        <f>IFERROR(P320+ROWS($P$3:P321)/100000,"")</f>
        <v>2.00319</v>
      </c>
      <c r="R320" s="2">
        <f>IFERROR(SMALL($Q$2:$Q$1001,ROWS($Q$2:Q320)),"")</f>
        <v>33.006210000000003</v>
      </c>
      <c r="S320" s="2">
        <f t="shared" si="9"/>
        <v>621</v>
      </c>
    </row>
    <row r="321" spans="16:19">
      <c r="P321" s="2">
        <f>IF(AND((SalesData[Sales stage]&lt;&gt;"Won"),SalesData[Sales stage]&lt;&gt;"Lost",OR($B$2=1,INDEX($E$3:$E$13,$B$2)=SalesData[Country])),SalesData[Close Date/Expected Close Date]-DATE(2015,3,31),"")</f>
        <v>35</v>
      </c>
      <c r="Q321" s="2">
        <f>IFERROR(P321+ROWS($P$3:P322)/100000,"")</f>
        <v>35.0032</v>
      </c>
      <c r="R321" s="2">
        <f>IFERROR(SMALL($Q$2:$Q$1001,ROWS($Q$2:Q321)),"")</f>
        <v>33.006369999999997</v>
      </c>
      <c r="S321" s="2">
        <f t="shared" si="9"/>
        <v>637</v>
      </c>
    </row>
    <row r="322" spans="16:19">
      <c r="P322" s="2">
        <f>IF(AND((SalesData[Sales stage]&lt;&gt;"Won"),SalesData[Sales stage]&lt;&gt;"Lost",OR($B$2=1,INDEX($E$3:$E$13,$B$2)=SalesData[Country])),SalesData[Close Date/Expected Close Date]-DATE(2015,3,31),"")</f>
        <v>86</v>
      </c>
      <c r="Q322" s="2">
        <f>IFERROR(P322+ROWS($P$3:P323)/100000,"")</f>
        <v>86.003209999999996</v>
      </c>
      <c r="R322" s="2">
        <f>IFERROR(SMALL($Q$2:$Q$1001,ROWS($Q$2:Q322)),"")</f>
        <v>33.006639999999997</v>
      </c>
      <c r="S322" s="2">
        <f t="shared" si="9"/>
        <v>664</v>
      </c>
    </row>
    <row r="323" spans="16:19">
      <c r="P323" s="2">
        <f>IF(AND((SalesData[Sales stage]&lt;&gt;"Won"),SalesData[Sales stage]&lt;&gt;"Lost",OR($B$2=1,INDEX($E$3:$E$13,$B$2)=SalesData[Country])),SalesData[Close Date/Expected Close Date]-DATE(2015,3,31),"")</f>
        <v>42</v>
      </c>
      <c r="Q323" s="2">
        <f>IFERROR(P323+ROWS($P$3:P324)/100000,"")</f>
        <v>42.003219999999999</v>
      </c>
      <c r="R323" s="2">
        <f>IFERROR(SMALL($Q$2:$Q$1001,ROWS($Q$2:Q323)),"")</f>
        <v>33.007260000000002</v>
      </c>
      <c r="S323" s="2">
        <f t="shared" ref="S323:S386" si="10">IF(R323&lt;&gt;"",MATCH(R323,$Q$2:$Q$1001,0),"")</f>
        <v>726</v>
      </c>
    </row>
    <row r="324" spans="16:19">
      <c r="P324" s="2">
        <f>IF(AND((SalesData[Sales stage]&lt;&gt;"Won"),SalesData[Sales stage]&lt;&gt;"Lost",OR($B$2=1,INDEX($E$3:$E$13,$B$2)=SalesData[Country])),SalesData[Close Date/Expected Close Date]-DATE(2015,3,31),"")</f>
        <v>74</v>
      </c>
      <c r="Q324" s="2">
        <f>IFERROR(P324+ROWS($P$3:P325)/100000,"")</f>
        <v>74.003230000000002</v>
      </c>
      <c r="R324" s="2">
        <f>IFERROR(SMALL($Q$2:$Q$1001,ROWS($Q$2:Q324)),"")</f>
        <v>33.009720000000002</v>
      </c>
      <c r="S324" s="2">
        <f t="shared" si="10"/>
        <v>972</v>
      </c>
    </row>
    <row r="325" spans="16:19">
      <c r="P325" s="2">
        <f>IF(AND((SalesData[Sales stage]&lt;&gt;"Won"),SalesData[Sales stage]&lt;&gt;"Lost",OR($B$2=1,INDEX($E$3:$E$13,$B$2)=SalesData[Country])),SalesData[Close Date/Expected Close Date]-DATE(2015,3,31),"")</f>
        <v>57</v>
      </c>
      <c r="Q325" s="2">
        <f>IFERROR(P325+ROWS($P$3:P326)/100000,"")</f>
        <v>57.003239999999998</v>
      </c>
      <c r="R325" s="2">
        <f>IFERROR(SMALL($Q$2:$Q$1001,ROWS($Q$2:Q325)),"")</f>
        <v>34.000039999999998</v>
      </c>
      <c r="S325" s="2">
        <f t="shared" si="10"/>
        <v>4</v>
      </c>
    </row>
    <row r="326" spans="16:19">
      <c r="P326" s="2">
        <f>IF(AND((SalesData[Sales stage]&lt;&gt;"Won"),SalesData[Sales stage]&lt;&gt;"Lost",OR($B$2=1,INDEX($E$3:$E$13,$B$2)=SalesData[Country])),SalesData[Close Date/Expected Close Date]-DATE(2015,3,31),"")</f>
        <v>88</v>
      </c>
      <c r="Q326" s="2">
        <f>IFERROR(P326+ROWS($P$3:P327)/100000,"")</f>
        <v>88.003249999999994</v>
      </c>
      <c r="R326" s="2">
        <f>IFERROR(SMALL($Q$2:$Q$1001,ROWS($Q$2:Q326)),"")</f>
        <v>34.002130000000001</v>
      </c>
      <c r="S326" s="2">
        <f t="shared" si="10"/>
        <v>213</v>
      </c>
    </row>
    <row r="327" spans="16:19">
      <c r="P327" s="2">
        <f>IF(AND((SalesData[Sales stage]&lt;&gt;"Won"),SalesData[Sales stage]&lt;&gt;"Lost",OR($B$2=1,INDEX($E$3:$E$13,$B$2)=SalesData[Country])),SalesData[Close Date/Expected Close Date]-DATE(2015,3,31),"")</f>
        <v>38</v>
      </c>
      <c r="Q327" s="2">
        <f>IFERROR(P327+ROWS($P$3:P328)/100000,"")</f>
        <v>38.003259999999997</v>
      </c>
      <c r="R327" s="2">
        <f>IFERROR(SMALL($Q$2:$Q$1001,ROWS($Q$2:Q327)),"")</f>
        <v>34.002409999999998</v>
      </c>
      <c r="S327" s="2">
        <f t="shared" si="10"/>
        <v>241</v>
      </c>
    </row>
    <row r="328" spans="16:19">
      <c r="P328" s="2">
        <f>IF(AND((SalesData[Sales stage]&lt;&gt;"Won"),SalesData[Sales stage]&lt;&gt;"Lost",OR($B$2=1,INDEX($E$3:$E$13,$B$2)=SalesData[Country])),SalesData[Close Date/Expected Close Date]-DATE(2015,3,31),"")</f>
        <v>19</v>
      </c>
      <c r="Q328" s="2">
        <f>IFERROR(P328+ROWS($P$3:P329)/100000,"")</f>
        <v>19.003270000000001</v>
      </c>
      <c r="R328" s="2">
        <f>IFERROR(SMALL($Q$2:$Q$1001,ROWS($Q$2:Q328)),"")</f>
        <v>34.002429999999997</v>
      </c>
      <c r="S328" s="2">
        <f t="shared" si="10"/>
        <v>243</v>
      </c>
    </row>
    <row r="329" spans="16:19">
      <c r="P329" s="2">
        <f>IF(AND((SalesData[Sales stage]&lt;&gt;"Won"),SalesData[Sales stage]&lt;&gt;"Lost",OR($B$2=1,INDEX($E$3:$E$13,$B$2)=SalesData[Country])),SalesData[Close Date/Expected Close Date]-DATE(2015,3,31),"")</f>
        <v>40</v>
      </c>
      <c r="Q329" s="2">
        <f>IFERROR(P329+ROWS($P$3:P330)/100000,"")</f>
        <v>40.003279999999997</v>
      </c>
      <c r="R329" s="2">
        <f>IFERROR(SMALL($Q$2:$Q$1001,ROWS($Q$2:Q329)),"")</f>
        <v>34.002569999999999</v>
      </c>
      <c r="S329" s="2">
        <f t="shared" si="10"/>
        <v>257</v>
      </c>
    </row>
    <row r="330" spans="16:19">
      <c r="P330" s="2">
        <f>IF(AND((SalesData[Sales stage]&lt;&gt;"Won"),SalesData[Sales stage]&lt;&gt;"Lost",OR($B$2=1,INDEX($E$3:$E$13,$B$2)=SalesData[Country])),SalesData[Close Date/Expected Close Date]-DATE(2015,3,31),"")</f>
        <v>47</v>
      </c>
      <c r="Q330" s="2">
        <f>IFERROR(P330+ROWS($P$3:P331)/100000,"")</f>
        <v>47.00329</v>
      </c>
      <c r="R330" s="2">
        <f>IFERROR(SMALL($Q$2:$Q$1001,ROWS($Q$2:Q330)),"")</f>
        <v>34.003520000000002</v>
      </c>
      <c r="S330" s="2">
        <f t="shared" si="10"/>
        <v>352</v>
      </c>
    </row>
    <row r="331" spans="16:19">
      <c r="P331" s="2">
        <f>IF(AND((SalesData[Sales stage]&lt;&gt;"Won"),SalesData[Sales stage]&lt;&gt;"Lost",OR($B$2=1,INDEX($E$3:$E$13,$B$2)=SalesData[Country])),SalesData[Close Date/Expected Close Date]-DATE(2015,3,31),"")</f>
        <v>87</v>
      </c>
      <c r="Q331" s="2">
        <f>IFERROR(P331+ROWS($P$3:P332)/100000,"")</f>
        <v>87.003299999999996</v>
      </c>
      <c r="R331" s="2">
        <f>IFERROR(SMALL($Q$2:$Q$1001,ROWS($Q$2:Q331)),"")</f>
        <v>34.003999999999998</v>
      </c>
      <c r="S331" s="2">
        <f t="shared" si="10"/>
        <v>400</v>
      </c>
    </row>
    <row r="332" spans="16:19">
      <c r="P332" s="2">
        <f>IF(AND((SalesData[Sales stage]&lt;&gt;"Won"),SalesData[Sales stage]&lt;&gt;"Lost",OR($B$2=1,INDEX($E$3:$E$13,$B$2)=SalesData[Country])),SalesData[Close Date/Expected Close Date]-DATE(2015,3,31),"")</f>
        <v>41</v>
      </c>
      <c r="Q332" s="2">
        <f>IFERROR(P332+ROWS($P$3:P333)/100000,"")</f>
        <v>41.003309999999999</v>
      </c>
      <c r="R332" s="2">
        <f>IFERROR(SMALL($Q$2:$Q$1001,ROWS($Q$2:Q332)),"")</f>
        <v>34.004109999999997</v>
      </c>
      <c r="S332" s="2">
        <f t="shared" si="10"/>
        <v>411</v>
      </c>
    </row>
    <row r="333" spans="16:19">
      <c r="P333" s="2">
        <f>IF(AND((SalesData[Sales stage]&lt;&gt;"Won"),SalesData[Sales stage]&lt;&gt;"Lost",OR($B$2=1,INDEX($E$3:$E$13,$B$2)=SalesData[Country])),SalesData[Close Date/Expected Close Date]-DATE(2015,3,31),"")</f>
        <v>19</v>
      </c>
      <c r="Q333" s="2">
        <f>IFERROR(P333+ROWS($P$3:P334)/100000,"")</f>
        <v>19.003319999999999</v>
      </c>
      <c r="R333" s="2">
        <f>IFERROR(SMALL($Q$2:$Q$1001,ROWS($Q$2:Q333)),"")</f>
        <v>34.00412</v>
      </c>
      <c r="S333" s="2">
        <f t="shared" si="10"/>
        <v>412</v>
      </c>
    </row>
    <row r="334" spans="16:19">
      <c r="P334" s="2">
        <f>IF(AND((SalesData[Sales stage]&lt;&gt;"Won"),SalesData[Sales stage]&lt;&gt;"Lost",OR($B$2=1,INDEX($E$3:$E$13,$B$2)=SalesData[Country])),SalesData[Close Date/Expected Close Date]-DATE(2015,3,31),"")</f>
        <v>56</v>
      </c>
      <c r="Q334" s="2">
        <f>IFERROR(P334+ROWS($P$3:P335)/100000,"")</f>
        <v>56.003329999999998</v>
      </c>
      <c r="R334" s="2">
        <f>IFERROR(SMALL($Q$2:$Q$1001,ROWS($Q$2:Q334)),"")</f>
        <v>34.005090000000003</v>
      </c>
      <c r="S334" s="2">
        <f t="shared" si="10"/>
        <v>509</v>
      </c>
    </row>
    <row r="335" spans="16:19">
      <c r="P335" s="2">
        <f>IF(AND((SalesData[Sales stage]&lt;&gt;"Won"),SalesData[Sales stage]&lt;&gt;"Lost",OR($B$2=1,INDEX($E$3:$E$13,$B$2)=SalesData[Country])),SalesData[Close Date/Expected Close Date]-DATE(2015,3,31),"")</f>
        <v>76</v>
      </c>
      <c r="Q335" s="2">
        <f>IFERROR(P335+ROWS($P$3:P336)/100000,"")</f>
        <v>76.003339999999994</v>
      </c>
      <c r="R335" s="2">
        <f>IFERROR(SMALL($Q$2:$Q$1001,ROWS($Q$2:Q335)),"")</f>
        <v>34.006270000000001</v>
      </c>
      <c r="S335" s="2">
        <f t="shared" si="10"/>
        <v>627</v>
      </c>
    </row>
    <row r="336" spans="16:19">
      <c r="P336" s="2">
        <f>IF(AND((SalesData[Sales stage]&lt;&gt;"Won"),SalesData[Sales stage]&lt;&gt;"Lost",OR($B$2=1,INDEX($E$3:$E$13,$B$2)=SalesData[Country])),SalesData[Close Date/Expected Close Date]-DATE(2015,3,31),"")</f>
        <v>28</v>
      </c>
      <c r="Q336" s="2">
        <f>IFERROR(P336+ROWS($P$3:P337)/100000,"")</f>
        <v>28.003350000000001</v>
      </c>
      <c r="R336" s="2">
        <f>IFERROR(SMALL($Q$2:$Q$1001,ROWS($Q$2:Q336)),"")</f>
        <v>34.006320000000002</v>
      </c>
      <c r="S336" s="2">
        <f t="shared" si="10"/>
        <v>632</v>
      </c>
    </row>
    <row r="337" spans="16:19">
      <c r="P337" s="2">
        <f>IF(AND((SalesData[Sales stage]&lt;&gt;"Won"),SalesData[Sales stage]&lt;&gt;"Lost",OR($B$2=1,INDEX($E$3:$E$13,$B$2)=SalesData[Country])),SalesData[Close Date/Expected Close Date]-DATE(2015,3,31),"")</f>
        <v>71</v>
      </c>
      <c r="Q337" s="2">
        <f>IFERROR(P337+ROWS($P$3:P338)/100000,"")</f>
        <v>71.003360000000001</v>
      </c>
      <c r="R337" s="2">
        <f>IFERROR(SMALL($Q$2:$Q$1001,ROWS($Q$2:Q337)),"")</f>
        <v>34.006720000000001</v>
      </c>
      <c r="S337" s="2">
        <f t="shared" si="10"/>
        <v>672</v>
      </c>
    </row>
    <row r="338" spans="16:19">
      <c r="P338" s="2">
        <f>IF(AND((SalesData[Sales stage]&lt;&gt;"Won"),SalesData[Sales stage]&lt;&gt;"Lost",OR($B$2=1,INDEX($E$3:$E$13,$B$2)=SalesData[Country])),SalesData[Close Date/Expected Close Date]-DATE(2015,3,31),"")</f>
        <v>27</v>
      </c>
      <c r="Q338" s="2">
        <f>IFERROR(P338+ROWS($P$3:P339)/100000,"")</f>
        <v>27.00337</v>
      </c>
      <c r="R338" s="2">
        <f>IFERROR(SMALL($Q$2:$Q$1001,ROWS($Q$2:Q338)),"")</f>
        <v>34.00712</v>
      </c>
      <c r="S338" s="2">
        <f t="shared" si="10"/>
        <v>712</v>
      </c>
    </row>
    <row r="339" spans="16:19">
      <c r="P339" s="2">
        <f>IF(AND((SalesData[Sales stage]&lt;&gt;"Won"),SalesData[Sales stage]&lt;&gt;"Lost",OR($B$2=1,INDEX($E$3:$E$13,$B$2)=SalesData[Country])),SalesData[Close Date/Expected Close Date]-DATE(2015,3,31),"")</f>
        <v>36</v>
      </c>
      <c r="Q339" s="2">
        <f>IFERROR(P339+ROWS($P$3:P340)/100000,"")</f>
        <v>36.00338</v>
      </c>
      <c r="R339" s="2">
        <f>IFERROR(SMALL($Q$2:$Q$1001,ROWS($Q$2:Q339)),"")</f>
        <v>34.008099999999999</v>
      </c>
      <c r="S339" s="2">
        <f t="shared" si="10"/>
        <v>810</v>
      </c>
    </row>
    <row r="340" spans="16:19">
      <c r="P340" s="2" t="str">
        <f>IF(AND((SalesData[Sales stage]&lt;&gt;"Won"),SalesData[Sales stage]&lt;&gt;"Lost",OR($B$2=1,INDEX($E$3:$E$13,$B$2)=SalesData[Country])),SalesData[Close Date/Expected Close Date]-DATE(2015,3,31),"")</f>
        <v/>
      </c>
      <c r="Q340" s="2" t="str">
        <f>IFERROR(P340+ROWS($P$3:P341)/100000,"")</f>
        <v/>
      </c>
      <c r="R340" s="2">
        <f>IFERROR(SMALL($Q$2:$Q$1001,ROWS($Q$2:Q340)),"")</f>
        <v>34.008670000000002</v>
      </c>
      <c r="S340" s="2">
        <f t="shared" si="10"/>
        <v>867</v>
      </c>
    </row>
    <row r="341" spans="16:19">
      <c r="P341" s="2">
        <f>IF(AND((SalesData[Sales stage]&lt;&gt;"Won"),SalesData[Sales stage]&lt;&gt;"Lost",OR($B$2=1,INDEX($E$3:$E$13,$B$2)=SalesData[Country])),SalesData[Close Date/Expected Close Date]-DATE(2015,3,31),"")</f>
        <v>26</v>
      </c>
      <c r="Q341" s="2">
        <f>IFERROR(P341+ROWS($P$3:P342)/100000,"")</f>
        <v>26.003399999999999</v>
      </c>
      <c r="R341" s="2">
        <f>IFERROR(SMALL($Q$2:$Q$1001,ROWS($Q$2:Q341)),"")</f>
        <v>34.008780000000002</v>
      </c>
      <c r="S341" s="2">
        <f t="shared" si="10"/>
        <v>878</v>
      </c>
    </row>
    <row r="342" spans="16:19">
      <c r="P342" s="2">
        <f>IF(AND((SalesData[Sales stage]&lt;&gt;"Won"),SalesData[Sales stage]&lt;&gt;"Lost",OR($B$2=1,INDEX($E$3:$E$13,$B$2)=SalesData[Country])),SalesData[Close Date/Expected Close Date]-DATE(2015,3,31),"")</f>
        <v>74</v>
      </c>
      <c r="Q342" s="2">
        <f>IFERROR(P342+ROWS($P$3:P343)/100000,"")</f>
        <v>74.003410000000002</v>
      </c>
      <c r="R342" s="2">
        <f>IFERROR(SMALL($Q$2:$Q$1001,ROWS($Q$2:Q342)),"")</f>
        <v>34.009</v>
      </c>
      <c r="S342" s="2">
        <f t="shared" si="10"/>
        <v>900</v>
      </c>
    </row>
    <row r="343" spans="16:19">
      <c r="P343" s="2">
        <f>IF(AND((SalesData[Sales stage]&lt;&gt;"Won"),SalesData[Sales stage]&lt;&gt;"Lost",OR($B$2=1,INDEX($E$3:$E$13,$B$2)=SalesData[Country])),SalesData[Close Date/Expected Close Date]-DATE(2015,3,31),"")</f>
        <v>44</v>
      </c>
      <c r="Q343" s="2">
        <f>IFERROR(P343+ROWS($P$3:P344)/100000,"")</f>
        <v>44.003419999999998</v>
      </c>
      <c r="R343" s="2">
        <f>IFERROR(SMALL($Q$2:$Q$1001,ROWS($Q$2:Q343)),"")</f>
        <v>34.00976</v>
      </c>
      <c r="S343" s="2">
        <f t="shared" si="10"/>
        <v>976</v>
      </c>
    </row>
    <row r="344" spans="16:19">
      <c r="P344" s="2">
        <f>IF(AND((SalesData[Sales stage]&lt;&gt;"Won"),SalesData[Sales stage]&lt;&gt;"Lost",OR($B$2=1,INDEX($E$3:$E$13,$B$2)=SalesData[Country])),SalesData[Close Date/Expected Close Date]-DATE(2015,3,31),"")</f>
        <v>70</v>
      </c>
      <c r="Q344" s="2">
        <f>IFERROR(P344+ROWS($P$3:P345)/100000,"")</f>
        <v>70.003429999999994</v>
      </c>
      <c r="R344" s="2">
        <f>IFERROR(SMALL($Q$2:$Q$1001,ROWS($Q$2:Q344)),"")</f>
        <v>35.000340000000001</v>
      </c>
      <c r="S344" s="2">
        <f t="shared" si="10"/>
        <v>34</v>
      </c>
    </row>
    <row r="345" spans="16:19">
      <c r="P345" s="2">
        <f>IF(AND((SalesData[Sales stage]&lt;&gt;"Won"),SalesData[Sales stage]&lt;&gt;"Lost",OR($B$2=1,INDEX($E$3:$E$13,$B$2)=SalesData[Country])),SalesData[Close Date/Expected Close Date]-DATE(2015,3,31),"")</f>
        <v>60</v>
      </c>
      <c r="Q345" s="2">
        <f>IFERROR(P345+ROWS($P$3:P346)/100000,"")</f>
        <v>60.003439999999998</v>
      </c>
      <c r="R345" s="2">
        <f>IFERROR(SMALL($Q$2:$Q$1001,ROWS($Q$2:Q345)),"")</f>
        <v>35.000810000000001</v>
      </c>
      <c r="S345" s="2">
        <f t="shared" si="10"/>
        <v>81</v>
      </c>
    </row>
    <row r="346" spans="16:19">
      <c r="P346" s="2">
        <f>IF(AND((SalesData[Sales stage]&lt;&gt;"Won"),SalesData[Sales stage]&lt;&gt;"Lost",OR($B$2=1,INDEX($E$3:$E$13,$B$2)=SalesData[Country])),SalesData[Close Date/Expected Close Date]-DATE(2015,3,31),"")</f>
        <v>75</v>
      </c>
      <c r="Q346" s="2">
        <f>IFERROR(P346+ROWS($P$3:P347)/100000,"")</f>
        <v>75.003450000000001</v>
      </c>
      <c r="R346" s="2">
        <f>IFERROR(SMALL($Q$2:$Q$1001,ROWS($Q$2:Q346)),"")</f>
        <v>35.001489999999997</v>
      </c>
      <c r="S346" s="2">
        <f t="shared" si="10"/>
        <v>149</v>
      </c>
    </row>
    <row r="347" spans="16:19">
      <c r="P347" s="2">
        <f>IF(AND((SalesData[Sales stage]&lt;&gt;"Won"),SalesData[Sales stage]&lt;&gt;"Lost",OR($B$2=1,INDEX($E$3:$E$13,$B$2)=SalesData[Country])),SalesData[Close Date/Expected Close Date]-DATE(2015,3,31),"")</f>
        <v>15</v>
      </c>
      <c r="Q347" s="2">
        <f>IFERROR(P347+ROWS($P$3:P348)/100000,"")</f>
        <v>15.00346</v>
      </c>
      <c r="R347" s="2">
        <f>IFERROR(SMALL($Q$2:$Q$1001,ROWS($Q$2:Q347)),"")</f>
        <v>35.001980000000003</v>
      </c>
      <c r="S347" s="2">
        <f t="shared" si="10"/>
        <v>198</v>
      </c>
    </row>
    <row r="348" spans="16:19">
      <c r="P348" s="2">
        <f>IF(AND((SalesData[Sales stage]&lt;&gt;"Won"),SalesData[Sales stage]&lt;&gt;"Lost",OR($B$2=1,INDEX($E$3:$E$13,$B$2)=SalesData[Country])),SalesData[Close Date/Expected Close Date]-DATE(2015,3,31),"")</f>
        <v>63</v>
      </c>
      <c r="Q348" s="2">
        <f>IFERROR(P348+ROWS($P$3:P349)/100000,"")</f>
        <v>63.00347</v>
      </c>
      <c r="R348" s="2">
        <f>IFERROR(SMALL($Q$2:$Q$1001,ROWS($Q$2:Q348)),"")</f>
        <v>35.00235</v>
      </c>
      <c r="S348" s="2">
        <f t="shared" si="10"/>
        <v>235</v>
      </c>
    </row>
    <row r="349" spans="16:19">
      <c r="P349" s="2">
        <f>IF(AND((SalesData[Sales stage]&lt;&gt;"Won"),SalesData[Sales stage]&lt;&gt;"Lost",OR($B$2=1,INDEX($E$3:$E$13,$B$2)=SalesData[Country])),SalesData[Close Date/Expected Close Date]-DATE(2015,3,31),"")</f>
        <v>13</v>
      </c>
      <c r="Q349" s="2">
        <f>IFERROR(P349+ROWS($P$3:P350)/100000,"")</f>
        <v>13.00348</v>
      </c>
      <c r="R349" s="2">
        <f>IFERROR(SMALL($Q$2:$Q$1001,ROWS($Q$2:Q349)),"")</f>
        <v>35.002800000000001</v>
      </c>
      <c r="S349" s="2">
        <f t="shared" si="10"/>
        <v>280</v>
      </c>
    </row>
    <row r="350" spans="16:19">
      <c r="P350" s="2" t="str">
        <f>IF(AND((SalesData[Sales stage]&lt;&gt;"Won"),SalesData[Sales stage]&lt;&gt;"Lost",OR($B$2=1,INDEX($E$3:$E$13,$B$2)=SalesData[Country])),SalesData[Close Date/Expected Close Date]-DATE(2015,3,31),"")</f>
        <v/>
      </c>
      <c r="Q350" s="2" t="str">
        <f>IFERROR(P350+ROWS($P$3:P351)/100000,"")</f>
        <v/>
      </c>
      <c r="R350" s="2">
        <f>IFERROR(SMALL($Q$2:$Q$1001,ROWS($Q$2:Q350)),"")</f>
        <v>35.00282</v>
      </c>
      <c r="S350" s="2">
        <f t="shared" si="10"/>
        <v>282</v>
      </c>
    </row>
    <row r="351" spans="16:19">
      <c r="P351" s="2">
        <f>IF(AND((SalesData[Sales stage]&lt;&gt;"Won"),SalesData[Sales stage]&lt;&gt;"Lost",OR($B$2=1,INDEX($E$3:$E$13,$B$2)=SalesData[Country])),SalesData[Close Date/Expected Close Date]-DATE(2015,3,31),"")</f>
        <v>39</v>
      </c>
      <c r="Q351" s="2">
        <f>IFERROR(P351+ROWS($P$3:P352)/100000,"")</f>
        <v>39.003500000000003</v>
      </c>
      <c r="R351" s="2">
        <f>IFERROR(SMALL($Q$2:$Q$1001,ROWS($Q$2:Q351)),"")</f>
        <v>35.0032</v>
      </c>
      <c r="S351" s="2">
        <f t="shared" si="10"/>
        <v>320</v>
      </c>
    </row>
    <row r="352" spans="16:19">
      <c r="P352" s="2">
        <f>IF(AND((SalesData[Sales stage]&lt;&gt;"Won"),SalesData[Sales stage]&lt;&gt;"Lost",OR($B$2=1,INDEX($E$3:$E$13,$B$2)=SalesData[Country])),SalesData[Close Date/Expected Close Date]-DATE(2015,3,31),"")</f>
        <v>72</v>
      </c>
      <c r="Q352" s="2">
        <f>IFERROR(P352+ROWS($P$3:P353)/100000,"")</f>
        <v>72.003510000000006</v>
      </c>
      <c r="R352" s="2">
        <f>IFERROR(SMALL($Q$2:$Q$1001,ROWS($Q$2:Q352)),"")</f>
        <v>35.00394</v>
      </c>
      <c r="S352" s="2">
        <f t="shared" si="10"/>
        <v>394</v>
      </c>
    </row>
    <row r="353" spans="16:19">
      <c r="P353" s="2">
        <f>IF(AND((SalesData[Sales stage]&lt;&gt;"Won"),SalesData[Sales stage]&lt;&gt;"Lost",OR($B$2=1,INDEX($E$3:$E$13,$B$2)=SalesData[Country])),SalesData[Close Date/Expected Close Date]-DATE(2015,3,31),"")</f>
        <v>34</v>
      </c>
      <c r="Q353" s="2">
        <f>IFERROR(P353+ROWS($P$3:P354)/100000,"")</f>
        <v>34.003520000000002</v>
      </c>
      <c r="R353" s="2">
        <f>IFERROR(SMALL($Q$2:$Q$1001,ROWS($Q$2:Q353)),"")</f>
        <v>35.004559999999998</v>
      </c>
      <c r="S353" s="2">
        <f t="shared" si="10"/>
        <v>456</v>
      </c>
    </row>
    <row r="354" spans="16:19">
      <c r="P354" s="2">
        <f>IF(AND((SalesData[Sales stage]&lt;&gt;"Won"),SalesData[Sales stage]&lt;&gt;"Lost",OR($B$2=1,INDEX($E$3:$E$13,$B$2)=SalesData[Country])),SalesData[Close Date/Expected Close Date]-DATE(2015,3,31),"")</f>
        <v>19</v>
      </c>
      <c r="Q354" s="2">
        <f>IFERROR(P354+ROWS($P$3:P355)/100000,"")</f>
        <v>19.003530000000001</v>
      </c>
      <c r="R354" s="2">
        <f>IFERROR(SMALL($Q$2:$Q$1001,ROWS($Q$2:Q354)),"")</f>
        <v>35.007530000000003</v>
      </c>
      <c r="S354" s="2">
        <f t="shared" si="10"/>
        <v>753</v>
      </c>
    </row>
    <row r="355" spans="16:19">
      <c r="P355" s="2">
        <f>IF(AND((SalesData[Sales stage]&lt;&gt;"Won"),SalesData[Sales stage]&lt;&gt;"Lost",OR($B$2=1,INDEX($E$3:$E$13,$B$2)=SalesData[Country])),SalesData[Close Date/Expected Close Date]-DATE(2015,3,31),"")</f>
        <v>22</v>
      </c>
      <c r="Q355" s="2">
        <f>IFERROR(P355+ROWS($P$3:P356)/100000,"")</f>
        <v>22.003540000000001</v>
      </c>
      <c r="R355" s="2">
        <f>IFERROR(SMALL($Q$2:$Q$1001,ROWS($Q$2:Q355)),"")</f>
        <v>35.008629999999997</v>
      </c>
      <c r="S355" s="2">
        <f t="shared" si="10"/>
        <v>863</v>
      </c>
    </row>
    <row r="356" spans="16:19">
      <c r="P356" s="2">
        <f>IF(AND((SalesData[Sales stage]&lt;&gt;"Won"),SalesData[Sales stage]&lt;&gt;"Lost",OR($B$2=1,INDEX($E$3:$E$13,$B$2)=SalesData[Country])),SalesData[Close Date/Expected Close Date]-DATE(2015,3,31),"")</f>
        <v>17</v>
      </c>
      <c r="Q356" s="2">
        <f>IFERROR(P356+ROWS($P$3:P357)/100000,"")</f>
        <v>17.003550000000001</v>
      </c>
      <c r="R356" s="2">
        <f>IFERROR(SMALL($Q$2:$Q$1001,ROWS($Q$2:Q356)),"")</f>
        <v>35.009920000000001</v>
      </c>
      <c r="S356" s="2">
        <f t="shared" si="10"/>
        <v>992</v>
      </c>
    </row>
    <row r="357" spans="16:19">
      <c r="P357" s="2">
        <f>IF(AND((SalesData[Sales stage]&lt;&gt;"Won"),SalesData[Sales stage]&lt;&gt;"Lost",OR($B$2=1,INDEX($E$3:$E$13,$B$2)=SalesData[Country])),SalesData[Close Date/Expected Close Date]-DATE(2015,3,31),"")</f>
        <v>7</v>
      </c>
      <c r="Q357" s="2">
        <f>IFERROR(P357+ROWS($P$3:P358)/100000,"")</f>
        <v>7.0035600000000002</v>
      </c>
      <c r="R357" s="2">
        <f>IFERROR(SMALL($Q$2:$Q$1001,ROWS($Q$2:Q357)),"")</f>
        <v>36.001959999999997</v>
      </c>
      <c r="S357" s="2">
        <f t="shared" si="10"/>
        <v>196</v>
      </c>
    </row>
    <row r="358" spans="16:19">
      <c r="P358" s="2" t="str">
        <f>IF(AND((SalesData[Sales stage]&lt;&gt;"Won"),SalesData[Sales stage]&lt;&gt;"Lost",OR($B$2=1,INDEX($E$3:$E$13,$B$2)=SalesData[Country])),SalesData[Close Date/Expected Close Date]-DATE(2015,3,31),"")</f>
        <v/>
      </c>
      <c r="Q358" s="2" t="str">
        <f>IFERROR(P358+ROWS($P$3:P359)/100000,"")</f>
        <v/>
      </c>
      <c r="R358" s="2">
        <f>IFERROR(SMALL($Q$2:$Q$1001,ROWS($Q$2:Q358)),"")</f>
        <v>36.002180000000003</v>
      </c>
      <c r="S358" s="2">
        <f t="shared" si="10"/>
        <v>218</v>
      </c>
    </row>
    <row r="359" spans="16:19">
      <c r="P359" s="2">
        <f>IF(AND((SalesData[Sales stage]&lt;&gt;"Won"),SalesData[Sales stage]&lt;&gt;"Lost",OR($B$2=1,INDEX($E$3:$E$13,$B$2)=SalesData[Country])),SalesData[Close Date/Expected Close Date]-DATE(2015,3,31),"")</f>
        <v>5</v>
      </c>
      <c r="Q359" s="2">
        <f>IFERROR(P359+ROWS($P$3:P360)/100000,"")</f>
        <v>5.0035800000000004</v>
      </c>
      <c r="R359" s="2">
        <f>IFERROR(SMALL($Q$2:$Q$1001,ROWS($Q$2:Q359)),"")</f>
        <v>36.002189999999999</v>
      </c>
      <c r="S359" s="2">
        <f t="shared" si="10"/>
        <v>219</v>
      </c>
    </row>
    <row r="360" spans="16:19">
      <c r="P360" s="2">
        <f>IF(AND((SalesData[Sales stage]&lt;&gt;"Won"),SalesData[Sales stage]&lt;&gt;"Lost",OR($B$2=1,INDEX($E$3:$E$13,$B$2)=SalesData[Country])),SalesData[Close Date/Expected Close Date]-DATE(2015,3,31),"")</f>
        <v>58</v>
      </c>
      <c r="Q360" s="2">
        <f>IFERROR(P360+ROWS($P$3:P361)/100000,"")</f>
        <v>58.003590000000003</v>
      </c>
      <c r="R360" s="2">
        <f>IFERROR(SMALL($Q$2:$Q$1001,ROWS($Q$2:Q360)),"")</f>
        <v>36.002330000000001</v>
      </c>
      <c r="S360" s="2">
        <f t="shared" si="10"/>
        <v>233</v>
      </c>
    </row>
    <row r="361" spans="16:19">
      <c r="P361" s="2" t="str">
        <f>IF(AND((SalesData[Sales stage]&lt;&gt;"Won"),SalesData[Sales stage]&lt;&gt;"Lost",OR($B$2=1,INDEX($E$3:$E$13,$B$2)=SalesData[Country])),SalesData[Close Date/Expected Close Date]-DATE(2015,3,31),"")</f>
        <v/>
      </c>
      <c r="Q361" s="2" t="str">
        <f>IFERROR(P361+ROWS($P$3:P362)/100000,"")</f>
        <v/>
      </c>
      <c r="R361" s="2">
        <f>IFERROR(SMALL($Q$2:$Q$1001,ROWS($Q$2:Q361)),"")</f>
        <v>36.00338</v>
      </c>
      <c r="S361" s="2">
        <f t="shared" si="10"/>
        <v>338</v>
      </c>
    </row>
    <row r="362" spans="16:19">
      <c r="P362" s="2">
        <f>IF(AND((SalesData[Sales stage]&lt;&gt;"Won"),SalesData[Sales stage]&lt;&gt;"Lost",OR($B$2=1,INDEX($E$3:$E$13,$B$2)=SalesData[Country])),SalesData[Close Date/Expected Close Date]-DATE(2015,3,31),"")</f>
        <v>12</v>
      </c>
      <c r="Q362" s="2">
        <f>IFERROR(P362+ROWS($P$3:P363)/100000,"")</f>
        <v>12.00361</v>
      </c>
      <c r="R362" s="2">
        <f>IFERROR(SMALL($Q$2:$Q$1001,ROWS($Q$2:Q362)),"")</f>
        <v>36.003680000000003</v>
      </c>
      <c r="S362" s="2">
        <f t="shared" si="10"/>
        <v>368</v>
      </c>
    </row>
    <row r="363" spans="16:19">
      <c r="P363" s="2">
        <f>IF(AND((SalesData[Sales stage]&lt;&gt;"Won"),SalesData[Sales stage]&lt;&gt;"Lost",OR($B$2=1,INDEX($E$3:$E$13,$B$2)=SalesData[Country])),SalesData[Close Date/Expected Close Date]-DATE(2015,3,31),"")</f>
        <v>73</v>
      </c>
      <c r="Q363" s="2">
        <f>IFERROR(P363+ROWS($P$3:P364)/100000,"")</f>
        <v>73.003619999999998</v>
      </c>
      <c r="R363" s="2">
        <f>IFERROR(SMALL($Q$2:$Q$1001,ROWS($Q$2:Q363)),"")</f>
        <v>36.004089999999998</v>
      </c>
      <c r="S363" s="2">
        <f t="shared" si="10"/>
        <v>409</v>
      </c>
    </row>
    <row r="364" spans="16:19">
      <c r="P364" s="2">
        <f>IF(AND((SalesData[Sales stage]&lt;&gt;"Won"),SalesData[Sales stage]&lt;&gt;"Lost",OR($B$2=1,INDEX($E$3:$E$13,$B$2)=SalesData[Country])),SalesData[Close Date/Expected Close Date]-DATE(2015,3,31),"")</f>
        <v>72</v>
      </c>
      <c r="Q364" s="2">
        <f>IFERROR(P364+ROWS($P$3:P365)/100000,"")</f>
        <v>72.003630000000001</v>
      </c>
      <c r="R364" s="2">
        <f>IFERROR(SMALL($Q$2:$Q$1001,ROWS($Q$2:Q364)),"")</f>
        <v>36.005369999999999</v>
      </c>
      <c r="S364" s="2">
        <f t="shared" si="10"/>
        <v>537</v>
      </c>
    </row>
    <row r="365" spans="16:19">
      <c r="P365" s="2">
        <f>IF(AND((SalesData[Sales stage]&lt;&gt;"Won"),SalesData[Sales stage]&lt;&gt;"Lost",OR($B$2=1,INDEX($E$3:$E$13,$B$2)=SalesData[Country])),SalesData[Close Date/Expected Close Date]-DATE(2015,3,31),"")</f>
        <v>22</v>
      </c>
      <c r="Q365" s="2">
        <f>IFERROR(P365+ROWS($P$3:P366)/100000,"")</f>
        <v>22.003640000000001</v>
      </c>
      <c r="R365" s="2">
        <f>IFERROR(SMALL($Q$2:$Q$1001,ROWS($Q$2:Q365)),"")</f>
        <v>36.006219999999999</v>
      </c>
      <c r="S365" s="2">
        <f t="shared" si="10"/>
        <v>622</v>
      </c>
    </row>
    <row r="366" spans="16:19">
      <c r="P366" s="2">
        <f>IF(AND((SalesData[Sales stage]&lt;&gt;"Won"),SalesData[Sales stage]&lt;&gt;"Lost",OR($B$2=1,INDEX($E$3:$E$13,$B$2)=SalesData[Country])),SalesData[Close Date/Expected Close Date]-DATE(2015,3,31),"")</f>
        <v>19</v>
      </c>
      <c r="Q366" s="2">
        <f>IFERROR(P366+ROWS($P$3:P367)/100000,"")</f>
        <v>19.00365</v>
      </c>
      <c r="R366" s="2">
        <f>IFERROR(SMALL($Q$2:$Q$1001,ROWS($Q$2:Q366)),"")</f>
        <v>36.007010000000001</v>
      </c>
      <c r="S366" s="2">
        <f t="shared" si="10"/>
        <v>701</v>
      </c>
    </row>
    <row r="367" spans="16:19">
      <c r="P367" s="2">
        <f>IF(AND((SalesData[Sales stage]&lt;&gt;"Won"),SalesData[Sales stage]&lt;&gt;"Lost",OR($B$2=1,INDEX($E$3:$E$13,$B$2)=SalesData[Country])),SalesData[Close Date/Expected Close Date]-DATE(2015,3,31),"")</f>
        <v>84</v>
      </c>
      <c r="Q367" s="2">
        <f>IFERROR(P367+ROWS($P$3:P368)/100000,"")</f>
        <v>84.003659999999996</v>
      </c>
      <c r="R367" s="2">
        <f>IFERROR(SMALL($Q$2:$Q$1001,ROWS($Q$2:Q367)),"")</f>
        <v>36.007170000000002</v>
      </c>
      <c r="S367" s="2">
        <f t="shared" si="10"/>
        <v>717</v>
      </c>
    </row>
    <row r="368" spans="16:19">
      <c r="P368" s="2">
        <f>IF(AND((SalesData[Sales stage]&lt;&gt;"Won"),SalesData[Sales stage]&lt;&gt;"Lost",OR($B$2=1,INDEX($E$3:$E$13,$B$2)=SalesData[Country])),SalesData[Close Date/Expected Close Date]-DATE(2015,3,31),"")</f>
        <v>26</v>
      </c>
      <c r="Q368" s="2">
        <f>IFERROR(P368+ROWS($P$3:P369)/100000,"")</f>
        <v>26.00367</v>
      </c>
      <c r="R368" s="2">
        <f>IFERROR(SMALL($Q$2:$Q$1001,ROWS($Q$2:Q368)),"")</f>
        <v>36.00938</v>
      </c>
      <c r="S368" s="2">
        <f t="shared" si="10"/>
        <v>938</v>
      </c>
    </row>
    <row r="369" spans="16:19">
      <c r="P369" s="2">
        <f>IF(AND((SalesData[Sales stage]&lt;&gt;"Won"),SalesData[Sales stage]&lt;&gt;"Lost",OR($B$2=1,INDEX($E$3:$E$13,$B$2)=SalesData[Country])),SalesData[Close Date/Expected Close Date]-DATE(2015,3,31),"")</f>
        <v>36</v>
      </c>
      <c r="Q369" s="2">
        <f>IFERROR(P369+ROWS($P$3:P370)/100000,"")</f>
        <v>36.003680000000003</v>
      </c>
      <c r="R369" s="2">
        <f>IFERROR(SMALL($Q$2:$Q$1001,ROWS($Q$2:Q369)),"")</f>
        <v>37.001530000000002</v>
      </c>
      <c r="S369" s="2">
        <f t="shared" si="10"/>
        <v>153</v>
      </c>
    </row>
    <row r="370" spans="16:19">
      <c r="P370" s="2">
        <f>IF(AND((SalesData[Sales stage]&lt;&gt;"Won"),SalesData[Sales stage]&lt;&gt;"Lost",OR($B$2=1,INDEX($E$3:$E$13,$B$2)=SalesData[Country])),SalesData[Close Date/Expected Close Date]-DATE(2015,3,31),"")</f>
        <v>69</v>
      </c>
      <c r="Q370" s="2">
        <f>IFERROR(P370+ROWS($P$3:P371)/100000,"")</f>
        <v>69.003690000000006</v>
      </c>
      <c r="R370" s="2">
        <f>IFERROR(SMALL($Q$2:$Q$1001,ROWS($Q$2:Q370)),"")</f>
        <v>37.002490000000002</v>
      </c>
      <c r="S370" s="2">
        <f t="shared" si="10"/>
        <v>249</v>
      </c>
    </row>
    <row r="371" spans="16:19">
      <c r="P371" s="2" t="str">
        <f>IF(AND((SalesData[Sales stage]&lt;&gt;"Won"),SalesData[Sales stage]&lt;&gt;"Lost",OR($B$2=1,INDEX($E$3:$E$13,$B$2)=SalesData[Country])),SalesData[Close Date/Expected Close Date]-DATE(2015,3,31),"")</f>
        <v/>
      </c>
      <c r="Q371" s="2" t="str">
        <f>IFERROR(P371+ROWS($P$3:P372)/100000,"")</f>
        <v/>
      </c>
      <c r="R371" s="2">
        <f>IFERROR(SMALL($Q$2:$Q$1001,ROWS($Q$2:Q371)),"")</f>
        <v>37.004480000000001</v>
      </c>
      <c r="S371" s="2">
        <f t="shared" si="10"/>
        <v>448</v>
      </c>
    </row>
    <row r="372" spans="16:19">
      <c r="P372" s="2">
        <f>IF(AND((SalesData[Sales stage]&lt;&gt;"Won"),SalesData[Sales stage]&lt;&gt;"Lost",OR($B$2=1,INDEX($E$3:$E$13,$B$2)=SalesData[Country])),SalesData[Close Date/Expected Close Date]-DATE(2015,3,31),"")</f>
        <v>51</v>
      </c>
      <c r="Q372" s="2">
        <f>IFERROR(P372+ROWS($P$3:P373)/100000,"")</f>
        <v>51.003709999999998</v>
      </c>
      <c r="R372" s="2">
        <f>IFERROR(SMALL($Q$2:$Q$1001,ROWS($Q$2:Q372)),"")</f>
        <v>37.006399999999999</v>
      </c>
      <c r="S372" s="2">
        <f t="shared" si="10"/>
        <v>640</v>
      </c>
    </row>
    <row r="373" spans="16:19">
      <c r="P373" s="2">
        <f>IF(AND((SalesData[Sales stage]&lt;&gt;"Won"),SalesData[Sales stage]&lt;&gt;"Lost",OR($B$2=1,INDEX($E$3:$E$13,$B$2)=SalesData[Country])),SalesData[Close Date/Expected Close Date]-DATE(2015,3,31),"")</f>
        <v>6</v>
      </c>
      <c r="Q373" s="2">
        <f>IFERROR(P373+ROWS($P$3:P374)/100000,"")</f>
        <v>6.0037200000000004</v>
      </c>
      <c r="R373" s="2">
        <f>IFERROR(SMALL($Q$2:$Q$1001,ROWS($Q$2:Q373)),"")</f>
        <v>37.007480000000001</v>
      </c>
      <c r="S373" s="2">
        <f t="shared" si="10"/>
        <v>748</v>
      </c>
    </row>
    <row r="374" spans="16:19">
      <c r="P374" s="2">
        <f>IF(AND((SalesData[Sales stage]&lt;&gt;"Won"),SalesData[Sales stage]&lt;&gt;"Lost",OR($B$2=1,INDEX($E$3:$E$13,$B$2)=SalesData[Country])),SalesData[Close Date/Expected Close Date]-DATE(2015,3,31),"")</f>
        <v>55</v>
      </c>
      <c r="Q374" s="2">
        <f>IFERROR(P374+ROWS($P$3:P375)/100000,"")</f>
        <v>55.003729999999997</v>
      </c>
      <c r="R374" s="2">
        <f>IFERROR(SMALL($Q$2:$Q$1001,ROWS($Q$2:Q374)),"")</f>
        <v>37.009149999999998</v>
      </c>
      <c r="S374" s="2">
        <f t="shared" si="10"/>
        <v>915</v>
      </c>
    </row>
    <row r="375" spans="16:19">
      <c r="P375" s="2">
        <f>IF(AND((SalesData[Sales stage]&lt;&gt;"Won"),SalesData[Sales stage]&lt;&gt;"Lost",OR($B$2=1,INDEX($E$3:$E$13,$B$2)=SalesData[Country])),SalesData[Close Date/Expected Close Date]-DATE(2015,3,31),"")</f>
        <v>88</v>
      </c>
      <c r="Q375" s="2">
        <f>IFERROR(P375+ROWS($P$3:P376)/100000,"")</f>
        <v>88.003739999999993</v>
      </c>
      <c r="R375" s="2">
        <f>IFERROR(SMALL($Q$2:$Q$1001,ROWS($Q$2:Q375)),"")</f>
        <v>37.009799999999998</v>
      </c>
      <c r="S375" s="2">
        <f t="shared" si="10"/>
        <v>980</v>
      </c>
    </row>
    <row r="376" spans="16:19">
      <c r="P376" s="2">
        <f>IF(AND((SalesData[Sales stage]&lt;&gt;"Won"),SalesData[Sales stage]&lt;&gt;"Lost",OR($B$2=1,INDEX($E$3:$E$13,$B$2)=SalesData[Country])),SalesData[Close Date/Expected Close Date]-DATE(2015,3,31),"")</f>
        <v>12</v>
      </c>
      <c r="Q376" s="2">
        <f>IFERROR(P376+ROWS($P$3:P377)/100000,"")</f>
        <v>12.00375</v>
      </c>
      <c r="R376" s="2">
        <f>IFERROR(SMALL($Q$2:$Q$1001,ROWS($Q$2:Q376)),"")</f>
        <v>37.009900000000002</v>
      </c>
      <c r="S376" s="2">
        <f t="shared" si="10"/>
        <v>990</v>
      </c>
    </row>
    <row r="377" spans="16:19">
      <c r="P377" s="2">
        <f>IF(AND((SalesData[Sales stage]&lt;&gt;"Won"),SalesData[Sales stage]&lt;&gt;"Lost",OR($B$2=1,INDEX($E$3:$E$13,$B$2)=SalesData[Country])),SalesData[Close Date/Expected Close Date]-DATE(2015,3,31),"")</f>
        <v>21</v>
      </c>
      <c r="Q377" s="2">
        <f>IFERROR(P377+ROWS($P$3:P378)/100000,"")</f>
        <v>21.00376</v>
      </c>
      <c r="R377" s="2">
        <f>IFERROR(SMALL($Q$2:$Q$1001,ROWS($Q$2:Q377)),"")</f>
        <v>38.000540000000001</v>
      </c>
      <c r="S377" s="2">
        <f t="shared" si="10"/>
        <v>54</v>
      </c>
    </row>
    <row r="378" spans="16:19">
      <c r="P378" s="2">
        <f>IF(AND((SalesData[Sales stage]&lt;&gt;"Won"),SalesData[Sales stage]&lt;&gt;"Lost",OR($B$2=1,INDEX($E$3:$E$13,$B$2)=SalesData[Country])),SalesData[Close Date/Expected Close Date]-DATE(2015,3,31),"")</f>
        <v>58</v>
      </c>
      <c r="Q378" s="2">
        <f>IFERROR(P378+ROWS($P$3:P379)/100000,"")</f>
        <v>58.003770000000003</v>
      </c>
      <c r="R378" s="2">
        <f>IFERROR(SMALL($Q$2:$Q$1001,ROWS($Q$2:Q378)),"")</f>
        <v>38.000830000000001</v>
      </c>
      <c r="S378" s="2">
        <f t="shared" si="10"/>
        <v>83</v>
      </c>
    </row>
    <row r="379" spans="16:19">
      <c r="P379" s="2">
        <f>IF(AND((SalesData[Sales stage]&lt;&gt;"Won"),SalesData[Sales stage]&lt;&gt;"Lost",OR($B$2=1,INDEX($E$3:$E$13,$B$2)=SalesData[Country])),SalesData[Close Date/Expected Close Date]-DATE(2015,3,31),"")</f>
        <v>39</v>
      </c>
      <c r="Q379" s="2">
        <f>IFERROR(P379+ROWS($P$3:P380)/100000,"")</f>
        <v>39.003779999999999</v>
      </c>
      <c r="R379" s="2">
        <f>IFERROR(SMALL($Q$2:$Q$1001,ROWS($Q$2:Q379)),"")</f>
        <v>38.001559999999998</v>
      </c>
      <c r="S379" s="2">
        <f t="shared" si="10"/>
        <v>156</v>
      </c>
    </row>
    <row r="380" spans="16:19">
      <c r="P380" s="2">
        <f>IF(AND((SalesData[Sales stage]&lt;&gt;"Won"),SalesData[Sales stage]&lt;&gt;"Lost",OR($B$2=1,INDEX($E$3:$E$13,$B$2)=SalesData[Country])),SalesData[Close Date/Expected Close Date]-DATE(2015,3,31),"")</f>
        <v>54</v>
      </c>
      <c r="Q380" s="2">
        <f>IFERROR(P380+ROWS($P$3:P381)/100000,"")</f>
        <v>54.003790000000002</v>
      </c>
      <c r="R380" s="2">
        <f>IFERROR(SMALL($Q$2:$Q$1001,ROWS($Q$2:Q380)),"")</f>
        <v>38.002229999999997</v>
      </c>
      <c r="S380" s="2">
        <f t="shared" si="10"/>
        <v>223</v>
      </c>
    </row>
    <row r="381" spans="16:19">
      <c r="P381" s="2">
        <f>IF(AND((SalesData[Sales stage]&lt;&gt;"Won"),SalesData[Sales stage]&lt;&gt;"Lost",OR($B$2=1,INDEX($E$3:$E$13,$B$2)=SalesData[Country])),SalesData[Close Date/Expected Close Date]-DATE(2015,3,31),"")</f>
        <v>81</v>
      </c>
      <c r="Q381" s="2">
        <f>IFERROR(P381+ROWS($P$3:P382)/100000,"")</f>
        <v>81.003799999999998</v>
      </c>
      <c r="R381" s="2">
        <f>IFERROR(SMALL($Q$2:$Q$1001,ROWS($Q$2:Q381)),"")</f>
        <v>38.002989999999997</v>
      </c>
      <c r="S381" s="2">
        <f t="shared" si="10"/>
        <v>299</v>
      </c>
    </row>
    <row r="382" spans="16:19">
      <c r="P382" s="2">
        <f>IF(AND((SalesData[Sales stage]&lt;&gt;"Won"),SalesData[Sales stage]&lt;&gt;"Lost",OR($B$2=1,INDEX($E$3:$E$13,$B$2)=SalesData[Country])),SalesData[Close Date/Expected Close Date]-DATE(2015,3,31),"")</f>
        <v>53</v>
      </c>
      <c r="Q382" s="2">
        <f>IFERROR(P382+ROWS($P$3:P383)/100000,"")</f>
        <v>53.003810000000001</v>
      </c>
      <c r="R382" s="2">
        <f>IFERROR(SMALL($Q$2:$Q$1001,ROWS($Q$2:Q382)),"")</f>
        <v>38.003259999999997</v>
      </c>
      <c r="S382" s="2">
        <f t="shared" si="10"/>
        <v>326</v>
      </c>
    </row>
    <row r="383" spans="16:19">
      <c r="P383" s="2">
        <f>IF(AND((SalesData[Sales stage]&lt;&gt;"Won"),SalesData[Sales stage]&lt;&gt;"Lost",OR($B$2=1,INDEX($E$3:$E$13,$B$2)=SalesData[Country])),SalesData[Close Date/Expected Close Date]-DATE(2015,3,31),"")</f>
        <v>77</v>
      </c>
      <c r="Q383" s="2">
        <f>IFERROR(P383+ROWS($P$3:P384)/100000,"")</f>
        <v>77.003820000000005</v>
      </c>
      <c r="R383" s="2">
        <f>IFERROR(SMALL($Q$2:$Q$1001,ROWS($Q$2:Q383)),"")</f>
        <v>38.005969999999998</v>
      </c>
      <c r="S383" s="2">
        <f t="shared" si="10"/>
        <v>597</v>
      </c>
    </row>
    <row r="384" spans="16:19">
      <c r="P384" s="2">
        <f>IF(AND((SalesData[Sales stage]&lt;&gt;"Won"),SalesData[Sales stage]&lt;&gt;"Lost",OR($B$2=1,INDEX($E$3:$E$13,$B$2)=SalesData[Country])),SalesData[Close Date/Expected Close Date]-DATE(2015,3,31),"")</f>
        <v>58</v>
      </c>
      <c r="Q384" s="2">
        <f>IFERROR(P384+ROWS($P$3:P385)/100000,"")</f>
        <v>58.003830000000001</v>
      </c>
      <c r="R384" s="2">
        <f>IFERROR(SMALL($Q$2:$Q$1001,ROWS($Q$2:Q384)),"")</f>
        <v>38.006349999999998</v>
      </c>
      <c r="S384" s="2">
        <f t="shared" si="10"/>
        <v>635</v>
      </c>
    </row>
    <row r="385" spans="16:19">
      <c r="P385" s="2" t="str">
        <f>IF(AND((SalesData[Sales stage]&lt;&gt;"Won"),SalesData[Sales stage]&lt;&gt;"Lost",OR($B$2=1,INDEX($E$3:$E$13,$B$2)=SalesData[Country])),SalesData[Close Date/Expected Close Date]-DATE(2015,3,31),"")</f>
        <v/>
      </c>
      <c r="Q385" s="2" t="str">
        <f>IFERROR(P385+ROWS($P$3:P386)/100000,"")</f>
        <v/>
      </c>
      <c r="R385" s="2">
        <f>IFERROR(SMALL($Q$2:$Q$1001,ROWS($Q$2:Q385)),"")</f>
        <v>38.006410000000002</v>
      </c>
      <c r="S385" s="2">
        <f t="shared" si="10"/>
        <v>641</v>
      </c>
    </row>
    <row r="386" spans="16:19">
      <c r="P386" s="2" t="str">
        <f>IF(AND((SalesData[Sales stage]&lt;&gt;"Won"),SalesData[Sales stage]&lt;&gt;"Lost",OR($B$2=1,INDEX($E$3:$E$13,$B$2)=SalesData[Country])),SalesData[Close Date/Expected Close Date]-DATE(2015,3,31),"")</f>
        <v/>
      </c>
      <c r="Q386" s="2" t="str">
        <f>IFERROR(P386+ROWS($P$3:P387)/100000,"")</f>
        <v/>
      </c>
      <c r="R386" s="2">
        <f>IFERROR(SMALL($Q$2:$Q$1001,ROWS($Q$2:Q386)),"")</f>
        <v>38.007620000000003</v>
      </c>
      <c r="S386" s="2">
        <f t="shared" si="10"/>
        <v>762</v>
      </c>
    </row>
    <row r="387" spans="16:19">
      <c r="P387" s="2">
        <f>IF(AND((SalesData[Sales stage]&lt;&gt;"Won"),SalesData[Sales stage]&lt;&gt;"Lost",OR($B$2=1,INDEX($E$3:$E$13,$B$2)=SalesData[Country])),SalesData[Close Date/Expected Close Date]-DATE(2015,3,31),"")</f>
        <v>40</v>
      </c>
      <c r="Q387" s="2">
        <f>IFERROR(P387+ROWS($P$3:P388)/100000,"")</f>
        <v>40.003860000000003</v>
      </c>
      <c r="R387" s="2">
        <f>IFERROR(SMALL($Q$2:$Q$1001,ROWS($Q$2:Q387)),"")</f>
        <v>38.008029999999998</v>
      </c>
      <c r="S387" s="2">
        <f t="shared" ref="S387:S450" si="11">IF(R387&lt;&gt;"",MATCH(R387,$Q$2:$Q$1001,0),"")</f>
        <v>803</v>
      </c>
    </row>
    <row r="388" spans="16:19">
      <c r="P388" s="2" t="str">
        <f>IF(AND((SalesData[Sales stage]&lt;&gt;"Won"),SalesData[Sales stage]&lt;&gt;"Lost",OR($B$2=1,INDEX($E$3:$E$13,$B$2)=SalesData[Country])),SalesData[Close Date/Expected Close Date]-DATE(2015,3,31),"")</f>
        <v/>
      </c>
      <c r="Q388" s="2" t="str">
        <f>IFERROR(P388+ROWS($P$3:P389)/100000,"")</f>
        <v/>
      </c>
      <c r="R388" s="2">
        <f>IFERROR(SMALL($Q$2:$Q$1001,ROWS($Q$2:Q388)),"")</f>
        <v>38.00873</v>
      </c>
      <c r="S388" s="2">
        <f t="shared" si="11"/>
        <v>873</v>
      </c>
    </row>
    <row r="389" spans="16:19">
      <c r="P389" s="2">
        <f>IF(AND((SalesData[Sales stage]&lt;&gt;"Won"),SalesData[Sales stage]&lt;&gt;"Lost",OR($B$2=1,INDEX($E$3:$E$13,$B$2)=SalesData[Country])),SalesData[Close Date/Expected Close Date]-DATE(2015,3,31),"")</f>
        <v>39</v>
      </c>
      <c r="Q389" s="2">
        <f>IFERROR(P389+ROWS($P$3:P390)/100000,"")</f>
        <v>39.003880000000002</v>
      </c>
      <c r="R389" s="2">
        <f>IFERROR(SMALL($Q$2:$Q$1001,ROWS($Q$2:Q389)),"")</f>
        <v>38.009099999999997</v>
      </c>
      <c r="S389" s="2">
        <f t="shared" si="11"/>
        <v>910</v>
      </c>
    </row>
    <row r="390" spans="16:19">
      <c r="P390" s="2">
        <f>IF(AND((SalesData[Sales stage]&lt;&gt;"Won"),SalesData[Sales stage]&lt;&gt;"Lost",OR($B$2=1,INDEX($E$3:$E$13,$B$2)=SalesData[Country])),SalesData[Close Date/Expected Close Date]-DATE(2015,3,31),"")</f>
        <v>88</v>
      </c>
      <c r="Q390" s="2">
        <f>IFERROR(P390+ROWS($P$3:P391)/100000,"")</f>
        <v>88.003889999999998</v>
      </c>
      <c r="R390" s="2">
        <f>IFERROR(SMALL($Q$2:$Q$1001,ROWS($Q$2:Q390)),"")</f>
        <v>38.009399999999999</v>
      </c>
      <c r="S390" s="2">
        <f t="shared" si="11"/>
        <v>940</v>
      </c>
    </row>
    <row r="391" spans="16:19">
      <c r="P391" s="2">
        <f>IF(AND((SalesData[Sales stage]&lt;&gt;"Won"),SalesData[Sales stage]&lt;&gt;"Lost",OR($B$2=1,INDEX($E$3:$E$13,$B$2)=SalesData[Country])),SalesData[Close Date/Expected Close Date]-DATE(2015,3,31),"")</f>
        <v>17</v>
      </c>
      <c r="Q391" s="2">
        <f>IFERROR(P391+ROWS($P$3:P392)/100000,"")</f>
        <v>17.003900000000002</v>
      </c>
      <c r="R391" s="2">
        <f>IFERROR(SMALL($Q$2:$Q$1001,ROWS($Q$2:Q391)),"")</f>
        <v>39.000979999999998</v>
      </c>
      <c r="S391" s="2">
        <f t="shared" si="11"/>
        <v>98</v>
      </c>
    </row>
    <row r="392" spans="16:19">
      <c r="P392" s="2">
        <f>IF(AND((SalesData[Sales stage]&lt;&gt;"Won"),SalesData[Sales stage]&lt;&gt;"Lost",OR($B$2=1,INDEX($E$3:$E$13,$B$2)=SalesData[Country])),SalesData[Close Date/Expected Close Date]-DATE(2015,3,31),"")</f>
        <v>53</v>
      </c>
      <c r="Q392" s="2">
        <f>IFERROR(P392+ROWS($P$3:P393)/100000,"")</f>
        <v>53.003909999999998</v>
      </c>
      <c r="R392" s="2">
        <f>IFERROR(SMALL($Q$2:$Q$1001,ROWS($Q$2:Q392)),"")</f>
        <v>39.001190000000001</v>
      </c>
      <c r="S392" s="2">
        <f t="shared" si="11"/>
        <v>119</v>
      </c>
    </row>
    <row r="393" spans="16:19">
      <c r="P393" s="2">
        <f>IF(AND((SalesData[Sales stage]&lt;&gt;"Won"),SalesData[Sales stage]&lt;&gt;"Lost",OR($B$2=1,INDEX($E$3:$E$13,$B$2)=SalesData[Country])),SalesData[Close Date/Expected Close Date]-DATE(2015,3,31),"")</f>
        <v>59</v>
      </c>
      <c r="Q393" s="2">
        <f>IFERROR(P393+ROWS($P$3:P394)/100000,"")</f>
        <v>59.003920000000001</v>
      </c>
      <c r="R393" s="2">
        <f>IFERROR(SMALL($Q$2:$Q$1001,ROWS($Q$2:Q393)),"")</f>
        <v>39.001260000000002</v>
      </c>
      <c r="S393" s="2">
        <f t="shared" si="11"/>
        <v>126</v>
      </c>
    </row>
    <row r="394" spans="16:19">
      <c r="P394" s="2">
        <f>IF(AND((SalesData[Sales stage]&lt;&gt;"Won"),SalesData[Sales stage]&lt;&gt;"Lost",OR($B$2=1,INDEX($E$3:$E$13,$B$2)=SalesData[Country])),SalesData[Close Date/Expected Close Date]-DATE(2015,3,31),"")</f>
        <v>88</v>
      </c>
      <c r="Q394" s="2">
        <f>IFERROR(P394+ROWS($P$3:P395)/100000,"")</f>
        <v>88.003929999999997</v>
      </c>
      <c r="R394" s="2">
        <f>IFERROR(SMALL($Q$2:$Q$1001,ROWS($Q$2:Q394)),"")</f>
        <v>39.001629999999999</v>
      </c>
      <c r="S394" s="2">
        <f t="shared" si="11"/>
        <v>163</v>
      </c>
    </row>
    <row r="395" spans="16:19">
      <c r="P395" s="2">
        <f>IF(AND((SalesData[Sales stage]&lt;&gt;"Won"),SalesData[Sales stage]&lt;&gt;"Lost",OR($B$2=1,INDEX($E$3:$E$13,$B$2)=SalesData[Country])),SalesData[Close Date/Expected Close Date]-DATE(2015,3,31),"")</f>
        <v>35</v>
      </c>
      <c r="Q395" s="2">
        <f>IFERROR(P395+ROWS($P$3:P396)/100000,"")</f>
        <v>35.00394</v>
      </c>
      <c r="R395" s="2">
        <f>IFERROR(SMALL($Q$2:$Q$1001,ROWS($Q$2:Q395)),"")</f>
        <v>39.002969999999998</v>
      </c>
      <c r="S395" s="2">
        <f t="shared" si="11"/>
        <v>297</v>
      </c>
    </row>
    <row r="396" spans="16:19">
      <c r="P396" s="2">
        <f>IF(AND((SalesData[Sales stage]&lt;&gt;"Won"),SalesData[Sales stage]&lt;&gt;"Lost",OR($B$2=1,INDEX($E$3:$E$13,$B$2)=SalesData[Country])),SalesData[Close Date/Expected Close Date]-DATE(2015,3,31),"")</f>
        <v>40</v>
      </c>
      <c r="Q396" s="2">
        <f>IFERROR(P396+ROWS($P$3:P397)/100000,"")</f>
        <v>40.003950000000003</v>
      </c>
      <c r="R396" s="2">
        <f>IFERROR(SMALL($Q$2:$Q$1001,ROWS($Q$2:Q396)),"")</f>
        <v>39.003500000000003</v>
      </c>
      <c r="S396" s="2">
        <f t="shared" si="11"/>
        <v>350</v>
      </c>
    </row>
    <row r="397" spans="16:19">
      <c r="P397" s="2" t="str">
        <f>IF(AND((SalesData[Sales stage]&lt;&gt;"Won"),SalesData[Sales stage]&lt;&gt;"Lost",OR($B$2=1,INDEX($E$3:$E$13,$B$2)=SalesData[Country])),SalesData[Close Date/Expected Close Date]-DATE(2015,3,31),"")</f>
        <v/>
      </c>
      <c r="Q397" s="2" t="str">
        <f>IFERROR(P397+ROWS($P$3:P398)/100000,"")</f>
        <v/>
      </c>
      <c r="R397" s="2">
        <f>IFERROR(SMALL($Q$2:$Q$1001,ROWS($Q$2:Q397)),"")</f>
        <v>39.003779999999999</v>
      </c>
      <c r="S397" s="2">
        <f t="shared" si="11"/>
        <v>378</v>
      </c>
    </row>
    <row r="398" spans="16:19">
      <c r="P398" s="2">
        <f>IF(AND((SalesData[Sales stage]&lt;&gt;"Won"),SalesData[Sales stage]&lt;&gt;"Lost",OR($B$2=1,INDEX($E$3:$E$13,$B$2)=SalesData[Country])),SalesData[Close Date/Expected Close Date]-DATE(2015,3,31),"")</f>
        <v>60</v>
      </c>
      <c r="Q398" s="2">
        <f>IFERROR(P398+ROWS($P$3:P399)/100000,"")</f>
        <v>60.003970000000002</v>
      </c>
      <c r="R398" s="2">
        <f>IFERROR(SMALL($Q$2:$Q$1001,ROWS($Q$2:Q398)),"")</f>
        <v>39.003880000000002</v>
      </c>
      <c r="S398" s="2">
        <f t="shared" si="11"/>
        <v>388</v>
      </c>
    </row>
    <row r="399" spans="16:19">
      <c r="P399" s="2">
        <f>IF(AND((SalesData[Sales stage]&lt;&gt;"Won"),SalesData[Sales stage]&lt;&gt;"Lost",OR($B$2=1,INDEX($E$3:$E$13,$B$2)=SalesData[Country])),SalesData[Close Date/Expected Close Date]-DATE(2015,3,31),"")</f>
        <v>48</v>
      </c>
      <c r="Q399" s="2">
        <f>IFERROR(P399+ROWS($P$3:P400)/100000,"")</f>
        <v>48.003979999999999</v>
      </c>
      <c r="R399" s="2">
        <f>IFERROR(SMALL($Q$2:$Q$1001,ROWS($Q$2:Q399)),"")</f>
        <v>39.004390000000001</v>
      </c>
      <c r="S399" s="2">
        <f t="shared" si="11"/>
        <v>439</v>
      </c>
    </row>
    <row r="400" spans="16:19">
      <c r="P400" s="2">
        <f>IF(AND((SalesData[Sales stage]&lt;&gt;"Won"),SalesData[Sales stage]&lt;&gt;"Lost",OR($B$2=1,INDEX($E$3:$E$13,$B$2)=SalesData[Country])),SalesData[Close Date/Expected Close Date]-DATE(2015,3,31),"")</f>
        <v>78</v>
      </c>
      <c r="Q400" s="2">
        <f>IFERROR(P400+ROWS($P$3:P401)/100000,"")</f>
        <v>78.003990000000002</v>
      </c>
      <c r="R400" s="2">
        <f>IFERROR(SMALL($Q$2:$Q$1001,ROWS($Q$2:Q400)),"")</f>
        <v>39.004420000000003</v>
      </c>
      <c r="S400" s="2">
        <f t="shared" si="11"/>
        <v>442</v>
      </c>
    </row>
    <row r="401" spans="16:19">
      <c r="P401" s="2">
        <f>IF(AND((SalesData[Sales stage]&lt;&gt;"Won"),SalesData[Sales stage]&lt;&gt;"Lost",OR($B$2=1,INDEX($E$3:$E$13,$B$2)=SalesData[Country])),SalesData[Close Date/Expected Close Date]-DATE(2015,3,31),"")</f>
        <v>34</v>
      </c>
      <c r="Q401" s="2">
        <f>IFERROR(P401+ROWS($P$3:P402)/100000,"")</f>
        <v>34.003999999999998</v>
      </c>
      <c r="R401" s="2">
        <f>IFERROR(SMALL($Q$2:$Q$1001,ROWS($Q$2:Q401)),"")</f>
        <v>39.007129999999997</v>
      </c>
      <c r="S401" s="2">
        <f t="shared" si="11"/>
        <v>713</v>
      </c>
    </row>
    <row r="402" spans="16:19">
      <c r="P402" s="2">
        <f>IF(AND((SalesData[Sales stage]&lt;&gt;"Won"),SalesData[Sales stage]&lt;&gt;"Lost",OR($B$2=1,INDEX($E$3:$E$13,$B$2)=SalesData[Country])),SalesData[Close Date/Expected Close Date]-DATE(2015,3,31),"")</f>
        <v>21</v>
      </c>
      <c r="Q402" s="2">
        <f>IFERROR(P402+ROWS($P$3:P403)/100000,"")</f>
        <v>21.004010000000001</v>
      </c>
      <c r="R402" s="2">
        <f>IFERROR(SMALL($Q$2:$Q$1001,ROWS($Q$2:Q402)),"")</f>
        <v>39.007420000000003</v>
      </c>
      <c r="S402" s="2">
        <f t="shared" si="11"/>
        <v>742</v>
      </c>
    </row>
    <row r="403" spans="16:19">
      <c r="P403" s="2">
        <f>IF(AND((SalesData[Sales stage]&lt;&gt;"Won"),SalesData[Sales stage]&lt;&gt;"Lost",OR($B$2=1,INDEX($E$3:$E$13,$B$2)=SalesData[Country])),SalesData[Close Date/Expected Close Date]-DATE(2015,3,31),"")</f>
        <v>76</v>
      </c>
      <c r="Q403" s="2">
        <f>IFERROR(P403+ROWS($P$3:P404)/100000,"")</f>
        <v>76.004019999999997</v>
      </c>
      <c r="R403" s="2">
        <f>IFERROR(SMALL($Q$2:$Q$1001,ROWS($Q$2:Q403)),"")</f>
        <v>39.008069999999996</v>
      </c>
      <c r="S403" s="2">
        <f t="shared" si="11"/>
        <v>807</v>
      </c>
    </row>
    <row r="404" spans="16:19">
      <c r="P404" s="2">
        <f>IF(AND((SalesData[Sales stage]&lt;&gt;"Won"),SalesData[Sales stage]&lt;&gt;"Lost",OR($B$2=1,INDEX($E$3:$E$13,$B$2)=SalesData[Country])),SalesData[Close Date/Expected Close Date]-DATE(2015,3,31),"")</f>
        <v>79</v>
      </c>
      <c r="Q404" s="2">
        <f>IFERROR(P404+ROWS($P$3:P405)/100000,"")</f>
        <v>79.00403</v>
      </c>
      <c r="R404" s="2">
        <f>IFERROR(SMALL($Q$2:$Q$1001,ROWS($Q$2:Q404)),"")</f>
        <v>40.000140000000002</v>
      </c>
      <c r="S404" s="2">
        <f t="shared" si="11"/>
        <v>14</v>
      </c>
    </row>
    <row r="405" spans="16:19">
      <c r="P405" s="2">
        <f>IF(AND((SalesData[Sales stage]&lt;&gt;"Won"),SalesData[Sales stage]&lt;&gt;"Lost",OR($B$2=1,INDEX($E$3:$E$13,$B$2)=SalesData[Country])),SalesData[Close Date/Expected Close Date]-DATE(2015,3,31),"")</f>
        <v>54</v>
      </c>
      <c r="Q405" s="2">
        <f>IFERROR(P405+ROWS($P$3:P406)/100000,"")</f>
        <v>54.004040000000003</v>
      </c>
      <c r="R405" s="2">
        <f>IFERROR(SMALL($Q$2:$Q$1001,ROWS($Q$2:Q405)),"")</f>
        <v>40.000169999999997</v>
      </c>
      <c r="S405" s="2">
        <f t="shared" si="11"/>
        <v>17</v>
      </c>
    </row>
    <row r="406" spans="16:19">
      <c r="P406" s="2">
        <f>IF(AND((SalesData[Sales stage]&lt;&gt;"Won"),SalesData[Sales stage]&lt;&gt;"Lost",OR($B$2=1,INDEX($E$3:$E$13,$B$2)=SalesData[Country])),SalesData[Close Date/Expected Close Date]-DATE(2015,3,31),"")</f>
        <v>64</v>
      </c>
      <c r="Q406" s="2">
        <f>IFERROR(P406+ROWS($P$3:P407)/100000,"")</f>
        <v>64.004050000000007</v>
      </c>
      <c r="R406" s="2">
        <f>IFERROR(SMALL($Q$2:$Q$1001,ROWS($Q$2:Q406)),"")</f>
        <v>40.003279999999997</v>
      </c>
      <c r="S406" s="2">
        <f t="shared" si="11"/>
        <v>328</v>
      </c>
    </row>
    <row r="407" spans="16:19">
      <c r="P407" s="2">
        <f>IF(AND((SalesData[Sales stage]&lt;&gt;"Won"),SalesData[Sales stage]&lt;&gt;"Lost",OR($B$2=1,INDEX($E$3:$E$13,$B$2)=SalesData[Country])),SalesData[Close Date/Expected Close Date]-DATE(2015,3,31),"")</f>
        <v>45</v>
      </c>
      <c r="Q407" s="2">
        <f>IFERROR(P407+ROWS($P$3:P408)/100000,"")</f>
        <v>45.004060000000003</v>
      </c>
      <c r="R407" s="2">
        <f>IFERROR(SMALL($Q$2:$Q$1001,ROWS($Q$2:Q407)),"")</f>
        <v>40.003860000000003</v>
      </c>
      <c r="S407" s="2">
        <f t="shared" si="11"/>
        <v>386</v>
      </c>
    </row>
    <row r="408" spans="16:19">
      <c r="P408" s="2">
        <f>IF(AND((SalesData[Sales stage]&lt;&gt;"Won"),SalesData[Sales stage]&lt;&gt;"Lost",OR($B$2=1,INDEX($E$3:$E$13,$B$2)=SalesData[Country])),SalesData[Close Date/Expected Close Date]-DATE(2015,3,31),"")</f>
        <v>63</v>
      </c>
      <c r="Q408" s="2">
        <f>IFERROR(P408+ROWS($P$3:P409)/100000,"")</f>
        <v>63.004069999999999</v>
      </c>
      <c r="R408" s="2">
        <f>IFERROR(SMALL($Q$2:$Q$1001,ROWS($Q$2:Q408)),"")</f>
        <v>40.003950000000003</v>
      </c>
      <c r="S408" s="2">
        <f t="shared" si="11"/>
        <v>395</v>
      </c>
    </row>
    <row r="409" spans="16:19">
      <c r="P409" s="2">
        <f>IF(AND((SalesData[Sales stage]&lt;&gt;"Won"),SalesData[Sales stage]&lt;&gt;"Lost",OR($B$2=1,INDEX($E$3:$E$13,$B$2)=SalesData[Country])),SalesData[Close Date/Expected Close Date]-DATE(2015,3,31),"")</f>
        <v>16</v>
      </c>
      <c r="Q409" s="2">
        <f>IFERROR(P409+ROWS($P$3:P410)/100000,"")</f>
        <v>16.004079999999998</v>
      </c>
      <c r="R409" s="2">
        <f>IFERROR(SMALL($Q$2:$Q$1001,ROWS($Q$2:Q409)),"")</f>
        <v>40.004339999999999</v>
      </c>
      <c r="S409" s="2">
        <f t="shared" si="11"/>
        <v>434</v>
      </c>
    </row>
    <row r="410" spans="16:19">
      <c r="P410" s="2">
        <f>IF(AND((SalesData[Sales stage]&lt;&gt;"Won"),SalesData[Sales stage]&lt;&gt;"Lost",OR($B$2=1,INDEX($E$3:$E$13,$B$2)=SalesData[Country])),SalesData[Close Date/Expected Close Date]-DATE(2015,3,31),"")</f>
        <v>36</v>
      </c>
      <c r="Q410" s="2">
        <f>IFERROR(P410+ROWS($P$3:P411)/100000,"")</f>
        <v>36.004089999999998</v>
      </c>
      <c r="R410" s="2">
        <f>IFERROR(SMALL($Q$2:$Q$1001,ROWS($Q$2:Q410)),"")</f>
        <v>40.005270000000003</v>
      </c>
      <c r="S410" s="2">
        <f t="shared" si="11"/>
        <v>527</v>
      </c>
    </row>
    <row r="411" spans="16:19">
      <c r="P411" s="2" t="str">
        <f>IF(AND((SalesData[Sales stage]&lt;&gt;"Won"),SalesData[Sales stage]&lt;&gt;"Lost",OR($B$2=1,INDEX($E$3:$E$13,$B$2)=SalesData[Country])),SalesData[Close Date/Expected Close Date]-DATE(2015,3,31),"")</f>
        <v/>
      </c>
      <c r="Q411" s="2" t="str">
        <f>IFERROR(P411+ROWS($P$3:P412)/100000,"")</f>
        <v/>
      </c>
      <c r="R411" s="2">
        <f>IFERROR(SMALL($Q$2:$Q$1001,ROWS($Q$2:Q411)),"")</f>
        <v>40.00647</v>
      </c>
      <c r="S411" s="2">
        <f t="shared" si="11"/>
        <v>647</v>
      </c>
    </row>
    <row r="412" spans="16:19">
      <c r="P412" s="2">
        <f>IF(AND((SalesData[Sales stage]&lt;&gt;"Won"),SalesData[Sales stage]&lt;&gt;"Lost",OR($B$2=1,INDEX($E$3:$E$13,$B$2)=SalesData[Country])),SalesData[Close Date/Expected Close Date]-DATE(2015,3,31),"")</f>
        <v>34</v>
      </c>
      <c r="Q412" s="2">
        <f>IFERROR(P412+ROWS($P$3:P413)/100000,"")</f>
        <v>34.004109999999997</v>
      </c>
      <c r="R412" s="2">
        <f>IFERROR(SMALL($Q$2:$Q$1001,ROWS($Q$2:Q412)),"")</f>
        <v>40.0075</v>
      </c>
      <c r="S412" s="2">
        <f t="shared" si="11"/>
        <v>750</v>
      </c>
    </row>
    <row r="413" spans="16:19">
      <c r="P413" s="2">
        <f>IF(AND((SalesData[Sales stage]&lt;&gt;"Won"),SalesData[Sales stage]&lt;&gt;"Lost",OR($B$2=1,INDEX($E$3:$E$13,$B$2)=SalesData[Country])),SalesData[Close Date/Expected Close Date]-DATE(2015,3,31),"")</f>
        <v>34</v>
      </c>
      <c r="Q413" s="2">
        <f>IFERROR(P413+ROWS($P$3:P414)/100000,"")</f>
        <v>34.00412</v>
      </c>
      <c r="R413" s="2">
        <f>IFERROR(SMALL($Q$2:$Q$1001,ROWS($Q$2:Q413)),"")</f>
        <v>40.008510000000001</v>
      </c>
      <c r="S413" s="2">
        <f t="shared" si="11"/>
        <v>851</v>
      </c>
    </row>
    <row r="414" spans="16:19">
      <c r="P414" s="2">
        <f>IF(AND((SalesData[Sales stage]&lt;&gt;"Won"),SalesData[Sales stage]&lt;&gt;"Lost",OR($B$2=1,INDEX($E$3:$E$13,$B$2)=SalesData[Country])),SalesData[Close Date/Expected Close Date]-DATE(2015,3,31),"")</f>
        <v>12</v>
      </c>
      <c r="Q414" s="2">
        <f>IFERROR(P414+ROWS($P$3:P415)/100000,"")</f>
        <v>12.00413</v>
      </c>
      <c r="R414" s="2">
        <f>IFERROR(SMALL($Q$2:$Q$1001,ROWS($Q$2:Q414)),"")</f>
        <v>40.008989999999997</v>
      </c>
      <c r="S414" s="2">
        <f t="shared" si="11"/>
        <v>899</v>
      </c>
    </row>
    <row r="415" spans="16:19">
      <c r="P415" s="2">
        <f>IF(AND((SalesData[Sales stage]&lt;&gt;"Won"),SalesData[Sales stage]&lt;&gt;"Lost",OR($B$2=1,INDEX($E$3:$E$13,$B$2)=SalesData[Country])),SalesData[Close Date/Expected Close Date]-DATE(2015,3,31),"")</f>
        <v>66</v>
      </c>
      <c r="Q415" s="2">
        <f>IFERROR(P415+ROWS($P$3:P416)/100000,"")</f>
        <v>66.004140000000007</v>
      </c>
      <c r="R415" s="2">
        <f>IFERROR(SMALL($Q$2:$Q$1001,ROWS($Q$2:Q415)),"")</f>
        <v>40.009059999999998</v>
      </c>
      <c r="S415" s="2">
        <f t="shared" si="11"/>
        <v>906</v>
      </c>
    </row>
    <row r="416" spans="16:19">
      <c r="P416" s="2">
        <f>IF(AND((SalesData[Sales stage]&lt;&gt;"Won"),SalesData[Sales stage]&lt;&gt;"Lost",OR($B$2=1,INDEX($E$3:$E$13,$B$2)=SalesData[Country])),SalesData[Close Date/Expected Close Date]-DATE(2015,3,31),"")</f>
        <v>11</v>
      </c>
      <c r="Q416" s="2">
        <f>IFERROR(P416+ROWS($P$3:P417)/100000,"")</f>
        <v>11.004149999999999</v>
      </c>
      <c r="R416" s="2">
        <f>IFERROR(SMALL($Q$2:$Q$1001,ROWS($Q$2:Q416)),"")</f>
        <v>41.000720000000001</v>
      </c>
      <c r="S416" s="2">
        <f t="shared" si="11"/>
        <v>72</v>
      </c>
    </row>
    <row r="417" spans="16:19">
      <c r="P417" s="2">
        <f>IF(AND((SalesData[Sales stage]&lt;&gt;"Won"),SalesData[Sales stage]&lt;&gt;"Lost",OR($B$2=1,INDEX($E$3:$E$13,$B$2)=SalesData[Country])),SalesData[Close Date/Expected Close Date]-DATE(2015,3,31),"")</f>
        <v>6</v>
      </c>
      <c r="Q417" s="2">
        <f>IFERROR(P417+ROWS($P$3:P418)/100000,"")</f>
        <v>6.0041599999999997</v>
      </c>
      <c r="R417" s="2">
        <f>IFERROR(SMALL($Q$2:$Q$1001,ROWS($Q$2:Q417)),"")</f>
        <v>41.001570000000001</v>
      </c>
      <c r="S417" s="2">
        <f t="shared" si="11"/>
        <v>157</v>
      </c>
    </row>
    <row r="418" spans="16:19">
      <c r="P418" s="2">
        <f>IF(AND((SalesData[Sales stage]&lt;&gt;"Won"),SalesData[Sales stage]&lt;&gt;"Lost",OR($B$2=1,INDEX($E$3:$E$13,$B$2)=SalesData[Country])),SalesData[Close Date/Expected Close Date]-DATE(2015,3,31),"")</f>
        <v>28</v>
      </c>
      <c r="Q418" s="2">
        <f>IFERROR(P418+ROWS($P$3:P419)/100000,"")</f>
        <v>28.004169999999998</v>
      </c>
      <c r="R418" s="2">
        <f>IFERROR(SMALL($Q$2:$Q$1001,ROWS($Q$2:Q418)),"")</f>
        <v>41.002049999999997</v>
      </c>
      <c r="S418" s="2">
        <f t="shared" si="11"/>
        <v>205</v>
      </c>
    </row>
    <row r="419" spans="16:19">
      <c r="P419" s="2">
        <f>IF(AND((SalesData[Sales stage]&lt;&gt;"Won"),SalesData[Sales stage]&lt;&gt;"Lost",OR($B$2=1,INDEX($E$3:$E$13,$B$2)=SalesData[Country])),SalesData[Close Date/Expected Close Date]-DATE(2015,3,31),"")</f>
        <v>88</v>
      </c>
      <c r="Q419" s="2">
        <f>IFERROR(P419+ROWS($P$3:P420)/100000,"")</f>
        <v>88.004180000000005</v>
      </c>
      <c r="R419" s="2">
        <f>IFERROR(SMALL($Q$2:$Q$1001,ROWS($Q$2:Q419)),"")</f>
        <v>41.002589999999998</v>
      </c>
      <c r="S419" s="2">
        <f t="shared" si="11"/>
        <v>259</v>
      </c>
    </row>
    <row r="420" spans="16:19">
      <c r="P420" s="2" t="str">
        <f>IF(AND((SalesData[Sales stage]&lt;&gt;"Won"),SalesData[Sales stage]&lt;&gt;"Lost",OR($B$2=1,INDEX($E$3:$E$13,$B$2)=SalesData[Country])),SalesData[Close Date/Expected Close Date]-DATE(2015,3,31),"")</f>
        <v/>
      </c>
      <c r="Q420" s="2" t="str">
        <f>IFERROR(P420+ROWS($P$3:P421)/100000,"")</f>
        <v/>
      </c>
      <c r="R420" s="2">
        <f>IFERROR(SMALL($Q$2:$Q$1001,ROWS($Q$2:Q420)),"")</f>
        <v>41.003169999999997</v>
      </c>
      <c r="S420" s="2">
        <f t="shared" si="11"/>
        <v>317</v>
      </c>
    </row>
    <row r="421" spans="16:19">
      <c r="P421" s="2">
        <f>IF(AND((SalesData[Sales stage]&lt;&gt;"Won"),SalesData[Sales stage]&lt;&gt;"Lost",OR($B$2=1,INDEX($E$3:$E$13,$B$2)=SalesData[Country])),SalesData[Close Date/Expected Close Date]-DATE(2015,3,31),"")</f>
        <v>74</v>
      </c>
      <c r="Q421" s="2">
        <f>IFERROR(P421+ROWS($P$3:P422)/100000,"")</f>
        <v>74.004199999999997</v>
      </c>
      <c r="R421" s="2">
        <f>IFERROR(SMALL($Q$2:$Q$1001,ROWS($Q$2:Q421)),"")</f>
        <v>41.003309999999999</v>
      </c>
      <c r="S421" s="2">
        <f t="shared" si="11"/>
        <v>331</v>
      </c>
    </row>
    <row r="422" spans="16:19">
      <c r="P422" s="2">
        <f>IF(AND((SalesData[Sales stage]&lt;&gt;"Won"),SalesData[Sales stage]&lt;&gt;"Lost",OR($B$2=1,INDEX($E$3:$E$13,$B$2)=SalesData[Country])),SalesData[Close Date/Expected Close Date]-DATE(2015,3,31),"")</f>
        <v>22</v>
      </c>
      <c r="Q422" s="2">
        <f>IFERROR(P422+ROWS($P$3:P423)/100000,"")</f>
        <v>22.00421</v>
      </c>
      <c r="R422" s="2">
        <f>IFERROR(SMALL($Q$2:$Q$1001,ROWS($Q$2:Q422)),"")</f>
        <v>41.004249999999999</v>
      </c>
      <c r="S422" s="2">
        <f t="shared" si="11"/>
        <v>425</v>
      </c>
    </row>
    <row r="423" spans="16:19">
      <c r="P423" s="2">
        <f>IF(AND((SalesData[Sales stage]&lt;&gt;"Won"),SalesData[Sales stage]&lt;&gt;"Lost",OR($B$2=1,INDEX($E$3:$E$13,$B$2)=SalesData[Country])),SalesData[Close Date/Expected Close Date]-DATE(2015,3,31),"")</f>
        <v>51</v>
      </c>
      <c r="Q423" s="2">
        <f>IFERROR(P423+ROWS($P$3:P424)/100000,"")</f>
        <v>51.004219999999997</v>
      </c>
      <c r="R423" s="2">
        <f>IFERROR(SMALL($Q$2:$Q$1001,ROWS($Q$2:Q423)),"")</f>
        <v>41.004519999999999</v>
      </c>
      <c r="S423" s="2">
        <f t="shared" si="11"/>
        <v>452</v>
      </c>
    </row>
    <row r="424" spans="16:19">
      <c r="P424" s="2">
        <f>IF(AND((SalesData[Sales stage]&lt;&gt;"Won"),SalesData[Sales stage]&lt;&gt;"Lost",OR($B$2=1,INDEX($E$3:$E$13,$B$2)=SalesData[Country])),SalesData[Close Date/Expected Close Date]-DATE(2015,3,31),"")</f>
        <v>81</v>
      </c>
      <c r="Q424" s="2">
        <f>IFERROR(P424+ROWS($P$3:P425)/100000,"")</f>
        <v>81.004230000000007</v>
      </c>
      <c r="R424" s="2">
        <f>IFERROR(SMALL($Q$2:$Q$1001,ROWS($Q$2:Q424)),"")</f>
        <v>41.005659999999999</v>
      </c>
      <c r="S424" s="2">
        <f t="shared" si="11"/>
        <v>566</v>
      </c>
    </row>
    <row r="425" spans="16:19">
      <c r="P425" s="2">
        <f>IF(AND((SalesData[Sales stage]&lt;&gt;"Won"),SalesData[Sales stage]&lt;&gt;"Lost",OR($B$2=1,INDEX($E$3:$E$13,$B$2)=SalesData[Country])),SalesData[Close Date/Expected Close Date]-DATE(2015,3,31),"")</f>
        <v>69</v>
      </c>
      <c r="Q425" s="2">
        <f>IFERROR(P425+ROWS($P$3:P426)/100000,"")</f>
        <v>69.004239999999996</v>
      </c>
      <c r="R425" s="2">
        <f>IFERROR(SMALL($Q$2:$Q$1001,ROWS($Q$2:Q425)),"")</f>
        <v>41.006129999999999</v>
      </c>
      <c r="S425" s="2">
        <f t="shared" si="11"/>
        <v>613</v>
      </c>
    </row>
    <row r="426" spans="16:19">
      <c r="P426" s="2">
        <f>IF(AND((SalesData[Sales stage]&lt;&gt;"Won"),SalesData[Sales stage]&lt;&gt;"Lost",OR($B$2=1,INDEX($E$3:$E$13,$B$2)=SalesData[Country])),SalesData[Close Date/Expected Close Date]-DATE(2015,3,31),"")</f>
        <v>41</v>
      </c>
      <c r="Q426" s="2">
        <f>IFERROR(P426+ROWS($P$3:P427)/100000,"")</f>
        <v>41.004249999999999</v>
      </c>
      <c r="R426" s="2">
        <f>IFERROR(SMALL($Q$2:$Q$1001,ROWS($Q$2:Q426)),"")</f>
        <v>42.000210000000003</v>
      </c>
      <c r="S426" s="2">
        <f t="shared" si="11"/>
        <v>21</v>
      </c>
    </row>
    <row r="427" spans="16:19">
      <c r="P427" s="2">
        <f>IF(AND((SalesData[Sales stage]&lt;&gt;"Won"),SalesData[Sales stage]&lt;&gt;"Lost",OR($B$2=1,INDEX($E$3:$E$13,$B$2)=SalesData[Country])),SalesData[Close Date/Expected Close Date]-DATE(2015,3,31),"")</f>
        <v>33</v>
      </c>
      <c r="Q427" s="2">
        <f>IFERROR(P427+ROWS($P$3:P428)/100000,"")</f>
        <v>33.004260000000002</v>
      </c>
      <c r="R427" s="2">
        <f>IFERROR(SMALL($Q$2:$Q$1001,ROWS($Q$2:Q427)),"")</f>
        <v>42.000929999999997</v>
      </c>
      <c r="S427" s="2">
        <f t="shared" si="11"/>
        <v>93</v>
      </c>
    </row>
    <row r="428" spans="16:19">
      <c r="P428" s="2">
        <f>IF(AND((SalesData[Sales stage]&lt;&gt;"Won"),SalesData[Sales stage]&lt;&gt;"Lost",OR($B$2=1,INDEX($E$3:$E$13,$B$2)=SalesData[Country])),SalesData[Close Date/Expected Close Date]-DATE(2015,3,31),"")</f>
        <v>9</v>
      </c>
      <c r="Q428" s="2">
        <f>IFERROR(P428+ROWS($P$3:P429)/100000,"")</f>
        <v>9.00427</v>
      </c>
      <c r="R428" s="2">
        <f>IFERROR(SMALL($Q$2:$Q$1001,ROWS($Q$2:Q428)),"")</f>
        <v>42.001280000000001</v>
      </c>
      <c r="S428" s="2">
        <f t="shared" si="11"/>
        <v>128</v>
      </c>
    </row>
    <row r="429" spans="16:19">
      <c r="P429" s="2">
        <f>IF(AND((SalesData[Sales stage]&lt;&gt;"Won"),SalesData[Sales stage]&lt;&gt;"Lost",OR($B$2=1,INDEX($E$3:$E$13,$B$2)=SalesData[Country])),SalesData[Close Date/Expected Close Date]-DATE(2015,3,31),"")</f>
        <v>82</v>
      </c>
      <c r="Q429" s="2">
        <f>IFERROR(P429+ROWS($P$3:P430)/100000,"")</f>
        <v>82.004279999999994</v>
      </c>
      <c r="R429" s="2">
        <f>IFERROR(SMALL($Q$2:$Q$1001,ROWS($Q$2:Q429)),"")</f>
        <v>42.001600000000003</v>
      </c>
      <c r="S429" s="2">
        <f t="shared" si="11"/>
        <v>160</v>
      </c>
    </row>
    <row r="430" spans="16:19">
      <c r="P430" s="2" t="str">
        <f>IF(AND((SalesData[Sales stage]&lt;&gt;"Won"),SalesData[Sales stage]&lt;&gt;"Lost",OR($B$2=1,INDEX($E$3:$E$13,$B$2)=SalesData[Country])),SalesData[Close Date/Expected Close Date]-DATE(2015,3,31),"")</f>
        <v/>
      </c>
      <c r="Q430" s="2" t="str">
        <f>IFERROR(P430+ROWS($P$3:P431)/100000,"")</f>
        <v/>
      </c>
      <c r="R430" s="2">
        <f>IFERROR(SMALL($Q$2:$Q$1001,ROWS($Q$2:Q430)),"")</f>
        <v>42.001829999999998</v>
      </c>
      <c r="S430" s="2">
        <f t="shared" si="11"/>
        <v>183</v>
      </c>
    </row>
    <row r="431" spans="16:19">
      <c r="P431" s="2">
        <f>IF(AND((SalesData[Sales stage]&lt;&gt;"Won"),SalesData[Sales stage]&lt;&gt;"Lost",OR($B$2=1,INDEX($E$3:$E$13,$B$2)=SalesData[Country])),SalesData[Close Date/Expected Close Date]-DATE(2015,3,31),"")</f>
        <v>68</v>
      </c>
      <c r="Q431" s="2">
        <f>IFERROR(P431+ROWS($P$3:P432)/100000,"")</f>
        <v>68.004300000000001</v>
      </c>
      <c r="R431" s="2">
        <f>IFERROR(SMALL($Q$2:$Q$1001,ROWS($Q$2:Q431)),"")</f>
        <v>42.001860000000001</v>
      </c>
      <c r="S431" s="2">
        <f t="shared" si="11"/>
        <v>186</v>
      </c>
    </row>
    <row r="432" spans="16:19">
      <c r="P432" s="2">
        <f>IF(AND((SalesData[Sales stage]&lt;&gt;"Won"),SalesData[Sales stage]&lt;&gt;"Lost",OR($B$2=1,INDEX($E$3:$E$13,$B$2)=SalesData[Country])),SalesData[Close Date/Expected Close Date]-DATE(2015,3,31),"")</f>
        <v>62</v>
      </c>
      <c r="Q432" s="2">
        <f>IFERROR(P432+ROWS($P$3:P433)/100000,"")</f>
        <v>62.004309999999997</v>
      </c>
      <c r="R432" s="2">
        <f>IFERROR(SMALL($Q$2:$Q$1001,ROWS($Q$2:Q432)),"")</f>
        <v>42.002870000000001</v>
      </c>
      <c r="S432" s="2">
        <f t="shared" si="11"/>
        <v>287</v>
      </c>
    </row>
    <row r="433" spans="16:19">
      <c r="P433" s="2">
        <f>IF(AND((SalesData[Sales stage]&lt;&gt;"Won"),SalesData[Sales stage]&lt;&gt;"Lost",OR($B$2=1,INDEX($E$3:$E$13,$B$2)=SalesData[Country])),SalesData[Close Date/Expected Close Date]-DATE(2015,3,31),"")</f>
        <v>31</v>
      </c>
      <c r="Q433" s="2">
        <f>IFERROR(P433+ROWS($P$3:P434)/100000,"")</f>
        <v>31.00432</v>
      </c>
      <c r="R433" s="2">
        <f>IFERROR(SMALL($Q$2:$Q$1001,ROWS($Q$2:Q433)),"")</f>
        <v>42.002940000000002</v>
      </c>
      <c r="S433" s="2">
        <f t="shared" si="11"/>
        <v>294</v>
      </c>
    </row>
    <row r="434" spans="16:19">
      <c r="P434" s="2">
        <f>IF(AND((SalesData[Sales stage]&lt;&gt;"Won"),SalesData[Sales stage]&lt;&gt;"Lost",OR($B$2=1,INDEX($E$3:$E$13,$B$2)=SalesData[Country])),SalesData[Close Date/Expected Close Date]-DATE(2015,3,31),"")</f>
        <v>65</v>
      </c>
      <c r="Q434" s="2">
        <f>IFERROR(P434+ROWS($P$3:P435)/100000,"")</f>
        <v>65.004329999999996</v>
      </c>
      <c r="R434" s="2">
        <f>IFERROR(SMALL($Q$2:$Q$1001,ROWS($Q$2:Q434)),"")</f>
        <v>42.003219999999999</v>
      </c>
      <c r="S434" s="2">
        <f t="shared" si="11"/>
        <v>322</v>
      </c>
    </row>
    <row r="435" spans="16:19">
      <c r="P435" s="2">
        <f>IF(AND((SalesData[Sales stage]&lt;&gt;"Won"),SalesData[Sales stage]&lt;&gt;"Lost",OR($B$2=1,INDEX($E$3:$E$13,$B$2)=SalesData[Country])),SalesData[Close Date/Expected Close Date]-DATE(2015,3,31),"")</f>
        <v>40</v>
      </c>
      <c r="Q435" s="2">
        <f>IFERROR(P435+ROWS($P$3:P436)/100000,"")</f>
        <v>40.004339999999999</v>
      </c>
      <c r="R435" s="2">
        <f>IFERROR(SMALL($Q$2:$Q$1001,ROWS($Q$2:Q435)),"")</f>
        <v>42.004649999999998</v>
      </c>
      <c r="S435" s="2">
        <f t="shared" si="11"/>
        <v>465</v>
      </c>
    </row>
    <row r="436" spans="16:19">
      <c r="P436" s="2">
        <f>IF(AND((SalesData[Sales stage]&lt;&gt;"Won"),SalesData[Sales stage]&lt;&gt;"Lost",OR($B$2=1,INDEX($E$3:$E$13,$B$2)=SalesData[Country])),SalesData[Close Date/Expected Close Date]-DATE(2015,3,31),"")</f>
        <v>16</v>
      </c>
      <c r="Q436" s="2">
        <f>IFERROR(P436+ROWS($P$3:P437)/100000,"")</f>
        <v>16.004349999999999</v>
      </c>
      <c r="R436" s="2">
        <f>IFERROR(SMALL($Q$2:$Q$1001,ROWS($Q$2:Q436)),"")</f>
        <v>42.00562</v>
      </c>
      <c r="S436" s="2">
        <f t="shared" si="11"/>
        <v>562</v>
      </c>
    </row>
    <row r="437" spans="16:19">
      <c r="P437" s="2">
        <f>IF(AND((SalesData[Sales stage]&lt;&gt;"Won"),SalesData[Sales stage]&lt;&gt;"Lost",OR($B$2=1,INDEX($E$3:$E$13,$B$2)=SalesData[Country])),SalesData[Close Date/Expected Close Date]-DATE(2015,3,31),"")</f>
        <v>20</v>
      </c>
      <c r="Q437" s="2">
        <f>IFERROR(P437+ROWS($P$3:P438)/100000,"")</f>
        <v>20.004359999999998</v>
      </c>
      <c r="R437" s="2">
        <f>IFERROR(SMALL($Q$2:$Q$1001,ROWS($Q$2:Q437)),"")</f>
        <v>42.007649999999998</v>
      </c>
      <c r="S437" s="2">
        <f t="shared" si="11"/>
        <v>765</v>
      </c>
    </row>
    <row r="438" spans="16:19">
      <c r="P438" s="2" t="str">
        <f>IF(AND((SalesData[Sales stage]&lt;&gt;"Won"),SalesData[Sales stage]&lt;&gt;"Lost",OR($B$2=1,INDEX($E$3:$E$13,$B$2)=SalesData[Country])),SalesData[Close Date/Expected Close Date]-DATE(2015,3,31),"")</f>
        <v/>
      </c>
      <c r="Q438" s="2" t="str">
        <f>IFERROR(P438+ROWS($P$3:P439)/100000,"")</f>
        <v/>
      </c>
      <c r="R438" s="2">
        <f>IFERROR(SMALL($Q$2:$Q$1001,ROWS($Q$2:Q438)),"")</f>
        <v>42.007730000000002</v>
      </c>
      <c r="S438" s="2">
        <f t="shared" si="11"/>
        <v>773</v>
      </c>
    </row>
    <row r="439" spans="16:19">
      <c r="P439" s="2">
        <f>IF(AND((SalesData[Sales stage]&lt;&gt;"Won"),SalesData[Sales stage]&lt;&gt;"Lost",OR($B$2=1,INDEX($E$3:$E$13,$B$2)=SalesData[Country])),SalesData[Close Date/Expected Close Date]-DATE(2015,3,31),"")</f>
        <v>8</v>
      </c>
      <c r="Q439" s="2">
        <f>IFERROR(P439+ROWS($P$3:P440)/100000,"")</f>
        <v>8.0043799999999994</v>
      </c>
      <c r="R439" s="2">
        <f>IFERROR(SMALL($Q$2:$Q$1001,ROWS($Q$2:Q439)),"")</f>
        <v>43.000219999999999</v>
      </c>
      <c r="S439" s="2">
        <f t="shared" si="11"/>
        <v>22</v>
      </c>
    </row>
    <row r="440" spans="16:19">
      <c r="P440" s="2">
        <f>IF(AND((SalesData[Sales stage]&lt;&gt;"Won"),SalesData[Sales stage]&lt;&gt;"Lost",OR($B$2=1,INDEX($E$3:$E$13,$B$2)=SalesData[Country])),SalesData[Close Date/Expected Close Date]-DATE(2015,3,31),"")</f>
        <v>39</v>
      </c>
      <c r="Q440" s="2">
        <f>IFERROR(P440+ROWS($P$3:P441)/100000,"")</f>
        <v>39.004390000000001</v>
      </c>
      <c r="R440" s="2">
        <f>IFERROR(SMALL($Q$2:$Q$1001,ROWS($Q$2:Q440)),"")</f>
        <v>43.00168</v>
      </c>
      <c r="S440" s="2">
        <f t="shared" si="11"/>
        <v>168</v>
      </c>
    </row>
    <row r="441" spans="16:19">
      <c r="P441" s="2">
        <f>IF(AND((SalesData[Sales stage]&lt;&gt;"Won"),SalesData[Sales stage]&lt;&gt;"Lost",OR($B$2=1,INDEX($E$3:$E$13,$B$2)=SalesData[Country])),SalesData[Close Date/Expected Close Date]-DATE(2015,3,31),"")</f>
        <v>27</v>
      </c>
      <c r="Q441" s="2">
        <f>IFERROR(P441+ROWS($P$3:P442)/100000,"")</f>
        <v>27.0044</v>
      </c>
      <c r="R441" s="2">
        <f>IFERROR(SMALL($Q$2:$Q$1001,ROWS($Q$2:Q441)),"")</f>
        <v>43.002090000000003</v>
      </c>
      <c r="S441" s="2">
        <f t="shared" si="11"/>
        <v>209</v>
      </c>
    </row>
    <row r="442" spans="16:19">
      <c r="P442" s="2">
        <f>IF(AND((SalesData[Sales stage]&lt;&gt;"Won"),SalesData[Sales stage]&lt;&gt;"Lost",OR($B$2=1,INDEX($E$3:$E$13,$B$2)=SalesData[Country])),SalesData[Close Date/Expected Close Date]-DATE(2015,3,31),"")</f>
        <v>45</v>
      </c>
      <c r="Q442" s="2">
        <f>IFERROR(P442+ROWS($P$3:P443)/100000,"")</f>
        <v>45.00441</v>
      </c>
      <c r="R442" s="2">
        <f>IFERROR(SMALL($Q$2:$Q$1001,ROWS($Q$2:Q442)),"")</f>
        <v>43.002400000000002</v>
      </c>
      <c r="S442" s="2">
        <f t="shared" si="11"/>
        <v>240</v>
      </c>
    </row>
    <row r="443" spans="16:19">
      <c r="P443" s="2">
        <f>IF(AND((SalesData[Sales stage]&lt;&gt;"Won"),SalesData[Sales stage]&lt;&gt;"Lost",OR($B$2=1,INDEX($E$3:$E$13,$B$2)=SalesData[Country])),SalesData[Close Date/Expected Close Date]-DATE(2015,3,31),"")</f>
        <v>39</v>
      </c>
      <c r="Q443" s="2">
        <f>IFERROR(P443+ROWS($P$3:P444)/100000,"")</f>
        <v>39.004420000000003</v>
      </c>
      <c r="R443" s="2">
        <f>IFERROR(SMALL($Q$2:$Q$1001,ROWS($Q$2:Q443)),"")</f>
        <v>43.002850000000002</v>
      </c>
      <c r="S443" s="2">
        <f t="shared" si="11"/>
        <v>285</v>
      </c>
    </row>
    <row r="444" spans="16:19">
      <c r="P444" s="2">
        <f>IF(AND((SalesData[Sales stage]&lt;&gt;"Won"),SalesData[Sales stage]&lt;&gt;"Lost",OR($B$2=1,INDEX($E$3:$E$13,$B$2)=SalesData[Country])),SalesData[Close Date/Expected Close Date]-DATE(2015,3,31),"")</f>
        <v>45</v>
      </c>
      <c r="Q444" s="2">
        <f>IFERROR(P444+ROWS($P$3:P445)/100000,"")</f>
        <v>45.004429999999999</v>
      </c>
      <c r="R444" s="2">
        <f>IFERROR(SMALL($Q$2:$Q$1001,ROWS($Q$2:Q444)),"")</f>
        <v>43.002879999999998</v>
      </c>
      <c r="S444" s="2">
        <f t="shared" si="11"/>
        <v>288</v>
      </c>
    </row>
    <row r="445" spans="16:19">
      <c r="P445" s="2">
        <f>IF(AND((SalesData[Sales stage]&lt;&gt;"Won"),SalesData[Sales stage]&lt;&gt;"Lost",OR($B$2=1,INDEX($E$3:$E$13,$B$2)=SalesData[Country])),SalesData[Close Date/Expected Close Date]-DATE(2015,3,31),"")</f>
        <v>15</v>
      </c>
      <c r="Q445" s="2">
        <f>IFERROR(P445+ROWS($P$3:P446)/100000,"")</f>
        <v>15.004440000000001</v>
      </c>
      <c r="R445" s="2">
        <f>IFERROR(SMALL($Q$2:$Q$1001,ROWS($Q$2:Q445)),"")</f>
        <v>43.0077</v>
      </c>
      <c r="S445" s="2">
        <f t="shared" si="11"/>
        <v>770</v>
      </c>
    </row>
    <row r="446" spans="16:19">
      <c r="P446" s="2">
        <f>IF(AND((SalesData[Sales stage]&lt;&gt;"Won"),SalesData[Sales stage]&lt;&gt;"Lost",OR($B$2=1,INDEX($E$3:$E$13,$B$2)=SalesData[Country])),SalesData[Close Date/Expected Close Date]-DATE(2015,3,31),"")</f>
        <v>12</v>
      </c>
      <c r="Q446" s="2">
        <f>IFERROR(P446+ROWS($P$3:P447)/100000,"")</f>
        <v>12.00445</v>
      </c>
      <c r="R446" s="2">
        <f>IFERROR(SMALL($Q$2:$Q$1001,ROWS($Q$2:Q446)),"")</f>
        <v>43.007950000000001</v>
      </c>
      <c r="S446" s="2">
        <f t="shared" si="11"/>
        <v>795</v>
      </c>
    </row>
    <row r="447" spans="16:19">
      <c r="P447" s="2">
        <f>IF(AND((SalesData[Sales stage]&lt;&gt;"Won"),SalesData[Sales stage]&lt;&gt;"Lost",OR($B$2=1,INDEX($E$3:$E$13,$B$2)=SalesData[Country])),SalesData[Close Date/Expected Close Date]-DATE(2015,3,31),"")</f>
        <v>15</v>
      </c>
      <c r="Q447" s="2">
        <f>IFERROR(P447+ROWS($P$3:P448)/100000,"")</f>
        <v>15.00446</v>
      </c>
      <c r="R447" s="2">
        <f>IFERROR(SMALL($Q$2:$Q$1001,ROWS($Q$2:Q447)),"")</f>
        <v>43.008369999999999</v>
      </c>
      <c r="S447" s="2">
        <f t="shared" si="11"/>
        <v>837</v>
      </c>
    </row>
    <row r="448" spans="16:19">
      <c r="P448" s="2">
        <f>IF(AND((SalesData[Sales stage]&lt;&gt;"Won"),SalesData[Sales stage]&lt;&gt;"Lost",OR($B$2=1,INDEX($E$3:$E$13,$B$2)=SalesData[Country])),SalesData[Close Date/Expected Close Date]-DATE(2015,3,31),"")</f>
        <v>33</v>
      </c>
      <c r="Q448" s="2">
        <f>IFERROR(P448+ROWS($P$3:P449)/100000,"")</f>
        <v>33.004469999999998</v>
      </c>
      <c r="R448" s="2">
        <f>IFERROR(SMALL($Q$2:$Q$1001,ROWS($Q$2:Q448)),"")</f>
        <v>43.009320000000002</v>
      </c>
      <c r="S448" s="2">
        <f t="shared" si="11"/>
        <v>932</v>
      </c>
    </row>
    <row r="449" spans="16:19">
      <c r="P449" s="2">
        <f>IF(AND((SalesData[Sales stage]&lt;&gt;"Won"),SalesData[Sales stage]&lt;&gt;"Lost",OR($B$2=1,INDEX($E$3:$E$13,$B$2)=SalesData[Country])),SalesData[Close Date/Expected Close Date]-DATE(2015,3,31),"")</f>
        <v>37</v>
      </c>
      <c r="Q449" s="2">
        <f>IFERROR(P449+ROWS($P$3:P450)/100000,"")</f>
        <v>37.004480000000001</v>
      </c>
      <c r="R449" s="2">
        <f>IFERROR(SMALL($Q$2:$Q$1001,ROWS($Q$2:Q449)),"")</f>
        <v>44.000999999999998</v>
      </c>
      <c r="S449" s="2">
        <f t="shared" si="11"/>
        <v>100</v>
      </c>
    </row>
    <row r="450" spans="16:19">
      <c r="P450" s="2">
        <f>IF(AND((SalesData[Sales stage]&lt;&gt;"Won"),SalesData[Sales stage]&lt;&gt;"Lost",OR($B$2=1,INDEX($E$3:$E$13,$B$2)=SalesData[Country])),SalesData[Close Date/Expected Close Date]-DATE(2015,3,31),"")</f>
        <v>65</v>
      </c>
      <c r="Q450" s="2">
        <f>IFERROR(P450+ROWS($P$3:P451)/100000,"")</f>
        <v>65.004490000000004</v>
      </c>
      <c r="R450" s="2">
        <f>IFERROR(SMALL($Q$2:$Q$1001,ROWS($Q$2:Q450)),"")</f>
        <v>44.002659999999999</v>
      </c>
      <c r="S450" s="2">
        <f t="shared" si="11"/>
        <v>266</v>
      </c>
    </row>
    <row r="451" spans="16:19">
      <c r="P451" s="2">
        <f>IF(AND((SalesData[Sales stage]&lt;&gt;"Won"),SalesData[Sales stage]&lt;&gt;"Lost",OR($B$2=1,INDEX($E$3:$E$13,$B$2)=SalesData[Country])),SalesData[Close Date/Expected Close Date]-DATE(2015,3,31),"")</f>
        <v>16</v>
      </c>
      <c r="Q451" s="2">
        <f>IFERROR(P451+ROWS($P$3:P452)/100000,"")</f>
        <v>16.0045</v>
      </c>
      <c r="R451" s="2">
        <f>IFERROR(SMALL($Q$2:$Q$1001,ROWS($Q$2:Q451)),"")</f>
        <v>44.003419999999998</v>
      </c>
      <c r="S451" s="2">
        <f t="shared" ref="S451:S514" si="12">IF(R451&lt;&gt;"",MATCH(R451,$Q$2:$Q$1001,0),"")</f>
        <v>342</v>
      </c>
    </row>
    <row r="452" spans="16:19">
      <c r="P452" s="2">
        <f>IF(AND((SalesData[Sales stage]&lt;&gt;"Won"),SalesData[Sales stage]&lt;&gt;"Lost",OR($B$2=1,INDEX($E$3:$E$13,$B$2)=SalesData[Country])),SalesData[Close Date/Expected Close Date]-DATE(2015,3,31),"")</f>
        <v>32</v>
      </c>
      <c r="Q452" s="2">
        <f>IFERROR(P452+ROWS($P$3:P453)/100000,"")</f>
        <v>32.004510000000003</v>
      </c>
      <c r="R452" s="2">
        <f>IFERROR(SMALL($Q$2:$Q$1001,ROWS($Q$2:Q452)),"")</f>
        <v>44.004899999999999</v>
      </c>
      <c r="S452" s="2">
        <f t="shared" si="12"/>
        <v>490</v>
      </c>
    </row>
    <row r="453" spans="16:19">
      <c r="P453" s="2">
        <f>IF(AND((SalesData[Sales stage]&lt;&gt;"Won"),SalesData[Sales stage]&lt;&gt;"Lost",OR($B$2=1,INDEX($E$3:$E$13,$B$2)=SalesData[Country])),SalesData[Close Date/Expected Close Date]-DATE(2015,3,31),"")</f>
        <v>41</v>
      </c>
      <c r="Q453" s="2">
        <f>IFERROR(P453+ROWS($P$3:P454)/100000,"")</f>
        <v>41.004519999999999</v>
      </c>
      <c r="R453" s="2">
        <f>IFERROR(SMALL($Q$2:$Q$1001,ROWS($Q$2:Q453)),"")</f>
        <v>44.00582</v>
      </c>
      <c r="S453" s="2">
        <f t="shared" si="12"/>
        <v>582</v>
      </c>
    </row>
    <row r="454" spans="16:19">
      <c r="P454" s="2">
        <f>IF(AND((SalesData[Sales stage]&lt;&gt;"Won"),SalesData[Sales stage]&lt;&gt;"Lost",OR($B$2=1,INDEX($E$3:$E$13,$B$2)=SalesData[Country])),SalesData[Close Date/Expected Close Date]-DATE(2015,3,31),"")</f>
        <v>15</v>
      </c>
      <c r="Q454" s="2">
        <f>IFERROR(P454+ROWS($P$3:P455)/100000,"")</f>
        <v>15.004530000000001</v>
      </c>
      <c r="R454" s="2">
        <f>IFERROR(SMALL($Q$2:$Q$1001,ROWS($Q$2:Q454)),"")</f>
        <v>44.008000000000003</v>
      </c>
      <c r="S454" s="2">
        <f t="shared" si="12"/>
        <v>800</v>
      </c>
    </row>
    <row r="455" spans="16:19">
      <c r="P455" s="2">
        <f>IF(AND((SalesData[Sales stage]&lt;&gt;"Won"),SalesData[Sales stage]&lt;&gt;"Lost",OR($B$2=1,INDEX($E$3:$E$13,$B$2)=SalesData[Country])),SalesData[Close Date/Expected Close Date]-DATE(2015,3,31),"")</f>
        <v>72</v>
      </c>
      <c r="Q455" s="2">
        <f>IFERROR(P455+ROWS($P$3:P456)/100000,"")</f>
        <v>72.004540000000006</v>
      </c>
      <c r="R455" s="2">
        <f>IFERROR(SMALL($Q$2:$Q$1001,ROWS($Q$2:Q455)),"")</f>
        <v>44.00835</v>
      </c>
      <c r="S455" s="2">
        <f t="shared" si="12"/>
        <v>835</v>
      </c>
    </row>
    <row r="456" spans="16:19">
      <c r="P456" s="2">
        <f>IF(AND((SalesData[Sales stage]&lt;&gt;"Won"),SalesData[Sales stage]&lt;&gt;"Lost",OR($B$2=1,INDEX($E$3:$E$13,$B$2)=SalesData[Country])),SalesData[Close Date/Expected Close Date]-DATE(2015,3,31),"")</f>
        <v>28</v>
      </c>
      <c r="Q456" s="2">
        <f>IFERROR(P456+ROWS($P$3:P457)/100000,"")</f>
        <v>28.004549999999998</v>
      </c>
      <c r="R456" s="2">
        <f>IFERROR(SMALL($Q$2:$Q$1001,ROWS($Q$2:Q456)),"")</f>
        <v>44.009340000000002</v>
      </c>
      <c r="S456" s="2">
        <f t="shared" si="12"/>
        <v>934</v>
      </c>
    </row>
    <row r="457" spans="16:19">
      <c r="P457" s="2">
        <f>IF(AND((SalesData[Sales stage]&lt;&gt;"Won"),SalesData[Sales stage]&lt;&gt;"Lost",OR($B$2=1,INDEX($E$3:$E$13,$B$2)=SalesData[Country])),SalesData[Close Date/Expected Close Date]-DATE(2015,3,31),"")</f>
        <v>35</v>
      </c>
      <c r="Q457" s="2">
        <f>IFERROR(P457+ROWS($P$3:P458)/100000,"")</f>
        <v>35.004559999999998</v>
      </c>
      <c r="R457" s="2">
        <f>IFERROR(SMALL($Q$2:$Q$1001,ROWS($Q$2:Q457)),"")</f>
        <v>44.009590000000003</v>
      </c>
      <c r="S457" s="2">
        <f t="shared" si="12"/>
        <v>959</v>
      </c>
    </row>
    <row r="458" spans="16:19">
      <c r="P458" s="2" t="str">
        <f>IF(AND((SalesData[Sales stage]&lt;&gt;"Won"),SalesData[Sales stage]&lt;&gt;"Lost",OR($B$2=1,INDEX($E$3:$E$13,$B$2)=SalesData[Country])),SalesData[Close Date/Expected Close Date]-DATE(2015,3,31),"")</f>
        <v/>
      </c>
      <c r="Q458" s="2" t="str">
        <f>IFERROR(P458+ROWS($P$3:P459)/100000,"")</f>
        <v/>
      </c>
      <c r="R458" s="2">
        <f>IFERROR(SMALL($Q$2:$Q$1001,ROWS($Q$2:Q458)),"")</f>
        <v>45.000190000000003</v>
      </c>
      <c r="S458" s="2">
        <f t="shared" si="12"/>
        <v>19</v>
      </c>
    </row>
    <row r="459" spans="16:19">
      <c r="P459" s="2">
        <f>IF(AND((SalesData[Sales stage]&lt;&gt;"Won"),SalesData[Sales stage]&lt;&gt;"Lost",OR($B$2=1,INDEX($E$3:$E$13,$B$2)=SalesData[Country])),SalesData[Close Date/Expected Close Date]-DATE(2015,3,31),"")</f>
        <v>28</v>
      </c>
      <c r="Q459" s="2">
        <f>IFERROR(P459+ROWS($P$3:P460)/100000,"")</f>
        <v>28.004580000000001</v>
      </c>
      <c r="R459" s="2">
        <f>IFERROR(SMALL($Q$2:$Q$1001,ROWS($Q$2:Q459)),"")</f>
        <v>45.000549999999997</v>
      </c>
      <c r="S459" s="2">
        <f t="shared" si="12"/>
        <v>55</v>
      </c>
    </row>
    <row r="460" spans="16:19">
      <c r="P460" s="2">
        <f>IF(AND((SalesData[Sales stage]&lt;&gt;"Won"),SalesData[Sales stage]&lt;&gt;"Lost",OR($B$2=1,INDEX($E$3:$E$13,$B$2)=SalesData[Country])),SalesData[Close Date/Expected Close Date]-DATE(2015,3,31),"")</f>
        <v>32</v>
      </c>
      <c r="Q460" s="2">
        <f>IFERROR(P460+ROWS($P$3:P461)/100000,"")</f>
        <v>32.00459</v>
      </c>
      <c r="R460" s="2">
        <f>IFERROR(SMALL($Q$2:$Q$1001,ROWS($Q$2:Q460)),"")</f>
        <v>45.00123</v>
      </c>
      <c r="S460" s="2">
        <f t="shared" si="12"/>
        <v>123</v>
      </c>
    </row>
    <row r="461" spans="16:19">
      <c r="P461" s="2">
        <f>IF(AND((SalesData[Sales stage]&lt;&gt;"Won"),SalesData[Sales stage]&lt;&gt;"Lost",OR($B$2=1,INDEX($E$3:$E$13,$B$2)=SalesData[Country])),SalesData[Close Date/Expected Close Date]-DATE(2015,3,31),"")</f>
        <v>13</v>
      </c>
      <c r="Q461" s="2">
        <f>IFERROR(P461+ROWS($P$3:P462)/100000,"")</f>
        <v>13.0046</v>
      </c>
      <c r="R461" s="2">
        <f>IFERROR(SMALL($Q$2:$Q$1001,ROWS($Q$2:Q461)),"")</f>
        <v>45.001519999999999</v>
      </c>
      <c r="S461" s="2">
        <f t="shared" si="12"/>
        <v>152</v>
      </c>
    </row>
    <row r="462" spans="16:19">
      <c r="P462" s="2">
        <f>IF(AND((SalesData[Sales stage]&lt;&gt;"Won"),SalesData[Sales stage]&lt;&gt;"Lost",OR($B$2=1,INDEX($E$3:$E$13,$B$2)=SalesData[Country])),SalesData[Close Date/Expected Close Date]-DATE(2015,3,31),"")</f>
        <v>55</v>
      </c>
      <c r="Q462" s="2">
        <f>IFERROR(P462+ROWS($P$3:P463)/100000,"")</f>
        <v>55.00461</v>
      </c>
      <c r="R462" s="2">
        <f>IFERROR(SMALL($Q$2:$Q$1001,ROWS($Q$2:Q462)),"")</f>
        <v>45.002690000000001</v>
      </c>
      <c r="S462" s="2">
        <f t="shared" si="12"/>
        <v>269</v>
      </c>
    </row>
    <row r="463" spans="16:19">
      <c r="P463" s="2">
        <f>IF(AND((SalesData[Sales stage]&lt;&gt;"Won"),SalesData[Sales stage]&lt;&gt;"Lost",OR($B$2=1,INDEX($E$3:$E$13,$B$2)=SalesData[Country])),SalesData[Close Date/Expected Close Date]-DATE(2015,3,31),"")</f>
        <v>75</v>
      </c>
      <c r="Q463" s="2">
        <f>IFERROR(P463+ROWS($P$3:P464)/100000,"")</f>
        <v>75.004620000000003</v>
      </c>
      <c r="R463" s="2">
        <f>IFERROR(SMALL($Q$2:$Q$1001,ROWS($Q$2:Q463)),"")</f>
        <v>45.004060000000003</v>
      </c>
      <c r="S463" s="2">
        <f t="shared" si="12"/>
        <v>406</v>
      </c>
    </row>
    <row r="464" spans="16:19">
      <c r="P464" s="2">
        <f>IF(AND((SalesData[Sales stage]&lt;&gt;"Won"),SalesData[Sales stage]&lt;&gt;"Lost",OR($B$2=1,INDEX($E$3:$E$13,$B$2)=SalesData[Country])),SalesData[Close Date/Expected Close Date]-DATE(2015,3,31),"")</f>
        <v>19</v>
      </c>
      <c r="Q464" s="2">
        <f>IFERROR(P464+ROWS($P$3:P465)/100000,"")</f>
        <v>19.004629999999999</v>
      </c>
      <c r="R464" s="2">
        <f>IFERROR(SMALL($Q$2:$Q$1001,ROWS($Q$2:Q464)),"")</f>
        <v>45.00441</v>
      </c>
      <c r="S464" s="2">
        <f t="shared" si="12"/>
        <v>441</v>
      </c>
    </row>
    <row r="465" spans="16:19">
      <c r="P465" s="2">
        <f>IF(AND((SalesData[Sales stage]&lt;&gt;"Won"),SalesData[Sales stage]&lt;&gt;"Lost",OR($B$2=1,INDEX($E$3:$E$13,$B$2)=SalesData[Country])),SalesData[Close Date/Expected Close Date]-DATE(2015,3,31),"")</f>
        <v>74</v>
      </c>
      <c r="Q465" s="2">
        <f>IFERROR(P465+ROWS($P$3:P466)/100000,"")</f>
        <v>74.004639999999995</v>
      </c>
      <c r="R465" s="2">
        <f>IFERROR(SMALL($Q$2:$Q$1001,ROWS($Q$2:Q465)),"")</f>
        <v>45.004429999999999</v>
      </c>
      <c r="S465" s="2">
        <f t="shared" si="12"/>
        <v>443</v>
      </c>
    </row>
    <row r="466" spans="16:19">
      <c r="P466" s="2">
        <f>IF(AND((SalesData[Sales stage]&lt;&gt;"Won"),SalesData[Sales stage]&lt;&gt;"Lost",OR($B$2=1,INDEX($E$3:$E$13,$B$2)=SalesData[Country])),SalesData[Close Date/Expected Close Date]-DATE(2015,3,31),"")</f>
        <v>42</v>
      </c>
      <c r="Q466" s="2">
        <f>IFERROR(P466+ROWS($P$3:P467)/100000,"")</f>
        <v>42.004649999999998</v>
      </c>
      <c r="R466" s="2">
        <f>IFERROR(SMALL($Q$2:$Q$1001,ROWS($Q$2:Q466)),"")</f>
        <v>45.005420000000001</v>
      </c>
      <c r="S466" s="2">
        <f t="shared" si="12"/>
        <v>542</v>
      </c>
    </row>
    <row r="467" spans="16:19">
      <c r="P467" s="2">
        <f>IF(AND((SalesData[Sales stage]&lt;&gt;"Won"),SalesData[Sales stage]&lt;&gt;"Lost",OR($B$2=1,INDEX($E$3:$E$13,$B$2)=SalesData[Country])),SalesData[Close Date/Expected Close Date]-DATE(2015,3,31),"")</f>
        <v>88</v>
      </c>
      <c r="Q467" s="2">
        <f>IFERROR(P467+ROWS($P$3:P468)/100000,"")</f>
        <v>88.004660000000001</v>
      </c>
      <c r="R467" s="2">
        <f>IFERROR(SMALL($Q$2:$Q$1001,ROWS($Q$2:Q467)),"")</f>
        <v>45.005670000000002</v>
      </c>
      <c r="S467" s="2">
        <f t="shared" si="12"/>
        <v>567</v>
      </c>
    </row>
    <row r="468" spans="16:19">
      <c r="P468" s="2" t="str">
        <f>IF(AND((SalesData[Sales stage]&lt;&gt;"Won"),SalesData[Sales stage]&lt;&gt;"Lost",OR($B$2=1,INDEX($E$3:$E$13,$B$2)=SalesData[Country])),SalesData[Close Date/Expected Close Date]-DATE(2015,3,31),"")</f>
        <v/>
      </c>
      <c r="Q468" s="2" t="str">
        <f>IFERROR(P468+ROWS($P$3:P469)/100000,"")</f>
        <v/>
      </c>
      <c r="R468" s="2">
        <f>IFERROR(SMALL($Q$2:$Q$1001,ROWS($Q$2:Q468)),"")</f>
        <v>45.005710000000001</v>
      </c>
      <c r="S468" s="2">
        <f t="shared" si="12"/>
        <v>571</v>
      </c>
    </row>
    <row r="469" spans="16:19">
      <c r="P469" s="2">
        <f>IF(AND((SalesData[Sales stage]&lt;&gt;"Won"),SalesData[Sales stage]&lt;&gt;"Lost",OR($B$2=1,INDEX($E$3:$E$13,$B$2)=SalesData[Country])),SalesData[Close Date/Expected Close Date]-DATE(2015,3,31),"")</f>
        <v>83</v>
      </c>
      <c r="Q469" s="2">
        <f>IFERROR(P469+ROWS($P$3:P470)/100000,"")</f>
        <v>83.004679999999993</v>
      </c>
      <c r="R469" s="2">
        <f>IFERROR(SMALL($Q$2:$Q$1001,ROWS($Q$2:Q469)),"")</f>
        <v>45.006360000000001</v>
      </c>
      <c r="S469" s="2">
        <f t="shared" si="12"/>
        <v>636</v>
      </c>
    </row>
    <row r="470" spans="16:19">
      <c r="P470" s="2">
        <f>IF(AND((SalesData[Sales stage]&lt;&gt;"Won"),SalesData[Sales stage]&lt;&gt;"Lost",OR($B$2=1,INDEX($E$3:$E$13,$B$2)=SalesData[Country])),SalesData[Close Date/Expected Close Date]-DATE(2015,3,31),"")</f>
        <v>80</v>
      </c>
      <c r="Q470" s="2">
        <f>IFERROR(P470+ROWS($P$3:P471)/100000,"")</f>
        <v>80.004689999999997</v>
      </c>
      <c r="R470" s="2">
        <f>IFERROR(SMALL($Q$2:$Q$1001,ROWS($Q$2:Q470)),"")</f>
        <v>45.006599999999999</v>
      </c>
      <c r="S470" s="2">
        <f t="shared" si="12"/>
        <v>660</v>
      </c>
    </row>
    <row r="471" spans="16:19">
      <c r="P471" s="2" t="str">
        <f>IF(AND((SalesData[Sales stage]&lt;&gt;"Won"),SalesData[Sales stage]&lt;&gt;"Lost",OR($B$2=1,INDEX($E$3:$E$13,$B$2)=SalesData[Country])),SalesData[Close Date/Expected Close Date]-DATE(2015,3,31),"")</f>
        <v/>
      </c>
      <c r="Q471" s="2" t="str">
        <f>IFERROR(P471+ROWS($P$3:P472)/100000,"")</f>
        <v/>
      </c>
      <c r="R471" s="2">
        <f>IFERROR(SMALL($Q$2:$Q$1001,ROWS($Q$2:Q471)),"")</f>
        <v>45.007429999999999</v>
      </c>
      <c r="S471" s="2">
        <f t="shared" si="12"/>
        <v>743</v>
      </c>
    </row>
    <row r="472" spans="16:19">
      <c r="P472" s="2">
        <f>IF(AND((SalesData[Sales stage]&lt;&gt;"Won"),SalesData[Sales stage]&lt;&gt;"Lost",OR($B$2=1,INDEX($E$3:$E$13,$B$2)=SalesData[Country])),SalesData[Close Date/Expected Close Date]-DATE(2015,3,31),"")</f>
        <v>27</v>
      </c>
      <c r="Q472" s="2">
        <f>IFERROR(P472+ROWS($P$3:P473)/100000,"")</f>
        <v>27.004709999999999</v>
      </c>
      <c r="R472" s="2">
        <f>IFERROR(SMALL($Q$2:$Q$1001,ROWS($Q$2:Q472)),"")</f>
        <v>45.007539999999999</v>
      </c>
      <c r="S472" s="2">
        <f t="shared" si="12"/>
        <v>754</v>
      </c>
    </row>
    <row r="473" spans="16:19">
      <c r="P473" s="2">
        <f>IF(AND((SalesData[Sales stage]&lt;&gt;"Won"),SalesData[Sales stage]&lt;&gt;"Lost",OR($B$2=1,INDEX($E$3:$E$13,$B$2)=SalesData[Country])),SalesData[Close Date/Expected Close Date]-DATE(2015,3,31),"")</f>
        <v>86</v>
      </c>
      <c r="Q473" s="2">
        <f>IFERROR(P473+ROWS($P$3:P474)/100000,"")</f>
        <v>86.004720000000006</v>
      </c>
      <c r="R473" s="2">
        <f>IFERROR(SMALL($Q$2:$Q$1001,ROWS($Q$2:Q473)),"")</f>
        <v>45.008139999999997</v>
      </c>
      <c r="S473" s="2">
        <f t="shared" si="12"/>
        <v>814</v>
      </c>
    </row>
    <row r="474" spans="16:19">
      <c r="P474" s="2">
        <f>IF(AND((SalesData[Sales stage]&lt;&gt;"Won"),SalesData[Sales stage]&lt;&gt;"Lost",OR($B$2=1,INDEX($E$3:$E$13,$B$2)=SalesData[Country])),SalesData[Close Date/Expected Close Date]-DATE(2015,3,31),"")</f>
        <v>57</v>
      </c>
      <c r="Q474" s="2">
        <f>IFERROR(P474+ROWS($P$3:P475)/100000,"")</f>
        <v>57.004730000000002</v>
      </c>
      <c r="R474" s="2">
        <f>IFERROR(SMALL($Q$2:$Q$1001,ROWS($Q$2:Q474)),"")</f>
        <v>46.00273</v>
      </c>
      <c r="S474" s="2">
        <f t="shared" si="12"/>
        <v>273</v>
      </c>
    </row>
    <row r="475" spans="16:19">
      <c r="P475" s="2">
        <f>IF(AND((SalesData[Sales stage]&lt;&gt;"Won"),SalesData[Sales stage]&lt;&gt;"Lost",OR($B$2=1,INDEX($E$3:$E$13,$B$2)=SalesData[Country])),SalesData[Close Date/Expected Close Date]-DATE(2015,3,31),"")</f>
        <v>49</v>
      </c>
      <c r="Q475" s="2">
        <f>IFERROR(P475+ROWS($P$3:P476)/100000,"")</f>
        <v>49.004739999999998</v>
      </c>
      <c r="R475" s="2">
        <f>IFERROR(SMALL($Q$2:$Q$1001,ROWS($Q$2:Q475)),"")</f>
        <v>46.004989999999999</v>
      </c>
      <c r="S475" s="2">
        <f t="shared" si="12"/>
        <v>499</v>
      </c>
    </row>
    <row r="476" spans="16:19">
      <c r="P476" s="2">
        <f>IF(AND((SalesData[Sales stage]&lt;&gt;"Won"),SalesData[Sales stage]&lt;&gt;"Lost",OR($B$2=1,INDEX($E$3:$E$13,$B$2)=SalesData[Country])),SalesData[Close Date/Expected Close Date]-DATE(2015,3,31),"")</f>
        <v>30</v>
      </c>
      <c r="Q476" s="2">
        <f>IFERROR(P476+ROWS($P$3:P477)/100000,"")</f>
        <v>30.004750000000001</v>
      </c>
      <c r="R476" s="2">
        <f>IFERROR(SMALL($Q$2:$Q$1001,ROWS($Q$2:Q476)),"")</f>
        <v>46.005780000000001</v>
      </c>
      <c r="S476" s="2">
        <f t="shared" si="12"/>
        <v>578</v>
      </c>
    </row>
    <row r="477" spans="16:19">
      <c r="P477" s="2">
        <f>IF(AND((SalesData[Sales stage]&lt;&gt;"Won"),SalesData[Sales stage]&lt;&gt;"Lost",OR($B$2=1,INDEX($E$3:$E$13,$B$2)=SalesData[Country])),SalesData[Close Date/Expected Close Date]-DATE(2015,3,31),"")</f>
        <v>70</v>
      </c>
      <c r="Q477" s="2">
        <f>IFERROR(P477+ROWS($P$3:P478)/100000,"")</f>
        <v>70.004760000000005</v>
      </c>
      <c r="R477" s="2">
        <f>IFERROR(SMALL($Q$2:$Q$1001,ROWS($Q$2:Q477)),"")</f>
        <v>47.00047</v>
      </c>
      <c r="S477" s="2">
        <f t="shared" si="12"/>
        <v>47</v>
      </c>
    </row>
    <row r="478" spans="16:19">
      <c r="P478" s="2">
        <f>IF(AND((SalesData[Sales stage]&lt;&gt;"Won"),SalesData[Sales stage]&lt;&gt;"Lost",OR($B$2=1,INDEX($E$3:$E$13,$B$2)=SalesData[Country])),SalesData[Close Date/Expected Close Date]-DATE(2015,3,31),"")</f>
        <v>18</v>
      </c>
      <c r="Q478" s="2">
        <f>IFERROR(P478+ROWS($P$3:P479)/100000,"")</f>
        <v>18.004770000000001</v>
      </c>
      <c r="R478" s="2">
        <f>IFERROR(SMALL($Q$2:$Q$1001,ROWS($Q$2:Q478)),"")</f>
        <v>47.000839999999997</v>
      </c>
      <c r="S478" s="2">
        <f t="shared" si="12"/>
        <v>84</v>
      </c>
    </row>
    <row r="479" spans="16:19">
      <c r="P479" s="2">
        <f>IF(AND((SalesData[Sales stage]&lt;&gt;"Won"),SalesData[Sales stage]&lt;&gt;"Lost",OR($B$2=1,INDEX($E$3:$E$13,$B$2)=SalesData[Country])),SalesData[Close Date/Expected Close Date]-DATE(2015,3,31),"")</f>
        <v>77</v>
      </c>
      <c r="Q479" s="2">
        <f>IFERROR(P479+ROWS($P$3:P480)/100000,"")</f>
        <v>77.004779999999997</v>
      </c>
      <c r="R479" s="2">
        <f>IFERROR(SMALL($Q$2:$Q$1001,ROWS($Q$2:Q479)),"")</f>
        <v>47.00329</v>
      </c>
      <c r="S479" s="2">
        <f t="shared" si="12"/>
        <v>329</v>
      </c>
    </row>
    <row r="480" spans="16:19">
      <c r="P480" s="2">
        <f>IF(AND((SalesData[Sales stage]&lt;&gt;"Won"),SalesData[Sales stage]&lt;&gt;"Lost",OR($B$2=1,INDEX($E$3:$E$13,$B$2)=SalesData[Country])),SalesData[Close Date/Expected Close Date]-DATE(2015,3,31),"")</f>
        <v>16</v>
      </c>
      <c r="Q480" s="2">
        <f>IFERROR(P480+ROWS($P$3:P481)/100000,"")</f>
        <v>16.00479</v>
      </c>
      <c r="R480" s="2">
        <f>IFERROR(SMALL($Q$2:$Q$1001,ROWS($Q$2:Q480)),"")</f>
        <v>47.005049999999997</v>
      </c>
      <c r="S480" s="2">
        <f t="shared" si="12"/>
        <v>505</v>
      </c>
    </row>
    <row r="481" spans="16:19">
      <c r="P481" s="2">
        <f>IF(AND((SalesData[Sales stage]&lt;&gt;"Won"),SalesData[Sales stage]&lt;&gt;"Lost",OR($B$2=1,INDEX($E$3:$E$13,$B$2)=SalesData[Country])),SalesData[Close Date/Expected Close Date]-DATE(2015,3,31),"")</f>
        <v>76</v>
      </c>
      <c r="Q481" s="2">
        <f>IFERROR(P481+ROWS($P$3:P482)/100000,"")</f>
        <v>76.004800000000003</v>
      </c>
      <c r="R481" s="2">
        <f>IFERROR(SMALL($Q$2:$Q$1001,ROWS($Q$2:Q481)),"")</f>
        <v>47.006079999999997</v>
      </c>
      <c r="S481" s="2">
        <f t="shared" si="12"/>
        <v>608</v>
      </c>
    </row>
    <row r="482" spans="16:19">
      <c r="P482" s="2">
        <f>IF(AND((SalesData[Sales stage]&lt;&gt;"Won"),SalesData[Sales stage]&lt;&gt;"Lost",OR($B$2=1,INDEX($E$3:$E$13,$B$2)=SalesData[Country])),SalesData[Close Date/Expected Close Date]-DATE(2015,3,31),"")</f>
        <v>52</v>
      </c>
      <c r="Q482" s="2">
        <f>IFERROR(P482+ROWS($P$3:P483)/100000,"")</f>
        <v>52.004809999999999</v>
      </c>
      <c r="R482" s="2">
        <f>IFERROR(SMALL($Q$2:$Q$1001,ROWS($Q$2:Q482)),"")</f>
        <v>47.006239999999998</v>
      </c>
      <c r="S482" s="2">
        <f t="shared" si="12"/>
        <v>624</v>
      </c>
    </row>
    <row r="483" spans="16:19">
      <c r="P483" s="2">
        <f>IF(AND((SalesData[Sales stage]&lt;&gt;"Won"),SalesData[Sales stage]&lt;&gt;"Lost",OR($B$2=1,INDEX($E$3:$E$13,$B$2)=SalesData[Country])),SalesData[Close Date/Expected Close Date]-DATE(2015,3,31),"")</f>
        <v>76</v>
      </c>
      <c r="Q483" s="2">
        <f>IFERROR(P483+ROWS($P$3:P484)/100000,"")</f>
        <v>76.004819999999995</v>
      </c>
      <c r="R483" s="2">
        <f>IFERROR(SMALL($Q$2:$Q$1001,ROWS($Q$2:Q483)),"")</f>
        <v>47.006810000000002</v>
      </c>
      <c r="S483" s="2">
        <f t="shared" si="12"/>
        <v>681</v>
      </c>
    </row>
    <row r="484" spans="16:19">
      <c r="P484" s="2" t="str">
        <f>IF(AND((SalesData[Sales stage]&lt;&gt;"Won"),SalesData[Sales stage]&lt;&gt;"Lost",OR($B$2=1,INDEX($E$3:$E$13,$B$2)=SalesData[Country])),SalesData[Close Date/Expected Close Date]-DATE(2015,3,31),"")</f>
        <v/>
      </c>
      <c r="Q484" s="2" t="str">
        <f>IFERROR(P484+ROWS($P$3:P485)/100000,"")</f>
        <v/>
      </c>
      <c r="R484" s="2">
        <f>IFERROR(SMALL($Q$2:$Q$1001,ROWS($Q$2:Q484)),"")</f>
        <v>47.006959999999999</v>
      </c>
      <c r="S484" s="2">
        <f t="shared" si="12"/>
        <v>696</v>
      </c>
    </row>
    <row r="485" spans="16:19">
      <c r="P485" s="2">
        <f>IF(AND((SalesData[Sales stage]&lt;&gt;"Won"),SalesData[Sales stage]&lt;&gt;"Lost",OR($B$2=1,INDEX($E$3:$E$13,$B$2)=SalesData[Country])),SalesData[Close Date/Expected Close Date]-DATE(2015,3,31),"")</f>
        <v>7</v>
      </c>
      <c r="Q485" s="2">
        <f>IFERROR(P485+ROWS($P$3:P486)/100000,"")</f>
        <v>7.0048399999999997</v>
      </c>
      <c r="R485" s="2">
        <f>IFERROR(SMALL($Q$2:$Q$1001,ROWS($Q$2:Q485)),"")</f>
        <v>47.00723</v>
      </c>
      <c r="S485" s="2">
        <f t="shared" si="12"/>
        <v>723</v>
      </c>
    </row>
    <row r="486" spans="16:19">
      <c r="P486" s="2">
        <f>IF(AND((SalesData[Sales stage]&lt;&gt;"Won"),SalesData[Sales stage]&lt;&gt;"Lost",OR($B$2=1,INDEX($E$3:$E$13,$B$2)=SalesData[Country])),SalesData[Close Date/Expected Close Date]-DATE(2015,3,31),"")</f>
        <v>7</v>
      </c>
      <c r="Q486" s="2">
        <f>IFERROR(P486+ROWS($P$3:P487)/100000,"")</f>
        <v>7.0048500000000002</v>
      </c>
      <c r="R486" s="2">
        <f>IFERROR(SMALL($Q$2:$Q$1001,ROWS($Q$2:Q486)),"")</f>
        <v>47.007390000000001</v>
      </c>
      <c r="S486" s="2">
        <f t="shared" si="12"/>
        <v>739</v>
      </c>
    </row>
    <row r="487" spans="16:19">
      <c r="P487" s="2">
        <f>IF(AND((SalesData[Sales stage]&lt;&gt;"Won"),SalesData[Sales stage]&lt;&gt;"Lost",OR($B$2=1,INDEX($E$3:$E$13,$B$2)=SalesData[Country])),SalesData[Close Date/Expected Close Date]-DATE(2015,3,31),"")</f>
        <v>8</v>
      </c>
      <c r="Q487" s="2">
        <f>IFERROR(P487+ROWS($P$3:P488)/100000,"")</f>
        <v>8.0048600000000008</v>
      </c>
      <c r="R487" s="2">
        <f>IFERROR(SMALL($Q$2:$Q$1001,ROWS($Q$2:Q487)),"")</f>
        <v>47.007660000000001</v>
      </c>
      <c r="S487" s="2">
        <f t="shared" si="12"/>
        <v>766</v>
      </c>
    </row>
    <row r="488" spans="16:19">
      <c r="P488" s="2">
        <f>IF(AND((SalesData[Sales stage]&lt;&gt;"Won"),SalesData[Sales stage]&lt;&gt;"Lost",OR($B$2=1,INDEX($E$3:$E$13,$B$2)=SalesData[Country])),SalesData[Close Date/Expected Close Date]-DATE(2015,3,31),"")</f>
        <v>86</v>
      </c>
      <c r="Q488" s="2">
        <f>IFERROR(P488+ROWS($P$3:P489)/100000,"")</f>
        <v>86.004869999999997</v>
      </c>
      <c r="R488" s="2">
        <f>IFERROR(SMALL($Q$2:$Q$1001,ROWS($Q$2:Q488)),"")</f>
        <v>47.009070000000001</v>
      </c>
      <c r="S488" s="2">
        <f t="shared" si="12"/>
        <v>907</v>
      </c>
    </row>
    <row r="489" spans="16:19">
      <c r="P489" s="2" t="str">
        <f>IF(AND((SalesData[Sales stage]&lt;&gt;"Won"),SalesData[Sales stage]&lt;&gt;"Lost",OR($B$2=1,INDEX($E$3:$E$13,$B$2)=SalesData[Country])),SalesData[Close Date/Expected Close Date]-DATE(2015,3,31),"")</f>
        <v/>
      </c>
      <c r="Q489" s="2" t="str">
        <f>IFERROR(P489+ROWS($P$3:P490)/100000,"")</f>
        <v/>
      </c>
      <c r="R489" s="2">
        <f>IFERROR(SMALL($Q$2:$Q$1001,ROWS($Q$2:Q489)),"")</f>
        <v>48.000500000000002</v>
      </c>
      <c r="S489" s="2">
        <f t="shared" si="12"/>
        <v>50</v>
      </c>
    </row>
    <row r="490" spans="16:19">
      <c r="P490" s="2">
        <f>IF(AND((SalesData[Sales stage]&lt;&gt;"Won"),SalesData[Sales stage]&lt;&gt;"Lost",OR($B$2=1,INDEX($E$3:$E$13,$B$2)=SalesData[Country])),SalesData[Close Date/Expected Close Date]-DATE(2015,3,31),"")</f>
        <v>72</v>
      </c>
      <c r="Q490" s="2">
        <f>IFERROR(P490+ROWS($P$3:P491)/100000,"")</f>
        <v>72.004890000000003</v>
      </c>
      <c r="R490" s="2">
        <f>IFERROR(SMALL($Q$2:$Q$1001,ROWS($Q$2:Q490)),"")</f>
        <v>48.001130000000003</v>
      </c>
      <c r="S490" s="2">
        <f t="shared" si="12"/>
        <v>113</v>
      </c>
    </row>
    <row r="491" spans="16:19">
      <c r="P491" s="2">
        <f>IF(AND((SalesData[Sales stage]&lt;&gt;"Won"),SalesData[Sales stage]&lt;&gt;"Lost",OR($B$2=1,INDEX($E$3:$E$13,$B$2)=SalesData[Country])),SalesData[Close Date/Expected Close Date]-DATE(2015,3,31),"")</f>
        <v>44</v>
      </c>
      <c r="Q491" s="2">
        <f>IFERROR(P491+ROWS($P$3:P492)/100000,"")</f>
        <v>44.004899999999999</v>
      </c>
      <c r="R491" s="2">
        <f>IFERROR(SMALL($Q$2:$Q$1001,ROWS($Q$2:Q491)),"")</f>
        <v>48.002929999999999</v>
      </c>
      <c r="S491" s="2">
        <f t="shared" si="12"/>
        <v>293</v>
      </c>
    </row>
    <row r="492" spans="16:19">
      <c r="P492" s="2">
        <f>IF(AND((SalesData[Sales stage]&lt;&gt;"Won"),SalesData[Sales stage]&lt;&gt;"Lost",OR($B$2=1,INDEX($E$3:$E$13,$B$2)=SalesData[Country])),SalesData[Close Date/Expected Close Date]-DATE(2015,3,31),"")</f>
        <v>29</v>
      </c>
      <c r="Q492" s="2">
        <f>IFERROR(P492+ROWS($P$3:P493)/100000,"")</f>
        <v>29.004909999999999</v>
      </c>
      <c r="R492" s="2">
        <f>IFERROR(SMALL($Q$2:$Q$1001,ROWS($Q$2:Q492)),"")</f>
        <v>48.003979999999999</v>
      </c>
      <c r="S492" s="2">
        <f t="shared" si="12"/>
        <v>398</v>
      </c>
    </row>
    <row r="493" spans="16:19">
      <c r="P493" s="2">
        <f>IF(AND((SalesData[Sales stage]&lt;&gt;"Won"),SalesData[Sales stage]&lt;&gt;"Lost",OR($B$2=1,INDEX($E$3:$E$13,$B$2)=SalesData[Country])),SalesData[Close Date/Expected Close Date]-DATE(2015,3,31),"")</f>
        <v>7</v>
      </c>
      <c r="Q493" s="2">
        <f>IFERROR(P493+ROWS($P$3:P494)/100000,"")</f>
        <v>7.0049200000000003</v>
      </c>
      <c r="R493" s="2">
        <f>IFERROR(SMALL($Q$2:$Q$1001,ROWS($Q$2:Q493)),"")</f>
        <v>48.00506</v>
      </c>
      <c r="S493" s="2">
        <f t="shared" si="12"/>
        <v>506</v>
      </c>
    </row>
    <row r="494" spans="16:19">
      <c r="P494" s="2">
        <f>IF(AND((SalesData[Sales stage]&lt;&gt;"Won"),SalesData[Sales stage]&lt;&gt;"Lost",OR($B$2=1,INDEX($E$3:$E$13,$B$2)=SalesData[Country])),SalesData[Close Date/Expected Close Date]-DATE(2015,3,31),"")</f>
        <v>11</v>
      </c>
      <c r="Q494" s="2">
        <f>IFERROR(P494+ROWS($P$3:P495)/100000,"")</f>
        <v>11.00493</v>
      </c>
      <c r="R494" s="2">
        <f>IFERROR(SMALL($Q$2:$Q$1001,ROWS($Q$2:Q494)),"")</f>
        <v>48.005569999999999</v>
      </c>
      <c r="S494" s="2">
        <f t="shared" si="12"/>
        <v>557</v>
      </c>
    </row>
    <row r="495" spans="16:19">
      <c r="P495" s="2">
        <f>IF(AND((SalesData[Sales stage]&lt;&gt;"Won"),SalesData[Sales stage]&lt;&gt;"Lost",OR($B$2=1,INDEX($E$3:$E$13,$B$2)=SalesData[Country])),SalesData[Close Date/Expected Close Date]-DATE(2015,3,31),"")</f>
        <v>23</v>
      </c>
      <c r="Q495" s="2">
        <f>IFERROR(P495+ROWS($P$3:P496)/100000,"")</f>
        <v>23.004940000000001</v>
      </c>
      <c r="R495" s="2">
        <f>IFERROR(SMALL($Q$2:$Q$1001,ROWS($Q$2:Q495)),"")</f>
        <v>48.006300000000003</v>
      </c>
      <c r="S495" s="2">
        <f t="shared" si="12"/>
        <v>630</v>
      </c>
    </row>
    <row r="496" spans="16:19">
      <c r="P496" s="2">
        <f>IF(AND((SalesData[Sales stage]&lt;&gt;"Won"),SalesData[Sales stage]&lt;&gt;"Lost",OR($B$2=1,INDEX($E$3:$E$13,$B$2)=SalesData[Country])),SalesData[Close Date/Expected Close Date]-DATE(2015,3,31),"")</f>
        <v>75</v>
      </c>
      <c r="Q496" s="2">
        <f>IFERROR(P496+ROWS($P$3:P497)/100000,"")</f>
        <v>75.004949999999994</v>
      </c>
      <c r="R496" s="2">
        <f>IFERROR(SMALL($Q$2:$Q$1001,ROWS($Q$2:Q496)),"")</f>
        <v>48.006860000000003</v>
      </c>
      <c r="S496" s="2">
        <f t="shared" si="12"/>
        <v>686</v>
      </c>
    </row>
    <row r="497" spans="16:19">
      <c r="P497" s="2" t="str">
        <f>IF(AND((SalesData[Sales stage]&lt;&gt;"Won"),SalesData[Sales stage]&lt;&gt;"Lost",OR($B$2=1,INDEX($E$3:$E$13,$B$2)=SalesData[Country])),SalesData[Close Date/Expected Close Date]-DATE(2015,3,31),"")</f>
        <v/>
      </c>
      <c r="Q497" s="2" t="str">
        <f>IFERROR(P497+ROWS($P$3:P498)/100000,"")</f>
        <v/>
      </c>
      <c r="R497" s="2">
        <f>IFERROR(SMALL($Q$2:$Q$1001,ROWS($Q$2:Q497)),"")</f>
        <v>48.009610000000002</v>
      </c>
      <c r="S497" s="2">
        <f t="shared" si="12"/>
        <v>961</v>
      </c>
    </row>
    <row r="498" spans="16:19">
      <c r="P498" s="2">
        <f>IF(AND((SalesData[Sales stage]&lt;&gt;"Won"),SalesData[Sales stage]&lt;&gt;"Lost",OR($B$2=1,INDEX($E$3:$E$13,$B$2)=SalesData[Country])),SalesData[Close Date/Expected Close Date]-DATE(2015,3,31),"")</f>
        <v>52</v>
      </c>
      <c r="Q498" s="2">
        <f>IFERROR(P498+ROWS($P$3:P499)/100000,"")</f>
        <v>52.00497</v>
      </c>
      <c r="R498" s="2">
        <f>IFERROR(SMALL($Q$2:$Q$1001,ROWS($Q$2:Q498)),"")</f>
        <v>48.009819999999998</v>
      </c>
      <c r="S498" s="2">
        <f t="shared" si="12"/>
        <v>982</v>
      </c>
    </row>
    <row r="499" spans="16:19">
      <c r="P499" s="2" t="str">
        <f>IF(AND((SalesData[Sales stage]&lt;&gt;"Won"),SalesData[Sales stage]&lt;&gt;"Lost",OR($B$2=1,INDEX($E$3:$E$13,$B$2)=SalesData[Country])),SalesData[Close Date/Expected Close Date]-DATE(2015,3,31),"")</f>
        <v/>
      </c>
      <c r="Q499" s="2" t="str">
        <f>IFERROR(P499+ROWS($P$3:P500)/100000,"")</f>
        <v/>
      </c>
      <c r="R499" s="2">
        <f>IFERROR(SMALL($Q$2:$Q$1001,ROWS($Q$2:Q499)),"")</f>
        <v>49.000349999999997</v>
      </c>
      <c r="S499" s="2">
        <f t="shared" si="12"/>
        <v>35</v>
      </c>
    </row>
    <row r="500" spans="16:19">
      <c r="P500" s="2">
        <f>IF(AND((SalesData[Sales stage]&lt;&gt;"Won"),SalesData[Sales stage]&lt;&gt;"Lost",OR($B$2=1,INDEX($E$3:$E$13,$B$2)=SalesData[Country])),SalesData[Close Date/Expected Close Date]-DATE(2015,3,31),"")</f>
        <v>46</v>
      </c>
      <c r="Q500" s="2">
        <f>IFERROR(P500+ROWS($P$3:P501)/100000,"")</f>
        <v>46.004989999999999</v>
      </c>
      <c r="R500" s="2">
        <f>IFERROR(SMALL($Q$2:$Q$1001,ROWS($Q$2:Q500)),"")</f>
        <v>49.001539999999999</v>
      </c>
      <c r="S500" s="2">
        <f t="shared" si="12"/>
        <v>154</v>
      </c>
    </row>
    <row r="501" spans="16:19">
      <c r="P501" s="2">
        <f>IF(AND((SalesData[Sales stage]&lt;&gt;"Won"),SalesData[Sales stage]&lt;&gt;"Lost",OR($B$2=1,INDEX($E$3:$E$13,$B$2)=SalesData[Country])),SalesData[Close Date/Expected Close Date]-DATE(2015,3,31),"")</f>
        <v>81</v>
      </c>
      <c r="Q501" s="2">
        <f>IFERROR(P501+ROWS($P$3:P502)/100000,"")</f>
        <v>81.004999999999995</v>
      </c>
      <c r="R501" s="2">
        <f>IFERROR(SMALL($Q$2:$Q$1001,ROWS($Q$2:Q501)),"")</f>
        <v>49.002009999999999</v>
      </c>
      <c r="S501" s="2">
        <f t="shared" si="12"/>
        <v>201</v>
      </c>
    </row>
    <row r="502" spans="16:19">
      <c r="P502" s="2">
        <f>IF(AND((SalesData[Sales stage]&lt;&gt;"Won"),SalesData[Sales stage]&lt;&gt;"Lost",OR($B$2=1,INDEX($E$3:$E$13,$B$2)=SalesData[Country])),SalesData[Close Date/Expected Close Date]-DATE(2015,3,31),"")</f>
        <v>19</v>
      </c>
      <c r="Q502" s="2">
        <f>IFERROR(P502+ROWS($P$3:P503)/100000,"")</f>
        <v>19.005009999999999</v>
      </c>
      <c r="R502" s="2">
        <f>IFERROR(SMALL($Q$2:$Q$1001,ROWS($Q$2:Q502)),"")</f>
        <v>49.002479999999998</v>
      </c>
      <c r="S502" s="2">
        <f t="shared" si="12"/>
        <v>248</v>
      </c>
    </row>
    <row r="503" spans="16:19">
      <c r="P503" s="2">
        <f>IF(AND((SalesData[Sales stage]&lt;&gt;"Won"),SalesData[Sales stage]&lt;&gt;"Lost",OR($B$2=1,INDEX($E$3:$E$13,$B$2)=SalesData[Country])),SalesData[Close Date/Expected Close Date]-DATE(2015,3,31),"")</f>
        <v>7</v>
      </c>
      <c r="Q503" s="2">
        <f>IFERROR(P503+ROWS($P$3:P504)/100000,"")</f>
        <v>7.00502</v>
      </c>
      <c r="R503" s="2">
        <f>IFERROR(SMALL($Q$2:$Q$1001,ROWS($Q$2:Q503)),"")</f>
        <v>49.004739999999998</v>
      </c>
      <c r="S503" s="2">
        <f t="shared" si="12"/>
        <v>474</v>
      </c>
    </row>
    <row r="504" spans="16:19">
      <c r="P504" s="2">
        <f>IF(AND((SalesData[Sales stage]&lt;&gt;"Won"),SalesData[Sales stage]&lt;&gt;"Lost",OR($B$2=1,INDEX($E$3:$E$13,$B$2)=SalesData[Country])),SalesData[Close Date/Expected Close Date]-DATE(2015,3,31),"")</f>
        <v>31</v>
      </c>
      <c r="Q504" s="2">
        <f>IFERROR(P504+ROWS($P$3:P505)/100000,"")</f>
        <v>31.005030000000001</v>
      </c>
      <c r="R504" s="2">
        <f>IFERROR(SMALL($Q$2:$Q$1001,ROWS($Q$2:Q504)),"")</f>
        <v>49.005130000000001</v>
      </c>
      <c r="S504" s="2">
        <f t="shared" si="12"/>
        <v>513</v>
      </c>
    </row>
    <row r="505" spans="16:19">
      <c r="P505" s="2">
        <f>IF(AND((SalesData[Sales stage]&lt;&gt;"Won"),SalesData[Sales stage]&lt;&gt;"Lost",OR($B$2=1,INDEX($E$3:$E$13,$B$2)=SalesData[Country])),SalesData[Close Date/Expected Close Date]-DATE(2015,3,31),"")</f>
        <v>57</v>
      </c>
      <c r="Q505" s="2">
        <f>IFERROR(P505+ROWS($P$3:P506)/100000,"")</f>
        <v>57.005040000000001</v>
      </c>
      <c r="R505" s="2">
        <f>IFERROR(SMALL($Q$2:$Q$1001,ROWS($Q$2:Q505)),"")</f>
        <v>49.005229999999997</v>
      </c>
      <c r="S505" s="2">
        <f t="shared" si="12"/>
        <v>523</v>
      </c>
    </row>
    <row r="506" spans="16:19">
      <c r="P506" s="2">
        <f>IF(AND((SalesData[Sales stage]&lt;&gt;"Won"),SalesData[Sales stage]&lt;&gt;"Lost",OR($B$2=1,INDEX($E$3:$E$13,$B$2)=SalesData[Country])),SalesData[Close Date/Expected Close Date]-DATE(2015,3,31),"")</f>
        <v>47</v>
      </c>
      <c r="Q506" s="2">
        <f>IFERROR(P506+ROWS($P$3:P507)/100000,"")</f>
        <v>47.005049999999997</v>
      </c>
      <c r="R506" s="2">
        <f>IFERROR(SMALL($Q$2:$Q$1001,ROWS($Q$2:Q506)),"")</f>
        <v>49.007100000000001</v>
      </c>
      <c r="S506" s="2">
        <f t="shared" si="12"/>
        <v>710</v>
      </c>
    </row>
    <row r="507" spans="16:19">
      <c r="P507" s="2">
        <f>IF(AND((SalesData[Sales stage]&lt;&gt;"Won"),SalesData[Sales stage]&lt;&gt;"Lost",OR($B$2=1,INDEX($E$3:$E$13,$B$2)=SalesData[Country])),SalesData[Close Date/Expected Close Date]-DATE(2015,3,31),"")</f>
        <v>48</v>
      </c>
      <c r="Q507" s="2">
        <f>IFERROR(P507+ROWS($P$3:P508)/100000,"")</f>
        <v>48.00506</v>
      </c>
      <c r="R507" s="2">
        <f>IFERROR(SMALL($Q$2:$Q$1001,ROWS($Q$2:Q507)),"")</f>
        <v>49.007300000000001</v>
      </c>
      <c r="S507" s="2">
        <f t="shared" si="12"/>
        <v>730</v>
      </c>
    </row>
    <row r="508" spans="16:19">
      <c r="P508" s="2">
        <f>IF(AND((SalesData[Sales stage]&lt;&gt;"Won"),SalesData[Sales stage]&lt;&gt;"Lost",OR($B$2=1,INDEX($E$3:$E$13,$B$2)=SalesData[Country])),SalesData[Close Date/Expected Close Date]-DATE(2015,3,31),"")</f>
        <v>62</v>
      </c>
      <c r="Q508" s="2">
        <f>IFERROR(P508+ROWS($P$3:P509)/100000,"")</f>
        <v>62.005070000000003</v>
      </c>
      <c r="R508" s="2">
        <f>IFERROR(SMALL($Q$2:$Q$1001,ROWS($Q$2:Q508)),"")</f>
        <v>49.009709999999998</v>
      </c>
      <c r="S508" s="2">
        <f t="shared" si="12"/>
        <v>971</v>
      </c>
    </row>
    <row r="509" spans="16:19">
      <c r="P509" s="2">
        <f>IF(AND((SalesData[Sales stage]&lt;&gt;"Won"),SalesData[Sales stage]&lt;&gt;"Lost",OR($B$2=1,INDEX($E$3:$E$13,$B$2)=SalesData[Country])),SalesData[Close Date/Expected Close Date]-DATE(2015,3,31),"")</f>
        <v>85</v>
      </c>
      <c r="Q509" s="2">
        <f>IFERROR(P509+ROWS($P$3:P510)/100000,"")</f>
        <v>85.005080000000007</v>
      </c>
      <c r="R509" s="2">
        <f>IFERROR(SMALL($Q$2:$Q$1001,ROWS($Q$2:Q509)),"")</f>
        <v>50.000509999999998</v>
      </c>
      <c r="S509" s="2">
        <f t="shared" si="12"/>
        <v>51</v>
      </c>
    </row>
    <row r="510" spans="16:19">
      <c r="P510" s="2">
        <f>IF(AND((SalesData[Sales stage]&lt;&gt;"Won"),SalesData[Sales stage]&lt;&gt;"Lost",OR($B$2=1,INDEX($E$3:$E$13,$B$2)=SalesData[Country])),SalesData[Close Date/Expected Close Date]-DATE(2015,3,31),"")</f>
        <v>34</v>
      </c>
      <c r="Q510" s="2">
        <f>IFERROR(P510+ROWS($P$3:P511)/100000,"")</f>
        <v>34.005090000000003</v>
      </c>
      <c r="R510" s="2">
        <f>IFERROR(SMALL($Q$2:$Q$1001,ROWS($Q$2:Q510)),"")</f>
        <v>50.001150000000003</v>
      </c>
      <c r="S510" s="2">
        <f t="shared" si="12"/>
        <v>115</v>
      </c>
    </row>
    <row r="511" spans="16:19">
      <c r="P511" s="2">
        <f>IF(AND((SalesData[Sales stage]&lt;&gt;"Won"),SalesData[Sales stage]&lt;&gt;"Lost",OR($B$2=1,INDEX($E$3:$E$13,$B$2)=SalesData[Country])),SalesData[Close Date/Expected Close Date]-DATE(2015,3,31),"")</f>
        <v>50</v>
      </c>
      <c r="Q511" s="2">
        <f>IFERROR(P511+ROWS($P$3:P512)/100000,"")</f>
        <v>50.005099999999999</v>
      </c>
      <c r="R511" s="2">
        <f>IFERROR(SMALL($Q$2:$Q$1001,ROWS($Q$2:Q511)),"")</f>
        <v>50.005099999999999</v>
      </c>
      <c r="S511" s="2">
        <f t="shared" si="12"/>
        <v>510</v>
      </c>
    </row>
    <row r="512" spans="16:19">
      <c r="P512" s="2">
        <f>IF(AND((SalesData[Sales stage]&lt;&gt;"Won"),SalesData[Sales stage]&lt;&gt;"Lost",OR($B$2=1,INDEX($E$3:$E$13,$B$2)=SalesData[Country])),SalesData[Close Date/Expected Close Date]-DATE(2015,3,31),"")</f>
        <v>29</v>
      </c>
      <c r="Q512" s="2">
        <f>IFERROR(P512+ROWS($P$3:P513)/100000,"")</f>
        <v>29.005109999999998</v>
      </c>
      <c r="R512" s="2">
        <f>IFERROR(SMALL($Q$2:$Q$1001,ROWS($Q$2:Q512)),"")</f>
        <v>50.005479999999999</v>
      </c>
      <c r="S512" s="2">
        <f t="shared" si="12"/>
        <v>548</v>
      </c>
    </row>
    <row r="513" spans="16:19">
      <c r="P513" s="2">
        <f>IF(AND((SalesData[Sales stage]&lt;&gt;"Won"),SalesData[Sales stage]&lt;&gt;"Lost",OR($B$2=1,INDEX($E$3:$E$13,$B$2)=SalesData[Country])),SalesData[Close Date/Expected Close Date]-DATE(2015,3,31),"")</f>
        <v>85</v>
      </c>
      <c r="Q513" s="2">
        <f>IFERROR(P513+ROWS($P$3:P514)/100000,"")</f>
        <v>85.005120000000005</v>
      </c>
      <c r="R513" s="2">
        <f>IFERROR(SMALL($Q$2:$Q$1001,ROWS($Q$2:Q513)),"")</f>
        <v>50.006450000000001</v>
      </c>
      <c r="S513" s="2">
        <f t="shared" si="12"/>
        <v>645</v>
      </c>
    </row>
    <row r="514" spans="16:19">
      <c r="P514" s="2">
        <f>IF(AND((SalesData[Sales stage]&lt;&gt;"Won"),SalesData[Sales stage]&lt;&gt;"Lost",OR($B$2=1,INDEX($E$3:$E$13,$B$2)=SalesData[Country])),SalesData[Close Date/Expected Close Date]-DATE(2015,3,31),"")</f>
        <v>49</v>
      </c>
      <c r="Q514" s="2">
        <f>IFERROR(P514+ROWS($P$3:P515)/100000,"")</f>
        <v>49.005130000000001</v>
      </c>
      <c r="R514" s="2">
        <f>IFERROR(SMALL($Q$2:$Q$1001,ROWS($Q$2:Q514)),"")</f>
        <v>50.009010000000004</v>
      </c>
      <c r="S514" s="2">
        <f t="shared" si="12"/>
        <v>901</v>
      </c>
    </row>
    <row r="515" spans="16:19">
      <c r="P515" s="2">
        <f>IF(AND((SalesData[Sales stage]&lt;&gt;"Won"),SalesData[Sales stage]&lt;&gt;"Lost",OR($B$2=1,INDEX($E$3:$E$13,$B$2)=SalesData[Country])),SalesData[Close Date/Expected Close Date]-DATE(2015,3,31),"")</f>
        <v>26</v>
      </c>
      <c r="Q515" s="2">
        <f>IFERROR(P515+ROWS($P$3:P516)/100000,"")</f>
        <v>26.005140000000001</v>
      </c>
      <c r="R515" s="2">
        <f>IFERROR(SMALL($Q$2:$Q$1001,ROWS($Q$2:Q515)),"")</f>
        <v>50.009549999999997</v>
      </c>
      <c r="S515" s="2">
        <f t="shared" ref="S515:S578" si="13">IF(R515&lt;&gt;"",MATCH(R515,$Q$2:$Q$1001,0),"")</f>
        <v>955</v>
      </c>
    </row>
    <row r="516" spans="16:19">
      <c r="P516" s="2">
        <f>IF(AND((SalesData[Sales stage]&lt;&gt;"Won"),SalesData[Sales stage]&lt;&gt;"Lost",OR($B$2=1,INDEX($E$3:$E$13,$B$2)=SalesData[Country])),SalesData[Close Date/Expected Close Date]-DATE(2015,3,31),"")</f>
        <v>9</v>
      </c>
      <c r="Q516" s="2">
        <f>IFERROR(P516+ROWS($P$3:P517)/100000,"")</f>
        <v>9.0051500000000004</v>
      </c>
      <c r="R516" s="2">
        <f>IFERROR(SMALL($Q$2:$Q$1001,ROWS($Q$2:Q516)),"")</f>
        <v>50.009680000000003</v>
      </c>
      <c r="S516" s="2">
        <f t="shared" si="13"/>
        <v>968</v>
      </c>
    </row>
    <row r="517" spans="16:19">
      <c r="P517" s="2">
        <f>IF(AND((SalesData[Sales stage]&lt;&gt;"Won"),SalesData[Sales stage]&lt;&gt;"Lost",OR($B$2=1,INDEX($E$3:$E$13,$B$2)=SalesData[Country])),SalesData[Close Date/Expected Close Date]-DATE(2015,3,31),"")</f>
        <v>64</v>
      </c>
      <c r="Q517" s="2">
        <f>IFERROR(P517+ROWS($P$3:P518)/100000,"")</f>
        <v>64.005160000000004</v>
      </c>
      <c r="R517" s="2">
        <f>IFERROR(SMALL($Q$2:$Q$1001,ROWS($Q$2:Q517)),"")</f>
        <v>50.009860000000003</v>
      </c>
      <c r="S517" s="2">
        <f t="shared" si="13"/>
        <v>986</v>
      </c>
    </row>
    <row r="518" spans="16:19">
      <c r="P518" s="2">
        <f>IF(AND((SalesData[Sales stage]&lt;&gt;"Won"),SalesData[Sales stage]&lt;&gt;"Lost",OR($B$2=1,INDEX($E$3:$E$13,$B$2)=SalesData[Country])),SalesData[Close Date/Expected Close Date]-DATE(2015,3,31),"")</f>
        <v>5</v>
      </c>
      <c r="Q518" s="2">
        <f>IFERROR(P518+ROWS($P$3:P519)/100000,"")</f>
        <v>5.0051699999999997</v>
      </c>
      <c r="R518" s="2">
        <f>IFERROR(SMALL($Q$2:$Q$1001,ROWS($Q$2:Q518)),"")</f>
        <v>51.00018</v>
      </c>
      <c r="S518" s="2">
        <f t="shared" si="13"/>
        <v>18</v>
      </c>
    </row>
    <row r="519" spans="16:19">
      <c r="P519" s="2">
        <f>IF(AND((SalesData[Sales stage]&lt;&gt;"Won"),SalesData[Sales stage]&lt;&gt;"Lost",OR($B$2=1,INDEX($E$3:$E$13,$B$2)=SalesData[Country])),SalesData[Close Date/Expected Close Date]-DATE(2015,3,31),"")</f>
        <v>10</v>
      </c>
      <c r="Q519" s="2">
        <f>IFERROR(P519+ROWS($P$3:P520)/100000,"")</f>
        <v>10.005179999999999</v>
      </c>
      <c r="R519" s="2">
        <f>IFERROR(SMALL($Q$2:$Q$1001,ROWS($Q$2:Q519)),"")</f>
        <v>51.000819999999997</v>
      </c>
      <c r="S519" s="2">
        <f t="shared" si="13"/>
        <v>82</v>
      </c>
    </row>
    <row r="520" spans="16:19">
      <c r="P520" s="2">
        <f>IF(AND((SalesData[Sales stage]&lt;&gt;"Won"),SalesData[Sales stage]&lt;&gt;"Lost",OR($B$2=1,INDEX($E$3:$E$13,$B$2)=SalesData[Country])),SalesData[Close Date/Expected Close Date]-DATE(2015,3,31),"")</f>
        <v>72</v>
      </c>
      <c r="Q520" s="2">
        <f>IFERROR(P520+ROWS($P$3:P521)/100000,"")</f>
        <v>72.005189999999999</v>
      </c>
      <c r="R520" s="2">
        <f>IFERROR(SMALL($Q$2:$Q$1001,ROWS($Q$2:Q520)),"")</f>
        <v>51.002040000000001</v>
      </c>
      <c r="S520" s="2">
        <f t="shared" si="13"/>
        <v>204</v>
      </c>
    </row>
    <row r="521" spans="16:19">
      <c r="P521" s="2">
        <f>IF(AND((SalesData[Sales stage]&lt;&gt;"Won"),SalesData[Sales stage]&lt;&gt;"Lost",OR($B$2=1,INDEX($E$3:$E$13,$B$2)=SalesData[Country])),SalesData[Close Date/Expected Close Date]-DATE(2015,3,31),"")</f>
        <v>83</v>
      </c>
      <c r="Q521" s="2">
        <f>IFERROR(P521+ROWS($P$3:P522)/100000,"")</f>
        <v>83.005200000000002</v>
      </c>
      <c r="R521" s="2">
        <f>IFERROR(SMALL($Q$2:$Q$1001,ROWS($Q$2:Q521)),"")</f>
        <v>51.003709999999998</v>
      </c>
      <c r="S521" s="2">
        <f t="shared" si="13"/>
        <v>371</v>
      </c>
    </row>
    <row r="522" spans="16:19">
      <c r="P522" s="2">
        <f>IF(AND((SalesData[Sales stage]&lt;&gt;"Won"),SalesData[Sales stage]&lt;&gt;"Lost",OR($B$2=1,INDEX($E$3:$E$13,$B$2)=SalesData[Country])),SalesData[Close Date/Expected Close Date]-DATE(2015,3,31),"")</f>
        <v>73</v>
      </c>
      <c r="Q522" s="2">
        <f>IFERROR(P522+ROWS($P$3:P523)/100000,"")</f>
        <v>73.005210000000005</v>
      </c>
      <c r="R522" s="2">
        <f>IFERROR(SMALL($Q$2:$Q$1001,ROWS($Q$2:Q522)),"")</f>
        <v>51.004219999999997</v>
      </c>
      <c r="S522" s="2">
        <f t="shared" si="13"/>
        <v>422</v>
      </c>
    </row>
    <row r="523" spans="16:19">
      <c r="P523" s="2">
        <f>IF(AND((SalesData[Sales stage]&lt;&gt;"Won"),SalesData[Sales stage]&lt;&gt;"Lost",OR($B$2=1,INDEX($E$3:$E$13,$B$2)=SalesData[Country])),SalesData[Close Date/Expected Close Date]-DATE(2015,3,31),"")</f>
        <v>75</v>
      </c>
      <c r="Q523" s="2">
        <f>IFERROR(P523+ROWS($P$3:P524)/100000,"")</f>
        <v>75.005219999999994</v>
      </c>
      <c r="R523" s="2">
        <f>IFERROR(SMALL($Q$2:$Q$1001,ROWS($Q$2:Q523)),"")</f>
        <v>51.007019999999997</v>
      </c>
      <c r="S523" s="2">
        <f t="shared" si="13"/>
        <v>702</v>
      </c>
    </row>
    <row r="524" spans="16:19">
      <c r="P524" s="2">
        <f>IF(AND((SalesData[Sales stage]&lt;&gt;"Won"),SalesData[Sales stage]&lt;&gt;"Lost",OR($B$2=1,INDEX($E$3:$E$13,$B$2)=SalesData[Country])),SalesData[Close Date/Expected Close Date]-DATE(2015,3,31),"")</f>
        <v>49</v>
      </c>
      <c r="Q524" s="2">
        <f>IFERROR(P524+ROWS($P$3:P525)/100000,"")</f>
        <v>49.005229999999997</v>
      </c>
      <c r="R524" s="2">
        <f>IFERROR(SMALL($Q$2:$Q$1001,ROWS($Q$2:Q524)),"")</f>
        <v>51.007559999999998</v>
      </c>
      <c r="S524" s="2">
        <f t="shared" si="13"/>
        <v>756</v>
      </c>
    </row>
    <row r="525" spans="16:19">
      <c r="P525" s="2">
        <f>IF(AND((SalesData[Sales stage]&lt;&gt;"Won"),SalesData[Sales stage]&lt;&gt;"Lost",OR($B$2=1,INDEX($E$3:$E$13,$B$2)=SalesData[Country])),SalesData[Close Date/Expected Close Date]-DATE(2015,3,31),"")</f>
        <v>59</v>
      </c>
      <c r="Q525" s="2">
        <f>IFERROR(P525+ROWS($P$3:P526)/100000,"")</f>
        <v>59.005240000000001</v>
      </c>
      <c r="R525" s="2">
        <f>IFERROR(SMALL($Q$2:$Q$1001,ROWS($Q$2:Q525)),"")</f>
        <v>51.007599999999996</v>
      </c>
      <c r="S525" s="2">
        <f t="shared" si="13"/>
        <v>760</v>
      </c>
    </row>
    <row r="526" spans="16:19">
      <c r="P526" s="2">
        <f>IF(AND((SalesData[Sales stage]&lt;&gt;"Won"),SalesData[Sales stage]&lt;&gt;"Lost",OR($B$2=1,INDEX($E$3:$E$13,$B$2)=SalesData[Country])),SalesData[Close Date/Expected Close Date]-DATE(2015,3,31),"")</f>
        <v>16</v>
      </c>
      <c r="Q526" s="2">
        <f>IFERROR(P526+ROWS($P$3:P527)/100000,"")</f>
        <v>16.00525</v>
      </c>
      <c r="R526" s="2">
        <f>IFERROR(SMALL($Q$2:$Q$1001,ROWS($Q$2:Q526)),"")</f>
        <v>51.008450000000003</v>
      </c>
      <c r="S526" s="2">
        <f t="shared" si="13"/>
        <v>845</v>
      </c>
    </row>
    <row r="527" spans="16:19">
      <c r="P527" s="2">
        <f>IF(AND((SalesData[Sales stage]&lt;&gt;"Won"),SalesData[Sales stage]&lt;&gt;"Lost",OR($B$2=1,INDEX($E$3:$E$13,$B$2)=SalesData[Country])),SalesData[Close Date/Expected Close Date]-DATE(2015,3,31),"")</f>
        <v>26</v>
      </c>
      <c r="Q527" s="2">
        <f>IFERROR(P527+ROWS($P$3:P528)/100000,"")</f>
        <v>26.00526</v>
      </c>
      <c r="R527" s="2">
        <f>IFERROR(SMALL($Q$2:$Q$1001,ROWS($Q$2:Q527)),"")</f>
        <v>51.008830000000003</v>
      </c>
      <c r="S527" s="2">
        <f t="shared" si="13"/>
        <v>883</v>
      </c>
    </row>
    <row r="528" spans="16:19">
      <c r="P528" s="2">
        <f>IF(AND((SalesData[Sales stage]&lt;&gt;"Won"),SalesData[Sales stage]&lt;&gt;"Lost",OR($B$2=1,INDEX($E$3:$E$13,$B$2)=SalesData[Country])),SalesData[Close Date/Expected Close Date]-DATE(2015,3,31),"")</f>
        <v>40</v>
      </c>
      <c r="Q528" s="2">
        <f>IFERROR(P528+ROWS($P$3:P529)/100000,"")</f>
        <v>40.005270000000003</v>
      </c>
      <c r="R528" s="2">
        <f>IFERROR(SMALL($Q$2:$Q$1001,ROWS($Q$2:Q528)),"")</f>
        <v>52.000880000000002</v>
      </c>
      <c r="S528" s="2">
        <f t="shared" si="13"/>
        <v>88</v>
      </c>
    </row>
    <row r="529" spans="16:19">
      <c r="P529" s="2">
        <f>IF(AND((SalesData[Sales stage]&lt;&gt;"Won"),SalesData[Sales stage]&lt;&gt;"Lost",OR($B$2=1,INDEX($E$3:$E$13,$B$2)=SalesData[Country])),SalesData[Close Date/Expected Close Date]-DATE(2015,3,31),"")</f>
        <v>58</v>
      </c>
      <c r="Q529" s="2">
        <f>IFERROR(P529+ROWS($P$3:P530)/100000,"")</f>
        <v>58.005279999999999</v>
      </c>
      <c r="R529" s="2">
        <f>IFERROR(SMALL($Q$2:$Q$1001,ROWS($Q$2:Q529)),"")</f>
        <v>52.002670000000002</v>
      </c>
      <c r="S529" s="2">
        <f t="shared" si="13"/>
        <v>267</v>
      </c>
    </row>
    <row r="530" spans="16:19">
      <c r="P530" s="2">
        <f>IF(AND((SalesData[Sales stage]&lt;&gt;"Won"),SalesData[Sales stage]&lt;&gt;"Lost",OR($B$2=1,INDEX($E$3:$E$13,$B$2)=SalesData[Country])),SalesData[Close Date/Expected Close Date]-DATE(2015,3,31),"")</f>
        <v>18</v>
      </c>
      <c r="Q530" s="2">
        <f>IFERROR(P530+ROWS($P$3:P531)/100000,"")</f>
        <v>18.005289999999999</v>
      </c>
      <c r="R530" s="2">
        <f>IFERROR(SMALL($Q$2:$Q$1001,ROWS($Q$2:Q530)),"")</f>
        <v>52.00271</v>
      </c>
      <c r="S530" s="2">
        <f t="shared" si="13"/>
        <v>271</v>
      </c>
    </row>
    <row r="531" spans="16:19">
      <c r="P531" s="2">
        <f>IF(AND((SalesData[Sales stage]&lt;&gt;"Won"),SalesData[Sales stage]&lt;&gt;"Lost",OR($B$2=1,INDEX($E$3:$E$13,$B$2)=SalesData[Country])),SalesData[Close Date/Expected Close Date]-DATE(2015,3,31),"")</f>
        <v>76</v>
      </c>
      <c r="Q531" s="2">
        <f>IFERROR(P531+ROWS($P$3:P532)/100000,"")</f>
        <v>76.005300000000005</v>
      </c>
      <c r="R531" s="2">
        <f>IFERROR(SMALL($Q$2:$Q$1001,ROWS($Q$2:Q531)),"")</f>
        <v>52.004809999999999</v>
      </c>
      <c r="S531" s="2">
        <f t="shared" si="13"/>
        <v>481</v>
      </c>
    </row>
    <row r="532" spans="16:19">
      <c r="P532" s="2">
        <f>IF(AND((SalesData[Sales stage]&lt;&gt;"Won"),SalesData[Sales stage]&lt;&gt;"Lost",OR($B$2=1,INDEX($E$3:$E$13,$B$2)=SalesData[Country])),SalesData[Close Date/Expected Close Date]-DATE(2015,3,31),"")</f>
        <v>18</v>
      </c>
      <c r="Q532" s="2">
        <f>IFERROR(P532+ROWS($P$3:P533)/100000,"")</f>
        <v>18.005310000000001</v>
      </c>
      <c r="R532" s="2">
        <f>IFERROR(SMALL($Q$2:$Q$1001,ROWS($Q$2:Q532)),"")</f>
        <v>52.00497</v>
      </c>
      <c r="S532" s="2">
        <f t="shared" si="13"/>
        <v>497</v>
      </c>
    </row>
    <row r="533" spans="16:19">
      <c r="P533" s="2">
        <f>IF(AND((SalesData[Sales stage]&lt;&gt;"Won"),SalesData[Sales stage]&lt;&gt;"Lost",OR($B$2=1,INDEX($E$3:$E$13,$B$2)=SalesData[Country])),SalesData[Close Date/Expected Close Date]-DATE(2015,3,31),"")</f>
        <v>73</v>
      </c>
      <c r="Q533" s="2">
        <f>IFERROR(P533+ROWS($P$3:P534)/100000,"")</f>
        <v>73.005319999999998</v>
      </c>
      <c r="R533" s="2">
        <f>IFERROR(SMALL($Q$2:$Q$1001,ROWS($Q$2:Q533)),"")</f>
        <v>52.005809999999997</v>
      </c>
      <c r="S533" s="2">
        <f t="shared" si="13"/>
        <v>581</v>
      </c>
    </row>
    <row r="534" spans="16:19">
      <c r="P534" s="2">
        <f>IF(AND((SalesData[Sales stage]&lt;&gt;"Won"),SalesData[Sales stage]&lt;&gt;"Lost",OR($B$2=1,INDEX($E$3:$E$13,$B$2)=SalesData[Country])),SalesData[Close Date/Expected Close Date]-DATE(2015,3,31),"")</f>
        <v>62</v>
      </c>
      <c r="Q534" s="2">
        <f>IFERROR(P534+ROWS($P$3:P535)/100000,"")</f>
        <v>62.005330000000001</v>
      </c>
      <c r="R534" s="2">
        <f>IFERROR(SMALL($Q$2:$Q$1001,ROWS($Q$2:Q534)),"")</f>
        <v>52.006010000000003</v>
      </c>
      <c r="S534" s="2">
        <f t="shared" si="13"/>
        <v>601</v>
      </c>
    </row>
    <row r="535" spans="16:19">
      <c r="P535" s="2">
        <f>IF(AND((SalesData[Sales stage]&lt;&gt;"Won"),SalesData[Sales stage]&lt;&gt;"Lost",OR($B$2=1,INDEX($E$3:$E$13,$B$2)=SalesData[Country])),SalesData[Close Date/Expected Close Date]-DATE(2015,3,31),"")</f>
        <v>11</v>
      </c>
      <c r="Q535" s="2">
        <f>IFERROR(P535+ROWS($P$3:P536)/100000,"")</f>
        <v>11.00534</v>
      </c>
      <c r="R535" s="2">
        <f>IFERROR(SMALL($Q$2:$Q$1001,ROWS($Q$2:Q535)),"")</f>
        <v>52.006520000000002</v>
      </c>
      <c r="S535" s="2">
        <f t="shared" si="13"/>
        <v>652</v>
      </c>
    </row>
    <row r="536" spans="16:19">
      <c r="P536" s="2">
        <f>IF(AND((SalesData[Sales stage]&lt;&gt;"Won"),SalesData[Sales stage]&lt;&gt;"Lost",OR($B$2=1,INDEX($E$3:$E$13,$B$2)=SalesData[Country])),SalesData[Close Date/Expected Close Date]-DATE(2015,3,31),"")</f>
        <v>6</v>
      </c>
      <c r="Q536" s="2">
        <f>IFERROR(P536+ROWS($P$3:P537)/100000,"")</f>
        <v>6.00535</v>
      </c>
      <c r="R536" s="2">
        <f>IFERROR(SMALL($Q$2:$Q$1001,ROWS($Q$2:Q536)),"")</f>
        <v>52.008800000000001</v>
      </c>
      <c r="S536" s="2">
        <f t="shared" si="13"/>
        <v>880</v>
      </c>
    </row>
    <row r="537" spans="16:19">
      <c r="P537" s="2" t="str">
        <f>IF(AND((SalesData[Sales stage]&lt;&gt;"Won"),SalesData[Sales stage]&lt;&gt;"Lost",OR($B$2=1,INDEX($E$3:$E$13,$B$2)=SalesData[Country])),SalesData[Close Date/Expected Close Date]-DATE(2015,3,31),"")</f>
        <v/>
      </c>
      <c r="Q537" s="2" t="str">
        <f>IFERROR(P537+ROWS($P$3:P538)/100000,"")</f>
        <v/>
      </c>
      <c r="R537" s="2">
        <f>IFERROR(SMALL($Q$2:$Q$1001,ROWS($Q$2:Q537)),"")</f>
        <v>53.001040000000003</v>
      </c>
      <c r="S537" s="2">
        <f t="shared" si="13"/>
        <v>104</v>
      </c>
    </row>
    <row r="538" spans="16:19">
      <c r="P538" s="2">
        <f>IF(AND((SalesData[Sales stage]&lt;&gt;"Won"),SalesData[Sales stage]&lt;&gt;"Lost",OR($B$2=1,INDEX($E$3:$E$13,$B$2)=SalesData[Country])),SalesData[Close Date/Expected Close Date]-DATE(2015,3,31),"")</f>
        <v>36</v>
      </c>
      <c r="Q538" s="2">
        <f>IFERROR(P538+ROWS($P$3:P539)/100000,"")</f>
        <v>36.005369999999999</v>
      </c>
      <c r="R538" s="2">
        <f>IFERROR(SMALL($Q$2:$Q$1001,ROWS($Q$2:Q538)),"")</f>
        <v>53.003810000000001</v>
      </c>
      <c r="S538" s="2">
        <f t="shared" si="13"/>
        <v>381</v>
      </c>
    </row>
    <row r="539" spans="16:19">
      <c r="P539" s="2">
        <f>IF(AND((SalesData[Sales stage]&lt;&gt;"Won"),SalesData[Sales stage]&lt;&gt;"Lost",OR($B$2=1,INDEX($E$3:$E$13,$B$2)=SalesData[Country])),SalesData[Close Date/Expected Close Date]-DATE(2015,3,31),"")</f>
        <v>21</v>
      </c>
      <c r="Q539" s="2">
        <f>IFERROR(P539+ROWS($P$3:P540)/100000,"")</f>
        <v>21.005379999999999</v>
      </c>
      <c r="R539" s="2">
        <f>IFERROR(SMALL($Q$2:$Q$1001,ROWS($Q$2:Q539)),"")</f>
        <v>53.003909999999998</v>
      </c>
      <c r="S539" s="2">
        <f t="shared" si="13"/>
        <v>391</v>
      </c>
    </row>
    <row r="540" spans="16:19">
      <c r="P540" s="2">
        <f>IF(AND((SalesData[Sales stage]&lt;&gt;"Won"),SalesData[Sales stage]&lt;&gt;"Lost",OR($B$2=1,INDEX($E$3:$E$13,$B$2)=SalesData[Country])),SalesData[Close Date/Expected Close Date]-DATE(2015,3,31),"")</f>
        <v>12</v>
      </c>
      <c r="Q540" s="2">
        <f>IFERROR(P540+ROWS($P$3:P541)/100000,"")</f>
        <v>12.00539</v>
      </c>
      <c r="R540" s="2">
        <f>IFERROR(SMALL($Q$2:$Q$1001,ROWS($Q$2:Q540)),"")</f>
        <v>53.006610000000002</v>
      </c>
      <c r="S540" s="2">
        <f t="shared" si="13"/>
        <v>661</v>
      </c>
    </row>
    <row r="541" spans="16:19">
      <c r="P541" s="2" t="str">
        <f>IF(AND((SalesData[Sales stage]&lt;&gt;"Won"),SalesData[Sales stage]&lt;&gt;"Lost",OR($B$2=1,INDEX($E$3:$E$13,$B$2)=SalesData[Country])),SalesData[Close Date/Expected Close Date]-DATE(2015,3,31),"")</f>
        <v/>
      </c>
      <c r="Q541" s="2" t="str">
        <f>IFERROR(P541+ROWS($P$3:P542)/100000,"")</f>
        <v/>
      </c>
      <c r="R541" s="2">
        <f>IFERROR(SMALL($Q$2:$Q$1001,ROWS($Q$2:Q541)),"")</f>
        <v>53.0092</v>
      </c>
      <c r="S541" s="2">
        <f t="shared" si="13"/>
        <v>920</v>
      </c>
    </row>
    <row r="542" spans="16:19">
      <c r="P542" s="2">
        <f>IF(AND((SalesData[Sales stage]&lt;&gt;"Won"),SalesData[Sales stage]&lt;&gt;"Lost",OR($B$2=1,INDEX($E$3:$E$13,$B$2)=SalesData[Country])),SalesData[Close Date/Expected Close Date]-DATE(2015,3,31),"")</f>
        <v>90</v>
      </c>
      <c r="Q542" s="2">
        <f>IFERROR(P542+ROWS($P$3:P543)/100000,"")</f>
        <v>90.005409999999998</v>
      </c>
      <c r="R542" s="2">
        <f>IFERROR(SMALL($Q$2:$Q$1001,ROWS($Q$2:Q542)),"")</f>
        <v>54.001069999999999</v>
      </c>
      <c r="S542" s="2">
        <f t="shared" si="13"/>
        <v>107</v>
      </c>
    </row>
    <row r="543" spans="16:19">
      <c r="P543" s="2">
        <f>IF(AND((SalesData[Sales stage]&lt;&gt;"Won"),SalesData[Sales stage]&lt;&gt;"Lost",OR($B$2=1,INDEX($E$3:$E$13,$B$2)=SalesData[Country])),SalesData[Close Date/Expected Close Date]-DATE(2015,3,31),"")</f>
        <v>45</v>
      </c>
      <c r="Q543" s="2">
        <f>IFERROR(P543+ROWS($P$3:P544)/100000,"")</f>
        <v>45.005420000000001</v>
      </c>
      <c r="R543" s="2">
        <f>IFERROR(SMALL($Q$2:$Q$1001,ROWS($Q$2:Q543)),"")</f>
        <v>54.002830000000003</v>
      </c>
      <c r="S543" s="2">
        <f t="shared" si="13"/>
        <v>283</v>
      </c>
    </row>
    <row r="544" spans="16:19">
      <c r="P544" s="2" t="str">
        <f>IF(AND((SalesData[Sales stage]&lt;&gt;"Won"),SalesData[Sales stage]&lt;&gt;"Lost",OR($B$2=1,INDEX($E$3:$E$13,$B$2)=SalesData[Country])),SalesData[Close Date/Expected Close Date]-DATE(2015,3,31),"")</f>
        <v/>
      </c>
      <c r="Q544" s="2" t="str">
        <f>IFERROR(P544+ROWS($P$3:P545)/100000,"")</f>
        <v/>
      </c>
      <c r="R544" s="2">
        <f>IFERROR(SMALL($Q$2:$Q$1001,ROWS($Q$2:Q544)),"")</f>
        <v>54.003790000000002</v>
      </c>
      <c r="S544" s="2">
        <f t="shared" si="13"/>
        <v>379</v>
      </c>
    </row>
    <row r="545" spans="16:19">
      <c r="P545" s="2">
        <f>IF(AND((SalesData[Sales stage]&lt;&gt;"Won"),SalesData[Sales stage]&lt;&gt;"Lost",OR($B$2=1,INDEX($E$3:$E$13,$B$2)=SalesData[Country])),SalesData[Close Date/Expected Close Date]-DATE(2015,3,31),"")</f>
        <v>17</v>
      </c>
      <c r="Q545" s="2">
        <f>IFERROR(P545+ROWS($P$3:P546)/100000,"")</f>
        <v>17.00544</v>
      </c>
      <c r="R545" s="2">
        <f>IFERROR(SMALL($Q$2:$Q$1001,ROWS($Q$2:Q545)),"")</f>
        <v>54.004040000000003</v>
      </c>
      <c r="S545" s="2">
        <f t="shared" si="13"/>
        <v>404</v>
      </c>
    </row>
    <row r="546" spans="16:19">
      <c r="P546" s="2">
        <f>IF(AND((SalesData[Sales stage]&lt;&gt;"Won"),SalesData[Sales stage]&lt;&gt;"Lost",OR($B$2=1,INDEX($E$3:$E$13,$B$2)=SalesData[Country])),SalesData[Close Date/Expected Close Date]-DATE(2015,3,31),"")</f>
        <v>21</v>
      </c>
      <c r="Q546" s="2">
        <f>IFERROR(P546+ROWS($P$3:P547)/100000,"")</f>
        <v>21.00545</v>
      </c>
      <c r="R546" s="2">
        <f>IFERROR(SMALL($Q$2:$Q$1001,ROWS($Q$2:Q546)),"")</f>
        <v>54.005519999999997</v>
      </c>
      <c r="S546" s="2">
        <f t="shared" si="13"/>
        <v>552</v>
      </c>
    </row>
    <row r="547" spans="16:19">
      <c r="P547" s="2">
        <f>IF(AND((SalesData[Sales stage]&lt;&gt;"Won"),SalesData[Sales stage]&lt;&gt;"Lost",OR($B$2=1,INDEX($E$3:$E$13,$B$2)=SalesData[Country])),SalesData[Close Date/Expected Close Date]-DATE(2015,3,31),"")</f>
        <v>58</v>
      </c>
      <c r="Q547" s="2">
        <f>IFERROR(P547+ROWS($P$3:P548)/100000,"")</f>
        <v>58.005459999999999</v>
      </c>
      <c r="R547" s="2">
        <f>IFERROR(SMALL($Q$2:$Q$1001,ROWS($Q$2:Q547)),"")</f>
        <v>54.005839999999999</v>
      </c>
      <c r="S547" s="2">
        <f t="shared" si="13"/>
        <v>584</v>
      </c>
    </row>
    <row r="548" spans="16:19">
      <c r="P548" s="2">
        <f>IF(AND((SalesData[Sales stage]&lt;&gt;"Won"),SalesData[Sales stage]&lt;&gt;"Lost",OR($B$2=1,INDEX($E$3:$E$13,$B$2)=SalesData[Country])),SalesData[Close Date/Expected Close Date]-DATE(2015,3,31),"")</f>
        <v>28</v>
      </c>
      <c r="Q548" s="2">
        <f>IFERROR(P548+ROWS($P$3:P549)/100000,"")</f>
        <v>28.005469999999999</v>
      </c>
      <c r="R548" s="2">
        <f>IFERROR(SMALL($Q$2:$Q$1001,ROWS($Q$2:Q548)),"")</f>
        <v>54.005949999999999</v>
      </c>
      <c r="S548" s="2">
        <f t="shared" si="13"/>
        <v>595</v>
      </c>
    </row>
    <row r="549" spans="16:19">
      <c r="P549" s="2">
        <f>IF(AND((SalesData[Sales stage]&lt;&gt;"Won"),SalesData[Sales stage]&lt;&gt;"Lost",OR($B$2=1,INDEX($E$3:$E$13,$B$2)=SalesData[Country])),SalesData[Close Date/Expected Close Date]-DATE(2015,3,31),"")</f>
        <v>50</v>
      </c>
      <c r="Q549" s="2">
        <f>IFERROR(P549+ROWS($P$3:P550)/100000,"")</f>
        <v>50.005479999999999</v>
      </c>
      <c r="R549" s="2">
        <f>IFERROR(SMALL($Q$2:$Q$1001,ROWS($Q$2:Q549)),"")</f>
        <v>54.006970000000003</v>
      </c>
      <c r="S549" s="2">
        <f t="shared" si="13"/>
        <v>697</v>
      </c>
    </row>
    <row r="550" spans="16:19">
      <c r="P550" s="2">
        <f>IF(AND((SalesData[Sales stage]&lt;&gt;"Won"),SalesData[Sales stage]&lt;&gt;"Lost",OR($B$2=1,INDEX($E$3:$E$13,$B$2)=SalesData[Country])),SalesData[Close Date/Expected Close Date]-DATE(2015,3,31),"")</f>
        <v>70</v>
      </c>
      <c r="Q550" s="2">
        <f>IFERROR(P550+ROWS($P$3:P551)/100000,"")</f>
        <v>70.005489999999995</v>
      </c>
      <c r="R550" s="2">
        <f>IFERROR(SMALL($Q$2:$Q$1001,ROWS($Q$2:Q550)),"")</f>
        <v>54.007980000000003</v>
      </c>
      <c r="S550" s="2">
        <f t="shared" si="13"/>
        <v>798</v>
      </c>
    </row>
    <row r="551" spans="16:19">
      <c r="P551" s="2">
        <f>IF(AND((SalesData[Sales stage]&lt;&gt;"Won"),SalesData[Sales stage]&lt;&gt;"Lost",OR($B$2=1,INDEX($E$3:$E$13,$B$2)=SalesData[Country])),SalesData[Close Date/Expected Close Date]-DATE(2015,3,31),"")</f>
        <v>33</v>
      </c>
      <c r="Q551" s="2">
        <f>IFERROR(P551+ROWS($P$3:P552)/100000,"")</f>
        <v>33.005499999999998</v>
      </c>
      <c r="R551" s="2">
        <f>IFERROR(SMALL($Q$2:$Q$1001,ROWS($Q$2:Q551)),"")</f>
        <v>55.002920000000003</v>
      </c>
      <c r="S551" s="2">
        <f t="shared" si="13"/>
        <v>292</v>
      </c>
    </row>
    <row r="552" spans="16:19">
      <c r="P552" s="2">
        <f>IF(AND((SalesData[Sales stage]&lt;&gt;"Won"),SalesData[Sales stage]&lt;&gt;"Lost",OR($B$2=1,INDEX($E$3:$E$13,$B$2)=SalesData[Country])),SalesData[Close Date/Expected Close Date]-DATE(2015,3,31),"")</f>
        <v>12</v>
      </c>
      <c r="Q552" s="2">
        <f>IFERROR(P552+ROWS($P$3:P553)/100000,"")</f>
        <v>12.005509999999999</v>
      </c>
      <c r="R552" s="2">
        <f>IFERROR(SMALL($Q$2:$Q$1001,ROWS($Q$2:Q552)),"")</f>
        <v>55.003729999999997</v>
      </c>
      <c r="S552" s="2">
        <f t="shared" si="13"/>
        <v>373</v>
      </c>
    </row>
    <row r="553" spans="16:19">
      <c r="P553" s="2">
        <f>IF(AND((SalesData[Sales stage]&lt;&gt;"Won"),SalesData[Sales stage]&lt;&gt;"Lost",OR($B$2=1,INDEX($E$3:$E$13,$B$2)=SalesData[Country])),SalesData[Close Date/Expected Close Date]-DATE(2015,3,31),"")</f>
        <v>54</v>
      </c>
      <c r="Q553" s="2">
        <f>IFERROR(P553+ROWS($P$3:P554)/100000,"")</f>
        <v>54.005519999999997</v>
      </c>
      <c r="R553" s="2">
        <f>IFERROR(SMALL($Q$2:$Q$1001,ROWS($Q$2:Q553)),"")</f>
        <v>55.00461</v>
      </c>
      <c r="S553" s="2">
        <f t="shared" si="13"/>
        <v>461</v>
      </c>
    </row>
    <row r="554" spans="16:19">
      <c r="P554" s="2">
        <f>IF(AND((SalesData[Sales stage]&lt;&gt;"Won"),SalesData[Sales stage]&lt;&gt;"Lost",OR($B$2=1,INDEX($E$3:$E$13,$B$2)=SalesData[Country])),SalesData[Close Date/Expected Close Date]-DATE(2015,3,31),"")</f>
        <v>15</v>
      </c>
      <c r="Q554" s="2">
        <f>IFERROR(P554+ROWS($P$3:P555)/100000,"")</f>
        <v>15.00553</v>
      </c>
      <c r="R554" s="2">
        <f>IFERROR(SMALL($Q$2:$Q$1001,ROWS($Q$2:Q554)),"")</f>
        <v>55.006709999999998</v>
      </c>
      <c r="S554" s="2">
        <f t="shared" si="13"/>
        <v>671</v>
      </c>
    </row>
    <row r="555" spans="16:19">
      <c r="P555" s="2">
        <f>IF(AND((SalesData[Sales stage]&lt;&gt;"Won"),SalesData[Sales stage]&lt;&gt;"Lost",OR($B$2=1,INDEX($E$3:$E$13,$B$2)=SalesData[Country])),SalesData[Close Date/Expected Close Date]-DATE(2015,3,31),"")</f>
        <v>66</v>
      </c>
      <c r="Q555" s="2">
        <f>IFERROR(P555+ROWS($P$3:P556)/100000,"")</f>
        <v>66.005539999999996</v>
      </c>
      <c r="R555" s="2">
        <f>IFERROR(SMALL($Q$2:$Q$1001,ROWS($Q$2:Q555)),"")</f>
        <v>55.008110000000002</v>
      </c>
      <c r="S555" s="2">
        <f t="shared" si="13"/>
        <v>811</v>
      </c>
    </row>
    <row r="556" spans="16:19">
      <c r="P556" s="2">
        <f>IF(AND((SalesData[Sales stage]&lt;&gt;"Won"),SalesData[Sales stage]&lt;&gt;"Lost",OR($B$2=1,INDEX($E$3:$E$13,$B$2)=SalesData[Country])),SalesData[Close Date/Expected Close Date]-DATE(2015,3,31),"")</f>
        <v>17</v>
      </c>
      <c r="Q556" s="2">
        <f>IFERROR(P556+ROWS($P$3:P557)/100000,"")</f>
        <v>17.005549999999999</v>
      </c>
      <c r="R556" s="2">
        <f>IFERROR(SMALL($Q$2:$Q$1001,ROWS($Q$2:Q556)),"")</f>
        <v>55.00844</v>
      </c>
      <c r="S556" s="2">
        <f t="shared" si="13"/>
        <v>844</v>
      </c>
    </row>
    <row r="557" spans="16:19">
      <c r="P557" s="2">
        <f>IF(AND((SalesData[Sales stage]&lt;&gt;"Won"),SalesData[Sales stage]&lt;&gt;"Lost",OR($B$2=1,INDEX($E$3:$E$13,$B$2)=SalesData[Country])),SalesData[Close Date/Expected Close Date]-DATE(2015,3,31),"")</f>
        <v>18</v>
      </c>
      <c r="Q557" s="2">
        <f>IFERROR(P557+ROWS($P$3:P558)/100000,"")</f>
        <v>18.005559999999999</v>
      </c>
      <c r="R557" s="2">
        <f>IFERROR(SMALL($Q$2:$Q$1001,ROWS($Q$2:Q557)),"")</f>
        <v>55.009349999999998</v>
      </c>
      <c r="S557" s="2">
        <f t="shared" si="13"/>
        <v>935</v>
      </c>
    </row>
    <row r="558" spans="16:19">
      <c r="P558" s="2">
        <f>IF(AND((SalesData[Sales stage]&lt;&gt;"Won"),SalesData[Sales stage]&lt;&gt;"Lost",OR($B$2=1,INDEX($E$3:$E$13,$B$2)=SalesData[Country])),SalesData[Close Date/Expected Close Date]-DATE(2015,3,31),"")</f>
        <v>48</v>
      </c>
      <c r="Q558" s="2">
        <f>IFERROR(P558+ROWS($P$3:P559)/100000,"")</f>
        <v>48.005569999999999</v>
      </c>
      <c r="R558" s="2">
        <f>IFERROR(SMALL($Q$2:$Q$1001,ROWS($Q$2:Q558)),"")</f>
        <v>55.009599999999999</v>
      </c>
      <c r="S558" s="2">
        <f t="shared" si="13"/>
        <v>960</v>
      </c>
    </row>
    <row r="559" spans="16:19">
      <c r="P559" s="2">
        <f>IF(AND((SalesData[Sales stage]&lt;&gt;"Won"),SalesData[Sales stage]&lt;&gt;"Lost",OR($B$2=1,INDEX($E$3:$E$13,$B$2)=SalesData[Country])),SalesData[Close Date/Expected Close Date]-DATE(2015,3,31),"")</f>
        <v>26</v>
      </c>
      <c r="Q559" s="2">
        <f>IFERROR(P559+ROWS($P$3:P560)/100000,"")</f>
        <v>26.005579999999998</v>
      </c>
      <c r="R559" s="2">
        <f>IFERROR(SMALL($Q$2:$Q$1001,ROWS($Q$2:Q559)),"")</f>
        <v>55.009869999999999</v>
      </c>
      <c r="S559" s="2">
        <f t="shared" si="13"/>
        <v>987</v>
      </c>
    </row>
    <row r="560" spans="16:19">
      <c r="P560" s="2">
        <f>IF(AND((SalesData[Sales stage]&lt;&gt;"Won"),SalesData[Sales stage]&lt;&gt;"Lost",OR($B$2=1,INDEX($E$3:$E$13,$B$2)=SalesData[Country])),SalesData[Close Date/Expected Close Date]-DATE(2015,3,31),"")</f>
        <v>17</v>
      </c>
      <c r="Q560" s="2">
        <f>IFERROR(P560+ROWS($P$3:P561)/100000,"")</f>
        <v>17.005590000000002</v>
      </c>
      <c r="R560" s="2">
        <f>IFERROR(SMALL($Q$2:$Q$1001,ROWS($Q$2:Q560)),"")</f>
        <v>56.00132</v>
      </c>
      <c r="S560" s="2">
        <f t="shared" si="13"/>
        <v>132</v>
      </c>
    </row>
    <row r="561" spans="16:19">
      <c r="P561" s="2">
        <f>IF(AND((SalesData[Sales stage]&lt;&gt;"Won"),SalesData[Sales stage]&lt;&gt;"Lost",OR($B$2=1,INDEX($E$3:$E$13,$B$2)=SalesData[Country])),SalesData[Close Date/Expected Close Date]-DATE(2015,3,31),"")</f>
        <v>63</v>
      </c>
      <c r="Q561" s="2">
        <f>IFERROR(P561+ROWS($P$3:P562)/100000,"")</f>
        <v>63.005600000000001</v>
      </c>
      <c r="R561" s="2">
        <f>IFERROR(SMALL($Q$2:$Q$1001,ROWS($Q$2:Q561)),"")</f>
        <v>56.003329999999998</v>
      </c>
      <c r="S561" s="2">
        <f t="shared" si="13"/>
        <v>333</v>
      </c>
    </row>
    <row r="562" spans="16:19">
      <c r="P562" s="2">
        <f>IF(AND((SalesData[Sales stage]&lt;&gt;"Won"),SalesData[Sales stage]&lt;&gt;"Lost",OR($B$2=1,INDEX($E$3:$E$13,$B$2)=SalesData[Country])),SalesData[Close Date/Expected Close Date]-DATE(2015,3,31),"")</f>
        <v>6</v>
      </c>
      <c r="Q562" s="2">
        <f>IFERROR(P562+ROWS($P$3:P563)/100000,"")</f>
        <v>6.0056099999999999</v>
      </c>
      <c r="R562" s="2">
        <f>IFERROR(SMALL($Q$2:$Q$1001,ROWS($Q$2:Q562)),"")</f>
        <v>56.007370000000002</v>
      </c>
      <c r="S562" s="2">
        <f t="shared" si="13"/>
        <v>737</v>
      </c>
    </row>
    <row r="563" spans="16:19">
      <c r="P563" s="2">
        <f>IF(AND((SalesData[Sales stage]&lt;&gt;"Won"),SalesData[Sales stage]&lt;&gt;"Lost",OR($B$2=1,INDEX($E$3:$E$13,$B$2)=SalesData[Country])),SalesData[Close Date/Expected Close Date]-DATE(2015,3,31),"")</f>
        <v>42</v>
      </c>
      <c r="Q563" s="2">
        <f>IFERROR(P563+ROWS($P$3:P564)/100000,"")</f>
        <v>42.00562</v>
      </c>
      <c r="R563" s="2">
        <f>IFERROR(SMALL($Q$2:$Q$1001,ROWS($Q$2:Q563)),"")</f>
        <v>56.007379999999998</v>
      </c>
      <c r="S563" s="2">
        <f t="shared" si="13"/>
        <v>738</v>
      </c>
    </row>
    <row r="564" spans="16:19">
      <c r="P564" s="2" t="str">
        <f>IF(AND((SalesData[Sales stage]&lt;&gt;"Won"),SalesData[Sales stage]&lt;&gt;"Lost",OR($B$2=1,INDEX($E$3:$E$13,$B$2)=SalesData[Country])),SalesData[Close Date/Expected Close Date]-DATE(2015,3,31),"")</f>
        <v/>
      </c>
      <c r="Q564" s="2" t="str">
        <f>IFERROR(P564+ROWS($P$3:P565)/100000,"")</f>
        <v/>
      </c>
      <c r="R564" s="2">
        <f>IFERROR(SMALL($Q$2:$Q$1001,ROWS($Q$2:Q564)),"")</f>
        <v>56.007910000000003</v>
      </c>
      <c r="S564" s="2">
        <f t="shared" si="13"/>
        <v>791</v>
      </c>
    </row>
    <row r="565" spans="16:19">
      <c r="P565" s="2">
        <f>IF(AND((SalesData[Sales stage]&lt;&gt;"Won"),SalesData[Sales stage]&lt;&gt;"Lost",OR($B$2=1,INDEX($E$3:$E$13,$B$2)=SalesData[Country])),SalesData[Close Date/Expected Close Date]-DATE(2015,3,31),"")</f>
        <v>13</v>
      </c>
      <c r="Q565" s="2">
        <f>IFERROR(P565+ROWS($P$3:P566)/100000,"")</f>
        <v>13.00564</v>
      </c>
      <c r="R565" s="2">
        <f>IFERROR(SMALL($Q$2:$Q$1001,ROWS($Q$2:Q565)),"")</f>
        <v>57.000529999999998</v>
      </c>
      <c r="S565" s="2">
        <f t="shared" si="13"/>
        <v>53</v>
      </c>
    </row>
    <row r="566" spans="16:19">
      <c r="P566" s="2">
        <f>IF(AND((SalesData[Sales stage]&lt;&gt;"Won"),SalesData[Sales stage]&lt;&gt;"Lost",OR($B$2=1,INDEX($E$3:$E$13,$B$2)=SalesData[Country])),SalesData[Close Date/Expected Close Date]-DATE(2015,3,31),"")</f>
        <v>86</v>
      </c>
      <c r="Q566" s="2">
        <f>IFERROR(P566+ROWS($P$3:P567)/100000,"")</f>
        <v>86.005650000000003</v>
      </c>
      <c r="R566" s="2">
        <f>IFERROR(SMALL($Q$2:$Q$1001,ROWS($Q$2:Q566)),"")</f>
        <v>57.003239999999998</v>
      </c>
      <c r="S566" s="2">
        <f t="shared" si="13"/>
        <v>324</v>
      </c>
    </row>
    <row r="567" spans="16:19">
      <c r="P567" s="2">
        <f>IF(AND((SalesData[Sales stage]&lt;&gt;"Won"),SalesData[Sales stage]&lt;&gt;"Lost",OR($B$2=1,INDEX($E$3:$E$13,$B$2)=SalesData[Country])),SalesData[Close Date/Expected Close Date]-DATE(2015,3,31),"")</f>
        <v>41</v>
      </c>
      <c r="Q567" s="2">
        <f>IFERROR(P567+ROWS($P$3:P568)/100000,"")</f>
        <v>41.005659999999999</v>
      </c>
      <c r="R567" s="2">
        <f>IFERROR(SMALL($Q$2:$Q$1001,ROWS($Q$2:Q567)),"")</f>
        <v>57.004730000000002</v>
      </c>
      <c r="S567" s="2">
        <f t="shared" si="13"/>
        <v>473</v>
      </c>
    </row>
    <row r="568" spans="16:19">
      <c r="P568" s="2">
        <f>IF(AND((SalesData[Sales stage]&lt;&gt;"Won"),SalesData[Sales stage]&lt;&gt;"Lost",OR($B$2=1,INDEX($E$3:$E$13,$B$2)=SalesData[Country])),SalesData[Close Date/Expected Close Date]-DATE(2015,3,31),"")</f>
        <v>45</v>
      </c>
      <c r="Q568" s="2">
        <f>IFERROR(P568+ROWS($P$3:P569)/100000,"")</f>
        <v>45.005670000000002</v>
      </c>
      <c r="R568" s="2">
        <f>IFERROR(SMALL($Q$2:$Q$1001,ROWS($Q$2:Q568)),"")</f>
        <v>57.005040000000001</v>
      </c>
      <c r="S568" s="2">
        <f t="shared" si="13"/>
        <v>504</v>
      </c>
    </row>
    <row r="569" spans="16:19">
      <c r="P569" s="2">
        <f>IF(AND((SalesData[Sales stage]&lt;&gt;"Won"),SalesData[Sales stage]&lt;&gt;"Lost",OR($B$2=1,INDEX($E$3:$E$13,$B$2)=SalesData[Country])),SalesData[Close Date/Expected Close Date]-DATE(2015,3,31),"")</f>
        <v>16</v>
      </c>
      <c r="Q569" s="2">
        <f>IFERROR(P569+ROWS($P$3:P570)/100000,"")</f>
        <v>16.005680000000002</v>
      </c>
      <c r="R569" s="2">
        <f>IFERROR(SMALL($Q$2:$Q$1001,ROWS($Q$2:Q569)),"")</f>
        <v>57.006619999999998</v>
      </c>
      <c r="S569" s="2">
        <f t="shared" si="13"/>
        <v>662</v>
      </c>
    </row>
    <row r="570" spans="16:19">
      <c r="P570" s="2">
        <f>IF(AND((SalesData[Sales stage]&lt;&gt;"Won"),SalesData[Sales stage]&lt;&gt;"Lost",OR($B$2=1,INDEX($E$3:$E$13,$B$2)=SalesData[Country])),SalesData[Close Date/Expected Close Date]-DATE(2015,3,31),"")</f>
        <v>15</v>
      </c>
      <c r="Q570" s="2">
        <f>IFERROR(P570+ROWS($P$3:P571)/100000,"")</f>
        <v>15.00569</v>
      </c>
      <c r="R570" s="2">
        <f>IFERROR(SMALL($Q$2:$Q$1001,ROWS($Q$2:Q570)),"")</f>
        <v>58.002310000000001</v>
      </c>
      <c r="S570" s="2">
        <f t="shared" si="13"/>
        <v>231</v>
      </c>
    </row>
    <row r="571" spans="16:19">
      <c r="P571" s="2" t="str">
        <f>IF(AND((SalesData[Sales stage]&lt;&gt;"Won"),SalesData[Sales stage]&lt;&gt;"Lost",OR($B$2=1,INDEX($E$3:$E$13,$B$2)=SalesData[Country])),SalesData[Close Date/Expected Close Date]-DATE(2015,3,31),"")</f>
        <v/>
      </c>
      <c r="Q571" s="2" t="str">
        <f>IFERROR(P571+ROWS($P$3:P572)/100000,"")</f>
        <v/>
      </c>
      <c r="R571" s="2">
        <f>IFERROR(SMALL($Q$2:$Q$1001,ROWS($Q$2:Q571)),"")</f>
        <v>58.003590000000003</v>
      </c>
      <c r="S571" s="2">
        <f t="shared" si="13"/>
        <v>359</v>
      </c>
    </row>
    <row r="572" spans="16:19">
      <c r="P572" s="2">
        <f>IF(AND((SalesData[Sales stage]&lt;&gt;"Won"),SalesData[Sales stage]&lt;&gt;"Lost",OR($B$2=1,INDEX($E$3:$E$13,$B$2)=SalesData[Country])),SalesData[Close Date/Expected Close Date]-DATE(2015,3,31),"")</f>
        <v>45</v>
      </c>
      <c r="Q572" s="2">
        <f>IFERROR(P572+ROWS($P$3:P573)/100000,"")</f>
        <v>45.005710000000001</v>
      </c>
      <c r="R572" s="2">
        <f>IFERROR(SMALL($Q$2:$Q$1001,ROWS($Q$2:Q572)),"")</f>
        <v>58.003770000000003</v>
      </c>
      <c r="S572" s="2">
        <f t="shared" si="13"/>
        <v>377</v>
      </c>
    </row>
    <row r="573" spans="16:19">
      <c r="P573" s="2" t="str">
        <f>IF(AND((SalesData[Sales stage]&lt;&gt;"Won"),SalesData[Sales stage]&lt;&gt;"Lost",OR($B$2=1,INDEX($E$3:$E$13,$B$2)=SalesData[Country])),SalesData[Close Date/Expected Close Date]-DATE(2015,3,31),"")</f>
        <v/>
      </c>
      <c r="Q573" s="2" t="str">
        <f>IFERROR(P573+ROWS($P$3:P574)/100000,"")</f>
        <v/>
      </c>
      <c r="R573" s="2">
        <f>IFERROR(SMALL($Q$2:$Q$1001,ROWS($Q$2:Q573)),"")</f>
        <v>58.003830000000001</v>
      </c>
      <c r="S573" s="2">
        <f t="shared" si="13"/>
        <v>383</v>
      </c>
    </row>
    <row r="574" spans="16:19">
      <c r="P574" s="2" t="str">
        <f>IF(AND((SalesData[Sales stage]&lt;&gt;"Won"),SalesData[Sales stage]&lt;&gt;"Lost",OR($B$2=1,INDEX($E$3:$E$13,$B$2)=SalesData[Country])),SalesData[Close Date/Expected Close Date]-DATE(2015,3,31),"")</f>
        <v/>
      </c>
      <c r="Q574" s="2" t="str">
        <f>IFERROR(P574+ROWS($P$3:P575)/100000,"")</f>
        <v/>
      </c>
      <c r="R574" s="2">
        <f>IFERROR(SMALL($Q$2:$Q$1001,ROWS($Q$2:Q574)),"")</f>
        <v>58.005279999999999</v>
      </c>
      <c r="S574" s="2">
        <f t="shared" si="13"/>
        <v>528</v>
      </c>
    </row>
    <row r="575" spans="16:19">
      <c r="P575" s="2">
        <f>IF(AND((SalesData[Sales stage]&lt;&gt;"Won"),SalesData[Sales stage]&lt;&gt;"Lost",OR($B$2=1,INDEX($E$3:$E$13,$B$2)=SalesData[Country])),SalesData[Close Date/Expected Close Date]-DATE(2015,3,31),"")</f>
        <v>72</v>
      </c>
      <c r="Q575" s="2">
        <f>IFERROR(P575+ROWS($P$3:P576)/100000,"")</f>
        <v>72.005740000000003</v>
      </c>
      <c r="R575" s="2">
        <f>IFERROR(SMALL($Q$2:$Q$1001,ROWS($Q$2:Q575)),"")</f>
        <v>58.005459999999999</v>
      </c>
      <c r="S575" s="2">
        <f t="shared" si="13"/>
        <v>546</v>
      </c>
    </row>
    <row r="576" spans="16:19">
      <c r="P576" s="2">
        <f>IF(AND((SalesData[Sales stage]&lt;&gt;"Won"),SalesData[Sales stage]&lt;&gt;"Lost",OR($B$2=1,INDEX($E$3:$E$13,$B$2)=SalesData[Country])),SalesData[Close Date/Expected Close Date]-DATE(2015,3,31),"")</f>
        <v>61</v>
      </c>
      <c r="Q576" s="2">
        <f>IFERROR(P576+ROWS($P$3:P577)/100000,"")</f>
        <v>61.005749999999999</v>
      </c>
      <c r="R576" s="2">
        <f>IFERROR(SMALL($Q$2:$Q$1001,ROWS($Q$2:Q576)),"")</f>
        <v>58.005800000000001</v>
      </c>
      <c r="S576" s="2">
        <f t="shared" si="13"/>
        <v>580</v>
      </c>
    </row>
    <row r="577" spans="16:19">
      <c r="P577" s="2">
        <f>IF(AND((SalesData[Sales stage]&lt;&gt;"Won"),SalesData[Sales stage]&lt;&gt;"Lost",OR($B$2=1,INDEX($E$3:$E$13,$B$2)=SalesData[Country])),SalesData[Close Date/Expected Close Date]-DATE(2015,3,31),"")</f>
        <v>81</v>
      </c>
      <c r="Q577" s="2">
        <f>IFERROR(P577+ROWS($P$3:P578)/100000,"")</f>
        <v>81.005759999999995</v>
      </c>
      <c r="R577" s="2">
        <f>IFERROR(SMALL($Q$2:$Q$1001,ROWS($Q$2:Q577)),"")</f>
        <v>58.006070000000001</v>
      </c>
      <c r="S577" s="2">
        <f t="shared" si="13"/>
        <v>607</v>
      </c>
    </row>
    <row r="578" spans="16:19">
      <c r="P578" s="2" t="str">
        <f>IF(AND((SalesData[Sales stage]&lt;&gt;"Won"),SalesData[Sales stage]&lt;&gt;"Lost",OR($B$2=1,INDEX($E$3:$E$13,$B$2)=SalesData[Country])),SalesData[Close Date/Expected Close Date]-DATE(2015,3,31),"")</f>
        <v/>
      </c>
      <c r="Q578" s="2" t="str">
        <f>IFERROR(P578+ROWS($P$3:P579)/100000,"")</f>
        <v/>
      </c>
      <c r="R578" s="2">
        <f>IFERROR(SMALL($Q$2:$Q$1001,ROWS($Q$2:Q578)),"")</f>
        <v>58.006459999999997</v>
      </c>
      <c r="S578" s="2">
        <f t="shared" si="13"/>
        <v>646</v>
      </c>
    </row>
    <row r="579" spans="16:19">
      <c r="P579" s="2">
        <f>IF(AND((SalesData[Sales stage]&lt;&gt;"Won"),SalesData[Sales stage]&lt;&gt;"Lost",OR($B$2=1,INDEX($E$3:$E$13,$B$2)=SalesData[Country])),SalesData[Close Date/Expected Close Date]-DATE(2015,3,31),"")</f>
        <v>46</v>
      </c>
      <c r="Q579" s="2">
        <f>IFERROR(P579+ROWS($P$3:P580)/100000,"")</f>
        <v>46.005780000000001</v>
      </c>
      <c r="R579" s="2">
        <f>IFERROR(SMALL($Q$2:$Q$1001,ROWS($Q$2:Q579)),"")</f>
        <v>58.008189999999999</v>
      </c>
      <c r="S579" s="2">
        <f t="shared" ref="S579:S642" si="14">IF(R579&lt;&gt;"",MATCH(R579,$Q$2:$Q$1001,0),"")</f>
        <v>819</v>
      </c>
    </row>
    <row r="580" spans="16:19">
      <c r="P580" s="2">
        <f>IF(AND((SalesData[Sales stage]&lt;&gt;"Won"),SalesData[Sales stage]&lt;&gt;"Lost",OR($B$2=1,INDEX($E$3:$E$13,$B$2)=SalesData[Country])),SalesData[Close Date/Expected Close Date]-DATE(2015,3,31),"")</f>
        <v>74</v>
      </c>
      <c r="Q580" s="2">
        <f>IFERROR(P580+ROWS($P$3:P581)/100000,"")</f>
        <v>74.005790000000005</v>
      </c>
      <c r="R580" s="2">
        <f>IFERROR(SMALL($Q$2:$Q$1001,ROWS($Q$2:Q580)),"")</f>
        <v>58.008429999999997</v>
      </c>
      <c r="S580" s="2">
        <f t="shared" si="14"/>
        <v>843</v>
      </c>
    </row>
    <row r="581" spans="16:19">
      <c r="P581" s="2">
        <f>IF(AND((SalesData[Sales stage]&lt;&gt;"Won"),SalesData[Sales stage]&lt;&gt;"Lost",OR($B$2=1,INDEX($E$3:$E$13,$B$2)=SalesData[Country])),SalesData[Close Date/Expected Close Date]-DATE(2015,3,31),"")</f>
        <v>58</v>
      </c>
      <c r="Q581" s="2">
        <f>IFERROR(P581+ROWS($P$3:P582)/100000,"")</f>
        <v>58.005800000000001</v>
      </c>
      <c r="R581" s="2">
        <f>IFERROR(SMALL($Q$2:$Q$1001,ROWS($Q$2:Q581)),"")</f>
        <v>58.008600000000001</v>
      </c>
      <c r="S581" s="2">
        <f t="shared" si="14"/>
        <v>860</v>
      </c>
    </row>
    <row r="582" spans="16:19">
      <c r="P582" s="2">
        <f>IF(AND((SalesData[Sales stage]&lt;&gt;"Won"),SalesData[Sales stage]&lt;&gt;"Lost",OR($B$2=1,INDEX($E$3:$E$13,$B$2)=SalesData[Country])),SalesData[Close Date/Expected Close Date]-DATE(2015,3,31),"")</f>
        <v>52</v>
      </c>
      <c r="Q582" s="2">
        <f>IFERROR(P582+ROWS($P$3:P583)/100000,"")</f>
        <v>52.005809999999997</v>
      </c>
      <c r="R582" s="2">
        <f>IFERROR(SMALL($Q$2:$Q$1001,ROWS($Q$2:Q582)),"")</f>
        <v>58.009160000000001</v>
      </c>
      <c r="S582" s="2">
        <f t="shared" si="14"/>
        <v>916</v>
      </c>
    </row>
    <row r="583" spans="16:19">
      <c r="P583" s="2">
        <f>IF(AND((SalesData[Sales stage]&lt;&gt;"Won"),SalesData[Sales stage]&lt;&gt;"Lost",OR($B$2=1,INDEX($E$3:$E$13,$B$2)=SalesData[Country])),SalesData[Close Date/Expected Close Date]-DATE(2015,3,31),"")</f>
        <v>44</v>
      </c>
      <c r="Q583" s="2">
        <f>IFERROR(P583+ROWS($P$3:P584)/100000,"")</f>
        <v>44.00582</v>
      </c>
      <c r="R583" s="2">
        <f>IFERROR(SMALL($Q$2:$Q$1001,ROWS($Q$2:Q583)),"")</f>
        <v>58.009250000000002</v>
      </c>
      <c r="S583" s="2">
        <f t="shared" si="14"/>
        <v>925</v>
      </c>
    </row>
    <row r="584" spans="16:19">
      <c r="P584" s="2">
        <f>IF(AND((SalesData[Sales stage]&lt;&gt;"Won"),SalesData[Sales stage]&lt;&gt;"Lost",OR($B$2=1,INDEX($E$3:$E$13,$B$2)=SalesData[Country])),SalesData[Close Date/Expected Close Date]-DATE(2015,3,31),"")</f>
        <v>8</v>
      </c>
      <c r="Q584" s="2">
        <f>IFERROR(P584+ROWS($P$3:P585)/100000,"")</f>
        <v>8.0058299999999996</v>
      </c>
      <c r="R584" s="2">
        <f>IFERROR(SMALL($Q$2:$Q$1001,ROWS($Q$2:Q584)),"")</f>
        <v>59.00067</v>
      </c>
      <c r="S584" s="2">
        <f t="shared" si="14"/>
        <v>67</v>
      </c>
    </row>
    <row r="585" spans="16:19">
      <c r="P585" s="2">
        <f>IF(AND((SalesData[Sales stage]&lt;&gt;"Won"),SalesData[Sales stage]&lt;&gt;"Lost",OR($B$2=1,INDEX($E$3:$E$13,$B$2)=SalesData[Country])),SalesData[Close Date/Expected Close Date]-DATE(2015,3,31),"")</f>
        <v>54</v>
      </c>
      <c r="Q585" s="2">
        <f>IFERROR(P585+ROWS($P$3:P586)/100000,"")</f>
        <v>54.005839999999999</v>
      </c>
      <c r="R585" s="2">
        <f>IFERROR(SMALL($Q$2:$Q$1001,ROWS($Q$2:Q585)),"")</f>
        <v>59.003920000000001</v>
      </c>
      <c r="S585" s="2">
        <f t="shared" si="14"/>
        <v>392</v>
      </c>
    </row>
    <row r="586" spans="16:19">
      <c r="P586" s="2">
        <f>IF(AND((SalesData[Sales stage]&lt;&gt;"Won"),SalesData[Sales stage]&lt;&gt;"Lost",OR($B$2=1,INDEX($E$3:$E$13,$B$2)=SalesData[Country])),SalesData[Close Date/Expected Close Date]-DATE(2015,3,31),"")</f>
        <v>10</v>
      </c>
      <c r="Q586" s="2">
        <f>IFERROR(P586+ROWS($P$3:P587)/100000,"")</f>
        <v>10.005850000000001</v>
      </c>
      <c r="R586" s="2">
        <f>IFERROR(SMALL($Q$2:$Q$1001,ROWS($Q$2:Q586)),"")</f>
        <v>59.005240000000001</v>
      </c>
      <c r="S586" s="2">
        <f t="shared" si="14"/>
        <v>524</v>
      </c>
    </row>
    <row r="587" spans="16:19">
      <c r="P587" s="2">
        <f>IF(AND((SalesData[Sales stage]&lt;&gt;"Won"),SalesData[Sales stage]&lt;&gt;"Lost",OR($B$2=1,INDEX($E$3:$E$13,$B$2)=SalesData[Country])),SalesData[Close Date/Expected Close Date]-DATE(2015,3,31),"")</f>
        <v>75</v>
      </c>
      <c r="Q587" s="2">
        <f>IFERROR(P587+ROWS($P$3:P588)/100000,"")</f>
        <v>75.005859999999998</v>
      </c>
      <c r="R587" s="2">
        <f>IFERROR(SMALL($Q$2:$Q$1001,ROWS($Q$2:Q587)),"")</f>
        <v>59.007890000000003</v>
      </c>
      <c r="S587" s="2">
        <f t="shared" si="14"/>
        <v>789</v>
      </c>
    </row>
    <row r="588" spans="16:19">
      <c r="P588" s="2">
        <f>IF(AND((SalesData[Sales stage]&lt;&gt;"Won"),SalesData[Sales stage]&lt;&gt;"Lost",OR($B$2=1,INDEX($E$3:$E$13,$B$2)=SalesData[Country])),SalesData[Close Date/Expected Close Date]-DATE(2015,3,31),"")</f>
        <v>79</v>
      </c>
      <c r="Q588" s="2">
        <f>IFERROR(P588+ROWS($P$3:P589)/100000,"")</f>
        <v>79.005870000000002</v>
      </c>
      <c r="R588" s="2">
        <f>IFERROR(SMALL($Q$2:$Q$1001,ROWS($Q$2:Q588)),"")</f>
        <v>59.008330000000001</v>
      </c>
      <c r="S588" s="2">
        <f t="shared" si="14"/>
        <v>833</v>
      </c>
    </row>
    <row r="589" spans="16:19">
      <c r="P589" s="2">
        <f>IF(AND((SalesData[Sales stage]&lt;&gt;"Won"),SalesData[Sales stage]&lt;&gt;"Lost",OR($B$2=1,INDEX($E$3:$E$13,$B$2)=SalesData[Country])),SalesData[Close Date/Expected Close Date]-DATE(2015,3,31),"")</f>
        <v>28</v>
      </c>
      <c r="Q589" s="2">
        <f>IFERROR(P589+ROWS($P$3:P590)/100000,"")</f>
        <v>28.005880000000001</v>
      </c>
      <c r="R589" s="2">
        <f>IFERROR(SMALL($Q$2:$Q$1001,ROWS($Q$2:Q589)),"")</f>
        <v>59.009419999999999</v>
      </c>
      <c r="S589" s="2">
        <f t="shared" si="14"/>
        <v>942</v>
      </c>
    </row>
    <row r="590" spans="16:19">
      <c r="P590" s="2">
        <f>IF(AND((SalesData[Sales stage]&lt;&gt;"Won"),SalesData[Sales stage]&lt;&gt;"Lost",OR($B$2=1,INDEX($E$3:$E$13,$B$2)=SalesData[Country])),SalesData[Close Date/Expected Close Date]-DATE(2015,3,31),"")</f>
        <v>86</v>
      </c>
      <c r="Q590" s="2">
        <f>IFERROR(P590+ROWS($P$3:P591)/100000,"")</f>
        <v>86.005889999999994</v>
      </c>
      <c r="R590" s="2">
        <f>IFERROR(SMALL($Q$2:$Q$1001,ROWS($Q$2:Q590)),"")</f>
        <v>60.000909999999998</v>
      </c>
      <c r="S590" s="2">
        <f t="shared" si="14"/>
        <v>91</v>
      </c>
    </row>
    <row r="591" spans="16:19">
      <c r="P591" s="2">
        <f>IF(AND((SalesData[Sales stage]&lt;&gt;"Won"),SalesData[Sales stage]&lt;&gt;"Lost",OR($B$2=1,INDEX($E$3:$E$13,$B$2)=SalesData[Country])),SalesData[Close Date/Expected Close Date]-DATE(2015,3,31),"")</f>
        <v>71</v>
      </c>
      <c r="Q591" s="2">
        <f>IFERROR(P591+ROWS($P$3:P592)/100000,"")</f>
        <v>71.005899999999997</v>
      </c>
      <c r="R591" s="2">
        <f>IFERROR(SMALL($Q$2:$Q$1001,ROWS($Q$2:Q591)),"")</f>
        <v>60.002609999999997</v>
      </c>
      <c r="S591" s="2">
        <f t="shared" si="14"/>
        <v>261</v>
      </c>
    </row>
    <row r="592" spans="16:19">
      <c r="P592" s="2">
        <f>IF(AND((SalesData[Sales stage]&lt;&gt;"Won"),SalesData[Sales stage]&lt;&gt;"Lost",OR($B$2=1,INDEX($E$3:$E$13,$B$2)=SalesData[Country])),SalesData[Close Date/Expected Close Date]-DATE(2015,3,31),"")</f>
        <v>67</v>
      </c>
      <c r="Q592" s="2">
        <f>IFERROR(P592+ROWS($P$3:P593)/100000,"")</f>
        <v>67.00591</v>
      </c>
      <c r="R592" s="2">
        <f>IFERROR(SMALL($Q$2:$Q$1001,ROWS($Q$2:Q592)),"")</f>
        <v>60.003439999999998</v>
      </c>
      <c r="S592" s="2">
        <f t="shared" si="14"/>
        <v>344</v>
      </c>
    </row>
    <row r="593" spans="16:19">
      <c r="P593" s="2">
        <f>IF(AND((SalesData[Sales stage]&lt;&gt;"Won"),SalesData[Sales stage]&lt;&gt;"Lost",OR($B$2=1,INDEX($E$3:$E$13,$B$2)=SalesData[Country])),SalesData[Close Date/Expected Close Date]-DATE(2015,3,31),"")</f>
        <v>81</v>
      </c>
      <c r="Q593" s="2">
        <f>IFERROR(P593+ROWS($P$3:P594)/100000,"")</f>
        <v>81.005920000000003</v>
      </c>
      <c r="R593" s="2">
        <f>IFERROR(SMALL($Q$2:$Q$1001,ROWS($Q$2:Q593)),"")</f>
        <v>60.003970000000002</v>
      </c>
      <c r="S593" s="2">
        <f t="shared" si="14"/>
        <v>397</v>
      </c>
    </row>
    <row r="594" spans="16:19">
      <c r="P594" s="2">
        <f>IF(AND((SalesData[Sales stage]&lt;&gt;"Won"),SalesData[Sales stage]&lt;&gt;"Lost",OR($B$2=1,INDEX($E$3:$E$13,$B$2)=SalesData[Country])),SalesData[Close Date/Expected Close Date]-DATE(2015,3,31),"")</f>
        <v>29</v>
      </c>
      <c r="Q594" s="2">
        <f>IFERROR(P594+ROWS($P$3:P595)/100000,"")</f>
        <v>29.005929999999999</v>
      </c>
      <c r="R594" s="2">
        <f>IFERROR(SMALL($Q$2:$Q$1001,ROWS($Q$2:Q594)),"")</f>
        <v>60.008119999999998</v>
      </c>
      <c r="S594" s="2">
        <f t="shared" si="14"/>
        <v>812</v>
      </c>
    </row>
    <row r="595" spans="16:19">
      <c r="P595" s="2">
        <f>IF(AND((SalesData[Sales stage]&lt;&gt;"Won"),SalesData[Sales stage]&lt;&gt;"Lost",OR($B$2=1,INDEX($E$3:$E$13,$B$2)=SalesData[Country])),SalesData[Close Date/Expected Close Date]-DATE(2015,3,31),"")</f>
        <v>15</v>
      </c>
      <c r="Q595" s="2">
        <f>IFERROR(P595+ROWS($P$3:P596)/100000,"")</f>
        <v>15.005940000000001</v>
      </c>
      <c r="R595" s="2">
        <f>IFERROR(SMALL($Q$2:$Q$1001,ROWS($Q$2:Q595)),"")</f>
        <v>60.008969999999998</v>
      </c>
      <c r="S595" s="2">
        <f t="shared" si="14"/>
        <v>897</v>
      </c>
    </row>
    <row r="596" spans="16:19">
      <c r="P596" s="2">
        <f>IF(AND((SalesData[Sales stage]&lt;&gt;"Won"),SalesData[Sales stage]&lt;&gt;"Lost",OR($B$2=1,INDEX($E$3:$E$13,$B$2)=SalesData[Country])),SalesData[Close Date/Expected Close Date]-DATE(2015,3,31),"")</f>
        <v>54</v>
      </c>
      <c r="Q596" s="2">
        <f>IFERROR(P596+ROWS($P$3:P597)/100000,"")</f>
        <v>54.005949999999999</v>
      </c>
      <c r="R596" s="2">
        <f>IFERROR(SMALL($Q$2:$Q$1001,ROWS($Q$2:Q596)),"")</f>
        <v>60.00994</v>
      </c>
      <c r="S596" s="2">
        <f t="shared" si="14"/>
        <v>994</v>
      </c>
    </row>
    <row r="597" spans="16:19">
      <c r="P597" s="2">
        <f>IF(AND((SalesData[Sales stage]&lt;&gt;"Won"),SalesData[Sales stage]&lt;&gt;"Lost",OR($B$2=1,INDEX($E$3:$E$13,$B$2)=SalesData[Country])),SalesData[Close Date/Expected Close Date]-DATE(2015,3,31),"")</f>
        <v>3</v>
      </c>
      <c r="Q597" s="2">
        <f>IFERROR(P597+ROWS($P$3:P598)/100000,"")</f>
        <v>3.00596</v>
      </c>
      <c r="R597" s="2">
        <f>IFERROR(SMALL($Q$2:$Q$1001,ROWS($Q$2:Q597)),"")</f>
        <v>61.000329999999998</v>
      </c>
      <c r="S597" s="2">
        <f t="shared" si="14"/>
        <v>33</v>
      </c>
    </row>
    <row r="598" spans="16:19">
      <c r="P598" s="2">
        <f>IF(AND((SalesData[Sales stage]&lt;&gt;"Won"),SalesData[Sales stage]&lt;&gt;"Lost",OR($B$2=1,INDEX($E$3:$E$13,$B$2)=SalesData[Country])),SalesData[Close Date/Expected Close Date]-DATE(2015,3,31),"")</f>
        <v>38</v>
      </c>
      <c r="Q598" s="2">
        <f>IFERROR(P598+ROWS($P$3:P599)/100000,"")</f>
        <v>38.005969999999998</v>
      </c>
      <c r="R598" s="2">
        <f>IFERROR(SMALL($Q$2:$Q$1001,ROWS($Q$2:Q598)),"")</f>
        <v>61.000749999999996</v>
      </c>
      <c r="S598" s="2">
        <f t="shared" si="14"/>
        <v>75</v>
      </c>
    </row>
    <row r="599" spans="16:19">
      <c r="P599" s="2">
        <f>IF(AND((SalesData[Sales stage]&lt;&gt;"Won"),SalesData[Sales stage]&lt;&gt;"Lost",OR($B$2=1,INDEX($E$3:$E$13,$B$2)=SalesData[Country])),SalesData[Close Date/Expected Close Date]-DATE(2015,3,31),"")</f>
        <v>23</v>
      </c>
      <c r="Q599" s="2">
        <f>IFERROR(P599+ROWS($P$3:P600)/100000,"")</f>
        <v>23.005980000000001</v>
      </c>
      <c r="R599" s="2">
        <f>IFERROR(SMALL($Q$2:$Q$1001,ROWS($Q$2:Q599)),"")</f>
        <v>61.001170000000002</v>
      </c>
      <c r="S599" s="2">
        <f t="shared" si="14"/>
        <v>117</v>
      </c>
    </row>
    <row r="600" spans="16:19">
      <c r="P600" s="2">
        <f>IF(AND((SalesData[Sales stage]&lt;&gt;"Won"),SalesData[Sales stage]&lt;&gt;"Lost",OR($B$2=1,INDEX($E$3:$E$13,$B$2)=SalesData[Country])),SalesData[Close Date/Expected Close Date]-DATE(2015,3,31),"")</f>
        <v>16</v>
      </c>
      <c r="Q600" s="2">
        <f>IFERROR(P600+ROWS($P$3:P601)/100000,"")</f>
        <v>16.005990000000001</v>
      </c>
      <c r="R600" s="2">
        <f>IFERROR(SMALL($Q$2:$Q$1001,ROWS($Q$2:Q600)),"")</f>
        <v>61.001869999999997</v>
      </c>
      <c r="S600" s="2">
        <f t="shared" si="14"/>
        <v>187</v>
      </c>
    </row>
    <row r="601" spans="16:19">
      <c r="P601" s="2">
        <f>IF(AND((SalesData[Sales stage]&lt;&gt;"Won"),SalesData[Sales stage]&lt;&gt;"Lost",OR($B$2=1,INDEX($E$3:$E$13,$B$2)=SalesData[Country])),SalesData[Close Date/Expected Close Date]-DATE(2015,3,31),"")</f>
        <v>72</v>
      </c>
      <c r="Q601" s="2">
        <f>IFERROR(P601+ROWS($P$3:P602)/100000,"")</f>
        <v>72.006</v>
      </c>
      <c r="R601" s="2">
        <f>IFERROR(SMALL($Q$2:$Q$1001,ROWS($Q$2:Q601)),"")</f>
        <v>61.005749999999999</v>
      </c>
      <c r="S601" s="2">
        <f t="shared" si="14"/>
        <v>575</v>
      </c>
    </row>
    <row r="602" spans="16:19">
      <c r="P602" s="2">
        <f>IF(AND((SalesData[Sales stage]&lt;&gt;"Won"),SalesData[Sales stage]&lt;&gt;"Lost",OR($B$2=1,INDEX($E$3:$E$13,$B$2)=SalesData[Country])),SalesData[Close Date/Expected Close Date]-DATE(2015,3,31),"")</f>
        <v>52</v>
      </c>
      <c r="Q602" s="2">
        <f>IFERROR(P602+ROWS($P$3:P603)/100000,"")</f>
        <v>52.006010000000003</v>
      </c>
      <c r="R602" s="2">
        <f>IFERROR(SMALL($Q$2:$Q$1001,ROWS($Q$2:Q602)),"")</f>
        <v>61.006169999999997</v>
      </c>
      <c r="S602" s="2">
        <f t="shared" si="14"/>
        <v>617</v>
      </c>
    </row>
    <row r="603" spans="16:19">
      <c r="P603" s="2" t="str">
        <f>IF(AND((SalesData[Sales stage]&lt;&gt;"Won"),SalesData[Sales stage]&lt;&gt;"Lost",OR($B$2=1,INDEX($E$3:$E$13,$B$2)=SalesData[Country])),SalesData[Close Date/Expected Close Date]-DATE(2015,3,31),"")</f>
        <v/>
      </c>
      <c r="Q603" s="2" t="str">
        <f>IFERROR(P603+ROWS($P$3:P604)/100000,"")</f>
        <v/>
      </c>
      <c r="R603" s="2">
        <f>IFERROR(SMALL($Q$2:$Q$1001,ROWS($Q$2:Q603)),"")</f>
        <v>61.00853</v>
      </c>
      <c r="S603" s="2">
        <f t="shared" si="14"/>
        <v>853</v>
      </c>
    </row>
    <row r="604" spans="16:19">
      <c r="P604" s="2">
        <f>IF(AND((SalesData[Sales stage]&lt;&gt;"Won"),SalesData[Sales stage]&lt;&gt;"Lost",OR($B$2=1,INDEX($E$3:$E$13,$B$2)=SalesData[Country])),SalesData[Close Date/Expected Close Date]-DATE(2015,3,31),"")</f>
        <v>18</v>
      </c>
      <c r="Q604" s="2">
        <f>IFERROR(P604+ROWS($P$3:P605)/100000,"")</f>
        <v>18.006029999999999</v>
      </c>
      <c r="R604" s="2">
        <f>IFERROR(SMALL($Q$2:$Q$1001,ROWS($Q$2:Q604)),"")</f>
        <v>61.009129999999999</v>
      </c>
      <c r="S604" s="2">
        <f t="shared" si="14"/>
        <v>913</v>
      </c>
    </row>
    <row r="605" spans="16:19">
      <c r="P605" s="2">
        <f>IF(AND((SalesData[Sales stage]&lt;&gt;"Won"),SalesData[Sales stage]&lt;&gt;"Lost",OR($B$2=1,INDEX($E$3:$E$13,$B$2)=SalesData[Country])),SalesData[Close Date/Expected Close Date]-DATE(2015,3,31),"")</f>
        <v>23</v>
      </c>
      <c r="Q605" s="2">
        <f>IFERROR(P605+ROWS($P$3:P606)/100000,"")</f>
        <v>23.006039999999999</v>
      </c>
      <c r="R605" s="2">
        <f>IFERROR(SMALL($Q$2:$Q$1001,ROWS($Q$2:Q605)),"")</f>
        <v>61.009369999999997</v>
      </c>
      <c r="S605" s="2">
        <f t="shared" si="14"/>
        <v>937</v>
      </c>
    </row>
    <row r="606" spans="16:19">
      <c r="P606" s="2">
        <f>IF(AND((SalesData[Sales stage]&lt;&gt;"Won"),SalesData[Sales stage]&lt;&gt;"Lost",OR($B$2=1,INDEX($E$3:$E$13,$B$2)=SalesData[Country])),SalesData[Close Date/Expected Close Date]-DATE(2015,3,31),"")</f>
        <v>15</v>
      </c>
      <c r="Q606" s="2">
        <f>IFERROR(P606+ROWS($P$3:P607)/100000,"")</f>
        <v>15.00605</v>
      </c>
      <c r="R606" s="2">
        <f>IFERROR(SMALL($Q$2:$Q$1001,ROWS($Q$2:Q606)),"")</f>
        <v>61.009740000000001</v>
      </c>
      <c r="S606" s="2">
        <f t="shared" si="14"/>
        <v>974</v>
      </c>
    </row>
    <row r="607" spans="16:19">
      <c r="P607" s="2">
        <f>IF(AND((SalesData[Sales stage]&lt;&gt;"Won"),SalesData[Sales stage]&lt;&gt;"Lost",OR($B$2=1,INDEX($E$3:$E$13,$B$2)=SalesData[Country])),SalesData[Close Date/Expected Close Date]-DATE(2015,3,31),"")</f>
        <v>8</v>
      </c>
      <c r="Q607" s="2">
        <f>IFERROR(P607+ROWS($P$3:P608)/100000,"")</f>
        <v>8.0060599999999997</v>
      </c>
      <c r="R607" s="2">
        <f>IFERROR(SMALL($Q$2:$Q$1001,ROWS($Q$2:Q607)),"")</f>
        <v>62.00244</v>
      </c>
      <c r="S607" s="2">
        <f t="shared" si="14"/>
        <v>244</v>
      </c>
    </row>
    <row r="608" spans="16:19">
      <c r="P608" s="2">
        <f>IF(AND((SalesData[Sales stage]&lt;&gt;"Won"),SalesData[Sales stage]&lt;&gt;"Lost",OR($B$2=1,INDEX($E$3:$E$13,$B$2)=SalesData[Country])),SalesData[Close Date/Expected Close Date]-DATE(2015,3,31),"")</f>
        <v>58</v>
      </c>
      <c r="Q608" s="2">
        <f>IFERROR(P608+ROWS($P$3:P609)/100000,"")</f>
        <v>58.006070000000001</v>
      </c>
      <c r="R608" s="2">
        <f>IFERROR(SMALL($Q$2:$Q$1001,ROWS($Q$2:Q608)),"")</f>
        <v>62.004309999999997</v>
      </c>
      <c r="S608" s="2">
        <f t="shared" si="14"/>
        <v>431</v>
      </c>
    </row>
    <row r="609" spans="16:19">
      <c r="P609" s="2">
        <f>IF(AND((SalesData[Sales stage]&lt;&gt;"Won"),SalesData[Sales stage]&lt;&gt;"Lost",OR($B$2=1,INDEX($E$3:$E$13,$B$2)=SalesData[Country])),SalesData[Close Date/Expected Close Date]-DATE(2015,3,31),"")</f>
        <v>47</v>
      </c>
      <c r="Q609" s="2">
        <f>IFERROR(P609+ROWS($P$3:P610)/100000,"")</f>
        <v>47.006079999999997</v>
      </c>
      <c r="R609" s="2">
        <f>IFERROR(SMALL($Q$2:$Q$1001,ROWS($Q$2:Q609)),"")</f>
        <v>62.005070000000003</v>
      </c>
      <c r="S609" s="2">
        <f t="shared" si="14"/>
        <v>507</v>
      </c>
    </row>
    <row r="610" spans="16:19">
      <c r="P610" s="2">
        <f>IF(AND((SalesData[Sales stage]&lt;&gt;"Won"),SalesData[Sales stage]&lt;&gt;"Lost",OR($B$2=1,INDEX($E$3:$E$13,$B$2)=SalesData[Country])),SalesData[Close Date/Expected Close Date]-DATE(2015,3,31),"")</f>
        <v>30</v>
      </c>
      <c r="Q610" s="2">
        <f>IFERROR(P610+ROWS($P$3:P611)/100000,"")</f>
        <v>30.00609</v>
      </c>
      <c r="R610" s="2">
        <f>IFERROR(SMALL($Q$2:$Q$1001,ROWS($Q$2:Q610)),"")</f>
        <v>62.005330000000001</v>
      </c>
      <c r="S610" s="2">
        <f t="shared" si="14"/>
        <v>533</v>
      </c>
    </row>
    <row r="611" spans="16:19">
      <c r="P611" s="2">
        <f>IF(AND((SalesData[Sales stage]&lt;&gt;"Won"),SalesData[Sales stage]&lt;&gt;"Lost",OR($B$2=1,INDEX($E$3:$E$13,$B$2)=SalesData[Country])),SalesData[Close Date/Expected Close Date]-DATE(2015,3,31),"")</f>
        <v>21</v>
      </c>
      <c r="Q611" s="2">
        <f>IFERROR(P611+ROWS($P$3:P612)/100000,"")</f>
        <v>21.0061</v>
      </c>
      <c r="R611" s="2">
        <f>IFERROR(SMALL($Q$2:$Q$1001,ROWS($Q$2:Q611)),"")</f>
        <v>62.007719999999999</v>
      </c>
      <c r="S611" s="2">
        <f t="shared" si="14"/>
        <v>772</v>
      </c>
    </row>
    <row r="612" spans="16:19">
      <c r="P612" s="2">
        <f>IF(AND((SalesData[Sales stage]&lt;&gt;"Won"),SalesData[Sales stage]&lt;&gt;"Lost",OR($B$2=1,INDEX($E$3:$E$13,$B$2)=SalesData[Country])),SalesData[Close Date/Expected Close Date]-DATE(2015,3,31),"")</f>
        <v>21</v>
      </c>
      <c r="Q612" s="2">
        <f>IFERROR(P612+ROWS($P$3:P613)/100000,"")</f>
        <v>21.00611</v>
      </c>
      <c r="R612" s="2">
        <f>IFERROR(SMALL($Q$2:$Q$1001,ROWS($Q$2:Q612)),"")</f>
        <v>62.00855</v>
      </c>
      <c r="S612" s="2">
        <f t="shared" si="14"/>
        <v>855</v>
      </c>
    </row>
    <row r="613" spans="16:19">
      <c r="P613" s="2" t="str">
        <f>IF(AND((SalesData[Sales stage]&lt;&gt;"Won"),SalesData[Sales stage]&lt;&gt;"Lost",OR($B$2=1,INDEX($E$3:$E$13,$B$2)=SalesData[Country])),SalesData[Close Date/Expected Close Date]-DATE(2015,3,31),"")</f>
        <v/>
      </c>
      <c r="Q613" s="2" t="str">
        <f>IFERROR(P613+ROWS($P$3:P614)/100000,"")</f>
        <v/>
      </c>
      <c r="R613" s="2">
        <f>IFERROR(SMALL($Q$2:$Q$1001,ROWS($Q$2:Q613)),"")</f>
        <v>63.00038</v>
      </c>
      <c r="S613" s="2">
        <f t="shared" si="14"/>
        <v>38</v>
      </c>
    </row>
    <row r="614" spans="16:19">
      <c r="P614" s="2">
        <f>IF(AND((SalesData[Sales stage]&lt;&gt;"Won"),SalesData[Sales stage]&lt;&gt;"Lost",OR($B$2=1,INDEX($E$3:$E$13,$B$2)=SalesData[Country])),SalesData[Close Date/Expected Close Date]-DATE(2015,3,31),"")</f>
        <v>41</v>
      </c>
      <c r="Q614" s="2">
        <f>IFERROR(P614+ROWS($P$3:P615)/100000,"")</f>
        <v>41.006129999999999</v>
      </c>
      <c r="R614" s="2">
        <f>IFERROR(SMALL($Q$2:$Q$1001,ROWS($Q$2:Q614)),"")</f>
        <v>63.000700000000002</v>
      </c>
      <c r="S614" s="2">
        <f t="shared" si="14"/>
        <v>70</v>
      </c>
    </row>
    <row r="615" spans="16:19">
      <c r="P615" s="2">
        <f>IF(AND((SalesData[Sales stage]&lt;&gt;"Won"),SalesData[Sales stage]&lt;&gt;"Lost",OR($B$2=1,INDEX($E$3:$E$13,$B$2)=SalesData[Country])),SalesData[Close Date/Expected Close Date]-DATE(2015,3,31),"")</f>
        <v>29</v>
      </c>
      <c r="Q615" s="2">
        <f>IFERROR(P615+ROWS($P$3:P616)/100000,"")</f>
        <v>29.006139999999998</v>
      </c>
      <c r="R615" s="2">
        <f>IFERROR(SMALL($Q$2:$Q$1001,ROWS($Q$2:Q615)),"")</f>
        <v>63.000950000000003</v>
      </c>
      <c r="S615" s="2">
        <f t="shared" si="14"/>
        <v>95</v>
      </c>
    </row>
    <row r="616" spans="16:19">
      <c r="P616" s="2">
        <f>IF(AND((SalesData[Sales stage]&lt;&gt;"Won"),SalesData[Sales stage]&lt;&gt;"Lost",OR($B$2=1,INDEX($E$3:$E$13,$B$2)=SalesData[Country])),SalesData[Close Date/Expected Close Date]-DATE(2015,3,31),"")</f>
        <v>30</v>
      </c>
      <c r="Q616" s="2">
        <f>IFERROR(P616+ROWS($P$3:P617)/100000,"")</f>
        <v>30.006150000000002</v>
      </c>
      <c r="R616" s="2">
        <f>IFERROR(SMALL($Q$2:$Q$1001,ROWS($Q$2:Q616)),"")</f>
        <v>63.002389999999998</v>
      </c>
      <c r="S616" s="2">
        <f t="shared" si="14"/>
        <v>239</v>
      </c>
    </row>
    <row r="617" spans="16:19">
      <c r="P617" s="2">
        <f>IF(AND((SalesData[Sales stage]&lt;&gt;"Won"),SalesData[Sales stage]&lt;&gt;"Lost",OR($B$2=1,INDEX($E$3:$E$13,$B$2)=SalesData[Country])),SalesData[Close Date/Expected Close Date]-DATE(2015,3,31),"")</f>
        <v>73</v>
      </c>
      <c r="Q617" s="2">
        <f>IFERROR(P617+ROWS($P$3:P618)/100000,"")</f>
        <v>73.006159999999994</v>
      </c>
      <c r="R617" s="2">
        <f>IFERROR(SMALL($Q$2:$Q$1001,ROWS($Q$2:Q617)),"")</f>
        <v>63.002470000000002</v>
      </c>
      <c r="S617" s="2">
        <f t="shared" si="14"/>
        <v>247</v>
      </c>
    </row>
    <row r="618" spans="16:19">
      <c r="P618" s="2">
        <f>IF(AND((SalesData[Sales stage]&lt;&gt;"Won"),SalesData[Sales stage]&lt;&gt;"Lost",OR($B$2=1,INDEX($E$3:$E$13,$B$2)=SalesData[Country])),SalesData[Close Date/Expected Close Date]-DATE(2015,3,31),"")</f>
        <v>61</v>
      </c>
      <c r="Q618" s="2">
        <f>IFERROR(P618+ROWS($P$3:P619)/100000,"")</f>
        <v>61.006169999999997</v>
      </c>
      <c r="R618" s="2">
        <f>IFERROR(SMALL($Q$2:$Q$1001,ROWS($Q$2:Q618)),"")</f>
        <v>63.002560000000003</v>
      </c>
      <c r="S618" s="2">
        <f t="shared" si="14"/>
        <v>256</v>
      </c>
    </row>
    <row r="619" spans="16:19">
      <c r="P619" s="2">
        <f>IF(AND((SalesData[Sales stage]&lt;&gt;"Won"),SalesData[Sales stage]&lt;&gt;"Lost",OR($B$2=1,INDEX($E$3:$E$13,$B$2)=SalesData[Country])),SalesData[Close Date/Expected Close Date]-DATE(2015,3,31),"")</f>
        <v>17</v>
      </c>
      <c r="Q619" s="2">
        <f>IFERROR(P619+ROWS($P$3:P620)/100000,"")</f>
        <v>17.006180000000001</v>
      </c>
      <c r="R619" s="2">
        <f>IFERROR(SMALL($Q$2:$Q$1001,ROWS($Q$2:Q619)),"")</f>
        <v>63.00347</v>
      </c>
      <c r="S619" s="2">
        <f t="shared" si="14"/>
        <v>347</v>
      </c>
    </row>
    <row r="620" spans="16:19">
      <c r="P620" s="2">
        <f>IF(AND((SalesData[Sales stage]&lt;&gt;"Won"),SalesData[Sales stage]&lt;&gt;"Lost",OR($B$2=1,INDEX($E$3:$E$13,$B$2)=SalesData[Country])),SalesData[Close Date/Expected Close Date]-DATE(2015,3,31),"")</f>
        <v>88</v>
      </c>
      <c r="Q620" s="2">
        <f>IFERROR(P620+ROWS($P$3:P621)/100000,"")</f>
        <v>88.006190000000004</v>
      </c>
      <c r="R620" s="2">
        <f>IFERROR(SMALL($Q$2:$Q$1001,ROWS($Q$2:Q620)),"")</f>
        <v>63.004069999999999</v>
      </c>
      <c r="S620" s="2">
        <f t="shared" si="14"/>
        <v>407</v>
      </c>
    </row>
    <row r="621" spans="16:19">
      <c r="P621" s="2">
        <f>IF(AND((SalesData[Sales stage]&lt;&gt;"Won"),SalesData[Sales stage]&lt;&gt;"Lost",OR($B$2=1,INDEX($E$3:$E$13,$B$2)=SalesData[Country])),SalesData[Close Date/Expected Close Date]-DATE(2015,3,31),"")</f>
        <v>22</v>
      </c>
      <c r="Q621" s="2">
        <f>IFERROR(P621+ROWS($P$3:P622)/100000,"")</f>
        <v>22.0062</v>
      </c>
      <c r="R621" s="2">
        <f>IFERROR(SMALL($Q$2:$Q$1001,ROWS($Q$2:Q621)),"")</f>
        <v>63.005600000000001</v>
      </c>
      <c r="S621" s="2">
        <f t="shared" si="14"/>
        <v>560</v>
      </c>
    </row>
    <row r="622" spans="16:19">
      <c r="P622" s="2">
        <f>IF(AND((SalesData[Sales stage]&lt;&gt;"Won"),SalesData[Sales stage]&lt;&gt;"Lost",OR($B$2=1,INDEX($E$3:$E$13,$B$2)=SalesData[Country])),SalesData[Close Date/Expected Close Date]-DATE(2015,3,31),"")</f>
        <v>33</v>
      </c>
      <c r="Q622" s="2">
        <f>IFERROR(P622+ROWS($P$3:P623)/100000,"")</f>
        <v>33.006210000000003</v>
      </c>
      <c r="R622" s="2">
        <f>IFERROR(SMALL($Q$2:$Q$1001,ROWS($Q$2:Q622)),"")</f>
        <v>63.00761</v>
      </c>
      <c r="S622" s="2">
        <f t="shared" si="14"/>
        <v>761</v>
      </c>
    </row>
    <row r="623" spans="16:19">
      <c r="P623" s="2">
        <f>IF(AND((SalesData[Sales stage]&lt;&gt;"Won"),SalesData[Sales stage]&lt;&gt;"Lost",OR($B$2=1,INDEX($E$3:$E$13,$B$2)=SalesData[Country])),SalesData[Close Date/Expected Close Date]-DATE(2015,3,31),"")</f>
        <v>36</v>
      </c>
      <c r="Q623" s="2">
        <f>IFERROR(P623+ROWS($P$3:P624)/100000,"")</f>
        <v>36.006219999999999</v>
      </c>
      <c r="R623" s="2">
        <f>IFERROR(SMALL($Q$2:$Q$1001,ROWS($Q$2:Q623)),"")</f>
        <v>63.008859999999999</v>
      </c>
      <c r="S623" s="2">
        <f t="shared" si="14"/>
        <v>886</v>
      </c>
    </row>
    <row r="624" spans="16:19">
      <c r="P624" s="2">
        <f>IF(AND((SalesData[Sales stage]&lt;&gt;"Won"),SalesData[Sales stage]&lt;&gt;"Lost",OR($B$2=1,INDEX($E$3:$E$13,$B$2)=SalesData[Country])),SalesData[Close Date/Expected Close Date]-DATE(2015,3,31),"")</f>
        <v>76</v>
      </c>
      <c r="Q624" s="2">
        <f>IFERROR(P624+ROWS($P$3:P625)/100000,"")</f>
        <v>76.006230000000002</v>
      </c>
      <c r="R624" s="2">
        <f>IFERROR(SMALL($Q$2:$Q$1001,ROWS($Q$2:Q624)),"")</f>
        <v>64.001379999999997</v>
      </c>
      <c r="S624" s="2">
        <f t="shared" si="14"/>
        <v>138</v>
      </c>
    </row>
    <row r="625" spans="16:19">
      <c r="P625" s="2">
        <f>IF(AND((SalesData[Sales stage]&lt;&gt;"Won"),SalesData[Sales stage]&lt;&gt;"Lost",OR($B$2=1,INDEX($E$3:$E$13,$B$2)=SalesData[Country])),SalesData[Close Date/Expected Close Date]-DATE(2015,3,31),"")</f>
        <v>47</v>
      </c>
      <c r="Q625" s="2">
        <f>IFERROR(P625+ROWS($P$3:P626)/100000,"")</f>
        <v>47.006239999999998</v>
      </c>
      <c r="R625" s="2">
        <f>IFERROR(SMALL($Q$2:$Q$1001,ROWS($Q$2:Q625)),"")</f>
        <v>64.002269999999996</v>
      </c>
      <c r="S625" s="2">
        <f t="shared" si="14"/>
        <v>227</v>
      </c>
    </row>
    <row r="626" spans="16:19">
      <c r="P626" s="2">
        <f>IF(AND((SalesData[Sales stage]&lt;&gt;"Won"),SalesData[Sales stage]&lt;&gt;"Lost",OR($B$2=1,INDEX($E$3:$E$13,$B$2)=SalesData[Country])),SalesData[Close Date/Expected Close Date]-DATE(2015,3,31),"")</f>
        <v>83</v>
      </c>
      <c r="Q626" s="2">
        <f>IFERROR(P626+ROWS($P$3:P627)/100000,"")</f>
        <v>83.006249999999994</v>
      </c>
      <c r="R626" s="2">
        <f>IFERROR(SMALL($Q$2:$Q$1001,ROWS($Q$2:Q626)),"")</f>
        <v>64.002740000000003</v>
      </c>
      <c r="S626" s="2">
        <f t="shared" si="14"/>
        <v>274</v>
      </c>
    </row>
    <row r="627" spans="16:19">
      <c r="P627" s="2">
        <f>IF(AND((SalesData[Sales stage]&lt;&gt;"Won"),SalesData[Sales stage]&lt;&gt;"Lost",OR($B$2=1,INDEX($E$3:$E$13,$B$2)=SalesData[Country])),SalesData[Close Date/Expected Close Date]-DATE(2015,3,31),"")</f>
        <v>19</v>
      </c>
      <c r="Q627" s="2">
        <f>IFERROR(P627+ROWS($P$3:P628)/100000,"")</f>
        <v>19.006260000000001</v>
      </c>
      <c r="R627" s="2">
        <f>IFERROR(SMALL($Q$2:$Q$1001,ROWS($Q$2:Q627)),"")</f>
        <v>64.002979999999994</v>
      </c>
      <c r="S627" s="2">
        <f t="shared" si="14"/>
        <v>298</v>
      </c>
    </row>
    <row r="628" spans="16:19">
      <c r="P628" s="2">
        <f>IF(AND((SalesData[Sales stage]&lt;&gt;"Won"),SalesData[Sales stage]&lt;&gt;"Lost",OR($B$2=1,INDEX($E$3:$E$13,$B$2)=SalesData[Country])),SalesData[Close Date/Expected Close Date]-DATE(2015,3,31),"")</f>
        <v>34</v>
      </c>
      <c r="Q628" s="2">
        <f>IFERROR(P628+ROWS($P$3:P629)/100000,"")</f>
        <v>34.006270000000001</v>
      </c>
      <c r="R628" s="2">
        <f>IFERROR(SMALL($Q$2:$Q$1001,ROWS($Q$2:Q628)),"")</f>
        <v>64.004050000000007</v>
      </c>
      <c r="S628" s="2">
        <f t="shared" si="14"/>
        <v>405</v>
      </c>
    </row>
    <row r="629" spans="16:19">
      <c r="P629" s="2">
        <f>IF(AND((SalesData[Sales stage]&lt;&gt;"Won"),SalesData[Sales stage]&lt;&gt;"Lost",OR($B$2=1,INDEX($E$3:$E$13,$B$2)=SalesData[Country])),SalesData[Close Date/Expected Close Date]-DATE(2015,3,31),"")</f>
        <v>20</v>
      </c>
      <c r="Q629" s="2">
        <f>IFERROR(P629+ROWS($P$3:P630)/100000,"")</f>
        <v>20.00628</v>
      </c>
      <c r="R629" s="2">
        <f>IFERROR(SMALL($Q$2:$Q$1001,ROWS($Q$2:Q629)),"")</f>
        <v>64.005160000000004</v>
      </c>
      <c r="S629" s="2">
        <f t="shared" si="14"/>
        <v>516</v>
      </c>
    </row>
    <row r="630" spans="16:19">
      <c r="P630" s="2">
        <f>IF(AND((SalesData[Sales stage]&lt;&gt;"Won"),SalesData[Sales stage]&lt;&gt;"Lost",OR($B$2=1,INDEX($E$3:$E$13,$B$2)=SalesData[Country])),SalesData[Close Date/Expected Close Date]-DATE(2015,3,31),"")</f>
        <v>74</v>
      </c>
      <c r="Q630" s="2">
        <f>IFERROR(P630+ROWS($P$3:P631)/100000,"")</f>
        <v>74.006290000000007</v>
      </c>
      <c r="R630" s="2">
        <f>IFERROR(SMALL($Q$2:$Q$1001,ROWS($Q$2:Q630)),"")</f>
        <v>64.006910000000005</v>
      </c>
      <c r="S630" s="2">
        <f t="shared" si="14"/>
        <v>691</v>
      </c>
    </row>
    <row r="631" spans="16:19">
      <c r="P631" s="2">
        <f>IF(AND((SalesData[Sales stage]&lt;&gt;"Won"),SalesData[Sales stage]&lt;&gt;"Lost",OR($B$2=1,INDEX($E$3:$E$13,$B$2)=SalesData[Country])),SalesData[Close Date/Expected Close Date]-DATE(2015,3,31),"")</f>
        <v>48</v>
      </c>
      <c r="Q631" s="2">
        <f>IFERROR(P631+ROWS($P$3:P632)/100000,"")</f>
        <v>48.006300000000003</v>
      </c>
      <c r="R631" s="2">
        <f>IFERROR(SMALL($Q$2:$Q$1001,ROWS($Q$2:Q631)),"")</f>
        <v>64.007040000000003</v>
      </c>
      <c r="S631" s="2">
        <f t="shared" si="14"/>
        <v>704</v>
      </c>
    </row>
    <row r="632" spans="16:19">
      <c r="P632" s="2">
        <f>IF(AND((SalesData[Sales stage]&lt;&gt;"Won"),SalesData[Sales stage]&lt;&gt;"Lost",OR($B$2=1,INDEX($E$3:$E$13,$B$2)=SalesData[Country])),SalesData[Close Date/Expected Close Date]-DATE(2015,3,31),"")</f>
        <v>7</v>
      </c>
      <c r="Q632" s="2">
        <f>IFERROR(P632+ROWS($P$3:P633)/100000,"")</f>
        <v>7.00631</v>
      </c>
      <c r="R632" s="2">
        <f>IFERROR(SMALL($Q$2:$Q$1001,ROWS($Q$2:Q632)),"")</f>
        <v>64.007140000000007</v>
      </c>
      <c r="S632" s="2">
        <f t="shared" si="14"/>
        <v>714</v>
      </c>
    </row>
    <row r="633" spans="16:19">
      <c r="P633" s="2">
        <f>IF(AND((SalesData[Sales stage]&lt;&gt;"Won"),SalesData[Sales stage]&lt;&gt;"Lost",OR($B$2=1,INDEX($E$3:$E$13,$B$2)=SalesData[Country])),SalesData[Close Date/Expected Close Date]-DATE(2015,3,31),"")</f>
        <v>34</v>
      </c>
      <c r="Q633" s="2">
        <f>IFERROR(P633+ROWS($P$3:P634)/100000,"")</f>
        <v>34.006320000000002</v>
      </c>
      <c r="R633" s="2">
        <f>IFERROR(SMALL($Q$2:$Q$1001,ROWS($Q$2:Q633)),"")</f>
        <v>64.008049999999997</v>
      </c>
      <c r="S633" s="2">
        <f t="shared" si="14"/>
        <v>805</v>
      </c>
    </row>
    <row r="634" spans="16:19">
      <c r="P634" s="2">
        <f>IF(AND((SalesData[Sales stage]&lt;&gt;"Won"),SalesData[Sales stage]&lt;&gt;"Lost",OR($B$2=1,INDEX($E$3:$E$13,$B$2)=SalesData[Country])),SalesData[Close Date/Expected Close Date]-DATE(2015,3,31),"")</f>
        <v>16</v>
      </c>
      <c r="Q634" s="2">
        <f>IFERROR(P634+ROWS($P$3:P635)/100000,"")</f>
        <v>16.006329999999998</v>
      </c>
      <c r="R634" s="2">
        <f>IFERROR(SMALL($Q$2:$Q$1001,ROWS($Q$2:Q634)),"")</f>
        <v>64.008150000000001</v>
      </c>
      <c r="S634" s="2">
        <f t="shared" si="14"/>
        <v>815</v>
      </c>
    </row>
    <row r="635" spans="16:19">
      <c r="P635" s="2">
        <f>IF(AND((SalesData[Sales stage]&lt;&gt;"Won"),SalesData[Sales stage]&lt;&gt;"Lost",OR($B$2=1,INDEX($E$3:$E$13,$B$2)=SalesData[Country])),SalesData[Close Date/Expected Close Date]-DATE(2015,3,31),"")</f>
        <v>78</v>
      </c>
      <c r="Q635" s="2">
        <f>IFERROR(P635+ROWS($P$3:P636)/100000,"")</f>
        <v>78.006339999999994</v>
      </c>
      <c r="R635" s="2">
        <f>IFERROR(SMALL($Q$2:$Q$1001,ROWS($Q$2:Q635)),"")</f>
        <v>64.008459999999999</v>
      </c>
      <c r="S635" s="2">
        <f t="shared" si="14"/>
        <v>846</v>
      </c>
    </row>
    <row r="636" spans="16:19">
      <c r="P636" s="2">
        <f>IF(AND((SalesData[Sales stage]&lt;&gt;"Won"),SalesData[Sales stage]&lt;&gt;"Lost",OR($B$2=1,INDEX($E$3:$E$13,$B$2)=SalesData[Country])),SalesData[Close Date/Expected Close Date]-DATE(2015,3,31),"")</f>
        <v>38</v>
      </c>
      <c r="Q636" s="2">
        <f>IFERROR(P636+ROWS($P$3:P637)/100000,"")</f>
        <v>38.006349999999998</v>
      </c>
      <c r="R636" s="2">
        <f>IFERROR(SMALL($Q$2:$Q$1001,ROWS($Q$2:Q636)),"")</f>
        <v>64.008480000000006</v>
      </c>
      <c r="S636" s="2">
        <f t="shared" si="14"/>
        <v>848</v>
      </c>
    </row>
    <row r="637" spans="16:19">
      <c r="P637" s="2">
        <f>IF(AND((SalesData[Sales stage]&lt;&gt;"Won"),SalesData[Sales stage]&lt;&gt;"Lost",OR($B$2=1,INDEX($E$3:$E$13,$B$2)=SalesData[Country])),SalesData[Close Date/Expected Close Date]-DATE(2015,3,31),"")</f>
        <v>45</v>
      </c>
      <c r="Q637" s="2">
        <f>IFERROR(P637+ROWS($P$3:P638)/100000,"")</f>
        <v>45.006360000000001</v>
      </c>
      <c r="R637" s="2">
        <f>IFERROR(SMALL($Q$2:$Q$1001,ROWS($Q$2:Q637)),"")</f>
        <v>64.008880000000005</v>
      </c>
      <c r="S637" s="2">
        <f t="shared" si="14"/>
        <v>888</v>
      </c>
    </row>
    <row r="638" spans="16:19">
      <c r="P638" s="2">
        <f>IF(AND((SalesData[Sales stage]&lt;&gt;"Won"),SalesData[Sales stage]&lt;&gt;"Lost",OR($B$2=1,INDEX($E$3:$E$13,$B$2)=SalesData[Country])),SalesData[Close Date/Expected Close Date]-DATE(2015,3,31),"")</f>
        <v>33</v>
      </c>
      <c r="Q638" s="2">
        <f>IFERROR(P638+ROWS($P$3:P639)/100000,"")</f>
        <v>33.006369999999997</v>
      </c>
      <c r="R638" s="2">
        <f>IFERROR(SMALL($Q$2:$Q$1001,ROWS($Q$2:Q638)),"")</f>
        <v>64.009230000000002</v>
      </c>
      <c r="S638" s="2">
        <f t="shared" si="14"/>
        <v>923</v>
      </c>
    </row>
    <row r="639" spans="16:19">
      <c r="P639" s="2">
        <f>IF(AND((SalesData[Sales stage]&lt;&gt;"Won"),SalesData[Sales stage]&lt;&gt;"Lost",OR($B$2=1,INDEX($E$3:$E$13,$B$2)=SalesData[Country])),SalesData[Close Date/Expected Close Date]-DATE(2015,3,31),"")</f>
        <v>15</v>
      </c>
      <c r="Q639" s="2">
        <f>IFERROR(P639+ROWS($P$3:P640)/100000,"")</f>
        <v>15.00638</v>
      </c>
      <c r="R639" s="2">
        <f>IFERROR(SMALL($Q$2:$Q$1001,ROWS($Q$2:Q639)),"")</f>
        <v>64.009280000000004</v>
      </c>
      <c r="S639" s="2">
        <f t="shared" si="14"/>
        <v>928</v>
      </c>
    </row>
    <row r="640" spans="16:19">
      <c r="P640" s="2">
        <f>IF(AND((SalesData[Sales stage]&lt;&gt;"Won"),SalesData[Sales stage]&lt;&gt;"Lost",OR($B$2=1,INDEX($E$3:$E$13,$B$2)=SalesData[Country])),SalesData[Close Date/Expected Close Date]-DATE(2015,3,31),"")</f>
        <v>4</v>
      </c>
      <c r="Q640" s="2">
        <f>IFERROR(P640+ROWS($P$3:P641)/100000,"")</f>
        <v>4.0063899999999997</v>
      </c>
      <c r="R640" s="2">
        <f>IFERROR(SMALL($Q$2:$Q$1001,ROWS($Q$2:Q640)),"")</f>
        <v>64.009569999999997</v>
      </c>
      <c r="S640" s="2">
        <f t="shared" si="14"/>
        <v>957</v>
      </c>
    </row>
    <row r="641" spans="16:19">
      <c r="P641" s="2">
        <f>IF(AND((SalesData[Sales stage]&lt;&gt;"Won"),SalesData[Sales stage]&lt;&gt;"Lost",OR($B$2=1,INDEX($E$3:$E$13,$B$2)=SalesData[Country])),SalesData[Close Date/Expected Close Date]-DATE(2015,3,31),"")</f>
        <v>37</v>
      </c>
      <c r="Q641" s="2">
        <f>IFERROR(P641+ROWS($P$3:P642)/100000,"")</f>
        <v>37.006399999999999</v>
      </c>
      <c r="R641" s="2">
        <f>IFERROR(SMALL($Q$2:$Q$1001,ROWS($Q$2:Q641)),"")</f>
        <v>65.000309999999999</v>
      </c>
      <c r="S641" s="2">
        <f t="shared" si="14"/>
        <v>31</v>
      </c>
    </row>
    <row r="642" spans="16:19">
      <c r="P642" s="2">
        <f>IF(AND((SalesData[Sales stage]&lt;&gt;"Won"),SalesData[Sales stage]&lt;&gt;"Lost",OR($B$2=1,INDEX($E$3:$E$13,$B$2)=SalesData[Country])),SalesData[Close Date/Expected Close Date]-DATE(2015,3,31),"")</f>
        <v>38</v>
      </c>
      <c r="Q642" s="2">
        <f>IFERROR(P642+ROWS($P$3:P643)/100000,"")</f>
        <v>38.006410000000002</v>
      </c>
      <c r="R642" s="2">
        <f>IFERROR(SMALL($Q$2:$Q$1001,ROWS($Q$2:Q642)),"")</f>
        <v>65.001159999999999</v>
      </c>
      <c r="S642" s="2">
        <f t="shared" si="14"/>
        <v>116</v>
      </c>
    </row>
    <row r="643" spans="16:19">
      <c r="P643" s="2">
        <f>IF(AND((SalesData[Sales stage]&lt;&gt;"Won"),SalesData[Sales stage]&lt;&gt;"Lost",OR($B$2=1,INDEX($E$3:$E$13,$B$2)=SalesData[Country])),SalesData[Close Date/Expected Close Date]-DATE(2015,3,31),"")</f>
        <v>67</v>
      </c>
      <c r="Q643" s="2">
        <f>IFERROR(P643+ROWS($P$3:P644)/100000,"")</f>
        <v>67.006420000000006</v>
      </c>
      <c r="R643" s="2">
        <f>IFERROR(SMALL($Q$2:$Q$1001,ROWS($Q$2:Q643)),"")</f>
        <v>65.002359999999996</v>
      </c>
      <c r="S643" s="2">
        <f t="shared" ref="S643:S706" si="15">IF(R643&lt;&gt;"",MATCH(R643,$Q$2:$Q$1001,0),"")</f>
        <v>236</v>
      </c>
    </row>
    <row r="644" spans="16:19">
      <c r="P644" s="2" t="str">
        <f>IF(AND((SalesData[Sales stage]&lt;&gt;"Won"),SalesData[Sales stage]&lt;&gt;"Lost",OR($B$2=1,INDEX($E$3:$E$13,$B$2)=SalesData[Country])),SalesData[Close Date/Expected Close Date]-DATE(2015,3,31),"")</f>
        <v/>
      </c>
      <c r="Q644" s="2" t="str">
        <f>IFERROR(P644+ROWS($P$3:P645)/100000,"")</f>
        <v/>
      </c>
      <c r="R644" s="2">
        <f>IFERROR(SMALL($Q$2:$Q$1001,ROWS($Q$2:Q644)),"")</f>
        <v>65.003039999999999</v>
      </c>
      <c r="S644" s="2">
        <f t="shared" si="15"/>
        <v>304</v>
      </c>
    </row>
    <row r="645" spans="16:19">
      <c r="P645" s="2">
        <f>IF(AND((SalesData[Sales stage]&lt;&gt;"Won"),SalesData[Sales stage]&lt;&gt;"Lost",OR($B$2=1,INDEX($E$3:$E$13,$B$2)=SalesData[Country])),SalesData[Close Date/Expected Close Date]-DATE(2015,3,31),"")</f>
        <v>4</v>
      </c>
      <c r="Q645" s="2">
        <f>IFERROR(P645+ROWS($P$3:P646)/100000,"")</f>
        <v>4.0064399999999996</v>
      </c>
      <c r="R645" s="2">
        <f>IFERROR(SMALL($Q$2:$Q$1001,ROWS($Q$2:Q645)),"")</f>
        <v>65.003129999999999</v>
      </c>
      <c r="S645" s="2">
        <f t="shared" si="15"/>
        <v>313</v>
      </c>
    </row>
    <row r="646" spans="16:19">
      <c r="P646" s="2">
        <f>IF(AND((SalesData[Sales stage]&lt;&gt;"Won"),SalesData[Sales stage]&lt;&gt;"Lost",OR($B$2=1,INDEX($E$3:$E$13,$B$2)=SalesData[Country])),SalesData[Close Date/Expected Close Date]-DATE(2015,3,31),"")</f>
        <v>50</v>
      </c>
      <c r="Q646" s="2">
        <f>IFERROR(P646+ROWS($P$3:P647)/100000,"")</f>
        <v>50.006450000000001</v>
      </c>
      <c r="R646" s="2">
        <f>IFERROR(SMALL($Q$2:$Q$1001,ROWS($Q$2:Q646)),"")</f>
        <v>65.004329999999996</v>
      </c>
      <c r="S646" s="2">
        <f t="shared" si="15"/>
        <v>433</v>
      </c>
    </row>
    <row r="647" spans="16:19">
      <c r="P647" s="2">
        <f>IF(AND((SalesData[Sales stage]&lt;&gt;"Won"),SalesData[Sales stage]&lt;&gt;"Lost",OR($B$2=1,INDEX($E$3:$E$13,$B$2)=SalesData[Country])),SalesData[Close Date/Expected Close Date]-DATE(2015,3,31),"")</f>
        <v>58</v>
      </c>
      <c r="Q647" s="2">
        <f>IFERROR(P647+ROWS($P$3:P648)/100000,"")</f>
        <v>58.006459999999997</v>
      </c>
      <c r="R647" s="2">
        <f>IFERROR(SMALL($Q$2:$Q$1001,ROWS($Q$2:Q647)),"")</f>
        <v>65.004490000000004</v>
      </c>
      <c r="S647" s="2">
        <f t="shared" si="15"/>
        <v>449</v>
      </c>
    </row>
    <row r="648" spans="16:19">
      <c r="P648" s="2">
        <f>IF(AND((SalesData[Sales stage]&lt;&gt;"Won"),SalesData[Sales stage]&lt;&gt;"Lost",OR($B$2=1,INDEX($E$3:$E$13,$B$2)=SalesData[Country])),SalesData[Close Date/Expected Close Date]-DATE(2015,3,31),"")</f>
        <v>40</v>
      </c>
      <c r="Q648" s="2">
        <f>IFERROR(P648+ROWS($P$3:P649)/100000,"")</f>
        <v>40.00647</v>
      </c>
      <c r="R648" s="2">
        <f>IFERROR(SMALL($Q$2:$Q$1001,ROWS($Q$2:Q648)),"")</f>
        <v>65.009330000000006</v>
      </c>
      <c r="S648" s="2">
        <f t="shared" si="15"/>
        <v>933</v>
      </c>
    </row>
    <row r="649" spans="16:19">
      <c r="P649" s="2">
        <f>IF(AND((SalesData[Sales stage]&lt;&gt;"Won"),SalesData[Sales stage]&lt;&gt;"Lost",OR($B$2=1,INDEX($E$3:$E$13,$B$2)=SalesData[Country])),SalesData[Close Date/Expected Close Date]-DATE(2015,3,31),"")</f>
        <v>70</v>
      </c>
      <c r="Q649" s="2">
        <f>IFERROR(P649+ROWS($P$3:P650)/100000,"")</f>
        <v>70.006479999999996</v>
      </c>
      <c r="R649" s="2">
        <f>IFERROR(SMALL($Q$2:$Q$1001,ROWS($Q$2:Q649)),"")</f>
        <v>66.000619999999998</v>
      </c>
      <c r="S649" s="2">
        <f t="shared" si="15"/>
        <v>62</v>
      </c>
    </row>
    <row r="650" spans="16:19">
      <c r="P650" s="2" t="str">
        <f>IF(AND((SalesData[Sales stage]&lt;&gt;"Won"),SalesData[Sales stage]&lt;&gt;"Lost",OR($B$2=1,INDEX($E$3:$E$13,$B$2)=SalesData[Country])),SalesData[Close Date/Expected Close Date]-DATE(2015,3,31),"")</f>
        <v/>
      </c>
      <c r="Q650" s="2" t="str">
        <f>IFERROR(P650+ROWS($P$3:P651)/100000,"")</f>
        <v/>
      </c>
      <c r="R650" s="2">
        <f>IFERROR(SMALL($Q$2:$Q$1001,ROWS($Q$2:Q650)),"")</f>
        <v>66.002750000000006</v>
      </c>
      <c r="S650" s="2">
        <f t="shared" si="15"/>
        <v>275</v>
      </c>
    </row>
    <row r="651" spans="16:19">
      <c r="P651" s="2">
        <f>IF(AND((SalesData[Sales stage]&lt;&gt;"Won"),SalesData[Sales stage]&lt;&gt;"Lost",OR($B$2=1,INDEX($E$3:$E$13,$B$2)=SalesData[Country])),SalesData[Close Date/Expected Close Date]-DATE(2015,3,31),"")</f>
        <v>90</v>
      </c>
      <c r="Q651" s="2">
        <f>IFERROR(P651+ROWS($P$3:P652)/100000,"")</f>
        <v>90.006500000000003</v>
      </c>
      <c r="R651" s="2">
        <f>IFERROR(SMALL($Q$2:$Q$1001,ROWS($Q$2:Q651)),"")</f>
        <v>66.004140000000007</v>
      </c>
      <c r="S651" s="2">
        <f t="shared" si="15"/>
        <v>414</v>
      </c>
    </row>
    <row r="652" spans="16:19">
      <c r="P652" s="2" t="str">
        <f>IF(AND((SalesData[Sales stage]&lt;&gt;"Won"),SalesData[Sales stage]&lt;&gt;"Lost",OR($B$2=1,INDEX($E$3:$E$13,$B$2)=SalesData[Country])),SalesData[Close Date/Expected Close Date]-DATE(2015,3,31),"")</f>
        <v/>
      </c>
      <c r="Q652" s="2" t="str">
        <f>IFERROR(P652+ROWS($P$3:P653)/100000,"")</f>
        <v/>
      </c>
      <c r="R652" s="2">
        <f>IFERROR(SMALL($Q$2:$Q$1001,ROWS($Q$2:Q652)),"")</f>
        <v>66.005539999999996</v>
      </c>
      <c r="S652" s="2">
        <f t="shared" si="15"/>
        <v>554</v>
      </c>
    </row>
    <row r="653" spans="16:19">
      <c r="P653" s="2">
        <f>IF(AND((SalesData[Sales stage]&lt;&gt;"Won"),SalesData[Sales stage]&lt;&gt;"Lost",OR($B$2=1,INDEX($E$3:$E$13,$B$2)=SalesData[Country])),SalesData[Close Date/Expected Close Date]-DATE(2015,3,31),"")</f>
        <v>52</v>
      </c>
      <c r="Q653" s="2">
        <f>IFERROR(P653+ROWS($P$3:P654)/100000,"")</f>
        <v>52.006520000000002</v>
      </c>
      <c r="R653" s="2">
        <f>IFERROR(SMALL($Q$2:$Q$1001,ROWS($Q$2:Q653)),"")</f>
        <v>66.007059999999996</v>
      </c>
      <c r="S653" s="2">
        <f t="shared" si="15"/>
        <v>706</v>
      </c>
    </row>
    <row r="654" spans="16:19">
      <c r="P654" s="2">
        <f>IF(AND((SalesData[Sales stage]&lt;&gt;"Won"),SalesData[Sales stage]&lt;&gt;"Lost",OR($B$2=1,INDEX($E$3:$E$13,$B$2)=SalesData[Country])),SalesData[Close Date/Expected Close Date]-DATE(2015,3,31),"")</f>
        <v>76</v>
      </c>
      <c r="Q654" s="2">
        <f>IFERROR(P654+ROWS($P$3:P655)/100000,"")</f>
        <v>76.006529999999998</v>
      </c>
      <c r="R654" s="2">
        <f>IFERROR(SMALL($Q$2:$Q$1001,ROWS($Q$2:Q654)),"")</f>
        <v>66.007469999999998</v>
      </c>
      <c r="S654" s="2">
        <f t="shared" si="15"/>
        <v>747</v>
      </c>
    </row>
    <row r="655" spans="16:19">
      <c r="P655" s="2">
        <f>IF(AND((SalesData[Sales stage]&lt;&gt;"Won"),SalesData[Sales stage]&lt;&gt;"Lost",OR($B$2=1,INDEX($E$3:$E$13,$B$2)=SalesData[Country])),SalesData[Close Date/Expected Close Date]-DATE(2015,3,31),"")</f>
        <v>78</v>
      </c>
      <c r="Q655" s="2">
        <f>IFERROR(P655+ROWS($P$3:P656)/100000,"")</f>
        <v>78.006540000000001</v>
      </c>
      <c r="R655" s="2">
        <f>IFERROR(SMALL($Q$2:$Q$1001,ROWS($Q$2:Q655)),"")</f>
        <v>66.007829999999998</v>
      </c>
      <c r="S655" s="2">
        <f t="shared" si="15"/>
        <v>783</v>
      </c>
    </row>
    <row r="656" spans="16:19">
      <c r="P656" s="2">
        <f>IF(AND((SalesData[Sales stage]&lt;&gt;"Won"),SalesData[Sales stage]&lt;&gt;"Lost",OR($B$2=1,INDEX($E$3:$E$13,$B$2)=SalesData[Country])),SalesData[Close Date/Expected Close Date]-DATE(2015,3,31),"")</f>
        <v>21</v>
      </c>
      <c r="Q656" s="2">
        <f>IFERROR(P656+ROWS($P$3:P657)/100000,"")</f>
        <v>21.006550000000001</v>
      </c>
      <c r="R656" s="2">
        <f>IFERROR(SMALL($Q$2:$Q$1001,ROWS($Q$2:Q656)),"")</f>
        <v>66.009209999999996</v>
      </c>
      <c r="S656" s="2">
        <f t="shared" si="15"/>
        <v>921</v>
      </c>
    </row>
    <row r="657" spans="16:19">
      <c r="P657" s="2">
        <f>IF(AND((SalesData[Sales stage]&lt;&gt;"Won"),SalesData[Sales stage]&lt;&gt;"Lost",OR($B$2=1,INDEX($E$3:$E$13,$B$2)=SalesData[Country])),SalesData[Close Date/Expected Close Date]-DATE(2015,3,31),"")</f>
        <v>31</v>
      </c>
      <c r="Q657" s="2">
        <f>IFERROR(P657+ROWS($P$3:P658)/100000,"")</f>
        <v>31.00656</v>
      </c>
      <c r="R657" s="2">
        <f>IFERROR(SMALL($Q$2:$Q$1001,ROWS($Q$2:Q657)),"")</f>
        <v>67.000029999999995</v>
      </c>
      <c r="S657" s="2">
        <f t="shared" si="15"/>
        <v>3</v>
      </c>
    </row>
    <row r="658" spans="16:19">
      <c r="P658" s="2">
        <f>IF(AND((SalesData[Sales stage]&lt;&gt;"Won"),SalesData[Sales stage]&lt;&gt;"Lost",OR($B$2=1,INDEX($E$3:$E$13,$B$2)=SalesData[Country])),SalesData[Close Date/Expected Close Date]-DATE(2015,3,31),"")</f>
        <v>9</v>
      </c>
      <c r="Q658" s="2">
        <f>IFERROR(P658+ROWS($P$3:P659)/100000,"")</f>
        <v>9.00657</v>
      </c>
      <c r="R658" s="2">
        <f>IFERROR(SMALL($Q$2:$Q$1001,ROWS($Q$2:Q658)),"")</f>
        <v>67.00591</v>
      </c>
      <c r="S658" s="2">
        <f t="shared" si="15"/>
        <v>591</v>
      </c>
    </row>
    <row r="659" spans="16:19">
      <c r="P659" s="2">
        <f>IF(AND((SalesData[Sales stage]&lt;&gt;"Won"),SalesData[Sales stage]&lt;&gt;"Lost",OR($B$2=1,INDEX($E$3:$E$13,$B$2)=SalesData[Country])),SalesData[Close Date/Expected Close Date]-DATE(2015,3,31),"")</f>
        <v>13</v>
      </c>
      <c r="Q659" s="2">
        <f>IFERROR(P659+ROWS($P$3:P660)/100000,"")</f>
        <v>13.00658</v>
      </c>
      <c r="R659" s="2">
        <f>IFERROR(SMALL($Q$2:$Q$1001,ROWS($Q$2:Q659)),"")</f>
        <v>67.006420000000006</v>
      </c>
      <c r="S659" s="2">
        <f t="shared" si="15"/>
        <v>642</v>
      </c>
    </row>
    <row r="660" spans="16:19">
      <c r="P660" s="2">
        <f>IF(AND((SalesData[Sales stage]&lt;&gt;"Won"),SalesData[Sales stage]&lt;&gt;"Lost",OR($B$2=1,INDEX($E$3:$E$13,$B$2)=SalesData[Country])),SalesData[Close Date/Expected Close Date]-DATE(2015,3,31),"")</f>
        <v>19</v>
      </c>
      <c r="Q660" s="2">
        <f>IFERROR(P660+ROWS($P$3:P661)/100000,"")</f>
        <v>19.006589999999999</v>
      </c>
      <c r="R660" s="2">
        <f>IFERROR(SMALL($Q$2:$Q$1001,ROWS($Q$2:Q660)),"")</f>
        <v>67.00752</v>
      </c>
      <c r="S660" s="2">
        <f t="shared" si="15"/>
        <v>752</v>
      </c>
    </row>
    <row r="661" spans="16:19">
      <c r="P661" s="2">
        <f>IF(AND((SalesData[Sales stage]&lt;&gt;"Won"),SalesData[Sales stage]&lt;&gt;"Lost",OR($B$2=1,INDEX($E$3:$E$13,$B$2)=SalesData[Country])),SalesData[Close Date/Expected Close Date]-DATE(2015,3,31),"")</f>
        <v>45</v>
      </c>
      <c r="Q661" s="2">
        <f>IFERROR(P661+ROWS($P$3:P662)/100000,"")</f>
        <v>45.006599999999999</v>
      </c>
      <c r="R661" s="2">
        <f>IFERROR(SMALL($Q$2:$Q$1001,ROWS($Q$2:Q661)),"")</f>
        <v>67.008020000000002</v>
      </c>
      <c r="S661" s="2">
        <f t="shared" si="15"/>
        <v>802</v>
      </c>
    </row>
    <row r="662" spans="16:19">
      <c r="P662" s="2">
        <f>IF(AND((SalesData[Sales stage]&lt;&gt;"Won"),SalesData[Sales stage]&lt;&gt;"Lost",OR($B$2=1,INDEX($E$3:$E$13,$B$2)=SalesData[Country])),SalesData[Close Date/Expected Close Date]-DATE(2015,3,31),"")</f>
        <v>53</v>
      </c>
      <c r="Q662" s="2">
        <f>IFERROR(P662+ROWS($P$3:P663)/100000,"")</f>
        <v>53.006610000000002</v>
      </c>
      <c r="R662" s="2">
        <f>IFERROR(SMALL($Q$2:$Q$1001,ROWS($Q$2:Q662)),"")</f>
        <v>67.009450000000001</v>
      </c>
      <c r="S662" s="2">
        <f t="shared" si="15"/>
        <v>945</v>
      </c>
    </row>
    <row r="663" spans="16:19">
      <c r="P663" s="2">
        <f>IF(AND((SalesData[Sales stage]&lt;&gt;"Won"),SalesData[Sales stage]&lt;&gt;"Lost",OR($B$2=1,INDEX($E$3:$E$13,$B$2)=SalesData[Country])),SalesData[Close Date/Expected Close Date]-DATE(2015,3,31),"")</f>
        <v>57</v>
      </c>
      <c r="Q663" s="2">
        <f>IFERROR(P663+ROWS($P$3:P664)/100000,"")</f>
        <v>57.006619999999998</v>
      </c>
      <c r="R663" s="2">
        <f>IFERROR(SMALL($Q$2:$Q$1001,ROWS($Q$2:Q663)),"")</f>
        <v>68.000360000000001</v>
      </c>
      <c r="S663" s="2">
        <f t="shared" si="15"/>
        <v>36</v>
      </c>
    </row>
    <row r="664" spans="16:19">
      <c r="P664" s="2">
        <f>IF(AND((SalesData[Sales stage]&lt;&gt;"Won"),SalesData[Sales stage]&lt;&gt;"Lost",OR($B$2=1,INDEX($E$3:$E$13,$B$2)=SalesData[Country])),SalesData[Close Date/Expected Close Date]-DATE(2015,3,31),"")</f>
        <v>14</v>
      </c>
      <c r="Q664" s="2">
        <f>IFERROR(P664+ROWS($P$3:P665)/100000,"")</f>
        <v>14.006629999999999</v>
      </c>
      <c r="R664" s="2">
        <f>IFERROR(SMALL($Q$2:$Q$1001,ROWS($Q$2:Q664)),"")</f>
        <v>68.001890000000003</v>
      </c>
      <c r="S664" s="2">
        <f t="shared" si="15"/>
        <v>189</v>
      </c>
    </row>
    <row r="665" spans="16:19">
      <c r="P665" s="2">
        <f>IF(AND((SalesData[Sales stage]&lt;&gt;"Won"),SalesData[Sales stage]&lt;&gt;"Lost",OR($B$2=1,INDEX($E$3:$E$13,$B$2)=SalesData[Country])),SalesData[Close Date/Expected Close Date]-DATE(2015,3,31),"")</f>
        <v>33</v>
      </c>
      <c r="Q665" s="2">
        <f>IFERROR(P665+ROWS($P$3:P666)/100000,"")</f>
        <v>33.006639999999997</v>
      </c>
      <c r="R665" s="2">
        <f>IFERROR(SMALL($Q$2:$Q$1001,ROWS($Q$2:Q665)),"")</f>
        <v>68.004300000000001</v>
      </c>
      <c r="S665" s="2">
        <f t="shared" si="15"/>
        <v>430</v>
      </c>
    </row>
    <row r="666" spans="16:19">
      <c r="P666" s="2">
        <f>IF(AND((SalesData[Sales stage]&lt;&gt;"Won"),SalesData[Sales stage]&lt;&gt;"Lost",OR($B$2=1,INDEX($E$3:$E$13,$B$2)=SalesData[Country])),SalesData[Close Date/Expected Close Date]-DATE(2015,3,31),"")</f>
        <v>72</v>
      </c>
      <c r="Q666" s="2">
        <f>IFERROR(P666+ROWS($P$3:P667)/100000,"")</f>
        <v>72.006649999999993</v>
      </c>
      <c r="R666" s="2">
        <f>IFERROR(SMALL($Q$2:$Q$1001,ROWS($Q$2:Q666)),"")</f>
        <v>68.007549999999995</v>
      </c>
      <c r="S666" s="2">
        <f t="shared" si="15"/>
        <v>755</v>
      </c>
    </row>
    <row r="667" spans="16:19">
      <c r="P667" s="2">
        <f>IF(AND((SalesData[Sales stage]&lt;&gt;"Won"),SalesData[Sales stage]&lt;&gt;"Lost",OR($B$2=1,INDEX($E$3:$E$13,$B$2)=SalesData[Country])),SalesData[Close Date/Expected Close Date]-DATE(2015,3,31),"")</f>
        <v>8</v>
      </c>
      <c r="Q667" s="2">
        <f>IFERROR(P667+ROWS($P$3:P668)/100000,"")</f>
        <v>8.0066600000000001</v>
      </c>
      <c r="R667" s="2">
        <f>IFERROR(SMALL($Q$2:$Q$1001,ROWS($Q$2:Q667)),"")</f>
        <v>68.00909</v>
      </c>
      <c r="S667" s="2">
        <f t="shared" si="15"/>
        <v>909</v>
      </c>
    </row>
    <row r="668" spans="16:19">
      <c r="P668" s="2">
        <f>IF(AND((SalesData[Sales stage]&lt;&gt;"Won"),SalesData[Sales stage]&lt;&gt;"Lost",OR($B$2=1,INDEX($E$3:$E$13,$B$2)=SalesData[Country])),SalesData[Close Date/Expected Close Date]-DATE(2015,3,31),"")</f>
        <v>26</v>
      </c>
      <c r="Q668" s="2">
        <f>IFERROR(P668+ROWS($P$3:P669)/100000,"")</f>
        <v>26.00667</v>
      </c>
      <c r="R668" s="2">
        <f>IFERROR(SMALL($Q$2:$Q$1001,ROWS($Q$2:Q668)),"")</f>
        <v>68.009889999999999</v>
      </c>
      <c r="S668" s="2">
        <f t="shared" si="15"/>
        <v>989</v>
      </c>
    </row>
    <row r="669" spans="16:19">
      <c r="P669" s="2">
        <f>IF(AND((SalesData[Sales stage]&lt;&gt;"Won"),SalesData[Sales stage]&lt;&gt;"Lost",OR($B$2=1,INDEX($E$3:$E$13,$B$2)=SalesData[Country])),SalesData[Close Date/Expected Close Date]-DATE(2015,3,31),"")</f>
        <v>75</v>
      </c>
      <c r="Q669" s="2">
        <f>IFERROR(P669+ROWS($P$3:P670)/100000,"")</f>
        <v>75.006680000000003</v>
      </c>
      <c r="R669" s="2">
        <f>IFERROR(SMALL($Q$2:$Q$1001,ROWS($Q$2:Q669)),"")</f>
        <v>69.000370000000004</v>
      </c>
      <c r="S669" s="2">
        <f t="shared" si="15"/>
        <v>37</v>
      </c>
    </row>
    <row r="670" spans="16:19">
      <c r="P670" s="2">
        <f>IF(AND((SalesData[Sales stage]&lt;&gt;"Won"),SalesData[Sales stage]&lt;&gt;"Lost",OR($B$2=1,INDEX($E$3:$E$13,$B$2)=SalesData[Country])),SalesData[Close Date/Expected Close Date]-DATE(2015,3,31),"")</f>
        <v>79</v>
      </c>
      <c r="Q670" s="2">
        <f>IFERROR(P670+ROWS($P$3:P671)/100000,"")</f>
        <v>79.006690000000006</v>
      </c>
      <c r="R670" s="2">
        <f>IFERROR(SMALL($Q$2:$Q$1001,ROWS($Q$2:Q670)),"")</f>
        <v>69.002070000000003</v>
      </c>
      <c r="S670" s="2">
        <f t="shared" si="15"/>
        <v>207</v>
      </c>
    </row>
    <row r="671" spans="16:19">
      <c r="P671" s="2">
        <f>IF(AND((SalesData[Sales stage]&lt;&gt;"Won"),SalesData[Sales stage]&lt;&gt;"Lost",OR($B$2=1,INDEX($E$3:$E$13,$B$2)=SalesData[Country])),SalesData[Close Date/Expected Close Date]-DATE(2015,3,31),"")</f>
        <v>27</v>
      </c>
      <c r="Q671" s="2">
        <f>IFERROR(P671+ROWS($P$3:P672)/100000,"")</f>
        <v>27.006699999999999</v>
      </c>
      <c r="R671" s="2">
        <f>IFERROR(SMALL($Q$2:$Q$1001,ROWS($Q$2:Q671)),"")</f>
        <v>69.003690000000006</v>
      </c>
      <c r="S671" s="2">
        <f t="shared" si="15"/>
        <v>369</v>
      </c>
    </row>
    <row r="672" spans="16:19">
      <c r="P672" s="2">
        <f>IF(AND((SalesData[Sales stage]&lt;&gt;"Won"),SalesData[Sales stage]&lt;&gt;"Lost",OR($B$2=1,INDEX($E$3:$E$13,$B$2)=SalesData[Country])),SalesData[Close Date/Expected Close Date]-DATE(2015,3,31),"")</f>
        <v>55</v>
      </c>
      <c r="Q672" s="2">
        <f>IFERROR(P672+ROWS($P$3:P673)/100000,"")</f>
        <v>55.006709999999998</v>
      </c>
      <c r="R672" s="2">
        <f>IFERROR(SMALL($Q$2:$Q$1001,ROWS($Q$2:Q672)),"")</f>
        <v>69.004239999999996</v>
      </c>
      <c r="S672" s="2">
        <f t="shared" si="15"/>
        <v>424</v>
      </c>
    </row>
    <row r="673" spans="16:19">
      <c r="P673" s="2">
        <f>IF(AND((SalesData[Sales stage]&lt;&gt;"Won"),SalesData[Sales stage]&lt;&gt;"Lost",OR($B$2=1,INDEX($E$3:$E$13,$B$2)=SalesData[Country])),SalesData[Close Date/Expected Close Date]-DATE(2015,3,31),"")</f>
        <v>34</v>
      </c>
      <c r="Q673" s="2">
        <f>IFERROR(P673+ROWS($P$3:P674)/100000,"")</f>
        <v>34.006720000000001</v>
      </c>
      <c r="R673" s="2">
        <f>IFERROR(SMALL($Q$2:$Q$1001,ROWS($Q$2:Q673)),"")</f>
        <v>69.006839999999997</v>
      </c>
      <c r="S673" s="2">
        <f t="shared" si="15"/>
        <v>684</v>
      </c>
    </row>
    <row r="674" spans="16:19">
      <c r="P674" s="2">
        <f>IF(AND((SalesData[Sales stage]&lt;&gt;"Won"),SalesData[Sales stage]&lt;&gt;"Lost",OR($B$2=1,INDEX($E$3:$E$13,$B$2)=SalesData[Country])),SalesData[Close Date/Expected Close Date]-DATE(2015,3,31),"")</f>
        <v>9</v>
      </c>
      <c r="Q674" s="2">
        <f>IFERROR(P674+ROWS($P$3:P675)/100000,"")</f>
        <v>9.0067299999999992</v>
      </c>
      <c r="R674" s="2">
        <f>IFERROR(SMALL($Q$2:$Q$1001,ROWS($Q$2:Q674)),"")</f>
        <v>69.007000000000005</v>
      </c>
      <c r="S674" s="2">
        <f t="shared" si="15"/>
        <v>700</v>
      </c>
    </row>
    <row r="675" spans="16:19">
      <c r="P675" s="2">
        <f>IF(AND((SalesData[Sales stage]&lt;&gt;"Won"),SalesData[Sales stage]&lt;&gt;"Lost",OR($B$2=1,INDEX($E$3:$E$13,$B$2)=SalesData[Country])),SalesData[Close Date/Expected Close Date]-DATE(2015,3,31),"")</f>
        <v>28</v>
      </c>
      <c r="Q675" s="2">
        <f>IFERROR(P675+ROWS($P$3:P676)/100000,"")</f>
        <v>28.006740000000001</v>
      </c>
      <c r="R675" s="2">
        <f>IFERROR(SMALL($Q$2:$Q$1001,ROWS($Q$2:Q675)),"")</f>
        <v>69.008570000000006</v>
      </c>
      <c r="S675" s="2">
        <f t="shared" si="15"/>
        <v>857</v>
      </c>
    </row>
    <row r="676" spans="16:19">
      <c r="P676" s="2">
        <f>IF(AND((SalesData[Sales stage]&lt;&gt;"Won"),SalesData[Sales stage]&lt;&gt;"Lost",OR($B$2=1,INDEX($E$3:$E$13,$B$2)=SalesData[Country])),SalesData[Close Date/Expected Close Date]-DATE(2015,3,31),"")</f>
        <v>18</v>
      </c>
      <c r="Q676" s="2">
        <f>IFERROR(P676+ROWS($P$3:P677)/100000,"")</f>
        <v>18.00675</v>
      </c>
      <c r="R676" s="2">
        <f>IFERROR(SMALL($Q$2:$Q$1001,ROWS($Q$2:Q676)),"")</f>
        <v>69.009169999999997</v>
      </c>
      <c r="S676" s="2">
        <f t="shared" si="15"/>
        <v>917</v>
      </c>
    </row>
    <row r="677" spans="16:19">
      <c r="P677" s="2">
        <f>IF(AND((SalesData[Sales stage]&lt;&gt;"Won"),SalesData[Sales stage]&lt;&gt;"Lost",OR($B$2=1,INDEX($E$3:$E$13,$B$2)=SalesData[Country])),SalesData[Close Date/Expected Close Date]-DATE(2015,3,31),"")</f>
        <v>76</v>
      </c>
      <c r="Q677" s="2">
        <f>IFERROR(P677+ROWS($P$3:P678)/100000,"")</f>
        <v>76.00676</v>
      </c>
      <c r="R677" s="2">
        <f>IFERROR(SMALL($Q$2:$Q$1001,ROWS($Q$2:Q677)),"")</f>
        <v>70.000680000000003</v>
      </c>
      <c r="S677" s="2">
        <f t="shared" si="15"/>
        <v>68</v>
      </c>
    </row>
    <row r="678" spans="16:19">
      <c r="P678" s="2">
        <f>IF(AND((SalesData[Sales stage]&lt;&gt;"Won"),SalesData[Sales stage]&lt;&gt;"Lost",OR($B$2=1,INDEX($E$3:$E$13,$B$2)=SalesData[Country])),SalesData[Close Date/Expected Close Date]-DATE(2015,3,31),"")</f>
        <v>11</v>
      </c>
      <c r="Q678" s="2">
        <f>IFERROR(P678+ROWS($P$3:P679)/100000,"")</f>
        <v>11.006769999999999</v>
      </c>
      <c r="R678" s="2">
        <f>IFERROR(SMALL($Q$2:$Q$1001,ROWS($Q$2:Q678)),"")</f>
        <v>70.001429999999999</v>
      </c>
      <c r="S678" s="2">
        <f t="shared" si="15"/>
        <v>143</v>
      </c>
    </row>
    <row r="679" spans="16:19">
      <c r="P679" s="2">
        <f>IF(AND((SalesData[Sales stage]&lt;&gt;"Won"),SalesData[Sales stage]&lt;&gt;"Lost",OR($B$2=1,INDEX($E$3:$E$13,$B$2)=SalesData[Country])),SalesData[Close Date/Expected Close Date]-DATE(2015,3,31),"")</f>
        <v>23</v>
      </c>
      <c r="Q679" s="2">
        <f>IFERROR(P679+ROWS($P$3:P680)/100000,"")</f>
        <v>23.006779999999999</v>
      </c>
      <c r="R679" s="2">
        <f>IFERROR(SMALL($Q$2:$Q$1001,ROWS($Q$2:Q679)),"")</f>
        <v>70.00215</v>
      </c>
      <c r="S679" s="2">
        <f t="shared" si="15"/>
        <v>215</v>
      </c>
    </row>
    <row r="680" spans="16:19">
      <c r="P680" s="2" t="str">
        <f>IF(AND((SalesData[Sales stage]&lt;&gt;"Won"),SalesData[Sales stage]&lt;&gt;"Lost",OR($B$2=1,INDEX($E$3:$E$13,$B$2)=SalesData[Country])),SalesData[Close Date/Expected Close Date]-DATE(2015,3,31),"")</f>
        <v/>
      </c>
      <c r="Q680" s="2" t="str">
        <f>IFERROR(P680+ROWS($P$3:P681)/100000,"")</f>
        <v/>
      </c>
      <c r="R680" s="2">
        <f>IFERROR(SMALL($Q$2:$Q$1001,ROWS($Q$2:Q680)),"")</f>
        <v>70.003429999999994</v>
      </c>
      <c r="S680" s="2">
        <f t="shared" si="15"/>
        <v>343</v>
      </c>
    </row>
    <row r="681" spans="16:19">
      <c r="P681" s="2">
        <f>IF(AND((SalesData[Sales stage]&lt;&gt;"Won"),SalesData[Sales stage]&lt;&gt;"Lost",OR($B$2=1,INDEX($E$3:$E$13,$B$2)=SalesData[Country])),SalesData[Close Date/Expected Close Date]-DATE(2015,3,31),"")</f>
        <v>12</v>
      </c>
      <c r="Q681" s="2">
        <f>IFERROR(P681+ROWS($P$3:P682)/100000,"")</f>
        <v>12.0068</v>
      </c>
      <c r="R681" s="2">
        <f>IFERROR(SMALL($Q$2:$Q$1001,ROWS($Q$2:Q681)),"")</f>
        <v>70.004760000000005</v>
      </c>
      <c r="S681" s="2">
        <f t="shared" si="15"/>
        <v>476</v>
      </c>
    </row>
    <row r="682" spans="16:19">
      <c r="P682" s="2">
        <f>IF(AND((SalesData[Sales stage]&lt;&gt;"Won"),SalesData[Sales stage]&lt;&gt;"Lost",OR($B$2=1,INDEX($E$3:$E$13,$B$2)=SalesData[Country])),SalesData[Close Date/Expected Close Date]-DATE(2015,3,31),"")</f>
        <v>47</v>
      </c>
      <c r="Q682" s="2">
        <f>IFERROR(P682+ROWS($P$3:P683)/100000,"")</f>
        <v>47.006810000000002</v>
      </c>
      <c r="R682" s="2">
        <f>IFERROR(SMALL($Q$2:$Q$1001,ROWS($Q$2:Q682)),"")</f>
        <v>70.005489999999995</v>
      </c>
      <c r="S682" s="2">
        <f t="shared" si="15"/>
        <v>549</v>
      </c>
    </row>
    <row r="683" spans="16:19">
      <c r="P683" s="2">
        <f>IF(AND((SalesData[Sales stage]&lt;&gt;"Won"),SalesData[Sales stage]&lt;&gt;"Lost",OR($B$2=1,INDEX($E$3:$E$13,$B$2)=SalesData[Country])),SalesData[Close Date/Expected Close Date]-DATE(2015,3,31),"")</f>
        <v>77</v>
      </c>
      <c r="Q683" s="2">
        <f>IFERROR(P683+ROWS($P$3:P684)/100000,"")</f>
        <v>77.006820000000005</v>
      </c>
      <c r="R683" s="2">
        <f>IFERROR(SMALL($Q$2:$Q$1001,ROWS($Q$2:Q683)),"")</f>
        <v>70.006479999999996</v>
      </c>
      <c r="S683" s="2">
        <f t="shared" si="15"/>
        <v>648</v>
      </c>
    </row>
    <row r="684" spans="16:19">
      <c r="P684" s="2" t="str">
        <f>IF(AND((SalesData[Sales stage]&lt;&gt;"Won"),SalesData[Sales stage]&lt;&gt;"Lost",OR($B$2=1,INDEX($E$3:$E$13,$B$2)=SalesData[Country])),SalesData[Close Date/Expected Close Date]-DATE(2015,3,31),"")</f>
        <v/>
      </c>
      <c r="Q684" s="2" t="str">
        <f>IFERROR(P684+ROWS($P$3:P685)/100000,"")</f>
        <v/>
      </c>
      <c r="R684" s="2">
        <f>IFERROR(SMALL($Q$2:$Q$1001,ROWS($Q$2:Q684)),"")</f>
        <v>70.007630000000006</v>
      </c>
      <c r="S684" s="2">
        <f t="shared" si="15"/>
        <v>763</v>
      </c>
    </row>
    <row r="685" spans="16:19">
      <c r="P685" s="2">
        <f>IF(AND((SalesData[Sales stage]&lt;&gt;"Won"),SalesData[Sales stage]&lt;&gt;"Lost",OR($B$2=1,INDEX($E$3:$E$13,$B$2)=SalesData[Country])),SalesData[Close Date/Expected Close Date]-DATE(2015,3,31),"")</f>
        <v>69</v>
      </c>
      <c r="Q685" s="2">
        <f>IFERROR(P685+ROWS($P$3:P686)/100000,"")</f>
        <v>69.006839999999997</v>
      </c>
      <c r="R685" s="2">
        <f>IFERROR(SMALL($Q$2:$Q$1001,ROWS($Q$2:Q685)),"")</f>
        <v>70.008219999999994</v>
      </c>
      <c r="S685" s="2">
        <f t="shared" si="15"/>
        <v>822</v>
      </c>
    </row>
    <row r="686" spans="16:19">
      <c r="P686" s="2">
        <f>IF(AND((SalesData[Sales stage]&lt;&gt;"Won"),SalesData[Sales stage]&lt;&gt;"Lost",OR($B$2=1,INDEX($E$3:$E$13,$B$2)=SalesData[Country])),SalesData[Close Date/Expected Close Date]-DATE(2015,3,31),"")</f>
        <v>87</v>
      </c>
      <c r="Q686" s="2">
        <f>IFERROR(P686+ROWS($P$3:P687)/100000,"")</f>
        <v>87.00685</v>
      </c>
      <c r="R686" s="2">
        <f>IFERROR(SMALL($Q$2:$Q$1001,ROWS($Q$2:Q686)),"")</f>
        <v>70.008870000000002</v>
      </c>
      <c r="S686" s="2">
        <f t="shared" si="15"/>
        <v>887</v>
      </c>
    </row>
    <row r="687" spans="16:19">
      <c r="P687" s="2">
        <f>IF(AND((SalesData[Sales stage]&lt;&gt;"Won"),SalesData[Sales stage]&lt;&gt;"Lost",OR($B$2=1,INDEX($E$3:$E$13,$B$2)=SalesData[Country])),SalesData[Close Date/Expected Close Date]-DATE(2015,3,31),"")</f>
        <v>48</v>
      </c>
      <c r="Q687" s="2">
        <f>IFERROR(P687+ROWS($P$3:P688)/100000,"")</f>
        <v>48.006860000000003</v>
      </c>
      <c r="R687" s="2">
        <f>IFERROR(SMALL($Q$2:$Q$1001,ROWS($Q$2:Q687)),"")</f>
        <v>70.009110000000007</v>
      </c>
      <c r="S687" s="2">
        <f t="shared" si="15"/>
        <v>911</v>
      </c>
    </row>
    <row r="688" spans="16:19">
      <c r="P688" s="2">
        <f>IF(AND((SalesData[Sales stage]&lt;&gt;"Won"),SalesData[Sales stage]&lt;&gt;"Lost",OR($B$2=1,INDEX($E$3:$E$13,$B$2)=SalesData[Country])),SalesData[Close Date/Expected Close Date]-DATE(2015,3,31),"")</f>
        <v>86</v>
      </c>
      <c r="Q688" s="2">
        <f>IFERROR(P688+ROWS($P$3:P689)/100000,"")</f>
        <v>86.006870000000006</v>
      </c>
      <c r="R688" s="2">
        <f>IFERROR(SMALL($Q$2:$Q$1001,ROWS($Q$2:Q688)),"")</f>
        <v>70.009649999999993</v>
      </c>
      <c r="S688" s="2">
        <f t="shared" si="15"/>
        <v>965</v>
      </c>
    </row>
    <row r="689" spans="16:19">
      <c r="P689" s="2">
        <f>IF(AND((SalesData[Sales stage]&lt;&gt;"Won"),SalesData[Sales stage]&lt;&gt;"Lost",OR($B$2=1,INDEX($E$3:$E$13,$B$2)=SalesData[Country])),SalesData[Close Date/Expected Close Date]-DATE(2015,3,31),"")</f>
        <v>87</v>
      </c>
      <c r="Q689" s="2">
        <f>IFERROR(P689+ROWS($P$3:P690)/100000,"")</f>
        <v>87.006879999999995</v>
      </c>
      <c r="R689" s="2">
        <f>IFERROR(SMALL($Q$2:$Q$1001,ROWS($Q$2:Q689)),"")</f>
        <v>71.000870000000006</v>
      </c>
      <c r="S689" s="2">
        <f t="shared" si="15"/>
        <v>87</v>
      </c>
    </row>
    <row r="690" spans="16:19">
      <c r="P690" s="2" t="str">
        <f>IF(AND((SalesData[Sales stage]&lt;&gt;"Won"),SalesData[Sales stage]&lt;&gt;"Lost",OR($B$2=1,INDEX($E$3:$E$13,$B$2)=SalesData[Country])),SalesData[Close Date/Expected Close Date]-DATE(2015,3,31),"")</f>
        <v/>
      </c>
      <c r="Q690" s="2" t="str">
        <f>IFERROR(P690+ROWS($P$3:P691)/100000,"")</f>
        <v/>
      </c>
      <c r="R690" s="2">
        <f>IFERROR(SMALL($Q$2:$Q$1001,ROWS($Q$2:Q690)),"")</f>
        <v>71.001249999999999</v>
      </c>
      <c r="S690" s="2">
        <f t="shared" si="15"/>
        <v>125</v>
      </c>
    </row>
    <row r="691" spans="16:19">
      <c r="P691" s="2">
        <f>IF(AND((SalesData[Sales stage]&lt;&gt;"Won"),SalesData[Sales stage]&lt;&gt;"Lost",OR($B$2=1,INDEX($E$3:$E$13,$B$2)=SalesData[Country])),SalesData[Close Date/Expected Close Date]-DATE(2015,3,31),"")</f>
        <v>9</v>
      </c>
      <c r="Q691" s="2">
        <f>IFERROR(P691+ROWS($P$3:P692)/100000,"")</f>
        <v>9.0068999999999999</v>
      </c>
      <c r="R691" s="2">
        <f>IFERROR(SMALL($Q$2:$Q$1001,ROWS($Q$2:Q691)),"")</f>
        <v>71.00264</v>
      </c>
      <c r="S691" s="2">
        <f t="shared" si="15"/>
        <v>264</v>
      </c>
    </row>
    <row r="692" spans="16:19">
      <c r="P692" s="2">
        <f>IF(AND((SalesData[Sales stage]&lt;&gt;"Won"),SalesData[Sales stage]&lt;&gt;"Lost",OR($B$2=1,INDEX($E$3:$E$13,$B$2)=SalesData[Country])),SalesData[Close Date/Expected Close Date]-DATE(2015,3,31),"")</f>
        <v>64</v>
      </c>
      <c r="Q692" s="2">
        <f>IFERROR(P692+ROWS($P$3:P693)/100000,"")</f>
        <v>64.006910000000005</v>
      </c>
      <c r="R692" s="2">
        <f>IFERROR(SMALL($Q$2:$Q$1001,ROWS($Q$2:Q692)),"")</f>
        <v>71.003159999999994</v>
      </c>
      <c r="S692" s="2">
        <f t="shared" si="15"/>
        <v>316</v>
      </c>
    </row>
    <row r="693" spans="16:19">
      <c r="P693" s="2">
        <f>IF(AND((SalesData[Sales stage]&lt;&gt;"Won"),SalesData[Sales stage]&lt;&gt;"Lost",OR($B$2=1,INDEX($E$3:$E$13,$B$2)=SalesData[Country])),SalesData[Close Date/Expected Close Date]-DATE(2015,3,31),"")</f>
        <v>77</v>
      </c>
      <c r="Q693" s="2">
        <f>IFERROR(P693+ROWS($P$3:P694)/100000,"")</f>
        <v>77.006919999999994</v>
      </c>
      <c r="R693" s="2">
        <f>IFERROR(SMALL($Q$2:$Q$1001,ROWS($Q$2:Q693)),"")</f>
        <v>71.003360000000001</v>
      </c>
      <c r="S693" s="2">
        <f t="shared" si="15"/>
        <v>336</v>
      </c>
    </row>
    <row r="694" spans="16:19">
      <c r="P694" s="2">
        <f>IF(AND((SalesData[Sales stage]&lt;&gt;"Won"),SalesData[Sales stage]&lt;&gt;"Lost",OR($B$2=1,INDEX($E$3:$E$13,$B$2)=SalesData[Country])),SalesData[Close Date/Expected Close Date]-DATE(2015,3,31),"")</f>
        <v>27</v>
      </c>
      <c r="Q694" s="2">
        <f>IFERROR(P694+ROWS($P$3:P695)/100000,"")</f>
        <v>27.006930000000001</v>
      </c>
      <c r="R694" s="2">
        <f>IFERROR(SMALL($Q$2:$Q$1001,ROWS($Q$2:Q694)),"")</f>
        <v>71.005899999999997</v>
      </c>
      <c r="S694" s="2">
        <f t="shared" si="15"/>
        <v>590</v>
      </c>
    </row>
    <row r="695" spans="16:19">
      <c r="P695" s="2">
        <f>IF(AND((SalesData[Sales stage]&lt;&gt;"Won"),SalesData[Sales stage]&lt;&gt;"Lost",OR($B$2=1,INDEX($E$3:$E$13,$B$2)=SalesData[Country])),SalesData[Close Date/Expected Close Date]-DATE(2015,3,31),"")</f>
        <v>31</v>
      </c>
      <c r="Q695" s="2">
        <f>IFERROR(P695+ROWS($P$3:P696)/100000,"")</f>
        <v>31.00694</v>
      </c>
      <c r="R695" s="2">
        <f>IFERROR(SMALL($Q$2:$Q$1001,ROWS($Q$2:Q695)),"")</f>
        <v>71.007360000000006</v>
      </c>
      <c r="S695" s="2">
        <f t="shared" si="15"/>
        <v>736</v>
      </c>
    </row>
    <row r="696" spans="16:19">
      <c r="P696" s="2">
        <f>IF(AND((SalesData[Sales stage]&lt;&gt;"Won"),SalesData[Sales stage]&lt;&gt;"Lost",OR($B$2=1,INDEX($E$3:$E$13,$B$2)=SalesData[Country])),SalesData[Close Date/Expected Close Date]-DATE(2015,3,31),"")</f>
        <v>75</v>
      </c>
      <c r="Q696" s="2">
        <f>IFERROR(P696+ROWS($P$3:P697)/100000,"")</f>
        <v>75.006950000000003</v>
      </c>
      <c r="R696" s="2">
        <f>IFERROR(SMALL($Q$2:$Q$1001,ROWS($Q$2:Q696)),"")</f>
        <v>71.009050000000002</v>
      </c>
      <c r="S696" s="2">
        <f t="shared" si="15"/>
        <v>905</v>
      </c>
    </row>
    <row r="697" spans="16:19">
      <c r="P697" s="2">
        <f>IF(AND((SalesData[Sales stage]&lt;&gt;"Won"),SalesData[Sales stage]&lt;&gt;"Lost",OR($B$2=1,INDEX($E$3:$E$13,$B$2)=SalesData[Country])),SalesData[Close Date/Expected Close Date]-DATE(2015,3,31),"")</f>
        <v>47</v>
      </c>
      <c r="Q697" s="2">
        <f>IFERROR(P697+ROWS($P$3:P698)/100000,"")</f>
        <v>47.006959999999999</v>
      </c>
      <c r="R697" s="2">
        <f>IFERROR(SMALL($Q$2:$Q$1001,ROWS($Q$2:Q697)),"")</f>
        <v>72.000579999999999</v>
      </c>
      <c r="S697" s="2">
        <f t="shared" si="15"/>
        <v>58</v>
      </c>
    </row>
    <row r="698" spans="16:19">
      <c r="P698" s="2">
        <f>IF(AND((SalesData[Sales stage]&lt;&gt;"Won"),SalesData[Sales stage]&lt;&gt;"Lost",OR($B$2=1,INDEX($E$3:$E$13,$B$2)=SalesData[Country])),SalesData[Close Date/Expected Close Date]-DATE(2015,3,31),"")</f>
        <v>54</v>
      </c>
      <c r="Q698" s="2">
        <f>IFERROR(P698+ROWS($P$3:P699)/100000,"")</f>
        <v>54.006970000000003</v>
      </c>
      <c r="R698" s="2">
        <f>IFERROR(SMALL($Q$2:$Q$1001,ROWS($Q$2:Q698)),"")</f>
        <v>72.000919999999994</v>
      </c>
      <c r="S698" s="2">
        <f t="shared" si="15"/>
        <v>92</v>
      </c>
    </row>
    <row r="699" spans="16:19">
      <c r="P699" s="2">
        <f>IF(AND((SalesData[Sales stage]&lt;&gt;"Won"),SalesData[Sales stage]&lt;&gt;"Lost",OR($B$2=1,INDEX($E$3:$E$13,$B$2)=SalesData[Country])),SalesData[Close Date/Expected Close Date]-DATE(2015,3,31),"")</f>
        <v>77</v>
      </c>
      <c r="Q699" s="2">
        <f>IFERROR(P699+ROWS($P$3:P700)/100000,"")</f>
        <v>77.006979999999999</v>
      </c>
      <c r="R699" s="2">
        <f>IFERROR(SMALL($Q$2:$Q$1001,ROWS($Q$2:Q699)),"")</f>
        <v>72.001670000000004</v>
      </c>
      <c r="S699" s="2">
        <f t="shared" si="15"/>
        <v>167</v>
      </c>
    </row>
    <row r="700" spans="16:19">
      <c r="P700" s="2">
        <f>IF(AND((SalesData[Sales stage]&lt;&gt;"Won"),SalesData[Sales stage]&lt;&gt;"Lost",OR($B$2=1,INDEX($E$3:$E$13,$B$2)=SalesData[Country])),SalesData[Close Date/Expected Close Date]-DATE(2015,3,31),"")</f>
        <v>16</v>
      </c>
      <c r="Q700" s="2">
        <f>IFERROR(P700+ROWS($P$3:P701)/100000,"")</f>
        <v>16.006989999999998</v>
      </c>
      <c r="R700" s="2">
        <f>IFERROR(SMALL($Q$2:$Q$1001,ROWS($Q$2:Q700)),"")</f>
        <v>72.002020000000002</v>
      </c>
      <c r="S700" s="2">
        <f t="shared" si="15"/>
        <v>202</v>
      </c>
    </row>
    <row r="701" spans="16:19">
      <c r="P701" s="2">
        <f>IF(AND((SalesData[Sales stage]&lt;&gt;"Won"),SalesData[Sales stage]&lt;&gt;"Lost",OR($B$2=1,INDEX($E$3:$E$13,$B$2)=SalesData[Country])),SalesData[Close Date/Expected Close Date]-DATE(2015,3,31),"")</f>
        <v>69</v>
      </c>
      <c r="Q701" s="2">
        <f>IFERROR(P701+ROWS($P$3:P702)/100000,"")</f>
        <v>69.007000000000005</v>
      </c>
      <c r="R701" s="2">
        <f>IFERROR(SMALL($Q$2:$Q$1001,ROWS($Q$2:Q701)),"")</f>
        <v>72.002899999999997</v>
      </c>
      <c r="S701" s="2">
        <f t="shared" si="15"/>
        <v>290</v>
      </c>
    </row>
    <row r="702" spans="16:19">
      <c r="P702" s="2">
        <f>IF(AND((SalesData[Sales stage]&lt;&gt;"Won"),SalesData[Sales stage]&lt;&gt;"Lost",OR($B$2=1,INDEX($E$3:$E$13,$B$2)=SalesData[Country])),SalesData[Close Date/Expected Close Date]-DATE(2015,3,31),"")</f>
        <v>36</v>
      </c>
      <c r="Q702" s="2">
        <f>IFERROR(P702+ROWS($P$3:P703)/100000,"")</f>
        <v>36.007010000000001</v>
      </c>
      <c r="R702" s="2">
        <f>IFERROR(SMALL($Q$2:$Q$1001,ROWS($Q$2:Q702)),"")</f>
        <v>72.003020000000006</v>
      </c>
      <c r="S702" s="2">
        <f t="shared" si="15"/>
        <v>302</v>
      </c>
    </row>
    <row r="703" spans="16:19">
      <c r="P703" s="2">
        <f>IF(AND((SalesData[Sales stage]&lt;&gt;"Won"),SalesData[Sales stage]&lt;&gt;"Lost",OR($B$2=1,INDEX($E$3:$E$13,$B$2)=SalesData[Country])),SalesData[Close Date/Expected Close Date]-DATE(2015,3,31),"")</f>
        <v>51</v>
      </c>
      <c r="Q703" s="2">
        <f>IFERROR(P703+ROWS($P$3:P704)/100000,"")</f>
        <v>51.007019999999997</v>
      </c>
      <c r="R703" s="2">
        <f>IFERROR(SMALL($Q$2:$Q$1001,ROWS($Q$2:Q703)),"")</f>
        <v>72.003510000000006</v>
      </c>
      <c r="S703" s="2">
        <f t="shared" si="15"/>
        <v>351</v>
      </c>
    </row>
    <row r="704" spans="16:19">
      <c r="P704" s="2">
        <f>IF(AND((SalesData[Sales stage]&lt;&gt;"Won"),SalesData[Sales stage]&lt;&gt;"Lost",OR($B$2=1,INDEX($E$3:$E$13,$B$2)=SalesData[Country])),SalesData[Close Date/Expected Close Date]-DATE(2015,3,31),"")</f>
        <v>77</v>
      </c>
      <c r="Q704" s="2">
        <f>IFERROR(P704+ROWS($P$3:P705)/100000,"")</f>
        <v>77.00703</v>
      </c>
      <c r="R704" s="2">
        <f>IFERROR(SMALL($Q$2:$Q$1001,ROWS($Q$2:Q704)),"")</f>
        <v>72.003630000000001</v>
      </c>
      <c r="S704" s="2">
        <f t="shared" si="15"/>
        <v>363</v>
      </c>
    </row>
    <row r="705" spans="16:19">
      <c r="P705" s="2">
        <f>IF(AND((SalesData[Sales stage]&lt;&gt;"Won"),SalesData[Sales stage]&lt;&gt;"Lost",OR($B$2=1,INDEX($E$3:$E$13,$B$2)=SalesData[Country])),SalesData[Close Date/Expected Close Date]-DATE(2015,3,31),"")</f>
        <v>64</v>
      </c>
      <c r="Q705" s="2">
        <f>IFERROR(P705+ROWS($P$3:P706)/100000,"")</f>
        <v>64.007040000000003</v>
      </c>
      <c r="R705" s="2">
        <f>IFERROR(SMALL($Q$2:$Q$1001,ROWS($Q$2:Q705)),"")</f>
        <v>72.004540000000006</v>
      </c>
      <c r="S705" s="2">
        <f t="shared" si="15"/>
        <v>454</v>
      </c>
    </row>
    <row r="706" spans="16:19">
      <c r="P706" s="2">
        <f>IF(AND((SalesData[Sales stage]&lt;&gt;"Won"),SalesData[Sales stage]&lt;&gt;"Lost",OR($B$2=1,INDEX($E$3:$E$13,$B$2)=SalesData[Country])),SalesData[Close Date/Expected Close Date]-DATE(2015,3,31),"")</f>
        <v>14</v>
      </c>
      <c r="Q706" s="2">
        <f>IFERROR(P706+ROWS($P$3:P707)/100000,"")</f>
        <v>14.00705</v>
      </c>
      <c r="R706" s="2">
        <f>IFERROR(SMALL($Q$2:$Q$1001,ROWS($Q$2:Q706)),"")</f>
        <v>72.004890000000003</v>
      </c>
      <c r="S706" s="2">
        <f t="shared" si="15"/>
        <v>489</v>
      </c>
    </row>
    <row r="707" spans="16:19">
      <c r="P707" s="2">
        <f>IF(AND((SalesData[Sales stage]&lt;&gt;"Won"),SalesData[Sales stage]&lt;&gt;"Lost",OR($B$2=1,INDEX($E$3:$E$13,$B$2)=SalesData[Country])),SalesData[Close Date/Expected Close Date]-DATE(2015,3,31),"")</f>
        <v>66</v>
      </c>
      <c r="Q707" s="2">
        <f>IFERROR(P707+ROWS($P$3:P708)/100000,"")</f>
        <v>66.007059999999996</v>
      </c>
      <c r="R707" s="2">
        <f>IFERROR(SMALL($Q$2:$Q$1001,ROWS($Q$2:Q707)),"")</f>
        <v>72.005189999999999</v>
      </c>
      <c r="S707" s="2">
        <f t="shared" ref="S707:S770" si="16">IF(R707&lt;&gt;"",MATCH(R707,$Q$2:$Q$1001,0),"")</f>
        <v>519</v>
      </c>
    </row>
    <row r="708" spans="16:19">
      <c r="P708" s="2">
        <f>IF(AND((SalesData[Sales stage]&lt;&gt;"Won"),SalesData[Sales stage]&lt;&gt;"Lost",OR($B$2=1,INDEX($E$3:$E$13,$B$2)=SalesData[Country])),SalesData[Close Date/Expected Close Date]-DATE(2015,3,31),"")</f>
        <v>13</v>
      </c>
      <c r="Q708" s="2">
        <f>IFERROR(P708+ROWS($P$3:P709)/100000,"")</f>
        <v>13.007070000000001</v>
      </c>
      <c r="R708" s="2">
        <f>IFERROR(SMALL($Q$2:$Q$1001,ROWS($Q$2:Q708)),"")</f>
        <v>72.005740000000003</v>
      </c>
      <c r="S708" s="2">
        <f t="shared" si="16"/>
        <v>574</v>
      </c>
    </row>
    <row r="709" spans="16:19">
      <c r="P709" s="2">
        <f>IF(AND((SalesData[Sales stage]&lt;&gt;"Won"),SalesData[Sales stage]&lt;&gt;"Lost",OR($B$2=1,INDEX($E$3:$E$13,$B$2)=SalesData[Country])),SalesData[Close Date/Expected Close Date]-DATE(2015,3,31),"")</f>
        <v>81</v>
      </c>
      <c r="Q709" s="2">
        <f>IFERROR(P709+ROWS($P$3:P710)/100000,"")</f>
        <v>81.007080000000002</v>
      </c>
      <c r="R709" s="2">
        <f>IFERROR(SMALL($Q$2:$Q$1001,ROWS($Q$2:Q709)),"")</f>
        <v>72.006</v>
      </c>
      <c r="S709" s="2">
        <f t="shared" si="16"/>
        <v>600</v>
      </c>
    </row>
    <row r="710" spans="16:19">
      <c r="P710" s="2">
        <f>IF(AND((SalesData[Sales stage]&lt;&gt;"Won"),SalesData[Sales stage]&lt;&gt;"Lost",OR($B$2=1,INDEX($E$3:$E$13,$B$2)=SalesData[Country])),SalesData[Close Date/Expected Close Date]-DATE(2015,3,31),"")</f>
        <v>22</v>
      </c>
      <c r="Q710" s="2">
        <f>IFERROR(P710+ROWS($P$3:P711)/100000,"")</f>
        <v>22.007090000000002</v>
      </c>
      <c r="R710" s="2">
        <f>IFERROR(SMALL($Q$2:$Q$1001,ROWS($Q$2:Q710)),"")</f>
        <v>72.006649999999993</v>
      </c>
      <c r="S710" s="2">
        <f t="shared" si="16"/>
        <v>665</v>
      </c>
    </row>
    <row r="711" spans="16:19">
      <c r="P711" s="2">
        <f>IF(AND((SalesData[Sales stage]&lt;&gt;"Won"),SalesData[Sales stage]&lt;&gt;"Lost",OR($B$2=1,INDEX($E$3:$E$13,$B$2)=SalesData[Country])),SalesData[Close Date/Expected Close Date]-DATE(2015,3,31),"")</f>
        <v>49</v>
      </c>
      <c r="Q711" s="2">
        <f>IFERROR(P711+ROWS($P$3:P712)/100000,"")</f>
        <v>49.007100000000001</v>
      </c>
      <c r="R711" s="2">
        <f>IFERROR(SMALL($Q$2:$Q$1001,ROWS($Q$2:Q711)),"")</f>
        <v>72.009219999999999</v>
      </c>
      <c r="S711" s="2">
        <f t="shared" si="16"/>
        <v>922</v>
      </c>
    </row>
    <row r="712" spans="16:19">
      <c r="P712" s="2">
        <f>IF(AND((SalesData[Sales stage]&lt;&gt;"Won"),SalesData[Sales stage]&lt;&gt;"Lost",OR($B$2=1,INDEX($E$3:$E$13,$B$2)=SalesData[Country])),SalesData[Close Date/Expected Close Date]-DATE(2015,3,31),"")</f>
        <v>2</v>
      </c>
      <c r="Q712" s="2">
        <f>IFERROR(P712+ROWS($P$3:P713)/100000,"")</f>
        <v>2.0071099999999999</v>
      </c>
      <c r="R712" s="2">
        <f>IFERROR(SMALL($Q$2:$Q$1001,ROWS($Q$2:Q712)),"")</f>
        <v>73.001099999999994</v>
      </c>
      <c r="S712" s="2">
        <f t="shared" si="16"/>
        <v>110</v>
      </c>
    </row>
    <row r="713" spans="16:19">
      <c r="P713" s="2">
        <f>IF(AND((SalesData[Sales stage]&lt;&gt;"Won"),SalesData[Sales stage]&lt;&gt;"Lost",OR($B$2=1,INDEX($E$3:$E$13,$B$2)=SalesData[Country])),SalesData[Close Date/Expected Close Date]-DATE(2015,3,31),"")</f>
        <v>34</v>
      </c>
      <c r="Q713" s="2">
        <f>IFERROR(P713+ROWS($P$3:P714)/100000,"")</f>
        <v>34.00712</v>
      </c>
      <c r="R713" s="2">
        <f>IFERROR(SMALL($Q$2:$Q$1001,ROWS($Q$2:Q713)),"")</f>
        <v>73.001800000000003</v>
      </c>
      <c r="S713" s="2">
        <f t="shared" si="16"/>
        <v>180</v>
      </c>
    </row>
    <row r="714" spans="16:19">
      <c r="P714" s="2">
        <f>IF(AND((SalesData[Sales stage]&lt;&gt;"Won"),SalesData[Sales stage]&lt;&gt;"Lost",OR($B$2=1,INDEX($E$3:$E$13,$B$2)=SalesData[Country])),SalesData[Close Date/Expected Close Date]-DATE(2015,3,31),"")</f>
        <v>39</v>
      </c>
      <c r="Q714" s="2">
        <f>IFERROR(P714+ROWS($P$3:P715)/100000,"")</f>
        <v>39.007129999999997</v>
      </c>
      <c r="R714" s="2">
        <f>IFERROR(SMALL($Q$2:$Q$1001,ROWS($Q$2:Q714)),"")</f>
        <v>73.002319999999997</v>
      </c>
      <c r="S714" s="2">
        <f t="shared" si="16"/>
        <v>232</v>
      </c>
    </row>
    <row r="715" spans="16:19">
      <c r="P715" s="2">
        <f>IF(AND((SalesData[Sales stage]&lt;&gt;"Won"),SalesData[Sales stage]&lt;&gt;"Lost",OR($B$2=1,INDEX($E$3:$E$13,$B$2)=SalesData[Country])),SalesData[Close Date/Expected Close Date]-DATE(2015,3,31),"")</f>
        <v>64</v>
      </c>
      <c r="Q715" s="2">
        <f>IFERROR(P715+ROWS($P$3:P716)/100000,"")</f>
        <v>64.007140000000007</v>
      </c>
      <c r="R715" s="2">
        <f>IFERROR(SMALL($Q$2:$Q$1001,ROWS($Q$2:Q715)),"")</f>
        <v>73.002529999999993</v>
      </c>
      <c r="S715" s="2">
        <f t="shared" si="16"/>
        <v>253</v>
      </c>
    </row>
    <row r="716" spans="16:19">
      <c r="P716" s="2">
        <f>IF(AND((SalesData[Sales stage]&lt;&gt;"Won"),SalesData[Sales stage]&lt;&gt;"Lost",OR($B$2=1,INDEX($E$3:$E$13,$B$2)=SalesData[Country])),SalesData[Close Date/Expected Close Date]-DATE(2015,3,31),"")</f>
        <v>4</v>
      </c>
      <c r="Q716" s="2">
        <f>IFERROR(P716+ROWS($P$3:P717)/100000,"")</f>
        <v>4.0071500000000002</v>
      </c>
      <c r="R716" s="2">
        <f>IFERROR(SMALL($Q$2:$Q$1001,ROWS($Q$2:Q716)),"")</f>
        <v>73.003619999999998</v>
      </c>
      <c r="S716" s="2">
        <f t="shared" si="16"/>
        <v>362</v>
      </c>
    </row>
    <row r="717" spans="16:19">
      <c r="P717" s="2">
        <f>IF(AND((SalesData[Sales stage]&lt;&gt;"Won"),SalesData[Sales stage]&lt;&gt;"Lost",OR($B$2=1,INDEX($E$3:$E$13,$B$2)=SalesData[Country])),SalesData[Close Date/Expected Close Date]-DATE(2015,3,31),"")</f>
        <v>87</v>
      </c>
      <c r="Q717" s="2">
        <f>IFERROR(P717+ROWS($P$3:P718)/100000,"")</f>
        <v>87.007159999999999</v>
      </c>
      <c r="R717" s="2">
        <f>IFERROR(SMALL($Q$2:$Q$1001,ROWS($Q$2:Q717)),"")</f>
        <v>73.005210000000005</v>
      </c>
      <c r="S717" s="2">
        <f t="shared" si="16"/>
        <v>521</v>
      </c>
    </row>
    <row r="718" spans="16:19">
      <c r="P718" s="2">
        <f>IF(AND((SalesData[Sales stage]&lt;&gt;"Won"),SalesData[Sales stage]&lt;&gt;"Lost",OR($B$2=1,INDEX($E$3:$E$13,$B$2)=SalesData[Country])),SalesData[Close Date/Expected Close Date]-DATE(2015,3,31),"")</f>
        <v>36</v>
      </c>
      <c r="Q718" s="2">
        <f>IFERROR(P718+ROWS($P$3:P719)/100000,"")</f>
        <v>36.007170000000002</v>
      </c>
      <c r="R718" s="2">
        <f>IFERROR(SMALL($Q$2:$Q$1001,ROWS($Q$2:Q718)),"")</f>
        <v>73.005319999999998</v>
      </c>
      <c r="S718" s="2">
        <f t="shared" si="16"/>
        <v>532</v>
      </c>
    </row>
    <row r="719" spans="16:19">
      <c r="P719" s="2">
        <f>IF(AND((SalesData[Sales stage]&lt;&gt;"Won"),SalesData[Sales stage]&lt;&gt;"Lost",OR($B$2=1,INDEX($E$3:$E$13,$B$2)=SalesData[Country])),SalesData[Close Date/Expected Close Date]-DATE(2015,3,31),"")</f>
        <v>9</v>
      </c>
      <c r="Q719" s="2">
        <f>IFERROR(P719+ROWS($P$3:P720)/100000,"")</f>
        <v>9.00718</v>
      </c>
      <c r="R719" s="2">
        <f>IFERROR(SMALL($Q$2:$Q$1001,ROWS($Q$2:Q719)),"")</f>
        <v>73.006159999999994</v>
      </c>
      <c r="S719" s="2">
        <f t="shared" si="16"/>
        <v>616</v>
      </c>
    </row>
    <row r="720" spans="16:19">
      <c r="P720" s="2" t="str">
        <f>IF(AND((SalesData[Sales stage]&lt;&gt;"Won"),SalesData[Sales stage]&lt;&gt;"Lost",OR($B$2=1,INDEX($E$3:$E$13,$B$2)=SalesData[Country])),SalesData[Close Date/Expected Close Date]-DATE(2015,3,31),"")</f>
        <v/>
      </c>
      <c r="Q720" s="2" t="str">
        <f>IFERROR(P720+ROWS($P$3:P721)/100000,"")</f>
        <v/>
      </c>
      <c r="R720" s="2">
        <f>IFERROR(SMALL($Q$2:$Q$1001,ROWS($Q$2:Q720)),"")</f>
        <v>73.008340000000004</v>
      </c>
      <c r="S720" s="2">
        <f t="shared" si="16"/>
        <v>834</v>
      </c>
    </row>
    <row r="721" spans="16:19">
      <c r="P721" s="2">
        <f>IF(AND((SalesData[Sales stage]&lt;&gt;"Won"),SalesData[Sales stage]&lt;&gt;"Lost",OR($B$2=1,INDEX($E$3:$E$13,$B$2)=SalesData[Country])),SalesData[Close Date/Expected Close Date]-DATE(2015,3,31),"")</f>
        <v>18</v>
      </c>
      <c r="Q721" s="2">
        <f>IFERROR(P721+ROWS($P$3:P722)/100000,"")</f>
        <v>18.007200000000001</v>
      </c>
      <c r="R721" s="2">
        <f>IFERROR(SMALL($Q$2:$Q$1001,ROWS($Q$2:Q721)),"")</f>
        <v>73.008420000000001</v>
      </c>
      <c r="S721" s="2">
        <f t="shared" si="16"/>
        <v>842</v>
      </c>
    </row>
    <row r="722" spans="16:19">
      <c r="P722" s="2">
        <f>IF(AND((SalesData[Sales stage]&lt;&gt;"Won"),SalesData[Sales stage]&lt;&gt;"Lost",OR($B$2=1,INDEX($E$3:$E$13,$B$2)=SalesData[Country])),SalesData[Close Date/Expected Close Date]-DATE(2015,3,31),"")</f>
        <v>30</v>
      </c>
      <c r="Q722" s="2">
        <f>IFERROR(P722+ROWS($P$3:P723)/100000,"")</f>
        <v>30.007210000000001</v>
      </c>
      <c r="R722" s="2">
        <f>IFERROR(SMALL($Q$2:$Q$1001,ROWS($Q$2:Q722)),"")</f>
        <v>73.008470000000003</v>
      </c>
      <c r="S722" s="2">
        <f t="shared" si="16"/>
        <v>847</v>
      </c>
    </row>
    <row r="723" spans="16:19">
      <c r="P723" s="2">
        <f>IF(AND((SalesData[Sales stage]&lt;&gt;"Won"),SalesData[Sales stage]&lt;&gt;"Lost",OR($B$2=1,INDEX($E$3:$E$13,$B$2)=SalesData[Country])),SalesData[Close Date/Expected Close Date]-DATE(2015,3,31),"")</f>
        <v>84</v>
      </c>
      <c r="Q723" s="2">
        <f>IFERROR(P723+ROWS($P$3:P724)/100000,"")</f>
        <v>84.007220000000004</v>
      </c>
      <c r="R723" s="2">
        <f>IFERROR(SMALL($Q$2:$Q$1001,ROWS($Q$2:Q723)),"")</f>
        <v>73.008700000000005</v>
      </c>
      <c r="S723" s="2">
        <f t="shared" si="16"/>
        <v>870</v>
      </c>
    </row>
    <row r="724" spans="16:19">
      <c r="P724" s="2">
        <f>IF(AND((SalesData[Sales stage]&lt;&gt;"Won"),SalesData[Sales stage]&lt;&gt;"Lost",OR($B$2=1,INDEX($E$3:$E$13,$B$2)=SalesData[Country])),SalesData[Close Date/Expected Close Date]-DATE(2015,3,31),"")</f>
        <v>47</v>
      </c>
      <c r="Q724" s="2">
        <f>IFERROR(P724+ROWS($P$3:P725)/100000,"")</f>
        <v>47.00723</v>
      </c>
      <c r="R724" s="2">
        <f>IFERROR(SMALL($Q$2:$Q$1001,ROWS($Q$2:Q724)),"")</f>
        <v>74.003069999999994</v>
      </c>
      <c r="S724" s="2">
        <f t="shared" si="16"/>
        <v>307</v>
      </c>
    </row>
    <row r="725" spans="16:19">
      <c r="P725" s="2">
        <f>IF(AND((SalesData[Sales stage]&lt;&gt;"Won"),SalesData[Sales stage]&lt;&gt;"Lost",OR($B$2=1,INDEX($E$3:$E$13,$B$2)=SalesData[Country])),SalesData[Close Date/Expected Close Date]-DATE(2015,3,31),"")</f>
        <v>76</v>
      </c>
      <c r="Q725" s="2">
        <f>IFERROR(P725+ROWS($P$3:P726)/100000,"")</f>
        <v>76.007239999999996</v>
      </c>
      <c r="R725" s="2">
        <f>IFERROR(SMALL($Q$2:$Q$1001,ROWS($Q$2:Q725)),"")</f>
        <v>74.003230000000002</v>
      </c>
      <c r="S725" s="2">
        <f t="shared" si="16"/>
        <v>323</v>
      </c>
    </row>
    <row r="726" spans="16:19">
      <c r="P726" s="2">
        <f>IF(AND((SalesData[Sales stage]&lt;&gt;"Won"),SalesData[Sales stage]&lt;&gt;"Lost",OR($B$2=1,INDEX($E$3:$E$13,$B$2)=SalesData[Country])),SalesData[Close Date/Expected Close Date]-DATE(2015,3,31),"")</f>
        <v>25</v>
      </c>
      <c r="Q726" s="2">
        <f>IFERROR(P726+ROWS($P$3:P727)/100000,"")</f>
        <v>25.007249999999999</v>
      </c>
      <c r="R726" s="2">
        <f>IFERROR(SMALL($Q$2:$Q$1001,ROWS($Q$2:Q726)),"")</f>
        <v>74.003410000000002</v>
      </c>
      <c r="S726" s="2">
        <f t="shared" si="16"/>
        <v>341</v>
      </c>
    </row>
    <row r="727" spans="16:19">
      <c r="P727" s="2">
        <f>IF(AND((SalesData[Sales stage]&lt;&gt;"Won"),SalesData[Sales stage]&lt;&gt;"Lost",OR($B$2=1,INDEX($E$3:$E$13,$B$2)=SalesData[Country])),SalesData[Close Date/Expected Close Date]-DATE(2015,3,31),"")</f>
        <v>33</v>
      </c>
      <c r="Q727" s="2">
        <f>IFERROR(P727+ROWS($P$3:P728)/100000,"")</f>
        <v>33.007260000000002</v>
      </c>
      <c r="R727" s="2">
        <f>IFERROR(SMALL($Q$2:$Q$1001,ROWS($Q$2:Q727)),"")</f>
        <v>74.004199999999997</v>
      </c>
      <c r="S727" s="2">
        <f t="shared" si="16"/>
        <v>420</v>
      </c>
    </row>
    <row r="728" spans="16:19">
      <c r="P728" s="2">
        <f>IF(AND((SalesData[Sales stage]&lt;&gt;"Won"),SalesData[Sales stage]&lt;&gt;"Lost",OR($B$2=1,INDEX($E$3:$E$13,$B$2)=SalesData[Country])),SalesData[Close Date/Expected Close Date]-DATE(2015,3,31),"")</f>
        <v>2</v>
      </c>
      <c r="Q728" s="2">
        <f>IFERROR(P728+ROWS($P$3:P729)/100000,"")</f>
        <v>2.0072700000000001</v>
      </c>
      <c r="R728" s="2">
        <f>IFERROR(SMALL($Q$2:$Q$1001,ROWS($Q$2:Q728)),"")</f>
        <v>74.004639999999995</v>
      </c>
      <c r="S728" s="2">
        <f t="shared" si="16"/>
        <v>464</v>
      </c>
    </row>
    <row r="729" spans="16:19">
      <c r="P729" s="2">
        <f>IF(AND((SalesData[Sales stage]&lt;&gt;"Won"),SalesData[Sales stage]&lt;&gt;"Lost",OR($B$2=1,INDEX($E$3:$E$13,$B$2)=SalesData[Country])),SalesData[Close Date/Expected Close Date]-DATE(2015,3,31),"")</f>
        <v>85</v>
      </c>
      <c r="Q729" s="2">
        <f>IFERROR(P729+ROWS($P$3:P730)/100000,"")</f>
        <v>85.007279999999994</v>
      </c>
      <c r="R729" s="2">
        <f>IFERROR(SMALL($Q$2:$Q$1001,ROWS($Q$2:Q729)),"")</f>
        <v>74.005790000000005</v>
      </c>
      <c r="S729" s="2">
        <f t="shared" si="16"/>
        <v>579</v>
      </c>
    </row>
    <row r="730" spans="16:19">
      <c r="P730" s="2" t="str">
        <f>IF(AND((SalesData[Sales stage]&lt;&gt;"Won"),SalesData[Sales stage]&lt;&gt;"Lost",OR($B$2=1,INDEX($E$3:$E$13,$B$2)=SalesData[Country])),SalesData[Close Date/Expected Close Date]-DATE(2015,3,31),"")</f>
        <v/>
      </c>
      <c r="Q730" s="2" t="str">
        <f>IFERROR(P730+ROWS($P$3:P731)/100000,"")</f>
        <v/>
      </c>
      <c r="R730" s="2">
        <f>IFERROR(SMALL($Q$2:$Q$1001,ROWS($Q$2:Q730)),"")</f>
        <v>74.006290000000007</v>
      </c>
      <c r="S730" s="2">
        <f t="shared" si="16"/>
        <v>629</v>
      </c>
    </row>
    <row r="731" spans="16:19">
      <c r="P731" s="2">
        <f>IF(AND((SalesData[Sales stage]&lt;&gt;"Won"),SalesData[Sales stage]&lt;&gt;"Lost",OR($B$2=1,INDEX($E$3:$E$13,$B$2)=SalesData[Country])),SalesData[Close Date/Expected Close Date]-DATE(2015,3,31),"")</f>
        <v>49</v>
      </c>
      <c r="Q731" s="2">
        <f>IFERROR(P731+ROWS($P$3:P732)/100000,"")</f>
        <v>49.007300000000001</v>
      </c>
      <c r="R731" s="2">
        <f>IFERROR(SMALL($Q$2:$Q$1001,ROWS($Q$2:Q731)),"")</f>
        <v>74.008210000000005</v>
      </c>
      <c r="S731" s="2">
        <f t="shared" si="16"/>
        <v>821</v>
      </c>
    </row>
    <row r="732" spans="16:19">
      <c r="P732" s="2">
        <f>IF(AND((SalesData[Sales stage]&lt;&gt;"Won"),SalesData[Sales stage]&lt;&gt;"Lost",OR($B$2=1,INDEX($E$3:$E$13,$B$2)=SalesData[Country])),SalesData[Close Date/Expected Close Date]-DATE(2015,3,31),"")</f>
        <v>32</v>
      </c>
      <c r="Q732" s="2">
        <f>IFERROR(P732+ROWS($P$3:P733)/100000,"")</f>
        <v>32.007309999999997</v>
      </c>
      <c r="R732" s="2">
        <f>IFERROR(SMALL($Q$2:$Q$1001,ROWS($Q$2:Q732)),"")</f>
        <v>74.008679999999998</v>
      </c>
      <c r="S732" s="2">
        <f t="shared" si="16"/>
        <v>868</v>
      </c>
    </row>
    <row r="733" spans="16:19">
      <c r="P733" s="2">
        <f>IF(AND((SalesData[Sales stage]&lt;&gt;"Won"),SalesData[Sales stage]&lt;&gt;"Lost",OR($B$2=1,INDEX($E$3:$E$13,$B$2)=SalesData[Country])),SalesData[Close Date/Expected Close Date]-DATE(2015,3,31),"")</f>
        <v>11</v>
      </c>
      <c r="Q733" s="2">
        <f>IFERROR(P733+ROWS($P$3:P734)/100000,"")</f>
        <v>11.00732</v>
      </c>
      <c r="R733" s="2">
        <f>IFERROR(SMALL($Q$2:$Q$1001,ROWS($Q$2:Q733)),"")</f>
        <v>74.009389999999996</v>
      </c>
      <c r="S733" s="2">
        <f t="shared" si="16"/>
        <v>939</v>
      </c>
    </row>
    <row r="734" spans="16:19">
      <c r="P734" s="2">
        <f>IF(AND((SalesData[Sales stage]&lt;&gt;"Won"),SalesData[Sales stage]&lt;&gt;"Lost",OR($B$2=1,INDEX($E$3:$E$13,$B$2)=SalesData[Country])),SalesData[Close Date/Expected Close Date]-DATE(2015,3,31),"")</f>
        <v>16</v>
      </c>
      <c r="Q734" s="2">
        <f>IFERROR(P734+ROWS($P$3:P735)/100000,"")</f>
        <v>16.00733</v>
      </c>
      <c r="R734" s="2">
        <f>IFERROR(SMALL($Q$2:$Q$1001,ROWS($Q$2:Q734)),"")</f>
        <v>74.009910000000005</v>
      </c>
      <c r="S734" s="2">
        <f t="shared" si="16"/>
        <v>991</v>
      </c>
    </row>
    <row r="735" spans="16:19">
      <c r="P735" s="2">
        <f>IF(AND((SalesData[Sales stage]&lt;&gt;"Won"),SalesData[Sales stage]&lt;&gt;"Lost",OR($B$2=1,INDEX($E$3:$E$13,$B$2)=SalesData[Country])),SalesData[Close Date/Expected Close Date]-DATE(2015,3,31),"")</f>
        <v>97</v>
      </c>
      <c r="Q735" s="2">
        <f>IFERROR(P735+ROWS($P$3:P736)/100000,"")</f>
        <v>97.007339999999999</v>
      </c>
      <c r="R735" s="2">
        <f>IFERROR(SMALL($Q$2:$Q$1001,ROWS($Q$2:Q735)),"")</f>
        <v>75.003450000000001</v>
      </c>
      <c r="S735" s="2">
        <f t="shared" si="16"/>
        <v>345</v>
      </c>
    </row>
    <row r="736" spans="16:19">
      <c r="P736" s="2">
        <f>IF(AND((SalesData[Sales stage]&lt;&gt;"Won"),SalesData[Sales stage]&lt;&gt;"Lost",OR($B$2=1,INDEX($E$3:$E$13,$B$2)=SalesData[Country])),SalesData[Close Date/Expected Close Date]-DATE(2015,3,31),"")</f>
        <v>27</v>
      </c>
      <c r="Q736" s="2">
        <f>IFERROR(P736+ROWS($P$3:P737)/100000,"")</f>
        <v>27.007349999999999</v>
      </c>
      <c r="R736" s="2">
        <f>IFERROR(SMALL($Q$2:$Q$1001,ROWS($Q$2:Q736)),"")</f>
        <v>75.004620000000003</v>
      </c>
      <c r="S736" s="2">
        <f t="shared" si="16"/>
        <v>462</v>
      </c>
    </row>
    <row r="737" spans="16:19">
      <c r="P737" s="2">
        <f>IF(AND((SalesData[Sales stage]&lt;&gt;"Won"),SalesData[Sales stage]&lt;&gt;"Lost",OR($B$2=1,INDEX($E$3:$E$13,$B$2)=SalesData[Country])),SalesData[Close Date/Expected Close Date]-DATE(2015,3,31),"")</f>
        <v>71</v>
      </c>
      <c r="Q737" s="2">
        <f>IFERROR(P737+ROWS($P$3:P738)/100000,"")</f>
        <v>71.007360000000006</v>
      </c>
      <c r="R737" s="2">
        <f>IFERROR(SMALL($Q$2:$Q$1001,ROWS($Q$2:Q737)),"")</f>
        <v>75.004949999999994</v>
      </c>
      <c r="S737" s="2">
        <f t="shared" si="16"/>
        <v>495</v>
      </c>
    </row>
    <row r="738" spans="16:19">
      <c r="P738" s="2">
        <f>IF(AND((SalesData[Sales stage]&lt;&gt;"Won"),SalesData[Sales stage]&lt;&gt;"Lost",OR($B$2=1,INDEX($E$3:$E$13,$B$2)=SalesData[Country])),SalesData[Close Date/Expected Close Date]-DATE(2015,3,31),"")</f>
        <v>56</v>
      </c>
      <c r="Q738" s="2">
        <f>IFERROR(P738+ROWS($P$3:P739)/100000,"")</f>
        <v>56.007370000000002</v>
      </c>
      <c r="R738" s="2">
        <f>IFERROR(SMALL($Q$2:$Q$1001,ROWS($Q$2:Q738)),"")</f>
        <v>75.005219999999994</v>
      </c>
      <c r="S738" s="2">
        <f t="shared" si="16"/>
        <v>522</v>
      </c>
    </row>
    <row r="739" spans="16:19">
      <c r="P739" s="2">
        <f>IF(AND((SalesData[Sales stage]&lt;&gt;"Won"),SalesData[Sales stage]&lt;&gt;"Lost",OR($B$2=1,INDEX($E$3:$E$13,$B$2)=SalesData[Country])),SalesData[Close Date/Expected Close Date]-DATE(2015,3,31),"")</f>
        <v>56</v>
      </c>
      <c r="Q739" s="2">
        <f>IFERROR(P739+ROWS($P$3:P740)/100000,"")</f>
        <v>56.007379999999998</v>
      </c>
      <c r="R739" s="2">
        <f>IFERROR(SMALL($Q$2:$Q$1001,ROWS($Q$2:Q739)),"")</f>
        <v>75.005859999999998</v>
      </c>
      <c r="S739" s="2">
        <f t="shared" si="16"/>
        <v>586</v>
      </c>
    </row>
    <row r="740" spans="16:19">
      <c r="P740" s="2">
        <f>IF(AND((SalesData[Sales stage]&lt;&gt;"Won"),SalesData[Sales stage]&lt;&gt;"Lost",OR($B$2=1,INDEX($E$3:$E$13,$B$2)=SalesData[Country])),SalesData[Close Date/Expected Close Date]-DATE(2015,3,31),"")</f>
        <v>47</v>
      </c>
      <c r="Q740" s="2">
        <f>IFERROR(P740+ROWS($P$3:P741)/100000,"")</f>
        <v>47.007390000000001</v>
      </c>
      <c r="R740" s="2">
        <f>IFERROR(SMALL($Q$2:$Q$1001,ROWS($Q$2:Q740)),"")</f>
        <v>75.006680000000003</v>
      </c>
      <c r="S740" s="2">
        <f t="shared" si="16"/>
        <v>668</v>
      </c>
    </row>
    <row r="741" spans="16:19">
      <c r="P741" s="2" t="str">
        <f>IF(AND((SalesData[Sales stage]&lt;&gt;"Won"),SalesData[Sales stage]&lt;&gt;"Lost",OR($B$2=1,INDEX($E$3:$E$13,$B$2)=SalesData[Country])),SalesData[Close Date/Expected Close Date]-DATE(2015,3,31),"")</f>
        <v/>
      </c>
      <c r="Q741" s="2" t="str">
        <f>IFERROR(P741+ROWS($P$3:P742)/100000,"")</f>
        <v/>
      </c>
      <c r="R741" s="2">
        <f>IFERROR(SMALL($Q$2:$Q$1001,ROWS($Q$2:Q741)),"")</f>
        <v>75.006950000000003</v>
      </c>
      <c r="S741" s="2">
        <f t="shared" si="16"/>
        <v>695</v>
      </c>
    </row>
    <row r="742" spans="16:19">
      <c r="P742" s="2">
        <f>IF(AND((SalesData[Sales stage]&lt;&gt;"Won"),SalesData[Sales stage]&lt;&gt;"Lost",OR($B$2=1,INDEX($E$3:$E$13,$B$2)=SalesData[Country])),SalesData[Close Date/Expected Close Date]-DATE(2015,3,31),"")</f>
        <v>6</v>
      </c>
      <c r="Q742" s="2">
        <f>IFERROR(P742+ROWS($P$3:P743)/100000,"")</f>
        <v>6.0074100000000001</v>
      </c>
      <c r="R742" s="2">
        <f>IFERROR(SMALL($Q$2:$Q$1001,ROWS($Q$2:Q742)),"")</f>
        <v>76.000519999999995</v>
      </c>
      <c r="S742" s="2">
        <f t="shared" si="16"/>
        <v>52</v>
      </c>
    </row>
    <row r="743" spans="16:19">
      <c r="P743" s="2">
        <f>IF(AND((SalesData[Sales stage]&lt;&gt;"Won"),SalesData[Sales stage]&lt;&gt;"Lost",OR($B$2=1,INDEX($E$3:$E$13,$B$2)=SalesData[Country])),SalesData[Close Date/Expected Close Date]-DATE(2015,3,31),"")</f>
        <v>39</v>
      </c>
      <c r="Q743" s="2">
        <f>IFERROR(P743+ROWS($P$3:P744)/100000,"")</f>
        <v>39.007420000000003</v>
      </c>
      <c r="R743" s="2">
        <f>IFERROR(SMALL($Q$2:$Q$1001,ROWS($Q$2:Q743)),"")</f>
        <v>76.000860000000003</v>
      </c>
      <c r="S743" s="2">
        <f t="shared" si="16"/>
        <v>86</v>
      </c>
    </row>
    <row r="744" spans="16:19">
      <c r="P744" s="2">
        <f>IF(AND((SalesData[Sales stage]&lt;&gt;"Won"),SalesData[Sales stage]&lt;&gt;"Lost",OR($B$2=1,INDEX($E$3:$E$13,$B$2)=SalesData[Country])),SalesData[Close Date/Expected Close Date]-DATE(2015,3,31),"")</f>
        <v>45</v>
      </c>
      <c r="Q744" s="2">
        <f>IFERROR(P744+ROWS($P$3:P745)/100000,"")</f>
        <v>45.007429999999999</v>
      </c>
      <c r="R744" s="2">
        <f>IFERROR(SMALL($Q$2:$Q$1001,ROWS($Q$2:Q744)),"")</f>
        <v>76.001819999999995</v>
      </c>
      <c r="S744" s="2">
        <f t="shared" si="16"/>
        <v>182</v>
      </c>
    </row>
    <row r="745" spans="16:19">
      <c r="P745" s="2">
        <f>IF(AND((SalesData[Sales stage]&lt;&gt;"Won"),SalesData[Sales stage]&lt;&gt;"Lost",OR($B$2=1,INDEX($E$3:$E$13,$B$2)=SalesData[Country])),SalesData[Close Date/Expected Close Date]-DATE(2015,3,31),"")</f>
        <v>18</v>
      </c>
      <c r="Q745" s="2">
        <f>IFERROR(P745+ROWS($P$3:P746)/100000,"")</f>
        <v>18.007439999999999</v>
      </c>
      <c r="R745" s="2">
        <f>IFERROR(SMALL($Q$2:$Q$1001,ROWS($Q$2:Q745)),"")</f>
        <v>76.002790000000005</v>
      </c>
      <c r="S745" s="2">
        <f t="shared" si="16"/>
        <v>279</v>
      </c>
    </row>
    <row r="746" spans="16:19">
      <c r="P746" s="2">
        <f>IF(AND((SalesData[Sales stage]&lt;&gt;"Won"),SalesData[Sales stage]&lt;&gt;"Lost",OR($B$2=1,INDEX($E$3:$E$13,$B$2)=SalesData[Country])),SalesData[Close Date/Expected Close Date]-DATE(2015,3,31),"")</f>
        <v>77</v>
      </c>
      <c r="Q746" s="2">
        <f>IFERROR(P746+ROWS($P$3:P747)/100000,"")</f>
        <v>77.007450000000006</v>
      </c>
      <c r="R746" s="2">
        <f>IFERROR(SMALL($Q$2:$Q$1001,ROWS($Q$2:Q746)),"")</f>
        <v>76.003339999999994</v>
      </c>
      <c r="S746" s="2">
        <f t="shared" si="16"/>
        <v>334</v>
      </c>
    </row>
    <row r="747" spans="16:19">
      <c r="P747" s="2">
        <f>IF(AND((SalesData[Sales stage]&lt;&gt;"Won"),SalesData[Sales stage]&lt;&gt;"Lost",OR($B$2=1,INDEX($E$3:$E$13,$B$2)=SalesData[Country])),SalesData[Close Date/Expected Close Date]-DATE(2015,3,31),"")</f>
        <v>79</v>
      </c>
      <c r="Q747" s="2">
        <f>IFERROR(P747+ROWS($P$3:P748)/100000,"")</f>
        <v>79.007459999999995</v>
      </c>
      <c r="R747" s="2">
        <f>IFERROR(SMALL($Q$2:$Q$1001,ROWS($Q$2:Q747)),"")</f>
        <v>76.004019999999997</v>
      </c>
      <c r="S747" s="2">
        <f t="shared" si="16"/>
        <v>402</v>
      </c>
    </row>
    <row r="748" spans="16:19">
      <c r="P748" s="2">
        <f>IF(AND((SalesData[Sales stage]&lt;&gt;"Won"),SalesData[Sales stage]&lt;&gt;"Lost",OR($B$2=1,INDEX($E$3:$E$13,$B$2)=SalesData[Country])),SalesData[Close Date/Expected Close Date]-DATE(2015,3,31),"")</f>
        <v>66</v>
      </c>
      <c r="Q748" s="2">
        <f>IFERROR(P748+ROWS($P$3:P749)/100000,"")</f>
        <v>66.007469999999998</v>
      </c>
      <c r="R748" s="2">
        <f>IFERROR(SMALL($Q$2:$Q$1001,ROWS($Q$2:Q748)),"")</f>
        <v>76.004800000000003</v>
      </c>
      <c r="S748" s="2">
        <f t="shared" si="16"/>
        <v>480</v>
      </c>
    </row>
    <row r="749" spans="16:19">
      <c r="P749" s="2">
        <f>IF(AND((SalesData[Sales stage]&lt;&gt;"Won"),SalesData[Sales stage]&lt;&gt;"Lost",OR($B$2=1,INDEX($E$3:$E$13,$B$2)=SalesData[Country])),SalesData[Close Date/Expected Close Date]-DATE(2015,3,31),"")</f>
        <v>37</v>
      </c>
      <c r="Q749" s="2">
        <f>IFERROR(P749+ROWS($P$3:P750)/100000,"")</f>
        <v>37.007480000000001</v>
      </c>
      <c r="R749" s="2">
        <f>IFERROR(SMALL($Q$2:$Q$1001,ROWS($Q$2:Q749)),"")</f>
        <v>76.004819999999995</v>
      </c>
      <c r="S749" s="2">
        <f t="shared" si="16"/>
        <v>482</v>
      </c>
    </row>
    <row r="750" spans="16:19">
      <c r="P750" s="2">
        <f>IF(AND((SalesData[Sales stage]&lt;&gt;"Won"),SalesData[Sales stage]&lt;&gt;"Lost",OR($B$2=1,INDEX($E$3:$E$13,$B$2)=SalesData[Country])),SalesData[Close Date/Expected Close Date]-DATE(2015,3,31),"")</f>
        <v>9</v>
      </c>
      <c r="Q750" s="2">
        <f>IFERROR(P750+ROWS($P$3:P751)/100000,"")</f>
        <v>9.0074900000000007</v>
      </c>
      <c r="R750" s="2">
        <f>IFERROR(SMALL($Q$2:$Q$1001,ROWS($Q$2:Q750)),"")</f>
        <v>76.005300000000005</v>
      </c>
      <c r="S750" s="2">
        <f t="shared" si="16"/>
        <v>530</v>
      </c>
    </row>
    <row r="751" spans="16:19">
      <c r="P751" s="2">
        <f>IF(AND((SalesData[Sales stage]&lt;&gt;"Won"),SalesData[Sales stage]&lt;&gt;"Lost",OR($B$2=1,INDEX($E$3:$E$13,$B$2)=SalesData[Country])),SalesData[Close Date/Expected Close Date]-DATE(2015,3,31),"")</f>
        <v>40</v>
      </c>
      <c r="Q751" s="2">
        <f>IFERROR(P751+ROWS($P$3:P752)/100000,"")</f>
        <v>40.0075</v>
      </c>
      <c r="R751" s="2">
        <f>IFERROR(SMALL($Q$2:$Q$1001,ROWS($Q$2:Q751)),"")</f>
        <v>76.006230000000002</v>
      </c>
      <c r="S751" s="2">
        <f t="shared" si="16"/>
        <v>623</v>
      </c>
    </row>
    <row r="752" spans="16:19">
      <c r="P752" s="2">
        <f>IF(AND((SalesData[Sales stage]&lt;&gt;"Won"),SalesData[Sales stage]&lt;&gt;"Lost",OR($B$2=1,INDEX($E$3:$E$13,$B$2)=SalesData[Country])),SalesData[Close Date/Expected Close Date]-DATE(2015,3,31),"")</f>
        <v>8</v>
      </c>
      <c r="Q752" s="2">
        <f>IFERROR(P752+ROWS($P$3:P753)/100000,"")</f>
        <v>8.0075099999999999</v>
      </c>
      <c r="R752" s="2">
        <f>IFERROR(SMALL($Q$2:$Q$1001,ROWS($Q$2:Q752)),"")</f>
        <v>76.006529999999998</v>
      </c>
      <c r="S752" s="2">
        <f t="shared" si="16"/>
        <v>653</v>
      </c>
    </row>
    <row r="753" spans="16:19">
      <c r="P753" s="2">
        <f>IF(AND((SalesData[Sales stage]&lt;&gt;"Won"),SalesData[Sales stage]&lt;&gt;"Lost",OR($B$2=1,INDEX($E$3:$E$13,$B$2)=SalesData[Country])),SalesData[Close Date/Expected Close Date]-DATE(2015,3,31),"")</f>
        <v>67</v>
      </c>
      <c r="Q753" s="2">
        <f>IFERROR(P753+ROWS($P$3:P754)/100000,"")</f>
        <v>67.00752</v>
      </c>
      <c r="R753" s="2">
        <f>IFERROR(SMALL($Q$2:$Q$1001,ROWS($Q$2:Q753)),"")</f>
        <v>76.00676</v>
      </c>
      <c r="S753" s="2">
        <f t="shared" si="16"/>
        <v>676</v>
      </c>
    </row>
    <row r="754" spans="16:19">
      <c r="P754" s="2">
        <f>IF(AND((SalesData[Sales stage]&lt;&gt;"Won"),SalesData[Sales stage]&lt;&gt;"Lost",OR($B$2=1,INDEX($E$3:$E$13,$B$2)=SalesData[Country])),SalesData[Close Date/Expected Close Date]-DATE(2015,3,31),"")</f>
        <v>35</v>
      </c>
      <c r="Q754" s="2">
        <f>IFERROR(P754+ROWS($P$3:P755)/100000,"")</f>
        <v>35.007530000000003</v>
      </c>
      <c r="R754" s="2">
        <f>IFERROR(SMALL($Q$2:$Q$1001,ROWS($Q$2:Q754)),"")</f>
        <v>76.007239999999996</v>
      </c>
      <c r="S754" s="2">
        <f t="shared" si="16"/>
        <v>724</v>
      </c>
    </row>
    <row r="755" spans="16:19">
      <c r="P755" s="2">
        <f>IF(AND((SalesData[Sales stage]&lt;&gt;"Won"),SalesData[Sales stage]&lt;&gt;"Lost",OR($B$2=1,INDEX($E$3:$E$13,$B$2)=SalesData[Country])),SalesData[Close Date/Expected Close Date]-DATE(2015,3,31),"")</f>
        <v>45</v>
      </c>
      <c r="Q755" s="2">
        <f>IFERROR(P755+ROWS($P$3:P756)/100000,"")</f>
        <v>45.007539999999999</v>
      </c>
      <c r="R755" s="2">
        <f>IFERROR(SMALL($Q$2:$Q$1001,ROWS($Q$2:Q755)),"")</f>
        <v>76.007940000000005</v>
      </c>
      <c r="S755" s="2">
        <f t="shared" si="16"/>
        <v>794</v>
      </c>
    </row>
    <row r="756" spans="16:19">
      <c r="P756" s="2">
        <f>IF(AND((SalesData[Sales stage]&lt;&gt;"Won"),SalesData[Sales stage]&lt;&gt;"Lost",OR($B$2=1,INDEX($E$3:$E$13,$B$2)=SalesData[Country])),SalesData[Close Date/Expected Close Date]-DATE(2015,3,31),"")</f>
        <v>68</v>
      </c>
      <c r="Q756" s="2">
        <f>IFERROR(P756+ROWS($P$3:P757)/100000,"")</f>
        <v>68.007549999999995</v>
      </c>
      <c r="R756" s="2">
        <f>IFERROR(SMALL($Q$2:$Q$1001,ROWS($Q$2:Q756)),"")</f>
        <v>76.008179999999996</v>
      </c>
      <c r="S756" s="2">
        <f t="shared" si="16"/>
        <v>818</v>
      </c>
    </row>
    <row r="757" spans="16:19">
      <c r="P757" s="2">
        <f>IF(AND((SalesData[Sales stage]&lt;&gt;"Won"),SalesData[Sales stage]&lt;&gt;"Lost",OR($B$2=1,INDEX($E$3:$E$13,$B$2)=SalesData[Country])),SalesData[Close Date/Expected Close Date]-DATE(2015,3,31),"")</f>
        <v>51</v>
      </c>
      <c r="Q757" s="2">
        <f>IFERROR(P757+ROWS($P$3:P758)/100000,"")</f>
        <v>51.007559999999998</v>
      </c>
      <c r="R757" s="2">
        <f>IFERROR(SMALL($Q$2:$Q$1001,ROWS($Q$2:Q757)),"")</f>
        <v>76.008279999999999</v>
      </c>
      <c r="S757" s="2">
        <f t="shared" si="16"/>
        <v>828</v>
      </c>
    </row>
    <row r="758" spans="16:19">
      <c r="P758" s="2">
        <f>IF(AND((SalesData[Sales stage]&lt;&gt;"Won"),SalesData[Sales stage]&lt;&gt;"Lost",OR($B$2=1,INDEX($E$3:$E$13,$B$2)=SalesData[Country])),SalesData[Close Date/Expected Close Date]-DATE(2015,3,31),"")</f>
        <v>4</v>
      </c>
      <c r="Q758" s="2">
        <f>IFERROR(P758+ROWS($P$3:P759)/100000,"")</f>
        <v>4.0075700000000003</v>
      </c>
      <c r="R758" s="2">
        <f>IFERROR(SMALL($Q$2:$Q$1001,ROWS($Q$2:Q758)),"")</f>
        <v>76.008930000000007</v>
      </c>
      <c r="S758" s="2">
        <f t="shared" si="16"/>
        <v>893</v>
      </c>
    </row>
    <row r="759" spans="16:19">
      <c r="P759" s="2">
        <f>IF(AND((SalesData[Sales stage]&lt;&gt;"Won"),SalesData[Sales stage]&lt;&gt;"Lost",OR($B$2=1,INDEX($E$3:$E$13,$B$2)=SalesData[Country])),SalesData[Close Date/Expected Close Date]-DATE(2015,3,31),"")</f>
        <v>84</v>
      </c>
      <c r="Q759" s="2">
        <f>IFERROR(P759+ROWS($P$3:P760)/100000,"")</f>
        <v>84.007580000000004</v>
      </c>
      <c r="R759" s="2">
        <f>IFERROR(SMALL($Q$2:$Q$1001,ROWS($Q$2:Q759)),"")</f>
        <v>77.000889999999998</v>
      </c>
      <c r="S759" s="2">
        <f t="shared" si="16"/>
        <v>89</v>
      </c>
    </row>
    <row r="760" spans="16:19">
      <c r="P760" s="2">
        <f>IF(AND((SalesData[Sales stage]&lt;&gt;"Won"),SalesData[Sales stage]&lt;&gt;"Lost",OR($B$2=1,INDEX($E$3:$E$13,$B$2)=SalesData[Country])),SalesData[Close Date/Expected Close Date]-DATE(2015,3,31),"")</f>
        <v>31</v>
      </c>
      <c r="Q760" s="2">
        <f>IFERROR(P760+ROWS($P$3:P761)/100000,"")</f>
        <v>31.00759</v>
      </c>
      <c r="R760" s="2">
        <f>IFERROR(SMALL($Q$2:$Q$1001,ROWS($Q$2:Q760)),"")</f>
        <v>77.001339999999999</v>
      </c>
      <c r="S760" s="2">
        <f t="shared" si="16"/>
        <v>134</v>
      </c>
    </row>
    <row r="761" spans="16:19">
      <c r="P761" s="2">
        <f>IF(AND((SalesData[Sales stage]&lt;&gt;"Won"),SalesData[Sales stage]&lt;&gt;"Lost",OR($B$2=1,INDEX($E$3:$E$13,$B$2)=SalesData[Country])),SalesData[Close Date/Expected Close Date]-DATE(2015,3,31),"")</f>
        <v>51</v>
      </c>
      <c r="Q761" s="2">
        <f>IFERROR(P761+ROWS($P$3:P762)/100000,"")</f>
        <v>51.007599999999996</v>
      </c>
      <c r="R761" s="2">
        <f>IFERROR(SMALL($Q$2:$Q$1001,ROWS($Q$2:Q761)),"")</f>
        <v>77.002449999999996</v>
      </c>
      <c r="S761" s="2">
        <f t="shared" si="16"/>
        <v>245</v>
      </c>
    </row>
    <row r="762" spans="16:19">
      <c r="P762" s="2">
        <f>IF(AND((SalesData[Sales stage]&lt;&gt;"Won"),SalesData[Sales stage]&lt;&gt;"Lost",OR($B$2=1,INDEX($E$3:$E$13,$B$2)=SalesData[Country])),SalesData[Close Date/Expected Close Date]-DATE(2015,3,31),"")</f>
        <v>63</v>
      </c>
      <c r="Q762" s="2">
        <f>IFERROR(P762+ROWS($P$3:P763)/100000,"")</f>
        <v>63.00761</v>
      </c>
      <c r="R762" s="2">
        <f>IFERROR(SMALL($Q$2:$Q$1001,ROWS($Q$2:Q762)),"")</f>
        <v>77.003110000000007</v>
      </c>
      <c r="S762" s="2">
        <f t="shared" si="16"/>
        <v>311</v>
      </c>
    </row>
    <row r="763" spans="16:19">
      <c r="P763" s="2">
        <f>IF(AND((SalesData[Sales stage]&lt;&gt;"Won"),SalesData[Sales stage]&lt;&gt;"Lost",OR($B$2=1,INDEX($E$3:$E$13,$B$2)=SalesData[Country])),SalesData[Close Date/Expected Close Date]-DATE(2015,3,31),"")</f>
        <v>38</v>
      </c>
      <c r="Q763" s="2">
        <f>IFERROR(P763+ROWS($P$3:P764)/100000,"")</f>
        <v>38.007620000000003</v>
      </c>
      <c r="R763" s="2">
        <f>IFERROR(SMALL($Q$2:$Q$1001,ROWS($Q$2:Q763)),"")</f>
        <v>77.003820000000005</v>
      </c>
      <c r="S763" s="2">
        <f t="shared" si="16"/>
        <v>382</v>
      </c>
    </row>
    <row r="764" spans="16:19">
      <c r="P764" s="2">
        <f>IF(AND((SalesData[Sales stage]&lt;&gt;"Won"),SalesData[Sales stage]&lt;&gt;"Lost",OR($B$2=1,INDEX($E$3:$E$13,$B$2)=SalesData[Country])),SalesData[Close Date/Expected Close Date]-DATE(2015,3,31),"")</f>
        <v>70</v>
      </c>
      <c r="Q764" s="2">
        <f>IFERROR(P764+ROWS($P$3:P765)/100000,"")</f>
        <v>70.007630000000006</v>
      </c>
      <c r="R764" s="2">
        <f>IFERROR(SMALL($Q$2:$Q$1001,ROWS($Q$2:Q764)),"")</f>
        <v>77.004779999999997</v>
      </c>
      <c r="S764" s="2">
        <f t="shared" si="16"/>
        <v>478</v>
      </c>
    </row>
    <row r="765" spans="16:19">
      <c r="P765" s="2">
        <f>IF(AND((SalesData[Sales stage]&lt;&gt;"Won"),SalesData[Sales stage]&lt;&gt;"Lost",OR($B$2=1,INDEX($E$3:$E$13,$B$2)=SalesData[Country])),SalesData[Close Date/Expected Close Date]-DATE(2015,3,31),"")</f>
        <v>32</v>
      </c>
      <c r="Q765" s="2">
        <f>IFERROR(P765+ROWS($P$3:P766)/100000,"")</f>
        <v>32.007640000000002</v>
      </c>
      <c r="R765" s="2">
        <f>IFERROR(SMALL($Q$2:$Q$1001,ROWS($Q$2:Q765)),"")</f>
        <v>77.006820000000005</v>
      </c>
      <c r="S765" s="2">
        <f t="shared" si="16"/>
        <v>682</v>
      </c>
    </row>
    <row r="766" spans="16:19">
      <c r="P766" s="2">
        <f>IF(AND((SalesData[Sales stage]&lt;&gt;"Won"),SalesData[Sales stage]&lt;&gt;"Lost",OR($B$2=1,INDEX($E$3:$E$13,$B$2)=SalesData[Country])),SalesData[Close Date/Expected Close Date]-DATE(2015,3,31),"")</f>
        <v>42</v>
      </c>
      <c r="Q766" s="2">
        <f>IFERROR(P766+ROWS($P$3:P767)/100000,"")</f>
        <v>42.007649999999998</v>
      </c>
      <c r="R766" s="2">
        <f>IFERROR(SMALL($Q$2:$Q$1001,ROWS($Q$2:Q766)),"")</f>
        <v>77.006919999999994</v>
      </c>
      <c r="S766" s="2">
        <f t="shared" si="16"/>
        <v>692</v>
      </c>
    </row>
    <row r="767" spans="16:19">
      <c r="P767" s="2">
        <f>IF(AND((SalesData[Sales stage]&lt;&gt;"Won"),SalesData[Sales stage]&lt;&gt;"Lost",OR($B$2=1,INDEX($E$3:$E$13,$B$2)=SalesData[Country])),SalesData[Close Date/Expected Close Date]-DATE(2015,3,31),"")</f>
        <v>47</v>
      </c>
      <c r="Q767" s="2">
        <f>IFERROR(P767+ROWS($P$3:P768)/100000,"")</f>
        <v>47.007660000000001</v>
      </c>
      <c r="R767" s="2">
        <f>IFERROR(SMALL($Q$2:$Q$1001,ROWS($Q$2:Q767)),"")</f>
        <v>77.006979999999999</v>
      </c>
      <c r="S767" s="2">
        <f t="shared" si="16"/>
        <v>698</v>
      </c>
    </row>
    <row r="768" spans="16:19">
      <c r="P768" s="2">
        <f>IF(AND((SalesData[Sales stage]&lt;&gt;"Won"),SalesData[Sales stage]&lt;&gt;"Lost",OR($B$2=1,INDEX($E$3:$E$13,$B$2)=SalesData[Country])),SalesData[Close Date/Expected Close Date]-DATE(2015,3,31),"")</f>
        <v>8</v>
      </c>
      <c r="Q768" s="2">
        <f>IFERROR(P768+ROWS($P$3:P769)/100000,"")</f>
        <v>8.0076699999999992</v>
      </c>
      <c r="R768" s="2">
        <f>IFERROR(SMALL($Q$2:$Q$1001,ROWS($Q$2:Q768)),"")</f>
        <v>77.00703</v>
      </c>
      <c r="S768" s="2">
        <f t="shared" si="16"/>
        <v>703</v>
      </c>
    </row>
    <row r="769" spans="16:19">
      <c r="P769" s="2">
        <f>IF(AND((SalesData[Sales stage]&lt;&gt;"Won"),SalesData[Sales stage]&lt;&gt;"Lost",OR($B$2=1,INDEX($E$3:$E$13,$B$2)=SalesData[Country])),SalesData[Close Date/Expected Close Date]-DATE(2015,3,31),"")</f>
        <v>84</v>
      </c>
      <c r="Q769" s="2">
        <f>IFERROR(P769+ROWS($P$3:P770)/100000,"")</f>
        <v>84.007679999999993</v>
      </c>
      <c r="R769" s="2">
        <f>IFERROR(SMALL($Q$2:$Q$1001,ROWS($Q$2:Q769)),"")</f>
        <v>77.007450000000006</v>
      </c>
      <c r="S769" s="2">
        <f t="shared" si="16"/>
        <v>745</v>
      </c>
    </row>
    <row r="770" spans="16:19">
      <c r="P770" s="2">
        <f>IF(AND((SalesData[Sales stage]&lt;&gt;"Won"),SalesData[Sales stage]&lt;&gt;"Lost",OR($B$2=1,INDEX($E$3:$E$13,$B$2)=SalesData[Country])),SalesData[Close Date/Expected Close Date]-DATE(2015,3,31),"")</f>
        <v>85</v>
      </c>
      <c r="Q770" s="2">
        <f>IFERROR(P770+ROWS($P$3:P771)/100000,"")</f>
        <v>85.007689999999997</v>
      </c>
      <c r="R770" s="2">
        <f>IFERROR(SMALL($Q$2:$Q$1001,ROWS($Q$2:Q770)),"")</f>
        <v>77.007779999999997</v>
      </c>
      <c r="S770" s="2">
        <f t="shared" si="16"/>
        <v>778</v>
      </c>
    </row>
    <row r="771" spans="16:19">
      <c r="P771" s="2">
        <f>IF(AND((SalesData[Sales stage]&lt;&gt;"Won"),SalesData[Sales stage]&lt;&gt;"Lost",OR($B$2=1,INDEX($E$3:$E$13,$B$2)=SalesData[Country])),SalesData[Close Date/Expected Close Date]-DATE(2015,3,31),"")</f>
        <v>43</v>
      </c>
      <c r="Q771" s="2">
        <f>IFERROR(P771+ROWS($P$3:P772)/100000,"")</f>
        <v>43.0077</v>
      </c>
      <c r="R771" s="2">
        <f>IFERROR(SMALL($Q$2:$Q$1001,ROWS($Q$2:Q771)),"")</f>
        <v>77.00967</v>
      </c>
      <c r="S771" s="2">
        <f t="shared" ref="S771:S834" si="17">IF(R771&lt;&gt;"",MATCH(R771,$Q$2:$Q$1001,0),"")</f>
        <v>967</v>
      </c>
    </row>
    <row r="772" spans="16:19">
      <c r="P772" s="2" t="str">
        <f>IF(AND((SalesData[Sales stage]&lt;&gt;"Won"),SalesData[Sales stage]&lt;&gt;"Lost",OR($B$2=1,INDEX($E$3:$E$13,$B$2)=SalesData[Country])),SalesData[Close Date/Expected Close Date]-DATE(2015,3,31),"")</f>
        <v/>
      </c>
      <c r="Q772" s="2" t="str">
        <f>IFERROR(P772+ROWS($P$3:P773)/100000,"")</f>
        <v/>
      </c>
      <c r="R772" s="2">
        <f>IFERROR(SMALL($Q$2:$Q$1001,ROWS($Q$2:Q772)),"")</f>
        <v>78.000069999999994</v>
      </c>
      <c r="S772" s="2">
        <f t="shared" si="17"/>
        <v>7</v>
      </c>
    </row>
    <row r="773" spans="16:19">
      <c r="P773" s="2">
        <f>IF(AND((SalesData[Sales stage]&lt;&gt;"Won"),SalesData[Sales stage]&lt;&gt;"Lost",OR($B$2=1,INDEX($E$3:$E$13,$B$2)=SalesData[Country])),SalesData[Close Date/Expected Close Date]-DATE(2015,3,31),"")</f>
        <v>62</v>
      </c>
      <c r="Q773" s="2">
        <f>IFERROR(P773+ROWS($P$3:P774)/100000,"")</f>
        <v>62.007719999999999</v>
      </c>
      <c r="R773" s="2">
        <f>IFERROR(SMALL($Q$2:$Q$1001,ROWS($Q$2:Q773)),"")</f>
        <v>78.000559999999993</v>
      </c>
      <c r="S773" s="2">
        <f t="shared" si="17"/>
        <v>56</v>
      </c>
    </row>
    <row r="774" spans="16:19">
      <c r="P774" s="2">
        <f>IF(AND((SalesData[Sales stage]&lt;&gt;"Won"),SalesData[Sales stage]&lt;&gt;"Lost",OR($B$2=1,INDEX($E$3:$E$13,$B$2)=SalesData[Country])),SalesData[Close Date/Expected Close Date]-DATE(2015,3,31),"")</f>
        <v>42</v>
      </c>
      <c r="Q774" s="2">
        <f>IFERROR(P774+ROWS($P$3:P775)/100000,"")</f>
        <v>42.007730000000002</v>
      </c>
      <c r="R774" s="2">
        <f>IFERROR(SMALL($Q$2:$Q$1001,ROWS($Q$2:Q774)),"")</f>
        <v>78.000569999999996</v>
      </c>
      <c r="S774" s="2">
        <f t="shared" si="17"/>
        <v>57</v>
      </c>
    </row>
    <row r="775" spans="16:19">
      <c r="P775" s="2">
        <f>IF(AND((SalesData[Sales stage]&lt;&gt;"Won"),SalesData[Sales stage]&lt;&gt;"Lost",OR($B$2=1,INDEX($E$3:$E$13,$B$2)=SalesData[Country])),SalesData[Close Date/Expected Close Date]-DATE(2015,3,31),"")</f>
        <v>86</v>
      </c>
      <c r="Q775" s="2">
        <f>IFERROR(P775+ROWS($P$3:P776)/100000,"")</f>
        <v>86.007739999999998</v>
      </c>
      <c r="R775" s="2">
        <f>IFERROR(SMALL($Q$2:$Q$1001,ROWS($Q$2:Q775)),"")</f>
        <v>78.000990000000002</v>
      </c>
      <c r="S775" s="2">
        <f t="shared" si="17"/>
        <v>99</v>
      </c>
    </row>
    <row r="776" spans="16:19">
      <c r="P776" s="2">
        <f>IF(AND((SalesData[Sales stage]&lt;&gt;"Won"),SalesData[Sales stage]&lt;&gt;"Lost",OR($B$2=1,INDEX($E$3:$E$13,$B$2)=SalesData[Country])),SalesData[Close Date/Expected Close Date]-DATE(2015,3,31),"")</f>
        <v>89</v>
      </c>
      <c r="Q776" s="2">
        <f>IFERROR(P776+ROWS($P$3:P777)/100000,"")</f>
        <v>89.007750000000001</v>
      </c>
      <c r="R776" s="2">
        <f>IFERROR(SMALL($Q$2:$Q$1001,ROWS($Q$2:Q776)),"")</f>
        <v>78.001050000000006</v>
      </c>
      <c r="S776" s="2">
        <f t="shared" si="17"/>
        <v>105</v>
      </c>
    </row>
    <row r="777" spans="16:19">
      <c r="P777" s="2">
        <f>IF(AND((SalesData[Sales stage]&lt;&gt;"Won"),SalesData[Sales stage]&lt;&gt;"Lost",OR($B$2=1,INDEX($E$3:$E$13,$B$2)=SalesData[Country])),SalesData[Close Date/Expected Close Date]-DATE(2015,3,31),"")</f>
        <v>18</v>
      </c>
      <c r="Q777" s="2">
        <f>IFERROR(P777+ROWS($P$3:P778)/100000,"")</f>
        <v>18.007760000000001</v>
      </c>
      <c r="R777" s="2">
        <f>IFERROR(SMALL($Q$2:$Q$1001,ROWS($Q$2:Q777)),"")</f>
        <v>78.001999999999995</v>
      </c>
      <c r="S777" s="2">
        <f t="shared" si="17"/>
        <v>200</v>
      </c>
    </row>
    <row r="778" spans="16:19">
      <c r="P778" s="2">
        <f>IF(AND((SalesData[Sales stage]&lt;&gt;"Won"),SalesData[Sales stage]&lt;&gt;"Lost",OR($B$2=1,INDEX($E$3:$E$13,$B$2)=SalesData[Country])),SalesData[Close Date/Expected Close Date]-DATE(2015,3,31),"")</f>
        <v>8</v>
      </c>
      <c r="Q778" s="2">
        <f>IFERROR(P778+ROWS($P$3:P779)/100000,"")</f>
        <v>8.0077700000000007</v>
      </c>
      <c r="R778" s="2">
        <f>IFERROR(SMALL($Q$2:$Q$1001,ROWS($Q$2:Q778)),"")</f>
        <v>78.002340000000004</v>
      </c>
      <c r="S778" s="2">
        <f t="shared" si="17"/>
        <v>234</v>
      </c>
    </row>
    <row r="779" spans="16:19">
      <c r="P779" s="2">
        <f>IF(AND((SalesData[Sales stage]&lt;&gt;"Won"),SalesData[Sales stage]&lt;&gt;"Lost",OR($B$2=1,INDEX($E$3:$E$13,$B$2)=SalesData[Country])),SalesData[Close Date/Expected Close Date]-DATE(2015,3,31),"")</f>
        <v>77</v>
      </c>
      <c r="Q779" s="2">
        <f>IFERROR(P779+ROWS($P$3:P780)/100000,"")</f>
        <v>77.007779999999997</v>
      </c>
      <c r="R779" s="2">
        <f>IFERROR(SMALL($Q$2:$Q$1001,ROWS($Q$2:Q779)),"")</f>
        <v>78.002780000000001</v>
      </c>
      <c r="S779" s="2">
        <f t="shared" si="17"/>
        <v>278</v>
      </c>
    </row>
    <row r="780" spans="16:19">
      <c r="P780" s="2">
        <f>IF(AND((SalesData[Sales stage]&lt;&gt;"Won"),SalesData[Sales stage]&lt;&gt;"Lost",OR($B$2=1,INDEX($E$3:$E$13,$B$2)=SalesData[Country])),SalesData[Close Date/Expected Close Date]-DATE(2015,3,31),"")</f>
        <v>15</v>
      </c>
      <c r="Q780" s="2">
        <f>IFERROR(P780+ROWS($P$3:P781)/100000,"")</f>
        <v>15.00779</v>
      </c>
      <c r="R780" s="2">
        <f>IFERROR(SMALL($Q$2:$Q$1001,ROWS($Q$2:Q780)),"")</f>
        <v>78.003990000000002</v>
      </c>
      <c r="S780" s="2">
        <f t="shared" si="17"/>
        <v>399</v>
      </c>
    </row>
    <row r="781" spans="16:19">
      <c r="P781" s="2">
        <f>IF(AND((SalesData[Sales stage]&lt;&gt;"Won"),SalesData[Sales stage]&lt;&gt;"Lost",OR($B$2=1,INDEX($E$3:$E$13,$B$2)=SalesData[Country])),SalesData[Close Date/Expected Close Date]-DATE(2015,3,31),"")</f>
        <v>6</v>
      </c>
      <c r="Q781" s="2">
        <f>IFERROR(P781+ROWS($P$3:P782)/100000,"")</f>
        <v>6.0077999999999996</v>
      </c>
      <c r="R781" s="2">
        <f>IFERROR(SMALL($Q$2:$Q$1001,ROWS($Q$2:Q781)),"")</f>
        <v>78.006339999999994</v>
      </c>
      <c r="S781" s="2">
        <f t="shared" si="17"/>
        <v>634</v>
      </c>
    </row>
    <row r="782" spans="16:19">
      <c r="P782" s="2">
        <f>IF(AND((SalesData[Sales stage]&lt;&gt;"Won"),SalesData[Sales stage]&lt;&gt;"Lost",OR($B$2=1,INDEX($E$3:$E$13,$B$2)=SalesData[Country])),SalesData[Close Date/Expected Close Date]-DATE(2015,3,31),"")</f>
        <v>85</v>
      </c>
      <c r="Q782" s="2">
        <f>IFERROR(P782+ROWS($P$3:P783)/100000,"")</f>
        <v>85.007810000000006</v>
      </c>
      <c r="R782" s="2">
        <f>IFERROR(SMALL($Q$2:$Q$1001,ROWS($Q$2:Q782)),"")</f>
        <v>78.006540000000001</v>
      </c>
      <c r="S782" s="2">
        <f t="shared" si="17"/>
        <v>654</v>
      </c>
    </row>
    <row r="783" spans="16:19">
      <c r="P783" s="2">
        <f>IF(AND((SalesData[Sales stage]&lt;&gt;"Won"),SalesData[Sales stage]&lt;&gt;"Lost",OR($B$2=1,INDEX($E$3:$E$13,$B$2)=SalesData[Country])),SalesData[Close Date/Expected Close Date]-DATE(2015,3,31),"")</f>
        <v>79</v>
      </c>
      <c r="Q783" s="2">
        <f>IFERROR(P783+ROWS($P$3:P784)/100000,"")</f>
        <v>79.007819999999995</v>
      </c>
      <c r="R783" s="2">
        <f>IFERROR(SMALL($Q$2:$Q$1001,ROWS($Q$2:Q783)),"")</f>
        <v>78.008399999999995</v>
      </c>
      <c r="S783" s="2">
        <f t="shared" si="17"/>
        <v>840</v>
      </c>
    </row>
    <row r="784" spans="16:19">
      <c r="P784" s="2">
        <f>IF(AND((SalesData[Sales stage]&lt;&gt;"Won"),SalesData[Sales stage]&lt;&gt;"Lost",OR($B$2=1,INDEX($E$3:$E$13,$B$2)=SalesData[Country])),SalesData[Close Date/Expected Close Date]-DATE(2015,3,31),"")</f>
        <v>66</v>
      </c>
      <c r="Q784" s="2">
        <f>IFERROR(P784+ROWS($P$3:P785)/100000,"")</f>
        <v>66.007829999999998</v>
      </c>
      <c r="R784" s="2">
        <f>IFERROR(SMALL($Q$2:$Q$1001,ROWS($Q$2:Q784)),"")</f>
        <v>78.008499999999998</v>
      </c>
      <c r="S784" s="2">
        <f t="shared" si="17"/>
        <v>850</v>
      </c>
    </row>
    <row r="785" spans="16:19">
      <c r="P785" s="2">
        <f>IF(AND((SalesData[Sales stage]&lt;&gt;"Won"),SalesData[Sales stage]&lt;&gt;"Lost",OR($B$2=1,INDEX($E$3:$E$13,$B$2)=SalesData[Country])),SalesData[Close Date/Expected Close Date]-DATE(2015,3,31),"")</f>
        <v>86</v>
      </c>
      <c r="Q785" s="2">
        <f>IFERROR(P785+ROWS($P$3:P786)/100000,"")</f>
        <v>86.007840000000002</v>
      </c>
      <c r="R785" s="2">
        <f>IFERROR(SMALL($Q$2:$Q$1001,ROWS($Q$2:Q785)),"")</f>
        <v>79.002549999999999</v>
      </c>
      <c r="S785" s="2">
        <f t="shared" si="17"/>
        <v>255</v>
      </c>
    </row>
    <row r="786" spans="16:19">
      <c r="P786" s="2">
        <f>IF(AND((SalesData[Sales stage]&lt;&gt;"Won"),SalesData[Sales stage]&lt;&gt;"Lost",OR($B$2=1,INDEX($E$3:$E$13,$B$2)=SalesData[Country])),SalesData[Close Date/Expected Close Date]-DATE(2015,3,31),"")</f>
        <v>2</v>
      </c>
      <c r="Q786" s="2">
        <f>IFERROR(P786+ROWS($P$3:P787)/100000,"")</f>
        <v>2.0078499999999999</v>
      </c>
      <c r="R786" s="2">
        <f>IFERROR(SMALL($Q$2:$Q$1001,ROWS($Q$2:Q786)),"")</f>
        <v>79.00291</v>
      </c>
      <c r="S786" s="2">
        <f t="shared" si="17"/>
        <v>291</v>
      </c>
    </row>
    <row r="787" spans="16:19">
      <c r="P787" s="2">
        <f>IF(AND((SalesData[Sales stage]&lt;&gt;"Won"),SalesData[Sales stage]&lt;&gt;"Lost",OR($B$2=1,INDEX($E$3:$E$13,$B$2)=SalesData[Country])),SalesData[Close Date/Expected Close Date]-DATE(2015,3,31),"")</f>
        <v>4</v>
      </c>
      <c r="Q787" s="2">
        <f>IFERROR(P787+ROWS($P$3:P788)/100000,"")</f>
        <v>4.00786</v>
      </c>
      <c r="R787" s="2">
        <f>IFERROR(SMALL($Q$2:$Q$1001,ROWS($Q$2:Q787)),"")</f>
        <v>79.00403</v>
      </c>
      <c r="S787" s="2">
        <f t="shared" si="17"/>
        <v>403</v>
      </c>
    </row>
    <row r="788" spans="16:19">
      <c r="P788" s="2">
        <f>IF(AND((SalesData[Sales stage]&lt;&gt;"Won"),SalesData[Sales stage]&lt;&gt;"Lost",OR($B$2=1,INDEX($E$3:$E$13,$B$2)=SalesData[Country])),SalesData[Close Date/Expected Close Date]-DATE(2015,3,31),"")</f>
        <v>136</v>
      </c>
      <c r="Q788" s="2">
        <f>IFERROR(P788+ROWS($P$3:P789)/100000,"")</f>
        <v>136.00787</v>
      </c>
      <c r="R788" s="2">
        <f>IFERROR(SMALL($Q$2:$Q$1001,ROWS($Q$2:Q788)),"")</f>
        <v>79.005870000000002</v>
      </c>
      <c r="S788" s="2">
        <f t="shared" si="17"/>
        <v>587</v>
      </c>
    </row>
    <row r="789" spans="16:19">
      <c r="P789" s="2" t="str">
        <f>IF(AND((SalesData[Sales stage]&lt;&gt;"Won"),SalesData[Sales stage]&lt;&gt;"Lost",OR($B$2=1,INDEX($E$3:$E$13,$B$2)=SalesData[Country])),SalesData[Close Date/Expected Close Date]-DATE(2015,3,31),"")</f>
        <v/>
      </c>
      <c r="Q789" s="2" t="str">
        <f>IFERROR(P789+ROWS($P$3:P790)/100000,"")</f>
        <v/>
      </c>
      <c r="R789" s="2">
        <f>IFERROR(SMALL($Q$2:$Q$1001,ROWS($Q$2:Q789)),"")</f>
        <v>79.006690000000006</v>
      </c>
      <c r="S789" s="2">
        <f t="shared" si="17"/>
        <v>669</v>
      </c>
    </row>
    <row r="790" spans="16:19">
      <c r="P790" s="2">
        <f>IF(AND((SalesData[Sales stage]&lt;&gt;"Won"),SalesData[Sales stage]&lt;&gt;"Lost",OR($B$2=1,INDEX($E$3:$E$13,$B$2)=SalesData[Country])),SalesData[Close Date/Expected Close Date]-DATE(2015,3,31),"")</f>
        <v>59</v>
      </c>
      <c r="Q790" s="2">
        <f>IFERROR(P790+ROWS($P$3:P791)/100000,"")</f>
        <v>59.007890000000003</v>
      </c>
      <c r="R790" s="2">
        <f>IFERROR(SMALL($Q$2:$Q$1001,ROWS($Q$2:Q790)),"")</f>
        <v>79.007459999999995</v>
      </c>
      <c r="S790" s="2">
        <f t="shared" si="17"/>
        <v>746</v>
      </c>
    </row>
    <row r="791" spans="16:19">
      <c r="P791" s="2">
        <f>IF(AND((SalesData[Sales stage]&lt;&gt;"Won"),SalesData[Sales stage]&lt;&gt;"Lost",OR($B$2=1,INDEX($E$3:$E$13,$B$2)=SalesData[Country])),SalesData[Close Date/Expected Close Date]-DATE(2015,3,31),"")</f>
        <v>134</v>
      </c>
      <c r="Q791" s="2">
        <f>IFERROR(P791+ROWS($P$3:P792)/100000,"")</f>
        <v>134.00790000000001</v>
      </c>
      <c r="R791" s="2">
        <f>IFERROR(SMALL($Q$2:$Q$1001,ROWS($Q$2:Q791)),"")</f>
        <v>79.007819999999995</v>
      </c>
      <c r="S791" s="2">
        <f t="shared" si="17"/>
        <v>782</v>
      </c>
    </row>
    <row r="792" spans="16:19">
      <c r="P792" s="2">
        <f>IF(AND((SalesData[Sales stage]&lt;&gt;"Won"),SalesData[Sales stage]&lt;&gt;"Lost",OR($B$2=1,INDEX($E$3:$E$13,$B$2)=SalesData[Country])),SalesData[Close Date/Expected Close Date]-DATE(2015,3,31),"")</f>
        <v>56</v>
      </c>
      <c r="Q792" s="2">
        <f>IFERROR(P792+ROWS($P$3:P793)/100000,"")</f>
        <v>56.007910000000003</v>
      </c>
      <c r="R792" s="2">
        <f>IFERROR(SMALL($Q$2:$Q$1001,ROWS($Q$2:Q792)),"")</f>
        <v>79.008610000000004</v>
      </c>
      <c r="S792" s="2">
        <f t="shared" si="17"/>
        <v>861</v>
      </c>
    </row>
    <row r="793" spans="16:19">
      <c r="P793" s="2">
        <f>IF(AND((SalesData[Sales stage]&lt;&gt;"Won"),SalesData[Sales stage]&lt;&gt;"Lost",OR($B$2=1,INDEX($E$3:$E$13,$B$2)=SalesData[Country])),SalesData[Close Date/Expected Close Date]-DATE(2015,3,31),"")</f>
        <v>20</v>
      </c>
      <c r="Q793" s="2">
        <f>IFERROR(P793+ROWS($P$3:P794)/100000,"")</f>
        <v>20.007919999999999</v>
      </c>
      <c r="R793" s="2">
        <f>IFERROR(SMALL($Q$2:$Q$1001,ROWS($Q$2:Q793)),"")</f>
        <v>79.009529999999998</v>
      </c>
      <c r="S793" s="2">
        <f t="shared" si="17"/>
        <v>953</v>
      </c>
    </row>
    <row r="794" spans="16:19">
      <c r="P794" s="2">
        <f>IF(AND((SalesData[Sales stage]&lt;&gt;"Won"),SalesData[Sales stage]&lt;&gt;"Lost",OR($B$2=1,INDEX($E$3:$E$13,$B$2)=SalesData[Country])),SalesData[Close Date/Expected Close Date]-DATE(2015,3,31),"")</f>
        <v>9</v>
      </c>
      <c r="Q794" s="2">
        <f>IFERROR(P794+ROWS($P$3:P795)/100000,"")</f>
        <v>9.00793</v>
      </c>
      <c r="R794" s="2">
        <f>IFERROR(SMALL($Q$2:$Q$1001,ROWS($Q$2:Q794)),"")</f>
        <v>79.009780000000006</v>
      </c>
      <c r="S794" s="2">
        <f t="shared" si="17"/>
        <v>978</v>
      </c>
    </row>
    <row r="795" spans="16:19">
      <c r="P795" s="2">
        <f>IF(AND((SalesData[Sales stage]&lt;&gt;"Won"),SalesData[Sales stage]&lt;&gt;"Lost",OR($B$2=1,INDEX($E$3:$E$13,$B$2)=SalesData[Country])),SalesData[Close Date/Expected Close Date]-DATE(2015,3,31),"")</f>
        <v>76</v>
      </c>
      <c r="Q795" s="2">
        <f>IFERROR(P795+ROWS($P$3:P796)/100000,"")</f>
        <v>76.007940000000005</v>
      </c>
      <c r="R795" s="2">
        <f>IFERROR(SMALL($Q$2:$Q$1001,ROWS($Q$2:Q795)),"")</f>
        <v>80.001440000000002</v>
      </c>
      <c r="S795" s="2">
        <f t="shared" si="17"/>
        <v>144</v>
      </c>
    </row>
    <row r="796" spans="16:19">
      <c r="P796" s="2">
        <f>IF(AND((SalesData[Sales stage]&lt;&gt;"Won"),SalesData[Sales stage]&lt;&gt;"Lost",OR($B$2=1,INDEX($E$3:$E$13,$B$2)=SalesData[Country])),SalesData[Close Date/Expected Close Date]-DATE(2015,3,31),"")</f>
        <v>43</v>
      </c>
      <c r="Q796" s="2">
        <f>IFERROR(P796+ROWS($P$3:P797)/100000,"")</f>
        <v>43.007950000000001</v>
      </c>
      <c r="R796" s="2">
        <f>IFERROR(SMALL($Q$2:$Q$1001,ROWS($Q$2:Q796)),"")</f>
        <v>80.001450000000006</v>
      </c>
      <c r="S796" s="2">
        <f t="shared" si="17"/>
        <v>145</v>
      </c>
    </row>
    <row r="797" spans="16:19">
      <c r="P797" s="2">
        <f>IF(AND((SalesData[Sales stage]&lt;&gt;"Won"),SalesData[Sales stage]&lt;&gt;"Lost",OR($B$2=1,INDEX($E$3:$E$13,$B$2)=SalesData[Country])),SalesData[Close Date/Expected Close Date]-DATE(2015,3,31),"")</f>
        <v>82</v>
      </c>
      <c r="Q797" s="2">
        <f>IFERROR(P797+ROWS($P$3:P798)/100000,"")</f>
        <v>82.007959999999997</v>
      </c>
      <c r="R797" s="2">
        <f>IFERROR(SMALL($Q$2:$Q$1001,ROWS($Q$2:Q797)),"")</f>
        <v>80.001779999999997</v>
      </c>
      <c r="S797" s="2">
        <f t="shared" si="17"/>
        <v>178</v>
      </c>
    </row>
    <row r="798" spans="16:19">
      <c r="P798" s="2">
        <f>IF(AND((SalesData[Sales stage]&lt;&gt;"Won"),SalesData[Sales stage]&lt;&gt;"Lost",OR($B$2=1,INDEX($E$3:$E$13,$B$2)=SalesData[Country])),SalesData[Close Date/Expected Close Date]-DATE(2015,3,31),"")</f>
        <v>7</v>
      </c>
      <c r="Q798" s="2">
        <f>IFERROR(P798+ROWS($P$3:P799)/100000,"")</f>
        <v>7.0079700000000003</v>
      </c>
      <c r="R798" s="2">
        <f>IFERROR(SMALL($Q$2:$Q$1001,ROWS($Q$2:Q798)),"")</f>
        <v>80.002110000000002</v>
      </c>
      <c r="S798" s="2">
        <f t="shared" si="17"/>
        <v>211</v>
      </c>
    </row>
    <row r="799" spans="16:19">
      <c r="P799" s="2">
        <f>IF(AND((SalesData[Sales stage]&lt;&gt;"Won"),SalesData[Sales stage]&lt;&gt;"Lost",OR($B$2=1,INDEX($E$3:$E$13,$B$2)=SalesData[Country])),SalesData[Close Date/Expected Close Date]-DATE(2015,3,31),"")</f>
        <v>54</v>
      </c>
      <c r="Q799" s="2">
        <f>IFERROR(P799+ROWS($P$3:P800)/100000,"")</f>
        <v>54.007980000000003</v>
      </c>
      <c r="R799" s="2">
        <f>IFERROR(SMALL($Q$2:$Q$1001,ROWS($Q$2:Q799)),"")</f>
        <v>80.002510000000001</v>
      </c>
      <c r="S799" s="2">
        <f t="shared" si="17"/>
        <v>251</v>
      </c>
    </row>
    <row r="800" spans="16:19">
      <c r="P800" s="2">
        <f>IF(AND((SalesData[Sales stage]&lt;&gt;"Won"),SalesData[Sales stage]&lt;&gt;"Lost",OR($B$2=1,INDEX($E$3:$E$13,$B$2)=SalesData[Country])),SalesData[Close Date/Expected Close Date]-DATE(2015,3,31),"")</f>
        <v>16</v>
      </c>
      <c r="Q800" s="2">
        <f>IFERROR(P800+ROWS($P$3:P801)/100000,"")</f>
        <v>16.007989999999999</v>
      </c>
      <c r="R800" s="2">
        <f>IFERROR(SMALL($Q$2:$Q$1001,ROWS($Q$2:Q800)),"")</f>
        <v>80.004689999999997</v>
      </c>
      <c r="S800" s="2">
        <f t="shared" si="17"/>
        <v>469</v>
      </c>
    </row>
    <row r="801" spans="16:19">
      <c r="P801" s="2">
        <f>IF(AND((SalesData[Sales stage]&lt;&gt;"Won"),SalesData[Sales stage]&lt;&gt;"Lost",OR($B$2=1,INDEX($E$3:$E$13,$B$2)=SalesData[Country])),SalesData[Close Date/Expected Close Date]-DATE(2015,3,31),"")</f>
        <v>44</v>
      </c>
      <c r="Q801" s="2">
        <f>IFERROR(P801+ROWS($P$3:P802)/100000,"")</f>
        <v>44.008000000000003</v>
      </c>
      <c r="R801" s="2">
        <f>IFERROR(SMALL($Q$2:$Q$1001,ROWS($Q$2:Q801)),"")</f>
        <v>80.009119999999996</v>
      </c>
      <c r="S801" s="2">
        <f t="shared" si="17"/>
        <v>912</v>
      </c>
    </row>
    <row r="802" spans="16:19">
      <c r="P802" s="2" t="str">
        <f>IF(AND((SalesData[Sales stage]&lt;&gt;"Won"),SalesData[Sales stage]&lt;&gt;"Lost",OR($B$2=1,INDEX($E$3:$E$13,$B$2)=SalesData[Country])),SalesData[Close Date/Expected Close Date]-DATE(2015,3,31),"")</f>
        <v/>
      </c>
      <c r="Q802" s="2" t="str">
        <f>IFERROR(P802+ROWS($P$3:P803)/100000,"")</f>
        <v/>
      </c>
      <c r="R802" s="2">
        <f>IFERROR(SMALL($Q$2:$Q$1001,ROWS($Q$2:Q802)),"")</f>
        <v>81.000730000000004</v>
      </c>
      <c r="S802" s="2">
        <f t="shared" si="17"/>
        <v>73</v>
      </c>
    </row>
    <row r="803" spans="16:19">
      <c r="P803" s="2">
        <f>IF(AND((SalesData[Sales stage]&lt;&gt;"Won"),SalesData[Sales stage]&lt;&gt;"Lost",OR($B$2=1,INDEX($E$3:$E$13,$B$2)=SalesData[Country])),SalesData[Close Date/Expected Close Date]-DATE(2015,3,31),"")</f>
        <v>67</v>
      </c>
      <c r="Q803" s="2">
        <f>IFERROR(P803+ROWS($P$3:P804)/100000,"")</f>
        <v>67.008020000000002</v>
      </c>
      <c r="R803" s="2">
        <f>IFERROR(SMALL($Q$2:$Q$1001,ROWS($Q$2:Q803)),"")</f>
        <v>81.001140000000007</v>
      </c>
      <c r="S803" s="2">
        <f t="shared" si="17"/>
        <v>114</v>
      </c>
    </row>
    <row r="804" spans="16:19">
      <c r="P804" s="2">
        <f>IF(AND((SalesData[Sales stage]&lt;&gt;"Won"),SalesData[Sales stage]&lt;&gt;"Lost",OR($B$2=1,INDEX($E$3:$E$13,$B$2)=SalesData[Country])),SalesData[Close Date/Expected Close Date]-DATE(2015,3,31),"")</f>
        <v>38</v>
      </c>
      <c r="Q804" s="2">
        <f>IFERROR(P804+ROWS($P$3:P805)/100000,"")</f>
        <v>38.008029999999998</v>
      </c>
      <c r="R804" s="2">
        <f>IFERROR(SMALL($Q$2:$Q$1001,ROWS($Q$2:Q804)),"")</f>
        <v>81.001940000000005</v>
      </c>
      <c r="S804" s="2">
        <f t="shared" si="17"/>
        <v>194</v>
      </c>
    </row>
    <row r="805" spans="16:19">
      <c r="P805" s="2">
        <f>IF(AND((SalesData[Sales stage]&lt;&gt;"Won"),SalesData[Sales stage]&lt;&gt;"Lost",OR($B$2=1,INDEX($E$3:$E$13,$B$2)=SalesData[Country])),SalesData[Close Date/Expected Close Date]-DATE(2015,3,31),"")</f>
        <v>4</v>
      </c>
      <c r="Q805" s="2">
        <f>IFERROR(P805+ROWS($P$3:P806)/100000,"")</f>
        <v>4.0080400000000003</v>
      </c>
      <c r="R805" s="2">
        <f>IFERROR(SMALL($Q$2:$Q$1001,ROWS($Q$2:Q805)),"")</f>
        <v>81.003799999999998</v>
      </c>
      <c r="S805" s="2">
        <f t="shared" si="17"/>
        <v>380</v>
      </c>
    </row>
    <row r="806" spans="16:19">
      <c r="P806" s="2">
        <f>IF(AND((SalesData[Sales stage]&lt;&gt;"Won"),SalesData[Sales stage]&lt;&gt;"Lost",OR($B$2=1,INDEX($E$3:$E$13,$B$2)=SalesData[Country])),SalesData[Close Date/Expected Close Date]-DATE(2015,3,31),"")</f>
        <v>64</v>
      </c>
      <c r="Q806" s="2">
        <f>IFERROR(P806+ROWS($P$3:P807)/100000,"")</f>
        <v>64.008049999999997</v>
      </c>
      <c r="R806" s="2">
        <f>IFERROR(SMALL($Q$2:$Q$1001,ROWS($Q$2:Q806)),"")</f>
        <v>81.004230000000007</v>
      </c>
      <c r="S806" s="2">
        <f t="shared" si="17"/>
        <v>423</v>
      </c>
    </row>
    <row r="807" spans="16:19">
      <c r="P807" s="2">
        <f>IF(AND((SalesData[Sales stage]&lt;&gt;"Won"),SalesData[Sales stage]&lt;&gt;"Lost",OR($B$2=1,INDEX($E$3:$E$13,$B$2)=SalesData[Country])),SalesData[Close Date/Expected Close Date]-DATE(2015,3,31),"")</f>
        <v>86</v>
      </c>
      <c r="Q807" s="2">
        <f>IFERROR(P807+ROWS($P$3:P808)/100000,"")</f>
        <v>86.00806</v>
      </c>
      <c r="R807" s="2">
        <f>IFERROR(SMALL($Q$2:$Q$1001,ROWS($Q$2:Q807)),"")</f>
        <v>81.004999999999995</v>
      </c>
      <c r="S807" s="2">
        <f t="shared" si="17"/>
        <v>500</v>
      </c>
    </row>
    <row r="808" spans="16:19">
      <c r="P808" s="2">
        <f>IF(AND((SalesData[Sales stage]&lt;&gt;"Won"),SalesData[Sales stage]&lt;&gt;"Lost",OR($B$2=1,INDEX($E$3:$E$13,$B$2)=SalesData[Country])),SalesData[Close Date/Expected Close Date]-DATE(2015,3,31),"")</f>
        <v>39</v>
      </c>
      <c r="Q808" s="2">
        <f>IFERROR(P808+ROWS($P$3:P809)/100000,"")</f>
        <v>39.008069999999996</v>
      </c>
      <c r="R808" s="2">
        <f>IFERROR(SMALL($Q$2:$Q$1001,ROWS($Q$2:Q808)),"")</f>
        <v>81.005759999999995</v>
      </c>
      <c r="S808" s="2">
        <f t="shared" si="17"/>
        <v>576</v>
      </c>
    </row>
    <row r="809" spans="16:19">
      <c r="P809" s="2" t="str">
        <f>IF(AND((SalesData[Sales stage]&lt;&gt;"Won"),SalesData[Sales stage]&lt;&gt;"Lost",OR($B$2=1,INDEX($E$3:$E$13,$B$2)=SalesData[Country])),SalesData[Close Date/Expected Close Date]-DATE(2015,3,31),"")</f>
        <v/>
      </c>
      <c r="Q809" s="2" t="str">
        <f>IFERROR(P809+ROWS($P$3:P810)/100000,"")</f>
        <v/>
      </c>
      <c r="R809" s="2">
        <f>IFERROR(SMALL($Q$2:$Q$1001,ROWS($Q$2:Q809)),"")</f>
        <v>81.005920000000003</v>
      </c>
      <c r="S809" s="2">
        <f t="shared" si="17"/>
        <v>592</v>
      </c>
    </row>
    <row r="810" spans="16:19">
      <c r="P810" s="2">
        <f>IF(AND((SalesData[Sales stage]&lt;&gt;"Won"),SalesData[Sales stage]&lt;&gt;"Lost",OR($B$2=1,INDEX($E$3:$E$13,$B$2)=SalesData[Country])),SalesData[Close Date/Expected Close Date]-DATE(2015,3,31),"")</f>
        <v>23</v>
      </c>
      <c r="Q810" s="2">
        <f>IFERROR(P810+ROWS($P$3:P811)/100000,"")</f>
        <v>23.008089999999999</v>
      </c>
      <c r="R810" s="2">
        <f>IFERROR(SMALL($Q$2:$Q$1001,ROWS($Q$2:Q810)),"")</f>
        <v>81.007080000000002</v>
      </c>
      <c r="S810" s="2">
        <f t="shared" si="17"/>
        <v>708</v>
      </c>
    </row>
    <row r="811" spans="16:19">
      <c r="P811" s="2">
        <f>IF(AND((SalesData[Sales stage]&lt;&gt;"Won"),SalesData[Sales stage]&lt;&gt;"Lost",OR($B$2=1,INDEX($E$3:$E$13,$B$2)=SalesData[Country])),SalesData[Close Date/Expected Close Date]-DATE(2015,3,31),"")</f>
        <v>34</v>
      </c>
      <c r="Q811" s="2">
        <f>IFERROR(P811+ROWS($P$3:P812)/100000,"")</f>
        <v>34.008099999999999</v>
      </c>
      <c r="R811" s="2">
        <f>IFERROR(SMALL($Q$2:$Q$1001,ROWS($Q$2:Q811)),"")</f>
        <v>81.008809999999997</v>
      </c>
      <c r="S811" s="2">
        <f t="shared" si="17"/>
        <v>881</v>
      </c>
    </row>
    <row r="812" spans="16:19">
      <c r="P812" s="2">
        <f>IF(AND((SalesData[Sales stage]&lt;&gt;"Won"),SalesData[Sales stage]&lt;&gt;"Lost",OR($B$2=1,INDEX($E$3:$E$13,$B$2)=SalesData[Country])),SalesData[Close Date/Expected Close Date]-DATE(2015,3,31),"")</f>
        <v>55</v>
      </c>
      <c r="Q812" s="2">
        <f>IFERROR(P812+ROWS($P$3:P813)/100000,"")</f>
        <v>55.008110000000002</v>
      </c>
      <c r="R812" s="2">
        <f>IFERROR(SMALL($Q$2:$Q$1001,ROWS($Q$2:Q812)),"")</f>
        <v>81.008960000000002</v>
      </c>
      <c r="S812" s="2">
        <f t="shared" si="17"/>
        <v>896</v>
      </c>
    </row>
    <row r="813" spans="16:19">
      <c r="P813" s="2">
        <f>IF(AND((SalesData[Sales stage]&lt;&gt;"Won"),SalesData[Sales stage]&lt;&gt;"Lost",OR($B$2=1,INDEX($E$3:$E$13,$B$2)=SalesData[Country])),SalesData[Close Date/Expected Close Date]-DATE(2015,3,31),"")</f>
        <v>60</v>
      </c>
      <c r="Q813" s="2">
        <f>IFERROR(P813+ROWS($P$3:P814)/100000,"")</f>
        <v>60.008119999999998</v>
      </c>
      <c r="R813" s="2">
        <f>IFERROR(SMALL($Q$2:$Q$1001,ROWS($Q$2:Q813)),"")</f>
        <v>82.000110000000006</v>
      </c>
      <c r="S813" s="2">
        <f t="shared" si="17"/>
        <v>11</v>
      </c>
    </row>
    <row r="814" spans="16:19">
      <c r="P814" s="2">
        <f>IF(AND((SalesData[Sales stage]&lt;&gt;"Won"),SalesData[Sales stage]&lt;&gt;"Lost",OR($B$2=1,INDEX($E$3:$E$13,$B$2)=SalesData[Country])),SalesData[Close Date/Expected Close Date]-DATE(2015,3,31),"")</f>
        <v>82</v>
      </c>
      <c r="Q814" s="2">
        <f>IFERROR(P814+ROWS($P$3:P815)/100000,"")</f>
        <v>82.008129999999994</v>
      </c>
      <c r="R814" s="2">
        <f>IFERROR(SMALL($Q$2:$Q$1001,ROWS($Q$2:Q814)),"")</f>
        <v>82.001930000000002</v>
      </c>
      <c r="S814" s="2">
        <f t="shared" si="17"/>
        <v>193</v>
      </c>
    </row>
    <row r="815" spans="16:19">
      <c r="P815" s="2">
        <f>IF(AND((SalesData[Sales stage]&lt;&gt;"Won"),SalesData[Sales stage]&lt;&gt;"Lost",OR($B$2=1,INDEX($E$3:$E$13,$B$2)=SalesData[Country])),SalesData[Close Date/Expected Close Date]-DATE(2015,3,31),"")</f>
        <v>45</v>
      </c>
      <c r="Q815" s="2">
        <f>IFERROR(P815+ROWS($P$3:P816)/100000,"")</f>
        <v>45.008139999999997</v>
      </c>
      <c r="R815" s="2">
        <f>IFERROR(SMALL($Q$2:$Q$1001,ROWS($Q$2:Q815)),"")</f>
        <v>82.002210000000005</v>
      </c>
      <c r="S815" s="2">
        <f t="shared" si="17"/>
        <v>221</v>
      </c>
    </row>
    <row r="816" spans="16:19">
      <c r="P816" s="2">
        <f>IF(AND((SalesData[Sales stage]&lt;&gt;"Won"),SalesData[Sales stage]&lt;&gt;"Lost",OR($B$2=1,INDEX($E$3:$E$13,$B$2)=SalesData[Country])),SalesData[Close Date/Expected Close Date]-DATE(2015,3,31),"")</f>
        <v>64</v>
      </c>
      <c r="Q816" s="2">
        <f>IFERROR(P816+ROWS($P$3:P817)/100000,"")</f>
        <v>64.008150000000001</v>
      </c>
      <c r="R816" s="2">
        <f>IFERROR(SMALL($Q$2:$Q$1001,ROWS($Q$2:Q816)),"")</f>
        <v>82.004279999999994</v>
      </c>
      <c r="S816" s="2">
        <f t="shared" si="17"/>
        <v>428</v>
      </c>
    </row>
    <row r="817" spans="16:19">
      <c r="P817" s="2">
        <f>IF(AND((SalesData[Sales stage]&lt;&gt;"Won"),SalesData[Sales stage]&lt;&gt;"Lost",OR($B$2=1,INDEX($E$3:$E$13,$B$2)=SalesData[Country])),SalesData[Close Date/Expected Close Date]-DATE(2015,3,31),"")</f>
        <v>90</v>
      </c>
      <c r="Q817" s="2">
        <f>IFERROR(P817+ROWS($P$3:P818)/100000,"")</f>
        <v>90.008160000000004</v>
      </c>
      <c r="R817" s="2">
        <f>IFERROR(SMALL($Q$2:$Q$1001,ROWS($Q$2:Q817)),"")</f>
        <v>82.007959999999997</v>
      </c>
      <c r="S817" s="2">
        <f t="shared" si="17"/>
        <v>796</v>
      </c>
    </row>
    <row r="818" spans="16:19">
      <c r="P818" s="2">
        <f>IF(AND((SalesData[Sales stage]&lt;&gt;"Won"),SalesData[Sales stage]&lt;&gt;"Lost",OR($B$2=1,INDEX($E$3:$E$13,$B$2)=SalesData[Country])),SalesData[Close Date/Expected Close Date]-DATE(2015,3,31),"")</f>
        <v>90</v>
      </c>
      <c r="Q818" s="2">
        <f>IFERROR(P818+ROWS($P$3:P819)/100000,"")</f>
        <v>90.008170000000007</v>
      </c>
      <c r="R818" s="2">
        <f>IFERROR(SMALL($Q$2:$Q$1001,ROWS($Q$2:Q818)),"")</f>
        <v>82.008129999999994</v>
      </c>
      <c r="S818" s="2">
        <f t="shared" si="17"/>
        <v>813</v>
      </c>
    </row>
    <row r="819" spans="16:19">
      <c r="P819" s="2">
        <f>IF(AND((SalesData[Sales stage]&lt;&gt;"Won"),SalesData[Sales stage]&lt;&gt;"Lost",OR($B$2=1,INDEX($E$3:$E$13,$B$2)=SalesData[Country])),SalesData[Close Date/Expected Close Date]-DATE(2015,3,31),"")</f>
        <v>76</v>
      </c>
      <c r="Q819" s="2">
        <f>IFERROR(P819+ROWS($P$3:P820)/100000,"")</f>
        <v>76.008179999999996</v>
      </c>
      <c r="R819" s="2">
        <f>IFERROR(SMALL($Q$2:$Q$1001,ROWS($Q$2:Q819)),"")</f>
        <v>83.000119999999995</v>
      </c>
      <c r="S819" s="2">
        <f t="shared" si="17"/>
        <v>12</v>
      </c>
    </row>
    <row r="820" spans="16:19">
      <c r="P820" s="2">
        <f>IF(AND((SalesData[Sales stage]&lt;&gt;"Won"),SalesData[Sales stage]&lt;&gt;"Lost",OR($B$2=1,INDEX($E$3:$E$13,$B$2)=SalesData[Country])),SalesData[Close Date/Expected Close Date]-DATE(2015,3,31),"")</f>
        <v>58</v>
      </c>
      <c r="Q820" s="2">
        <f>IFERROR(P820+ROWS($P$3:P821)/100000,"")</f>
        <v>58.008189999999999</v>
      </c>
      <c r="R820" s="2">
        <f>IFERROR(SMALL($Q$2:$Q$1001,ROWS($Q$2:Q820)),"")</f>
        <v>83.001760000000004</v>
      </c>
      <c r="S820" s="2">
        <f t="shared" si="17"/>
        <v>176</v>
      </c>
    </row>
    <row r="821" spans="16:19">
      <c r="P821" s="2">
        <f>IF(AND((SalesData[Sales stage]&lt;&gt;"Won"),SalesData[Sales stage]&lt;&gt;"Lost",OR($B$2=1,INDEX($E$3:$E$13,$B$2)=SalesData[Country])),SalesData[Close Date/Expected Close Date]-DATE(2015,3,31),"")</f>
        <v>14</v>
      </c>
      <c r="Q821" s="2">
        <f>IFERROR(P821+ROWS($P$3:P822)/100000,"")</f>
        <v>14.0082</v>
      </c>
      <c r="R821" s="2">
        <f>IFERROR(SMALL($Q$2:$Q$1001,ROWS($Q$2:Q821)),"")</f>
        <v>83.00206</v>
      </c>
      <c r="S821" s="2">
        <f t="shared" si="17"/>
        <v>206</v>
      </c>
    </row>
    <row r="822" spans="16:19">
      <c r="P822" s="2">
        <f>IF(AND((SalesData[Sales stage]&lt;&gt;"Won"),SalesData[Sales stage]&lt;&gt;"Lost",OR($B$2=1,INDEX($E$3:$E$13,$B$2)=SalesData[Country])),SalesData[Close Date/Expected Close Date]-DATE(2015,3,31),"")</f>
        <v>74</v>
      </c>
      <c r="Q822" s="2">
        <f>IFERROR(P822+ROWS($P$3:P823)/100000,"")</f>
        <v>74.008210000000005</v>
      </c>
      <c r="R822" s="2">
        <f>IFERROR(SMALL($Q$2:$Q$1001,ROWS($Q$2:Q822)),"")</f>
        <v>83.002279999999999</v>
      </c>
      <c r="S822" s="2">
        <f t="shared" si="17"/>
        <v>228</v>
      </c>
    </row>
    <row r="823" spans="16:19">
      <c r="P823" s="2">
        <f>IF(AND((SalesData[Sales stage]&lt;&gt;"Won"),SalesData[Sales stage]&lt;&gt;"Lost",OR($B$2=1,INDEX($E$3:$E$13,$B$2)=SalesData[Country])),SalesData[Close Date/Expected Close Date]-DATE(2015,3,31),"")</f>
        <v>70</v>
      </c>
      <c r="Q823" s="2">
        <f>IFERROR(P823+ROWS($P$3:P824)/100000,"")</f>
        <v>70.008219999999994</v>
      </c>
      <c r="R823" s="2">
        <f>IFERROR(SMALL($Q$2:$Q$1001,ROWS($Q$2:Q823)),"")</f>
        <v>83.004679999999993</v>
      </c>
      <c r="S823" s="2">
        <f t="shared" si="17"/>
        <v>468</v>
      </c>
    </row>
    <row r="824" spans="16:19">
      <c r="P824" s="2">
        <f>IF(AND((SalesData[Sales stage]&lt;&gt;"Won"),SalesData[Sales stage]&lt;&gt;"Lost",OR($B$2=1,INDEX($E$3:$E$13,$B$2)=SalesData[Country])),SalesData[Close Date/Expected Close Date]-DATE(2015,3,31),"")</f>
        <v>156</v>
      </c>
      <c r="Q824" s="2">
        <f>IFERROR(P824+ROWS($P$3:P825)/100000,"")</f>
        <v>156.00823</v>
      </c>
      <c r="R824" s="2">
        <f>IFERROR(SMALL($Q$2:$Q$1001,ROWS($Q$2:Q824)),"")</f>
        <v>83.005200000000002</v>
      </c>
      <c r="S824" s="2">
        <f t="shared" si="17"/>
        <v>520</v>
      </c>
    </row>
    <row r="825" spans="16:19">
      <c r="P825" s="2">
        <f>IF(AND((SalesData[Sales stage]&lt;&gt;"Won"),SalesData[Sales stage]&lt;&gt;"Lost",OR($B$2=1,INDEX($E$3:$E$13,$B$2)=SalesData[Country])),SalesData[Close Date/Expected Close Date]-DATE(2015,3,31),"")</f>
        <v>7</v>
      </c>
      <c r="Q825" s="2">
        <f>IFERROR(P825+ROWS($P$3:P826)/100000,"")</f>
        <v>7.0082399999999998</v>
      </c>
      <c r="R825" s="2">
        <f>IFERROR(SMALL($Q$2:$Q$1001,ROWS($Q$2:Q825)),"")</f>
        <v>83.006249999999994</v>
      </c>
      <c r="S825" s="2">
        <f t="shared" si="17"/>
        <v>625</v>
      </c>
    </row>
    <row r="826" spans="16:19">
      <c r="P826" s="2">
        <f>IF(AND((SalesData[Sales stage]&lt;&gt;"Won"),SalesData[Sales stage]&lt;&gt;"Lost",OR($B$2=1,INDEX($E$3:$E$13,$B$2)=SalesData[Country])),SalesData[Close Date/Expected Close Date]-DATE(2015,3,31),"")</f>
        <v>27</v>
      </c>
      <c r="Q826" s="2">
        <f>IFERROR(P826+ROWS($P$3:P827)/100000,"")</f>
        <v>27.00825</v>
      </c>
      <c r="R826" s="2">
        <f>IFERROR(SMALL($Q$2:$Q$1001,ROWS($Q$2:Q826)),"")</f>
        <v>83.008560000000003</v>
      </c>
      <c r="S826" s="2">
        <f t="shared" si="17"/>
        <v>856</v>
      </c>
    </row>
    <row r="827" spans="16:19">
      <c r="P827" s="2">
        <f>IF(AND((SalesData[Sales stage]&lt;&gt;"Won"),SalesData[Sales stage]&lt;&gt;"Lost",OR($B$2=1,INDEX($E$3:$E$13,$B$2)=SalesData[Country])),SalesData[Close Date/Expected Close Date]-DATE(2015,3,31),"")</f>
        <v>177</v>
      </c>
      <c r="Q827" s="2">
        <f>IFERROR(P827+ROWS($P$3:P828)/100000,"")</f>
        <v>177.00826000000001</v>
      </c>
      <c r="R827" s="2">
        <f>IFERROR(SMALL($Q$2:$Q$1001,ROWS($Q$2:Q827)),"")</f>
        <v>83.008650000000003</v>
      </c>
      <c r="S827" s="2">
        <f t="shared" si="17"/>
        <v>865</v>
      </c>
    </row>
    <row r="828" spans="16:19">
      <c r="P828" s="2">
        <f>IF(AND((SalesData[Sales stage]&lt;&gt;"Won"),SalesData[Sales stage]&lt;&gt;"Lost",OR($B$2=1,INDEX($E$3:$E$13,$B$2)=SalesData[Country])),SalesData[Close Date/Expected Close Date]-DATE(2015,3,31),"")</f>
        <v>16</v>
      </c>
      <c r="Q828" s="2">
        <f>IFERROR(P828+ROWS($P$3:P829)/100000,"")</f>
        <v>16.00827</v>
      </c>
      <c r="R828" s="2">
        <f>IFERROR(SMALL($Q$2:$Q$1001,ROWS($Q$2:Q828)),"")</f>
        <v>83.009619999999998</v>
      </c>
      <c r="S828" s="2">
        <f t="shared" si="17"/>
        <v>962</v>
      </c>
    </row>
    <row r="829" spans="16:19">
      <c r="P829" s="2">
        <f>IF(AND((SalesData[Sales stage]&lt;&gt;"Won"),SalesData[Sales stage]&lt;&gt;"Lost",OR($B$2=1,INDEX($E$3:$E$13,$B$2)=SalesData[Country])),SalesData[Close Date/Expected Close Date]-DATE(2015,3,31),"")</f>
        <v>76</v>
      </c>
      <c r="Q829" s="2">
        <f>IFERROR(P829+ROWS($P$3:P830)/100000,"")</f>
        <v>76.008279999999999</v>
      </c>
      <c r="R829" s="2">
        <f>IFERROR(SMALL($Q$2:$Q$1001,ROWS($Q$2:Q829)),"")</f>
        <v>83.009630000000001</v>
      </c>
      <c r="S829" s="2">
        <f t="shared" si="17"/>
        <v>963</v>
      </c>
    </row>
    <row r="830" spans="16:19">
      <c r="P830" s="2">
        <f>IF(AND((SalesData[Sales stage]&lt;&gt;"Won"),SalesData[Sales stage]&lt;&gt;"Lost",OR($B$2=1,INDEX($E$3:$E$13,$B$2)=SalesData[Country])),SalesData[Close Date/Expected Close Date]-DATE(2015,3,31),"")</f>
        <v>19</v>
      </c>
      <c r="Q830" s="2">
        <f>IFERROR(P830+ROWS($P$3:P831)/100000,"")</f>
        <v>19.008289999999999</v>
      </c>
      <c r="R830" s="2">
        <f>IFERROR(SMALL($Q$2:$Q$1001,ROWS($Q$2:Q830)),"")</f>
        <v>84.000799999999998</v>
      </c>
      <c r="S830" s="2">
        <f t="shared" si="17"/>
        <v>80</v>
      </c>
    </row>
    <row r="831" spans="16:19">
      <c r="P831" s="2">
        <f>IF(AND((SalesData[Sales stage]&lt;&gt;"Won"),SalesData[Sales stage]&lt;&gt;"Lost",OR($B$2=1,INDEX($E$3:$E$13,$B$2)=SalesData[Country])),SalesData[Close Date/Expected Close Date]-DATE(2015,3,31),"")</f>
        <v>5</v>
      </c>
      <c r="Q831" s="2">
        <f>IFERROR(P831+ROWS($P$3:P832)/100000,"")</f>
        <v>5.0083000000000002</v>
      </c>
      <c r="R831" s="2">
        <f>IFERROR(SMALL($Q$2:$Q$1001,ROWS($Q$2:Q831)),"")</f>
        <v>84.003659999999996</v>
      </c>
      <c r="S831" s="2">
        <f t="shared" si="17"/>
        <v>366</v>
      </c>
    </row>
    <row r="832" spans="16:19">
      <c r="P832" s="2">
        <f>IF(AND((SalesData[Sales stage]&lt;&gt;"Won"),SalesData[Sales stage]&lt;&gt;"Lost",OR($B$2=1,INDEX($E$3:$E$13,$B$2)=SalesData[Country])),SalesData[Close Date/Expected Close Date]-DATE(2015,3,31),"")</f>
        <v>88</v>
      </c>
      <c r="Q832" s="2">
        <f>IFERROR(P832+ROWS($P$3:P833)/100000,"")</f>
        <v>88.008309999999994</v>
      </c>
      <c r="R832" s="2">
        <f>IFERROR(SMALL($Q$2:$Q$1001,ROWS($Q$2:Q832)),"")</f>
        <v>84.007220000000004</v>
      </c>
      <c r="S832" s="2">
        <f t="shared" si="17"/>
        <v>722</v>
      </c>
    </row>
    <row r="833" spans="16:19">
      <c r="P833" s="2">
        <f>IF(AND((SalesData[Sales stage]&lt;&gt;"Won"),SalesData[Sales stage]&lt;&gt;"Lost",OR($B$2=1,INDEX($E$3:$E$13,$B$2)=SalesData[Country])),SalesData[Close Date/Expected Close Date]-DATE(2015,3,31),"")</f>
        <v>89</v>
      </c>
      <c r="Q833" s="2">
        <f>IFERROR(P833+ROWS($P$3:P834)/100000,"")</f>
        <v>89.008319999999998</v>
      </c>
      <c r="R833" s="2">
        <f>IFERROR(SMALL($Q$2:$Q$1001,ROWS($Q$2:Q833)),"")</f>
        <v>84.007580000000004</v>
      </c>
      <c r="S833" s="2">
        <f t="shared" si="17"/>
        <v>758</v>
      </c>
    </row>
    <row r="834" spans="16:19">
      <c r="P834" s="2">
        <f>IF(AND((SalesData[Sales stage]&lt;&gt;"Won"),SalesData[Sales stage]&lt;&gt;"Lost",OR($B$2=1,INDEX($E$3:$E$13,$B$2)=SalesData[Country])),SalesData[Close Date/Expected Close Date]-DATE(2015,3,31),"")</f>
        <v>59</v>
      </c>
      <c r="Q834" s="2">
        <f>IFERROR(P834+ROWS($P$3:P835)/100000,"")</f>
        <v>59.008330000000001</v>
      </c>
      <c r="R834" s="2">
        <f>IFERROR(SMALL($Q$2:$Q$1001,ROWS($Q$2:Q834)),"")</f>
        <v>84.007679999999993</v>
      </c>
      <c r="S834" s="2">
        <f t="shared" si="17"/>
        <v>768</v>
      </c>
    </row>
    <row r="835" spans="16:19">
      <c r="P835" s="2">
        <f>IF(AND((SalesData[Sales stage]&lt;&gt;"Won"),SalesData[Sales stage]&lt;&gt;"Lost",OR($B$2=1,INDEX($E$3:$E$13,$B$2)=SalesData[Country])),SalesData[Close Date/Expected Close Date]-DATE(2015,3,31),"")</f>
        <v>73</v>
      </c>
      <c r="Q835" s="2">
        <f>IFERROR(P835+ROWS($P$3:P836)/100000,"")</f>
        <v>73.008340000000004</v>
      </c>
      <c r="R835" s="2">
        <f>IFERROR(SMALL($Q$2:$Q$1001,ROWS($Q$2:Q835)),"")</f>
        <v>84.008359999999996</v>
      </c>
      <c r="S835" s="2">
        <f t="shared" ref="S835:S898" si="18">IF(R835&lt;&gt;"",MATCH(R835,$Q$2:$Q$1001,0),"")</f>
        <v>836</v>
      </c>
    </row>
    <row r="836" spans="16:19">
      <c r="P836" s="2">
        <f>IF(AND((SalesData[Sales stage]&lt;&gt;"Won"),SalesData[Sales stage]&lt;&gt;"Lost",OR($B$2=1,INDEX($E$3:$E$13,$B$2)=SalesData[Country])),SalesData[Close Date/Expected Close Date]-DATE(2015,3,31),"")</f>
        <v>44</v>
      </c>
      <c r="Q836" s="2">
        <f>IFERROR(P836+ROWS($P$3:P837)/100000,"")</f>
        <v>44.00835</v>
      </c>
      <c r="R836" s="2">
        <f>IFERROR(SMALL($Q$2:$Q$1001,ROWS($Q$2:Q836)),"")</f>
        <v>84.008790000000005</v>
      </c>
      <c r="S836" s="2">
        <f t="shared" si="18"/>
        <v>879</v>
      </c>
    </row>
    <row r="837" spans="16:19">
      <c r="P837" s="2">
        <f>IF(AND((SalesData[Sales stage]&lt;&gt;"Won"),SalesData[Sales stage]&lt;&gt;"Lost",OR($B$2=1,INDEX($E$3:$E$13,$B$2)=SalesData[Country])),SalesData[Close Date/Expected Close Date]-DATE(2015,3,31),"")</f>
        <v>84</v>
      </c>
      <c r="Q837" s="2">
        <f>IFERROR(P837+ROWS($P$3:P838)/100000,"")</f>
        <v>84.008359999999996</v>
      </c>
      <c r="R837" s="2">
        <f>IFERROR(SMALL($Q$2:$Q$1001,ROWS($Q$2:Q837)),"")</f>
        <v>84.008920000000003</v>
      </c>
      <c r="S837" s="2">
        <f t="shared" si="18"/>
        <v>892</v>
      </c>
    </row>
    <row r="838" spans="16:19">
      <c r="P838" s="2">
        <f>IF(AND((SalesData[Sales stage]&lt;&gt;"Won"),SalesData[Sales stage]&lt;&gt;"Lost",OR($B$2=1,INDEX($E$3:$E$13,$B$2)=SalesData[Country])),SalesData[Close Date/Expected Close Date]-DATE(2015,3,31),"")</f>
        <v>43</v>
      </c>
      <c r="Q838" s="2">
        <f>IFERROR(P838+ROWS($P$3:P839)/100000,"")</f>
        <v>43.008369999999999</v>
      </c>
      <c r="R838" s="2">
        <f>IFERROR(SMALL($Q$2:$Q$1001,ROWS($Q$2:Q838)),"")</f>
        <v>84.009020000000007</v>
      </c>
      <c r="S838" s="2">
        <f t="shared" si="18"/>
        <v>902</v>
      </c>
    </row>
    <row r="839" spans="16:19">
      <c r="P839" s="2">
        <f>IF(AND((SalesData[Sales stage]&lt;&gt;"Won"),SalesData[Sales stage]&lt;&gt;"Lost",OR($B$2=1,INDEX($E$3:$E$13,$B$2)=SalesData[Country])),SalesData[Close Date/Expected Close Date]-DATE(2015,3,31),"")</f>
        <v>5</v>
      </c>
      <c r="Q839" s="2">
        <f>IFERROR(P839+ROWS($P$3:P840)/100000,"")</f>
        <v>5.0083799999999998</v>
      </c>
      <c r="R839" s="2">
        <f>IFERROR(SMALL($Q$2:$Q$1001,ROWS($Q$2:Q839)),"")</f>
        <v>84.009079999999997</v>
      </c>
      <c r="S839" s="2">
        <f t="shared" si="18"/>
        <v>908</v>
      </c>
    </row>
    <row r="840" spans="16:19">
      <c r="P840" s="2">
        <f>IF(AND((SalesData[Sales stage]&lt;&gt;"Won"),SalesData[Sales stage]&lt;&gt;"Lost",OR($B$2=1,INDEX($E$3:$E$13,$B$2)=SalesData[Country])),SalesData[Close Date/Expected Close Date]-DATE(2015,3,31),"")</f>
        <v>14</v>
      </c>
      <c r="Q840" s="2">
        <f>IFERROR(P840+ROWS($P$3:P841)/100000,"")</f>
        <v>14.00839</v>
      </c>
      <c r="R840" s="2">
        <f>IFERROR(SMALL($Q$2:$Q$1001,ROWS($Q$2:Q840)),"")</f>
        <v>84.009289999999993</v>
      </c>
      <c r="S840" s="2">
        <f t="shared" si="18"/>
        <v>929</v>
      </c>
    </row>
    <row r="841" spans="16:19">
      <c r="P841" s="2">
        <f>IF(AND((SalesData[Sales stage]&lt;&gt;"Won"),SalesData[Sales stage]&lt;&gt;"Lost",OR($B$2=1,INDEX($E$3:$E$13,$B$2)=SalesData[Country])),SalesData[Close Date/Expected Close Date]-DATE(2015,3,31),"")</f>
        <v>78</v>
      </c>
      <c r="Q841" s="2">
        <f>IFERROR(P841+ROWS($P$3:P842)/100000,"")</f>
        <v>78.008399999999995</v>
      </c>
      <c r="R841" s="2">
        <f>IFERROR(SMALL($Q$2:$Q$1001,ROWS($Q$2:Q841)),"")</f>
        <v>84.009500000000003</v>
      </c>
      <c r="S841" s="2">
        <f t="shared" si="18"/>
        <v>950</v>
      </c>
    </row>
    <row r="842" spans="16:19">
      <c r="P842" s="2">
        <f>IF(AND((SalesData[Sales stage]&lt;&gt;"Won"),SalesData[Sales stage]&lt;&gt;"Lost",OR($B$2=1,INDEX($E$3:$E$13,$B$2)=SalesData[Country])),SalesData[Close Date/Expected Close Date]-DATE(2015,3,31),"")</f>
        <v>87</v>
      </c>
      <c r="Q842" s="2">
        <f>IFERROR(P842+ROWS($P$3:P843)/100000,"")</f>
        <v>87.008409999999998</v>
      </c>
      <c r="R842" s="2">
        <f>IFERROR(SMALL($Q$2:$Q$1001,ROWS($Q$2:Q842)),"")</f>
        <v>85.000439999999998</v>
      </c>
      <c r="S842" s="2">
        <f t="shared" si="18"/>
        <v>44</v>
      </c>
    </row>
    <row r="843" spans="16:19">
      <c r="P843" s="2">
        <f>IF(AND((SalesData[Sales stage]&lt;&gt;"Won"),SalesData[Sales stage]&lt;&gt;"Lost",OR($B$2=1,INDEX($E$3:$E$13,$B$2)=SalesData[Country])),SalesData[Close Date/Expected Close Date]-DATE(2015,3,31),"")</f>
        <v>73</v>
      </c>
      <c r="Q843" s="2">
        <f>IFERROR(P843+ROWS($P$3:P844)/100000,"")</f>
        <v>73.008420000000001</v>
      </c>
      <c r="R843" s="2">
        <f>IFERROR(SMALL($Q$2:$Q$1001,ROWS($Q$2:Q843)),"")</f>
        <v>85.002889999999994</v>
      </c>
      <c r="S843" s="2">
        <f t="shared" si="18"/>
        <v>289</v>
      </c>
    </row>
    <row r="844" spans="16:19">
      <c r="P844" s="2">
        <f>IF(AND((SalesData[Sales stage]&lt;&gt;"Won"),SalesData[Sales stage]&lt;&gt;"Lost",OR($B$2=1,INDEX($E$3:$E$13,$B$2)=SalesData[Country])),SalesData[Close Date/Expected Close Date]-DATE(2015,3,31),"")</f>
        <v>58</v>
      </c>
      <c r="Q844" s="2">
        <f>IFERROR(P844+ROWS($P$3:P845)/100000,"")</f>
        <v>58.008429999999997</v>
      </c>
      <c r="R844" s="2">
        <f>IFERROR(SMALL($Q$2:$Q$1001,ROWS($Q$2:Q844)),"")</f>
        <v>85.005080000000007</v>
      </c>
      <c r="S844" s="2">
        <f t="shared" si="18"/>
        <v>508</v>
      </c>
    </row>
    <row r="845" spans="16:19">
      <c r="P845" s="2">
        <f>IF(AND((SalesData[Sales stage]&lt;&gt;"Won"),SalesData[Sales stage]&lt;&gt;"Lost",OR($B$2=1,INDEX($E$3:$E$13,$B$2)=SalesData[Country])),SalesData[Close Date/Expected Close Date]-DATE(2015,3,31),"")</f>
        <v>55</v>
      </c>
      <c r="Q845" s="2">
        <f>IFERROR(P845+ROWS($P$3:P846)/100000,"")</f>
        <v>55.00844</v>
      </c>
      <c r="R845" s="2">
        <f>IFERROR(SMALL($Q$2:$Q$1001,ROWS($Q$2:Q845)),"")</f>
        <v>85.005120000000005</v>
      </c>
      <c r="S845" s="2">
        <f t="shared" si="18"/>
        <v>512</v>
      </c>
    </row>
    <row r="846" spans="16:19">
      <c r="P846" s="2">
        <f>IF(AND((SalesData[Sales stage]&lt;&gt;"Won"),SalesData[Sales stage]&lt;&gt;"Lost",OR($B$2=1,INDEX($E$3:$E$13,$B$2)=SalesData[Country])),SalesData[Close Date/Expected Close Date]-DATE(2015,3,31),"")</f>
        <v>51</v>
      </c>
      <c r="Q846" s="2">
        <f>IFERROR(P846+ROWS($P$3:P847)/100000,"")</f>
        <v>51.008450000000003</v>
      </c>
      <c r="R846" s="2">
        <f>IFERROR(SMALL($Q$2:$Q$1001,ROWS($Q$2:Q846)),"")</f>
        <v>85.007279999999994</v>
      </c>
      <c r="S846" s="2">
        <f t="shared" si="18"/>
        <v>728</v>
      </c>
    </row>
    <row r="847" spans="16:19">
      <c r="P847" s="2">
        <f>IF(AND((SalesData[Sales stage]&lt;&gt;"Won"),SalesData[Sales stage]&lt;&gt;"Lost",OR($B$2=1,INDEX($E$3:$E$13,$B$2)=SalesData[Country])),SalesData[Close Date/Expected Close Date]-DATE(2015,3,31),"")</f>
        <v>64</v>
      </c>
      <c r="Q847" s="2">
        <f>IFERROR(P847+ROWS($P$3:P848)/100000,"")</f>
        <v>64.008459999999999</v>
      </c>
      <c r="R847" s="2">
        <f>IFERROR(SMALL($Q$2:$Q$1001,ROWS($Q$2:Q847)),"")</f>
        <v>85.007689999999997</v>
      </c>
      <c r="S847" s="2">
        <f t="shared" si="18"/>
        <v>769</v>
      </c>
    </row>
    <row r="848" spans="16:19">
      <c r="P848" s="2">
        <f>IF(AND((SalesData[Sales stage]&lt;&gt;"Won"),SalesData[Sales stage]&lt;&gt;"Lost",OR($B$2=1,INDEX($E$3:$E$13,$B$2)=SalesData[Country])),SalesData[Close Date/Expected Close Date]-DATE(2015,3,31),"")</f>
        <v>73</v>
      </c>
      <c r="Q848" s="2">
        <f>IFERROR(P848+ROWS($P$3:P849)/100000,"")</f>
        <v>73.008470000000003</v>
      </c>
      <c r="R848" s="2">
        <f>IFERROR(SMALL($Q$2:$Q$1001,ROWS($Q$2:Q848)),"")</f>
        <v>85.007810000000006</v>
      </c>
      <c r="S848" s="2">
        <f t="shared" si="18"/>
        <v>781</v>
      </c>
    </row>
    <row r="849" spans="16:19">
      <c r="P849" s="2">
        <f>IF(AND((SalesData[Sales stage]&lt;&gt;"Won"),SalesData[Sales stage]&lt;&gt;"Lost",OR($B$2=1,INDEX($E$3:$E$13,$B$2)=SalesData[Country])),SalesData[Close Date/Expected Close Date]-DATE(2015,3,31),"")</f>
        <v>64</v>
      </c>
      <c r="Q849" s="2">
        <f>IFERROR(P849+ROWS($P$3:P850)/100000,"")</f>
        <v>64.008480000000006</v>
      </c>
      <c r="R849" s="2">
        <f>IFERROR(SMALL($Q$2:$Q$1001,ROWS($Q$2:Q849)),"")</f>
        <v>85.01</v>
      </c>
      <c r="S849" s="2">
        <f t="shared" si="18"/>
        <v>1000</v>
      </c>
    </row>
    <row r="850" spans="16:19">
      <c r="P850" s="2">
        <f>IF(AND((SalesData[Sales stage]&lt;&gt;"Won"),SalesData[Sales stage]&lt;&gt;"Lost",OR($B$2=1,INDEX($E$3:$E$13,$B$2)=SalesData[Country])),SalesData[Close Date/Expected Close Date]-DATE(2015,3,31),"")</f>
        <v>3</v>
      </c>
      <c r="Q850" s="2">
        <f>IFERROR(P850+ROWS($P$3:P851)/100000,"")</f>
        <v>3.0084900000000001</v>
      </c>
      <c r="R850" s="2">
        <f>IFERROR(SMALL($Q$2:$Q$1001,ROWS($Q$2:Q850)),"")</f>
        <v>86.001300000000001</v>
      </c>
      <c r="S850" s="2">
        <f t="shared" si="18"/>
        <v>130</v>
      </c>
    </row>
    <row r="851" spans="16:19">
      <c r="P851" s="2">
        <f>IF(AND((SalesData[Sales stage]&lt;&gt;"Won"),SalesData[Sales stage]&lt;&gt;"Lost",OR($B$2=1,INDEX($E$3:$E$13,$B$2)=SalesData[Country])),SalesData[Close Date/Expected Close Date]-DATE(2015,3,31),"")</f>
        <v>78</v>
      </c>
      <c r="Q851" s="2">
        <f>IFERROR(P851+ROWS($P$3:P852)/100000,"")</f>
        <v>78.008499999999998</v>
      </c>
      <c r="R851" s="2">
        <f>IFERROR(SMALL($Q$2:$Q$1001,ROWS($Q$2:Q851)),"")</f>
        <v>86.003209999999996</v>
      </c>
      <c r="S851" s="2">
        <f t="shared" si="18"/>
        <v>321</v>
      </c>
    </row>
    <row r="852" spans="16:19">
      <c r="P852" s="2">
        <f>IF(AND((SalesData[Sales stage]&lt;&gt;"Won"),SalesData[Sales stage]&lt;&gt;"Lost",OR($B$2=1,INDEX($E$3:$E$13,$B$2)=SalesData[Country])),SalesData[Close Date/Expected Close Date]-DATE(2015,3,31),"")</f>
        <v>40</v>
      </c>
      <c r="Q852" s="2">
        <f>IFERROR(P852+ROWS($P$3:P853)/100000,"")</f>
        <v>40.008510000000001</v>
      </c>
      <c r="R852" s="2">
        <f>IFERROR(SMALL($Q$2:$Q$1001,ROWS($Q$2:Q852)),"")</f>
        <v>86.004720000000006</v>
      </c>
      <c r="S852" s="2">
        <f t="shared" si="18"/>
        <v>472</v>
      </c>
    </row>
    <row r="853" spans="16:19">
      <c r="P853" s="2">
        <f>IF(AND((SalesData[Sales stage]&lt;&gt;"Won"),SalesData[Sales stage]&lt;&gt;"Lost",OR($B$2=1,INDEX($E$3:$E$13,$B$2)=SalesData[Country])),SalesData[Close Date/Expected Close Date]-DATE(2015,3,31),"")</f>
        <v>22</v>
      </c>
      <c r="Q853" s="2">
        <f>IFERROR(P853+ROWS($P$3:P854)/100000,"")</f>
        <v>22.008520000000001</v>
      </c>
      <c r="R853" s="2">
        <f>IFERROR(SMALL($Q$2:$Q$1001,ROWS($Q$2:Q853)),"")</f>
        <v>86.004869999999997</v>
      </c>
      <c r="S853" s="2">
        <f t="shared" si="18"/>
        <v>487</v>
      </c>
    </row>
    <row r="854" spans="16:19">
      <c r="P854" s="2">
        <f>IF(AND((SalesData[Sales stage]&lt;&gt;"Won"),SalesData[Sales stage]&lt;&gt;"Lost",OR($B$2=1,INDEX($E$3:$E$13,$B$2)=SalesData[Country])),SalesData[Close Date/Expected Close Date]-DATE(2015,3,31),"")</f>
        <v>61</v>
      </c>
      <c r="Q854" s="2">
        <f>IFERROR(P854+ROWS($P$3:P855)/100000,"")</f>
        <v>61.00853</v>
      </c>
      <c r="R854" s="2">
        <f>IFERROR(SMALL($Q$2:$Q$1001,ROWS($Q$2:Q854)),"")</f>
        <v>86.005650000000003</v>
      </c>
      <c r="S854" s="2">
        <f t="shared" si="18"/>
        <v>565</v>
      </c>
    </row>
    <row r="855" spans="16:19">
      <c r="P855" s="2">
        <f>IF(AND((SalesData[Sales stage]&lt;&gt;"Won"),SalesData[Sales stage]&lt;&gt;"Lost",OR($B$2=1,INDEX($E$3:$E$13,$B$2)=SalesData[Country])),SalesData[Close Date/Expected Close Date]-DATE(2015,3,31),"")</f>
        <v>86</v>
      </c>
      <c r="Q855" s="2">
        <f>IFERROR(P855+ROWS($P$3:P856)/100000,"")</f>
        <v>86.008539999999996</v>
      </c>
      <c r="R855" s="2">
        <f>IFERROR(SMALL($Q$2:$Q$1001,ROWS($Q$2:Q855)),"")</f>
        <v>86.005889999999994</v>
      </c>
      <c r="S855" s="2">
        <f t="shared" si="18"/>
        <v>589</v>
      </c>
    </row>
    <row r="856" spans="16:19">
      <c r="P856" s="2">
        <f>IF(AND((SalesData[Sales stage]&lt;&gt;"Won"),SalesData[Sales stage]&lt;&gt;"Lost",OR($B$2=1,INDEX($E$3:$E$13,$B$2)=SalesData[Country])),SalesData[Close Date/Expected Close Date]-DATE(2015,3,31),"")</f>
        <v>62</v>
      </c>
      <c r="Q856" s="2">
        <f>IFERROR(P856+ROWS($P$3:P857)/100000,"")</f>
        <v>62.00855</v>
      </c>
      <c r="R856" s="2">
        <f>IFERROR(SMALL($Q$2:$Q$1001,ROWS($Q$2:Q856)),"")</f>
        <v>86.006870000000006</v>
      </c>
      <c r="S856" s="2">
        <f t="shared" si="18"/>
        <v>687</v>
      </c>
    </row>
    <row r="857" spans="16:19">
      <c r="P857" s="2">
        <f>IF(AND((SalesData[Sales stage]&lt;&gt;"Won"),SalesData[Sales stage]&lt;&gt;"Lost",OR($B$2=1,INDEX($E$3:$E$13,$B$2)=SalesData[Country])),SalesData[Close Date/Expected Close Date]-DATE(2015,3,31),"")</f>
        <v>83</v>
      </c>
      <c r="Q857" s="2">
        <f>IFERROR(P857+ROWS($P$3:P858)/100000,"")</f>
        <v>83.008560000000003</v>
      </c>
      <c r="R857" s="2">
        <f>IFERROR(SMALL($Q$2:$Q$1001,ROWS($Q$2:Q857)),"")</f>
        <v>86.007739999999998</v>
      </c>
      <c r="S857" s="2">
        <f t="shared" si="18"/>
        <v>774</v>
      </c>
    </row>
    <row r="858" spans="16:19">
      <c r="P858" s="2">
        <f>IF(AND((SalesData[Sales stage]&lt;&gt;"Won"),SalesData[Sales stage]&lt;&gt;"Lost",OR($B$2=1,INDEX($E$3:$E$13,$B$2)=SalesData[Country])),SalesData[Close Date/Expected Close Date]-DATE(2015,3,31),"")</f>
        <v>69</v>
      </c>
      <c r="Q858" s="2">
        <f>IFERROR(P858+ROWS($P$3:P859)/100000,"")</f>
        <v>69.008570000000006</v>
      </c>
      <c r="R858" s="2">
        <f>IFERROR(SMALL($Q$2:$Q$1001,ROWS($Q$2:Q858)),"")</f>
        <v>86.007840000000002</v>
      </c>
      <c r="S858" s="2">
        <f t="shared" si="18"/>
        <v>784</v>
      </c>
    </row>
    <row r="859" spans="16:19">
      <c r="P859" s="2">
        <f>IF(AND((SalesData[Sales stage]&lt;&gt;"Won"),SalesData[Sales stage]&lt;&gt;"Lost",OR($B$2=1,INDEX($E$3:$E$13,$B$2)=SalesData[Country])),SalesData[Close Date/Expected Close Date]-DATE(2015,3,31),"")</f>
        <v>31</v>
      </c>
      <c r="Q859" s="2">
        <f>IFERROR(P859+ROWS($P$3:P860)/100000,"")</f>
        <v>31.008579999999998</v>
      </c>
      <c r="R859" s="2">
        <f>IFERROR(SMALL($Q$2:$Q$1001,ROWS($Q$2:Q859)),"")</f>
        <v>86.00806</v>
      </c>
      <c r="S859" s="2">
        <f t="shared" si="18"/>
        <v>806</v>
      </c>
    </row>
    <row r="860" spans="16:19">
      <c r="P860" s="2">
        <f>IF(AND((SalesData[Sales stage]&lt;&gt;"Won"),SalesData[Sales stage]&lt;&gt;"Lost",OR($B$2=1,INDEX($E$3:$E$13,$B$2)=SalesData[Country])),SalesData[Close Date/Expected Close Date]-DATE(2015,3,31),"")</f>
        <v>14</v>
      </c>
      <c r="Q860" s="2">
        <f>IFERROR(P860+ROWS($P$3:P861)/100000,"")</f>
        <v>14.00859</v>
      </c>
      <c r="R860" s="2">
        <f>IFERROR(SMALL($Q$2:$Q$1001,ROWS($Q$2:Q860)),"")</f>
        <v>86.008539999999996</v>
      </c>
      <c r="S860" s="2">
        <f t="shared" si="18"/>
        <v>854</v>
      </c>
    </row>
    <row r="861" spans="16:19">
      <c r="P861" s="2">
        <f>IF(AND((SalesData[Sales stage]&lt;&gt;"Won"),SalesData[Sales stage]&lt;&gt;"Lost",OR($B$2=1,INDEX($E$3:$E$13,$B$2)=SalesData[Country])),SalesData[Close Date/Expected Close Date]-DATE(2015,3,31),"")</f>
        <v>58</v>
      </c>
      <c r="Q861" s="2">
        <f>IFERROR(P861+ROWS($P$3:P862)/100000,"")</f>
        <v>58.008600000000001</v>
      </c>
      <c r="R861" s="2">
        <f>IFERROR(SMALL($Q$2:$Q$1001,ROWS($Q$2:Q861)),"")</f>
        <v>86.00864</v>
      </c>
      <c r="S861" s="2">
        <f t="shared" si="18"/>
        <v>864</v>
      </c>
    </row>
    <row r="862" spans="16:19">
      <c r="P862" s="2">
        <f>IF(AND((SalesData[Sales stage]&lt;&gt;"Won"),SalesData[Sales stage]&lt;&gt;"Lost",OR($B$2=1,INDEX($E$3:$E$13,$B$2)=SalesData[Country])),SalesData[Close Date/Expected Close Date]-DATE(2015,3,31),"")</f>
        <v>79</v>
      </c>
      <c r="Q862" s="2">
        <f>IFERROR(P862+ROWS($P$3:P863)/100000,"")</f>
        <v>79.008610000000004</v>
      </c>
      <c r="R862" s="2">
        <f>IFERROR(SMALL($Q$2:$Q$1001,ROWS($Q$2:Q862)),"")</f>
        <v>86.008889999999994</v>
      </c>
      <c r="S862" s="2">
        <f t="shared" si="18"/>
        <v>889</v>
      </c>
    </row>
    <row r="863" spans="16:19">
      <c r="P863" s="2">
        <f>IF(AND((SalesData[Sales stage]&lt;&gt;"Won"),SalesData[Sales stage]&lt;&gt;"Lost",OR($B$2=1,INDEX($E$3:$E$13,$B$2)=SalesData[Country])),SalesData[Close Date/Expected Close Date]-DATE(2015,3,31),"")</f>
        <v>4</v>
      </c>
      <c r="Q863" s="2">
        <f>IFERROR(P863+ROWS($P$3:P864)/100000,"")</f>
        <v>4.0086199999999996</v>
      </c>
      <c r="R863" s="2">
        <f>IFERROR(SMALL($Q$2:$Q$1001,ROWS($Q$2:Q863)),"")</f>
        <v>86.009429999999995</v>
      </c>
      <c r="S863" s="2">
        <f t="shared" si="18"/>
        <v>943</v>
      </c>
    </row>
    <row r="864" spans="16:19">
      <c r="P864" s="2">
        <f>IF(AND((SalesData[Sales stage]&lt;&gt;"Won"),SalesData[Sales stage]&lt;&gt;"Lost",OR($B$2=1,INDEX($E$3:$E$13,$B$2)=SalesData[Country])),SalesData[Close Date/Expected Close Date]-DATE(2015,3,31),"")</f>
        <v>35</v>
      </c>
      <c r="Q864" s="2">
        <f>IFERROR(P864+ROWS($P$3:P865)/100000,"")</f>
        <v>35.008629999999997</v>
      </c>
      <c r="R864" s="2">
        <f>IFERROR(SMALL($Q$2:$Q$1001,ROWS($Q$2:Q864)),"")</f>
        <v>87.000079999999997</v>
      </c>
      <c r="S864" s="2">
        <f t="shared" si="18"/>
        <v>8</v>
      </c>
    </row>
    <row r="865" spans="16:19">
      <c r="P865" s="2">
        <f>IF(AND((SalesData[Sales stage]&lt;&gt;"Won"),SalesData[Sales stage]&lt;&gt;"Lost",OR($B$2=1,INDEX($E$3:$E$13,$B$2)=SalesData[Country])),SalesData[Close Date/Expected Close Date]-DATE(2015,3,31),"")</f>
        <v>86</v>
      </c>
      <c r="Q865" s="2">
        <f>IFERROR(P865+ROWS($P$3:P866)/100000,"")</f>
        <v>86.00864</v>
      </c>
      <c r="R865" s="2">
        <f>IFERROR(SMALL($Q$2:$Q$1001,ROWS($Q$2:Q865)),"")</f>
        <v>87.000159999999994</v>
      </c>
      <c r="S865" s="2">
        <f t="shared" si="18"/>
        <v>16</v>
      </c>
    </row>
    <row r="866" spans="16:19">
      <c r="P866" s="2">
        <f>IF(AND((SalesData[Sales stage]&lt;&gt;"Won"),SalesData[Sales stage]&lt;&gt;"Lost",OR($B$2=1,INDEX($E$3:$E$13,$B$2)=SalesData[Country])),SalesData[Close Date/Expected Close Date]-DATE(2015,3,31),"")</f>
        <v>83</v>
      </c>
      <c r="Q866" s="2">
        <f>IFERROR(P866+ROWS($P$3:P867)/100000,"")</f>
        <v>83.008650000000003</v>
      </c>
      <c r="R866" s="2">
        <f>IFERROR(SMALL($Q$2:$Q$1001,ROWS($Q$2:Q866)),"")</f>
        <v>87.001360000000005</v>
      </c>
      <c r="S866" s="2">
        <f t="shared" si="18"/>
        <v>136</v>
      </c>
    </row>
    <row r="867" spans="16:19">
      <c r="P867" s="2">
        <f>IF(AND((SalesData[Sales stage]&lt;&gt;"Won"),SalesData[Sales stage]&lt;&gt;"Lost",OR($B$2=1,INDEX($E$3:$E$13,$B$2)=SalesData[Country])),SalesData[Close Date/Expected Close Date]-DATE(2015,3,31),"")</f>
        <v>89</v>
      </c>
      <c r="Q867" s="2">
        <f>IFERROR(P867+ROWS($P$3:P868)/100000,"")</f>
        <v>89.008660000000006</v>
      </c>
      <c r="R867" s="2">
        <f>IFERROR(SMALL($Q$2:$Q$1001,ROWS($Q$2:Q867)),"")</f>
        <v>87.001419999999996</v>
      </c>
      <c r="S867" s="2">
        <f t="shared" si="18"/>
        <v>142</v>
      </c>
    </row>
    <row r="868" spans="16:19">
      <c r="P868" s="2">
        <f>IF(AND((SalesData[Sales stage]&lt;&gt;"Won"),SalesData[Sales stage]&lt;&gt;"Lost",OR($B$2=1,INDEX($E$3:$E$13,$B$2)=SalesData[Country])),SalesData[Close Date/Expected Close Date]-DATE(2015,3,31),"")</f>
        <v>34</v>
      </c>
      <c r="Q868" s="2">
        <f>IFERROR(P868+ROWS($P$3:P869)/100000,"")</f>
        <v>34.008670000000002</v>
      </c>
      <c r="R868" s="2">
        <f>IFERROR(SMALL($Q$2:$Q$1001,ROWS($Q$2:Q868)),"")</f>
        <v>87.00179</v>
      </c>
      <c r="S868" s="2">
        <f t="shared" si="18"/>
        <v>179</v>
      </c>
    </row>
    <row r="869" spans="16:19">
      <c r="P869" s="2">
        <f>IF(AND((SalesData[Sales stage]&lt;&gt;"Won"),SalesData[Sales stage]&lt;&gt;"Lost",OR($B$2=1,INDEX($E$3:$E$13,$B$2)=SalesData[Country])),SalesData[Close Date/Expected Close Date]-DATE(2015,3,31),"")</f>
        <v>74</v>
      </c>
      <c r="Q869" s="2">
        <f>IFERROR(P869+ROWS($P$3:P870)/100000,"")</f>
        <v>74.008679999999998</v>
      </c>
      <c r="R869" s="2">
        <f>IFERROR(SMALL($Q$2:$Q$1001,ROWS($Q$2:Q869)),"")</f>
        <v>87.002250000000004</v>
      </c>
      <c r="S869" s="2">
        <f t="shared" si="18"/>
        <v>225</v>
      </c>
    </row>
    <row r="870" spans="16:19">
      <c r="P870" s="2">
        <f>IF(AND((SalesData[Sales stage]&lt;&gt;"Won"),SalesData[Sales stage]&lt;&gt;"Lost",OR($B$2=1,INDEX($E$3:$E$13,$B$2)=SalesData[Country])),SalesData[Close Date/Expected Close Date]-DATE(2015,3,31),"")</f>
        <v>88</v>
      </c>
      <c r="Q870" s="2">
        <f>IFERROR(P870+ROWS($P$3:P871)/100000,"")</f>
        <v>88.008690000000001</v>
      </c>
      <c r="R870" s="2">
        <f>IFERROR(SMALL($Q$2:$Q$1001,ROWS($Q$2:Q870)),"")</f>
        <v>87.003050000000002</v>
      </c>
      <c r="S870" s="2">
        <f t="shared" si="18"/>
        <v>305</v>
      </c>
    </row>
    <row r="871" spans="16:19">
      <c r="P871" s="2">
        <f>IF(AND((SalesData[Sales stage]&lt;&gt;"Won"),SalesData[Sales stage]&lt;&gt;"Lost",OR($B$2=1,INDEX($E$3:$E$13,$B$2)=SalesData[Country])),SalesData[Close Date/Expected Close Date]-DATE(2015,3,31),"")</f>
        <v>73</v>
      </c>
      <c r="Q871" s="2">
        <f>IFERROR(P871+ROWS($P$3:P872)/100000,"")</f>
        <v>73.008700000000005</v>
      </c>
      <c r="R871" s="2">
        <f>IFERROR(SMALL($Q$2:$Q$1001,ROWS($Q$2:Q871)),"")</f>
        <v>87.003299999999996</v>
      </c>
      <c r="S871" s="2">
        <f t="shared" si="18"/>
        <v>330</v>
      </c>
    </row>
    <row r="872" spans="16:19">
      <c r="P872" s="2">
        <f>IF(AND((SalesData[Sales stage]&lt;&gt;"Won"),SalesData[Sales stage]&lt;&gt;"Lost",OR($B$2=1,INDEX($E$3:$E$13,$B$2)=SalesData[Country])),SalesData[Close Date/Expected Close Date]-DATE(2015,3,31),"")</f>
        <v>90</v>
      </c>
      <c r="Q872" s="2">
        <f>IFERROR(P872+ROWS($P$3:P873)/100000,"")</f>
        <v>90.008709999999994</v>
      </c>
      <c r="R872" s="2">
        <f>IFERROR(SMALL($Q$2:$Q$1001,ROWS($Q$2:Q872)),"")</f>
        <v>87.00685</v>
      </c>
      <c r="S872" s="2">
        <f t="shared" si="18"/>
        <v>685</v>
      </c>
    </row>
    <row r="873" spans="16:19">
      <c r="P873" s="2">
        <f>IF(AND((SalesData[Sales stage]&lt;&gt;"Won"),SalesData[Sales stage]&lt;&gt;"Lost",OR($B$2=1,INDEX($E$3:$E$13,$B$2)=SalesData[Country])),SalesData[Close Date/Expected Close Date]-DATE(2015,3,31),"")</f>
        <v>3</v>
      </c>
      <c r="Q873" s="2">
        <f>IFERROR(P873+ROWS($P$3:P874)/100000,"")</f>
        <v>3.0087199999999998</v>
      </c>
      <c r="R873" s="2">
        <f>IFERROR(SMALL($Q$2:$Q$1001,ROWS($Q$2:Q873)),"")</f>
        <v>87.006879999999995</v>
      </c>
      <c r="S873" s="2">
        <f t="shared" si="18"/>
        <v>688</v>
      </c>
    </row>
    <row r="874" spans="16:19">
      <c r="P874" s="2">
        <f>IF(AND((SalesData[Sales stage]&lt;&gt;"Won"),SalesData[Sales stage]&lt;&gt;"Lost",OR($B$2=1,INDEX($E$3:$E$13,$B$2)=SalesData[Country])),SalesData[Close Date/Expected Close Date]-DATE(2015,3,31),"")</f>
        <v>38</v>
      </c>
      <c r="Q874" s="2">
        <f>IFERROR(P874+ROWS($P$3:P875)/100000,"")</f>
        <v>38.00873</v>
      </c>
      <c r="R874" s="2">
        <f>IFERROR(SMALL($Q$2:$Q$1001,ROWS($Q$2:Q874)),"")</f>
        <v>87.007159999999999</v>
      </c>
      <c r="S874" s="2">
        <f t="shared" si="18"/>
        <v>716</v>
      </c>
    </row>
    <row r="875" spans="16:19">
      <c r="P875" s="2">
        <f>IF(AND((SalesData[Sales stage]&lt;&gt;"Won"),SalesData[Sales stage]&lt;&gt;"Lost",OR($B$2=1,INDEX($E$3:$E$13,$B$2)=SalesData[Country])),SalesData[Close Date/Expected Close Date]-DATE(2015,3,31),"")</f>
        <v>87</v>
      </c>
      <c r="Q875" s="2">
        <f>IFERROR(P875+ROWS($P$3:P876)/100000,"")</f>
        <v>87.008740000000003</v>
      </c>
      <c r="R875" s="2">
        <f>IFERROR(SMALL($Q$2:$Q$1001,ROWS($Q$2:Q875)),"")</f>
        <v>87.008409999999998</v>
      </c>
      <c r="S875" s="2">
        <f t="shared" si="18"/>
        <v>841</v>
      </c>
    </row>
    <row r="876" spans="16:19">
      <c r="P876" s="2">
        <f>IF(AND((SalesData[Sales stage]&lt;&gt;"Won"),SalesData[Sales stage]&lt;&gt;"Lost",OR($B$2=1,INDEX($E$3:$E$13,$B$2)=SalesData[Country])),SalesData[Close Date/Expected Close Date]-DATE(2015,3,31),"")</f>
        <v>113</v>
      </c>
      <c r="Q876" s="2">
        <f>IFERROR(P876+ROWS($P$3:P877)/100000,"")</f>
        <v>113.00875000000001</v>
      </c>
      <c r="R876" s="2">
        <f>IFERROR(SMALL($Q$2:$Q$1001,ROWS($Q$2:Q876)),"")</f>
        <v>87.008740000000003</v>
      </c>
      <c r="S876" s="2">
        <f t="shared" si="18"/>
        <v>874</v>
      </c>
    </row>
    <row r="877" spans="16:19">
      <c r="P877" s="2">
        <f>IF(AND((SalesData[Sales stage]&lt;&gt;"Won"),SalesData[Sales stage]&lt;&gt;"Lost",OR($B$2=1,INDEX($E$3:$E$13,$B$2)=SalesData[Country])),SalesData[Close Date/Expected Close Date]-DATE(2015,3,31),"")</f>
        <v>89</v>
      </c>
      <c r="Q877" s="2">
        <f>IFERROR(P877+ROWS($P$3:P878)/100000,"")</f>
        <v>89.008759999999995</v>
      </c>
      <c r="R877" s="2">
        <f>IFERROR(SMALL($Q$2:$Q$1001,ROWS($Q$2:Q877)),"")</f>
        <v>87.009140000000002</v>
      </c>
      <c r="S877" s="2">
        <f t="shared" si="18"/>
        <v>914</v>
      </c>
    </row>
    <row r="878" spans="16:19">
      <c r="P878" s="2">
        <f>IF(AND((SalesData[Sales stage]&lt;&gt;"Won"),SalesData[Sales stage]&lt;&gt;"Lost",OR($B$2=1,INDEX($E$3:$E$13,$B$2)=SalesData[Country])),SalesData[Close Date/Expected Close Date]-DATE(2015,3,31),"")</f>
        <v>20</v>
      </c>
      <c r="Q878" s="2">
        <f>IFERROR(P878+ROWS($P$3:P879)/100000,"")</f>
        <v>20.008769999999998</v>
      </c>
      <c r="R878" s="2">
        <f>IFERROR(SMALL($Q$2:$Q$1001,ROWS($Q$2:Q878)),"")</f>
        <v>87.009299999999996</v>
      </c>
      <c r="S878" s="2">
        <f t="shared" si="18"/>
        <v>930</v>
      </c>
    </row>
    <row r="879" spans="16:19">
      <c r="P879" s="2">
        <f>IF(AND((SalesData[Sales stage]&lt;&gt;"Won"),SalesData[Sales stage]&lt;&gt;"Lost",OR($B$2=1,INDEX($E$3:$E$13,$B$2)=SalesData[Country])),SalesData[Close Date/Expected Close Date]-DATE(2015,3,31),"")</f>
        <v>34</v>
      </c>
      <c r="Q879" s="2">
        <f>IFERROR(P879+ROWS($P$3:P880)/100000,"")</f>
        <v>34.008780000000002</v>
      </c>
      <c r="R879" s="2">
        <f>IFERROR(SMALL($Q$2:$Q$1001,ROWS($Q$2:Q879)),"")</f>
        <v>88.003140000000002</v>
      </c>
      <c r="S879" s="2">
        <f t="shared" si="18"/>
        <v>314</v>
      </c>
    </row>
    <row r="880" spans="16:19">
      <c r="P880" s="2">
        <f>IF(AND((SalesData[Sales stage]&lt;&gt;"Won"),SalesData[Sales stage]&lt;&gt;"Lost",OR($B$2=1,INDEX($E$3:$E$13,$B$2)=SalesData[Country])),SalesData[Close Date/Expected Close Date]-DATE(2015,3,31),"")</f>
        <v>84</v>
      </c>
      <c r="Q880" s="2">
        <f>IFERROR(P880+ROWS($P$3:P881)/100000,"")</f>
        <v>84.008790000000005</v>
      </c>
      <c r="R880" s="2">
        <f>IFERROR(SMALL($Q$2:$Q$1001,ROWS($Q$2:Q880)),"")</f>
        <v>88.003249999999994</v>
      </c>
      <c r="S880" s="2">
        <f t="shared" si="18"/>
        <v>325</v>
      </c>
    </row>
    <row r="881" spans="16:19">
      <c r="P881" s="2">
        <f>IF(AND((SalesData[Sales stage]&lt;&gt;"Won"),SalesData[Sales stage]&lt;&gt;"Lost",OR($B$2=1,INDEX($E$3:$E$13,$B$2)=SalesData[Country])),SalesData[Close Date/Expected Close Date]-DATE(2015,3,31),"")</f>
        <v>52</v>
      </c>
      <c r="Q881" s="2">
        <f>IFERROR(P881+ROWS($P$3:P882)/100000,"")</f>
        <v>52.008800000000001</v>
      </c>
      <c r="R881" s="2">
        <f>IFERROR(SMALL($Q$2:$Q$1001,ROWS($Q$2:Q881)),"")</f>
        <v>88.003739999999993</v>
      </c>
      <c r="S881" s="2">
        <f t="shared" si="18"/>
        <v>374</v>
      </c>
    </row>
    <row r="882" spans="16:19">
      <c r="P882" s="2">
        <f>IF(AND((SalesData[Sales stage]&lt;&gt;"Won"),SalesData[Sales stage]&lt;&gt;"Lost",OR($B$2=1,INDEX($E$3:$E$13,$B$2)=SalesData[Country])),SalesData[Close Date/Expected Close Date]-DATE(2015,3,31),"")</f>
        <v>81</v>
      </c>
      <c r="Q882" s="2">
        <f>IFERROR(P882+ROWS($P$3:P883)/100000,"")</f>
        <v>81.008809999999997</v>
      </c>
      <c r="R882" s="2">
        <f>IFERROR(SMALL($Q$2:$Q$1001,ROWS($Q$2:Q882)),"")</f>
        <v>88.003889999999998</v>
      </c>
      <c r="S882" s="2">
        <f t="shared" si="18"/>
        <v>389</v>
      </c>
    </row>
    <row r="883" spans="16:19">
      <c r="P883" s="2" t="str">
        <f>IF(AND((SalesData[Sales stage]&lt;&gt;"Won"),SalesData[Sales stage]&lt;&gt;"Lost",OR($B$2=1,INDEX($E$3:$E$13,$B$2)=SalesData[Country])),SalesData[Close Date/Expected Close Date]-DATE(2015,3,31),"")</f>
        <v/>
      </c>
      <c r="Q883" s="2" t="str">
        <f>IFERROR(P883+ROWS($P$3:P884)/100000,"")</f>
        <v/>
      </c>
      <c r="R883" s="2">
        <f>IFERROR(SMALL($Q$2:$Q$1001,ROWS($Q$2:Q883)),"")</f>
        <v>88.003929999999997</v>
      </c>
      <c r="S883" s="2">
        <f t="shared" si="18"/>
        <v>393</v>
      </c>
    </row>
    <row r="884" spans="16:19">
      <c r="P884" s="2">
        <f>IF(AND((SalesData[Sales stage]&lt;&gt;"Won"),SalesData[Sales stage]&lt;&gt;"Lost",OR($B$2=1,INDEX($E$3:$E$13,$B$2)=SalesData[Country])),SalesData[Close Date/Expected Close Date]-DATE(2015,3,31),"")</f>
        <v>51</v>
      </c>
      <c r="Q884" s="2">
        <f>IFERROR(P884+ROWS($P$3:P885)/100000,"")</f>
        <v>51.008830000000003</v>
      </c>
      <c r="R884" s="2">
        <f>IFERROR(SMALL($Q$2:$Q$1001,ROWS($Q$2:Q884)),"")</f>
        <v>88.004180000000005</v>
      </c>
      <c r="S884" s="2">
        <f t="shared" si="18"/>
        <v>418</v>
      </c>
    </row>
    <row r="885" spans="16:19">
      <c r="P885" s="2">
        <f>IF(AND((SalesData[Sales stage]&lt;&gt;"Won"),SalesData[Sales stage]&lt;&gt;"Lost",OR($B$2=1,INDEX($E$3:$E$13,$B$2)=SalesData[Country])),SalesData[Close Date/Expected Close Date]-DATE(2015,3,31),"")</f>
        <v>18</v>
      </c>
      <c r="Q885" s="2">
        <f>IFERROR(P885+ROWS($P$3:P886)/100000,"")</f>
        <v>18.008839999999999</v>
      </c>
      <c r="R885" s="2">
        <f>IFERROR(SMALL($Q$2:$Q$1001,ROWS($Q$2:Q885)),"")</f>
        <v>88.004660000000001</v>
      </c>
      <c r="S885" s="2">
        <f t="shared" si="18"/>
        <v>466</v>
      </c>
    </row>
    <row r="886" spans="16:19">
      <c r="P886" s="2">
        <f>IF(AND((SalesData[Sales stage]&lt;&gt;"Won"),SalesData[Sales stage]&lt;&gt;"Lost",OR($B$2=1,INDEX($E$3:$E$13,$B$2)=SalesData[Country])),SalesData[Close Date/Expected Close Date]-DATE(2015,3,31),"")</f>
        <v>88</v>
      </c>
      <c r="Q886" s="2">
        <f>IFERROR(P886+ROWS($P$3:P887)/100000,"")</f>
        <v>88.008849999999995</v>
      </c>
      <c r="R886" s="2">
        <f>IFERROR(SMALL($Q$2:$Q$1001,ROWS($Q$2:Q886)),"")</f>
        <v>88.006190000000004</v>
      </c>
      <c r="S886" s="2">
        <f t="shared" si="18"/>
        <v>619</v>
      </c>
    </row>
    <row r="887" spans="16:19">
      <c r="P887" s="2">
        <f>IF(AND((SalesData[Sales stage]&lt;&gt;"Won"),SalesData[Sales stage]&lt;&gt;"Lost",OR($B$2=1,INDEX($E$3:$E$13,$B$2)=SalesData[Country])),SalesData[Close Date/Expected Close Date]-DATE(2015,3,31),"")</f>
        <v>63</v>
      </c>
      <c r="Q887" s="2">
        <f>IFERROR(P887+ROWS($P$3:P888)/100000,"")</f>
        <v>63.008859999999999</v>
      </c>
      <c r="R887" s="2">
        <f>IFERROR(SMALL($Q$2:$Q$1001,ROWS($Q$2:Q887)),"")</f>
        <v>88.008309999999994</v>
      </c>
      <c r="S887" s="2">
        <f t="shared" si="18"/>
        <v>831</v>
      </c>
    </row>
    <row r="888" spans="16:19">
      <c r="P888" s="2">
        <f>IF(AND((SalesData[Sales stage]&lt;&gt;"Won"),SalesData[Sales stage]&lt;&gt;"Lost",OR($B$2=1,INDEX($E$3:$E$13,$B$2)=SalesData[Country])),SalesData[Close Date/Expected Close Date]-DATE(2015,3,31),"")</f>
        <v>70</v>
      </c>
      <c r="Q888" s="2">
        <f>IFERROR(P888+ROWS($P$3:P889)/100000,"")</f>
        <v>70.008870000000002</v>
      </c>
      <c r="R888" s="2">
        <f>IFERROR(SMALL($Q$2:$Q$1001,ROWS($Q$2:Q888)),"")</f>
        <v>88.008690000000001</v>
      </c>
      <c r="S888" s="2">
        <f t="shared" si="18"/>
        <v>869</v>
      </c>
    </row>
    <row r="889" spans="16:19">
      <c r="P889" s="2">
        <f>IF(AND((SalesData[Sales stage]&lt;&gt;"Won"),SalesData[Sales stage]&lt;&gt;"Lost",OR($B$2=1,INDEX($E$3:$E$13,$B$2)=SalesData[Country])),SalesData[Close Date/Expected Close Date]-DATE(2015,3,31),"")</f>
        <v>64</v>
      </c>
      <c r="Q889" s="2">
        <f>IFERROR(P889+ROWS($P$3:P890)/100000,"")</f>
        <v>64.008880000000005</v>
      </c>
      <c r="R889" s="2">
        <f>IFERROR(SMALL($Q$2:$Q$1001,ROWS($Q$2:Q889)),"")</f>
        <v>88.008849999999995</v>
      </c>
      <c r="S889" s="2">
        <f t="shared" si="18"/>
        <v>885</v>
      </c>
    </row>
    <row r="890" spans="16:19">
      <c r="P890" s="2">
        <f>IF(AND((SalesData[Sales stage]&lt;&gt;"Won"),SalesData[Sales stage]&lt;&gt;"Lost",OR($B$2=1,INDEX($E$3:$E$13,$B$2)=SalesData[Country])),SalesData[Close Date/Expected Close Date]-DATE(2015,3,31),"")</f>
        <v>86</v>
      </c>
      <c r="Q890" s="2">
        <f>IFERROR(P890+ROWS($P$3:P891)/100000,"")</f>
        <v>86.008889999999994</v>
      </c>
      <c r="R890" s="2">
        <f>IFERROR(SMALL($Q$2:$Q$1001,ROWS($Q$2:Q890)),"")</f>
        <v>88.009360000000001</v>
      </c>
      <c r="S890" s="2">
        <f t="shared" si="18"/>
        <v>936</v>
      </c>
    </row>
    <row r="891" spans="16:19">
      <c r="P891" s="2" t="str">
        <f>IF(AND((SalesData[Sales stage]&lt;&gt;"Won"),SalesData[Sales stage]&lt;&gt;"Lost",OR($B$2=1,INDEX($E$3:$E$13,$B$2)=SalesData[Country])),SalesData[Close Date/Expected Close Date]-DATE(2015,3,31),"")</f>
        <v/>
      </c>
      <c r="Q891" s="2" t="str">
        <f>IFERROR(P891+ROWS($P$3:P892)/100000,"")</f>
        <v/>
      </c>
      <c r="R891" s="2">
        <f>IFERROR(SMALL($Q$2:$Q$1001,ROWS($Q$2:Q891)),"")</f>
        <v>88.009690000000006</v>
      </c>
      <c r="S891" s="2">
        <f t="shared" si="18"/>
        <v>969</v>
      </c>
    </row>
    <row r="892" spans="16:19">
      <c r="P892" s="2">
        <f>IF(AND((SalesData[Sales stage]&lt;&gt;"Won"),SalesData[Sales stage]&lt;&gt;"Lost",OR($B$2=1,INDEX($E$3:$E$13,$B$2)=SalesData[Country])),SalesData[Close Date/Expected Close Date]-DATE(2015,3,31),"")</f>
        <v>9</v>
      </c>
      <c r="Q892" s="2">
        <f>IFERROR(P892+ROWS($P$3:P893)/100000,"")</f>
        <v>9.0089100000000002</v>
      </c>
      <c r="R892" s="2">
        <f>IFERROR(SMALL($Q$2:$Q$1001,ROWS($Q$2:Q892)),"")</f>
        <v>89.000389999999996</v>
      </c>
      <c r="S892" s="2">
        <f t="shared" si="18"/>
        <v>39</v>
      </c>
    </row>
    <row r="893" spans="16:19">
      <c r="P893" s="2">
        <f>IF(AND((SalesData[Sales stage]&lt;&gt;"Won"),SalesData[Sales stage]&lt;&gt;"Lost",OR($B$2=1,INDEX($E$3:$E$13,$B$2)=SalesData[Country])),SalesData[Close Date/Expected Close Date]-DATE(2015,3,31),"")</f>
        <v>84</v>
      </c>
      <c r="Q893" s="2">
        <f>IFERROR(P893+ROWS($P$3:P894)/100000,"")</f>
        <v>84.008920000000003</v>
      </c>
      <c r="R893" s="2">
        <f>IFERROR(SMALL($Q$2:$Q$1001,ROWS($Q$2:Q893)),"")</f>
        <v>89.000479999999996</v>
      </c>
      <c r="S893" s="2">
        <f t="shared" si="18"/>
        <v>48</v>
      </c>
    </row>
    <row r="894" spans="16:19">
      <c r="P894" s="2">
        <f>IF(AND((SalesData[Sales stage]&lt;&gt;"Won"),SalesData[Sales stage]&lt;&gt;"Lost",OR($B$2=1,INDEX($E$3:$E$13,$B$2)=SalesData[Country])),SalesData[Close Date/Expected Close Date]-DATE(2015,3,31),"")</f>
        <v>76</v>
      </c>
      <c r="Q894" s="2">
        <f>IFERROR(P894+ROWS($P$3:P895)/100000,"")</f>
        <v>76.008930000000007</v>
      </c>
      <c r="R894" s="2">
        <f>IFERROR(SMALL($Q$2:$Q$1001,ROWS($Q$2:Q894)),"")</f>
        <v>89.007750000000001</v>
      </c>
      <c r="S894" s="2">
        <f t="shared" si="18"/>
        <v>775</v>
      </c>
    </row>
    <row r="895" spans="16:19">
      <c r="P895" s="2">
        <f>IF(AND((SalesData[Sales stage]&lt;&gt;"Won"),SalesData[Sales stage]&lt;&gt;"Lost",OR($B$2=1,INDEX($E$3:$E$13,$B$2)=SalesData[Country])),SalesData[Close Date/Expected Close Date]-DATE(2015,3,31),"")</f>
        <v>20</v>
      </c>
      <c r="Q895" s="2">
        <f>IFERROR(P895+ROWS($P$3:P896)/100000,"")</f>
        <v>20.008939999999999</v>
      </c>
      <c r="R895" s="2">
        <f>IFERROR(SMALL($Q$2:$Q$1001,ROWS($Q$2:Q895)),"")</f>
        <v>89.008319999999998</v>
      </c>
      <c r="S895" s="2">
        <f t="shared" si="18"/>
        <v>832</v>
      </c>
    </row>
    <row r="896" spans="16:19">
      <c r="P896" s="2">
        <f>IF(AND((SalesData[Sales stage]&lt;&gt;"Won"),SalesData[Sales stage]&lt;&gt;"Lost",OR($B$2=1,INDEX($E$3:$E$13,$B$2)=SalesData[Country])),SalesData[Close Date/Expected Close Date]-DATE(2015,3,31),"")</f>
        <v>2</v>
      </c>
      <c r="Q896" s="2">
        <f>IFERROR(P896+ROWS($P$3:P897)/100000,"")</f>
        <v>2.00895</v>
      </c>
      <c r="R896" s="2">
        <f>IFERROR(SMALL($Q$2:$Q$1001,ROWS($Q$2:Q896)),"")</f>
        <v>89.008660000000006</v>
      </c>
      <c r="S896" s="2">
        <f t="shared" si="18"/>
        <v>866</v>
      </c>
    </row>
    <row r="897" spans="16:19">
      <c r="P897" s="2">
        <f>IF(AND((SalesData[Sales stage]&lt;&gt;"Won"),SalesData[Sales stage]&lt;&gt;"Lost",OR($B$2=1,INDEX($E$3:$E$13,$B$2)=SalesData[Country])),SalesData[Close Date/Expected Close Date]-DATE(2015,3,31),"")</f>
        <v>81</v>
      </c>
      <c r="Q897" s="2">
        <f>IFERROR(P897+ROWS($P$3:P898)/100000,"")</f>
        <v>81.008960000000002</v>
      </c>
      <c r="R897" s="2">
        <f>IFERROR(SMALL($Q$2:$Q$1001,ROWS($Q$2:Q897)),"")</f>
        <v>89.008759999999995</v>
      </c>
      <c r="S897" s="2">
        <f t="shared" si="18"/>
        <v>876</v>
      </c>
    </row>
    <row r="898" spans="16:19">
      <c r="P898" s="2">
        <f>IF(AND((SalesData[Sales stage]&lt;&gt;"Won"),SalesData[Sales stage]&lt;&gt;"Lost",OR($B$2=1,INDEX($E$3:$E$13,$B$2)=SalesData[Country])),SalesData[Close Date/Expected Close Date]-DATE(2015,3,31),"")</f>
        <v>60</v>
      </c>
      <c r="Q898" s="2">
        <f>IFERROR(P898+ROWS($P$3:P899)/100000,"")</f>
        <v>60.008969999999998</v>
      </c>
      <c r="R898" s="2">
        <f>IFERROR(SMALL($Q$2:$Q$1001,ROWS($Q$2:Q898)),"")</f>
        <v>89.009659999999997</v>
      </c>
      <c r="S898" s="2">
        <f t="shared" si="18"/>
        <v>966</v>
      </c>
    </row>
    <row r="899" spans="16:19">
      <c r="P899" s="2">
        <f>IF(AND((SalesData[Sales stage]&lt;&gt;"Won"),SalesData[Sales stage]&lt;&gt;"Lost",OR($B$2=1,INDEX($E$3:$E$13,$B$2)=SalesData[Country])),SalesData[Close Date/Expected Close Date]-DATE(2015,3,31),"")</f>
        <v>23</v>
      </c>
      <c r="Q899" s="2">
        <f>IFERROR(P899+ROWS($P$3:P900)/100000,"")</f>
        <v>23.008980000000001</v>
      </c>
      <c r="R899" s="2">
        <f>IFERROR(SMALL($Q$2:$Q$1001,ROWS($Q$2:Q899)),"")</f>
        <v>89.009969999999996</v>
      </c>
      <c r="S899" s="2">
        <f t="shared" ref="S899:S962" si="19">IF(R899&lt;&gt;"",MATCH(R899,$Q$2:$Q$1001,0),"")</f>
        <v>997</v>
      </c>
    </row>
    <row r="900" spans="16:19">
      <c r="P900" s="2">
        <f>IF(AND((SalesData[Sales stage]&lt;&gt;"Won"),SalesData[Sales stage]&lt;&gt;"Lost",OR($B$2=1,INDEX($E$3:$E$13,$B$2)=SalesData[Country])),SalesData[Close Date/Expected Close Date]-DATE(2015,3,31),"")</f>
        <v>40</v>
      </c>
      <c r="Q900" s="2">
        <f>IFERROR(P900+ROWS($P$3:P901)/100000,"")</f>
        <v>40.008989999999997</v>
      </c>
      <c r="R900" s="2">
        <f>IFERROR(SMALL($Q$2:$Q$1001,ROWS($Q$2:Q900)),"")</f>
        <v>90.000320000000002</v>
      </c>
      <c r="S900" s="2">
        <f t="shared" si="19"/>
        <v>32</v>
      </c>
    </row>
    <row r="901" spans="16:19">
      <c r="P901" s="2">
        <f>IF(AND((SalesData[Sales stage]&lt;&gt;"Won"),SalesData[Sales stage]&lt;&gt;"Lost",OR($B$2=1,INDEX($E$3:$E$13,$B$2)=SalesData[Country])),SalesData[Close Date/Expected Close Date]-DATE(2015,3,31),"")</f>
        <v>34</v>
      </c>
      <c r="Q901" s="2">
        <f>IFERROR(P901+ROWS($P$3:P902)/100000,"")</f>
        <v>34.009</v>
      </c>
      <c r="R901" s="2">
        <f>IFERROR(SMALL($Q$2:$Q$1001,ROWS($Q$2:Q901)),"")</f>
        <v>90.001009999999994</v>
      </c>
      <c r="S901" s="2">
        <f t="shared" si="19"/>
        <v>101</v>
      </c>
    </row>
    <row r="902" spans="16:19">
      <c r="P902" s="2">
        <f>IF(AND((SalesData[Sales stage]&lt;&gt;"Won"),SalesData[Sales stage]&lt;&gt;"Lost",OR($B$2=1,INDEX($E$3:$E$13,$B$2)=SalesData[Country])),SalesData[Close Date/Expected Close Date]-DATE(2015,3,31),"")</f>
        <v>50</v>
      </c>
      <c r="Q902" s="2">
        <f>IFERROR(P902+ROWS($P$3:P903)/100000,"")</f>
        <v>50.009010000000004</v>
      </c>
      <c r="R902" s="2">
        <f>IFERROR(SMALL($Q$2:$Q$1001,ROWS($Q$2:Q902)),"")</f>
        <v>90.005409999999998</v>
      </c>
      <c r="S902" s="2">
        <f t="shared" si="19"/>
        <v>541</v>
      </c>
    </row>
    <row r="903" spans="16:19">
      <c r="P903" s="2">
        <f>IF(AND((SalesData[Sales stage]&lt;&gt;"Won"),SalesData[Sales stage]&lt;&gt;"Lost",OR($B$2=1,INDEX($E$3:$E$13,$B$2)=SalesData[Country])),SalesData[Close Date/Expected Close Date]-DATE(2015,3,31),"")</f>
        <v>84</v>
      </c>
      <c r="Q903" s="2">
        <f>IFERROR(P903+ROWS($P$3:P904)/100000,"")</f>
        <v>84.009020000000007</v>
      </c>
      <c r="R903" s="2">
        <f>IFERROR(SMALL($Q$2:$Q$1001,ROWS($Q$2:Q903)),"")</f>
        <v>90.006500000000003</v>
      </c>
      <c r="S903" s="2">
        <f t="shared" si="19"/>
        <v>650</v>
      </c>
    </row>
    <row r="904" spans="16:19">
      <c r="P904" s="2">
        <f>IF(AND((SalesData[Sales stage]&lt;&gt;"Won"),SalesData[Sales stage]&lt;&gt;"Lost",OR($B$2=1,INDEX($E$3:$E$13,$B$2)=SalesData[Country])),SalesData[Close Date/Expected Close Date]-DATE(2015,3,31),"")</f>
        <v>6</v>
      </c>
      <c r="Q904" s="2">
        <f>IFERROR(P904+ROWS($P$3:P905)/100000,"")</f>
        <v>6.0090300000000001</v>
      </c>
      <c r="R904" s="2">
        <f>IFERROR(SMALL($Q$2:$Q$1001,ROWS($Q$2:Q904)),"")</f>
        <v>90.008160000000004</v>
      </c>
      <c r="S904" s="2">
        <f t="shared" si="19"/>
        <v>816</v>
      </c>
    </row>
    <row r="905" spans="16:19">
      <c r="P905" s="2">
        <f>IF(AND((SalesData[Sales stage]&lt;&gt;"Won"),SalesData[Sales stage]&lt;&gt;"Lost",OR($B$2=1,INDEX($E$3:$E$13,$B$2)=SalesData[Country])),SalesData[Close Date/Expected Close Date]-DATE(2015,3,31),"")</f>
        <v>21</v>
      </c>
      <c r="Q905" s="2">
        <f>IFERROR(P905+ROWS($P$3:P906)/100000,"")</f>
        <v>21.009039999999999</v>
      </c>
      <c r="R905" s="2">
        <f>IFERROR(SMALL($Q$2:$Q$1001,ROWS($Q$2:Q905)),"")</f>
        <v>90.008170000000007</v>
      </c>
      <c r="S905" s="2">
        <f t="shared" si="19"/>
        <v>817</v>
      </c>
    </row>
    <row r="906" spans="16:19">
      <c r="P906" s="2">
        <f>IF(AND((SalesData[Sales stage]&lt;&gt;"Won"),SalesData[Sales stage]&lt;&gt;"Lost",OR($B$2=1,INDEX($E$3:$E$13,$B$2)=SalesData[Country])),SalesData[Close Date/Expected Close Date]-DATE(2015,3,31),"")</f>
        <v>71</v>
      </c>
      <c r="Q906" s="2">
        <f>IFERROR(P906+ROWS($P$3:P907)/100000,"")</f>
        <v>71.009050000000002</v>
      </c>
      <c r="R906" s="2">
        <f>IFERROR(SMALL($Q$2:$Q$1001,ROWS($Q$2:Q906)),"")</f>
        <v>90.008709999999994</v>
      </c>
      <c r="S906" s="2">
        <f t="shared" si="19"/>
        <v>871</v>
      </c>
    </row>
    <row r="907" spans="16:19">
      <c r="P907" s="2">
        <f>IF(AND((SalesData[Sales stage]&lt;&gt;"Won"),SalesData[Sales stage]&lt;&gt;"Lost",OR($B$2=1,INDEX($E$3:$E$13,$B$2)=SalesData[Country])),SalesData[Close Date/Expected Close Date]-DATE(2015,3,31),"")</f>
        <v>40</v>
      </c>
      <c r="Q907" s="2">
        <f>IFERROR(P907+ROWS($P$3:P908)/100000,"")</f>
        <v>40.009059999999998</v>
      </c>
      <c r="R907" s="2">
        <f>IFERROR(SMALL($Q$2:$Q$1001,ROWS($Q$2:Q907)),"")</f>
        <v>90.009180000000001</v>
      </c>
      <c r="S907" s="2">
        <f t="shared" si="19"/>
        <v>918</v>
      </c>
    </row>
    <row r="908" spans="16:19">
      <c r="P908" s="2">
        <f>IF(AND((SalesData[Sales stage]&lt;&gt;"Won"),SalesData[Sales stage]&lt;&gt;"Lost",OR($B$2=1,INDEX($E$3:$E$13,$B$2)=SalesData[Country])),SalesData[Close Date/Expected Close Date]-DATE(2015,3,31),"")</f>
        <v>47</v>
      </c>
      <c r="Q908" s="2">
        <f>IFERROR(P908+ROWS($P$3:P909)/100000,"")</f>
        <v>47.009070000000001</v>
      </c>
      <c r="R908" s="2">
        <f>IFERROR(SMALL($Q$2:$Q$1001,ROWS($Q$2:Q908)),"")</f>
        <v>90.009829999999994</v>
      </c>
      <c r="S908" s="2">
        <f t="shared" si="19"/>
        <v>983</v>
      </c>
    </row>
    <row r="909" spans="16:19">
      <c r="P909" s="2">
        <f>IF(AND((SalesData[Sales stage]&lt;&gt;"Won"),SalesData[Sales stage]&lt;&gt;"Lost",OR($B$2=1,INDEX($E$3:$E$13,$B$2)=SalesData[Country])),SalesData[Close Date/Expected Close Date]-DATE(2015,3,31),"")</f>
        <v>84</v>
      </c>
      <c r="Q909" s="2">
        <f>IFERROR(P909+ROWS($P$3:P910)/100000,"")</f>
        <v>84.009079999999997</v>
      </c>
      <c r="R909" s="2">
        <f>IFERROR(SMALL($Q$2:$Q$1001,ROWS($Q$2:Q909)),"")</f>
        <v>97.007339999999999</v>
      </c>
      <c r="S909" s="2">
        <f t="shared" si="19"/>
        <v>734</v>
      </c>
    </row>
    <row r="910" spans="16:19">
      <c r="P910" s="2">
        <f>IF(AND((SalesData[Sales stage]&lt;&gt;"Won"),SalesData[Sales stage]&lt;&gt;"Lost",OR($B$2=1,INDEX($E$3:$E$13,$B$2)=SalesData[Country])),SalesData[Close Date/Expected Close Date]-DATE(2015,3,31),"")</f>
        <v>68</v>
      </c>
      <c r="Q910" s="2">
        <f>IFERROR(P910+ROWS($P$3:P911)/100000,"")</f>
        <v>68.00909</v>
      </c>
      <c r="R910" s="2">
        <f>IFERROR(SMALL($Q$2:$Q$1001,ROWS($Q$2:Q910)),"")</f>
        <v>112.00946999999999</v>
      </c>
      <c r="S910" s="2">
        <f t="shared" si="19"/>
        <v>947</v>
      </c>
    </row>
    <row r="911" spans="16:19">
      <c r="P911" s="2">
        <f>IF(AND((SalesData[Sales stage]&lt;&gt;"Won"),SalesData[Sales stage]&lt;&gt;"Lost",OR($B$2=1,INDEX($E$3:$E$13,$B$2)=SalesData[Country])),SalesData[Close Date/Expected Close Date]-DATE(2015,3,31),"")</f>
        <v>38</v>
      </c>
      <c r="Q911" s="2">
        <f>IFERROR(P911+ROWS($P$3:P912)/100000,"")</f>
        <v>38.009099999999997</v>
      </c>
      <c r="R911" s="2">
        <f>IFERROR(SMALL($Q$2:$Q$1001,ROWS($Q$2:Q911)),"")</f>
        <v>113.00875000000001</v>
      </c>
      <c r="S911" s="2">
        <f t="shared" si="19"/>
        <v>875</v>
      </c>
    </row>
    <row r="912" spans="16:19">
      <c r="P912" s="2">
        <f>IF(AND((SalesData[Sales stage]&lt;&gt;"Won"),SalesData[Sales stage]&lt;&gt;"Lost",OR($B$2=1,INDEX($E$3:$E$13,$B$2)=SalesData[Country])),SalesData[Close Date/Expected Close Date]-DATE(2015,3,31),"")</f>
        <v>70</v>
      </c>
      <c r="Q912" s="2">
        <f>IFERROR(P912+ROWS($P$3:P913)/100000,"")</f>
        <v>70.009110000000007</v>
      </c>
      <c r="R912" s="2">
        <f>IFERROR(SMALL($Q$2:$Q$1001,ROWS($Q$2:Q912)),"")</f>
        <v>134.00790000000001</v>
      </c>
      <c r="S912" s="2">
        <f t="shared" si="19"/>
        <v>790</v>
      </c>
    </row>
    <row r="913" spans="16:19">
      <c r="P913" s="2">
        <f>IF(AND((SalesData[Sales stage]&lt;&gt;"Won"),SalesData[Sales stage]&lt;&gt;"Lost",OR($B$2=1,INDEX($E$3:$E$13,$B$2)=SalesData[Country])),SalesData[Close Date/Expected Close Date]-DATE(2015,3,31),"")</f>
        <v>80</v>
      </c>
      <c r="Q913" s="2">
        <f>IFERROR(P913+ROWS($P$3:P914)/100000,"")</f>
        <v>80.009119999999996</v>
      </c>
      <c r="R913" s="2">
        <f>IFERROR(SMALL($Q$2:$Q$1001,ROWS($Q$2:Q913)),"")</f>
        <v>136.00787</v>
      </c>
      <c r="S913" s="2">
        <f t="shared" si="19"/>
        <v>787</v>
      </c>
    </row>
    <row r="914" spans="16:19">
      <c r="P914" s="2">
        <f>IF(AND((SalesData[Sales stage]&lt;&gt;"Won"),SalesData[Sales stage]&lt;&gt;"Lost",OR($B$2=1,INDEX($E$3:$E$13,$B$2)=SalesData[Country])),SalesData[Close Date/Expected Close Date]-DATE(2015,3,31),"")</f>
        <v>61</v>
      </c>
      <c r="Q914" s="2">
        <f>IFERROR(P914+ROWS($P$3:P915)/100000,"")</f>
        <v>61.009129999999999</v>
      </c>
      <c r="R914" s="2">
        <f>IFERROR(SMALL($Q$2:$Q$1001,ROWS($Q$2:Q914)),"")</f>
        <v>156.00823</v>
      </c>
      <c r="S914" s="2">
        <f t="shared" si="19"/>
        <v>823</v>
      </c>
    </row>
    <row r="915" spans="16:19">
      <c r="P915" s="2">
        <f>IF(AND((SalesData[Sales stage]&lt;&gt;"Won"),SalesData[Sales stage]&lt;&gt;"Lost",OR($B$2=1,INDEX($E$3:$E$13,$B$2)=SalesData[Country])),SalesData[Close Date/Expected Close Date]-DATE(2015,3,31),"")</f>
        <v>87</v>
      </c>
      <c r="Q915" s="2">
        <f>IFERROR(P915+ROWS($P$3:P916)/100000,"")</f>
        <v>87.009140000000002</v>
      </c>
      <c r="R915" s="2">
        <f>IFERROR(SMALL($Q$2:$Q$1001,ROWS($Q$2:Q915)),"")</f>
        <v>177.00826000000001</v>
      </c>
      <c r="S915" s="2">
        <f t="shared" si="19"/>
        <v>826</v>
      </c>
    </row>
    <row r="916" spans="16:19">
      <c r="P916" s="2">
        <f>IF(AND((SalesData[Sales stage]&lt;&gt;"Won"),SalesData[Sales stage]&lt;&gt;"Lost",OR($B$2=1,INDEX($E$3:$E$13,$B$2)=SalesData[Country])),SalesData[Close Date/Expected Close Date]-DATE(2015,3,31),"")</f>
        <v>37</v>
      </c>
      <c r="Q916" s="2">
        <f>IFERROR(P916+ROWS($P$3:P917)/100000,"")</f>
        <v>37.009149999999998</v>
      </c>
      <c r="R916" s="2" t="str">
        <f>IFERROR(SMALL($Q$2:$Q$1001,ROWS($Q$2:Q916)),"")</f>
        <v/>
      </c>
      <c r="S916" s="2" t="str">
        <f t="shared" si="19"/>
        <v/>
      </c>
    </row>
    <row r="917" spans="16:19">
      <c r="P917" s="2">
        <f>IF(AND((SalesData[Sales stage]&lt;&gt;"Won"),SalesData[Sales stage]&lt;&gt;"Lost",OR($B$2=1,INDEX($E$3:$E$13,$B$2)=SalesData[Country])),SalesData[Close Date/Expected Close Date]-DATE(2015,3,31),"")</f>
        <v>58</v>
      </c>
      <c r="Q917" s="2">
        <f>IFERROR(P917+ROWS($P$3:P918)/100000,"")</f>
        <v>58.009160000000001</v>
      </c>
      <c r="R917" s="2" t="str">
        <f>IFERROR(SMALL($Q$2:$Q$1001,ROWS($Q$2:Q917)),"")</f>
        <v/>
      </c>
      <c r="S917" s="2" t="str">
        <f t="shared" si="19"/>
        <v/>
      </c>
    </row>
    <row r="918" spans="16:19">
      <c r="P918" s="2">
        <f>IF(AND((SalesData[Sales stage]&lt;&gt;"Won"),SalesData[Sales stage]&lt;&gt;"Lost",OR($B$2=1,INDEX($E$3:$E$13,$B$2)=SalesData[Country])),SalesData[Close Date/Expected Close Date]-DATE(2015,3,31),"")</f>
        <v>69</v>
      </c>
      <c r="Q918" s="2">
        <f>IFERROR(P918+ROWS($P$3:P919)/100000,"")</f>
        <v>69.009169999999997</v>
      </c>
      <c r="R918" s="2" t="str">
        <f>IFERROR(SMALL($Q$2:$Q$1001,ROWS($Q$2:Q918)),"")</f>
        <v/>
      </c>
      <c r="S918" s="2" t="str">
        <f t="shared" si="19"/>
        <v/>
      </c>
    </row>
    <row r="919" spans="16:19">
      <c r="P919" s="2">
        <f>IF(AND((SalesData[Sales stage]&lt;&gt;"Won"),SalesData[Sales stage]&lt;&gt;"Lost",OR($B$2=1,INDEX($E$3:$E$13,$B$2)=SalesData[Country])),SalesData[Close Date/Expected Close Date]-DATE(2015,3,31),"")</f>
        <v>90</v>
      </c>
      <c r="Q919" s="2">
        <f>IFERROR(P919+ROWS($P$3:P920)/100000,"")</f>
        <v>90.009180000000001</v>
      </c>
      <c r="R919" s="2" t="str">
        <f>IFERROR(SMALL($Q$2:$Q$1001,ROWS($Q$2:Q919)),"")</f>
        <v/>
      </c>
      <c r="S919" s="2" t="str">
        <f t="shared" si="19"/>
        <v/>
      </c>
    </row>
    <row r="920" spans="16:19">
      <c r="P920" s="2">
        <f>IF(AND((SalesData[Sales stage]&lt;&gt;"Won"),SalesData[Sales stage]&lt;&gt;"Lost",OR($B$2=1,INDEX($E$3:$E$13,$B$2)=SalesData[Country])),SalesData[Close Date/Expected Close Date]-DATE(2015,3,31),"")</f>
        <v>11</v>
      </c>
      <c r="Q920" s="2">
        <f>IFERROR(P920+ROWS($P$3:P921)/100000,"")</f>
        <v>11.00919</v>
      </c>
      <c r="R920" s="2" t="str">
        <f>IFERROR(SMALL($Q$2:$Q$1001,ROWS($Q$2:Q920)),"")</f>
        <v/>
      </c>
      <c r="S920" s="2" t="str">
        <f t="shared" si="19"/>
        <v/>
      </c>
    </row>
    <row r="921" spans="16:19">
      <c r="P921" s="2">
        <f>IF(AND((SalesData[Sales stage]&lt;&gt;"Won"),SalesData[Sales stage]&lt;&gt;"Lost",OR($B$2=1,INDEX($E$3:$E$13,$B$2)=SalesData[Country])),SalesData[Close Date/Expected Close Date]-DATE(2015,3,31),"")</f>
        <v>53</v>
      </c>
      <c r="Q921" s="2">
        <f>IFERROR(P921+ROWS($P$3:P922)/100000,"")</f>
        <v>53.0092</v>
      </c>
      <c r="R921" s="2" t="str">
        <f>IFERROR(SMALL($Q$2:$Q$1001,ROWS($Q$2:Q921)),"")</f>
        <v/>
      </c>
      <c r="S921" s="2" t="str">
        <f t="shared" si="19"/>
        <v/>
      </c>
    </row>
    <row r="922" spans="16:19">
      <c r="P922" s="2">
        <f>IF(AND((SalesData[Sales stage]&lt;&gt;"Won"),SalesData[Sales stage]&lt;&gt;"Lost",OR($B$2=1,INDEX($E$3:$E$13,$B$2)=SalesData[Country])),SalesData[Close Date/Expected Close Date]-DATE(2015,3,31),"")</f>
        <v>66</v>
      </c>
      <c r="Q922" s="2">
        <f>IFERROR(P922+ROWS($P$3:P923)/100000,"")</f>
        <v>66.009209999999996</v>
      </c>
      <c r="R922" s="2" t="str">
        <f>IFERROR(SMALL($Q$2:$Q$1001,ROWS($Q$2:Q922)),"")</f>
        <v/>
      </c>
      <c r="S922" s="2" t="str">
        <f t="shared" si="19"/>
        <v/>
      </c>
    </row>
    <row r="923" spans="16:19">
      <c r="P923" s="2">
        <f>IF(AND((SalesData[Sales stage]&lt;&gt;"Won"),SalesData[Sales stage]&lt;&gt;"Lost",OR($B$2=1,INDEX($E$3:$E$13,$B$2)=SalesData[Country])),SalesData[Close Date/Expected Close Date]-DATE(2015,3,31),"")</f>
        <v>72</v>
      </c>
      <c r="Q923" s="2">
        <f>IFERROR(P923+ROWS($P$3:P924)/100000,"")</f>
        <v>72.009219999999999</v>
      </c>
      <c r="R923" s="2" t="str">
        <f>IFERROR(SMALL($Q$2:$Q$1001,ROWS($Q$2:Q923)),"")</f>
        <v/>
      </c>
      <c r="S923" s="2" t="str">
        <f t="shared" si="19"/>
        <v/>
      </c>
    </row>
    <row r="924" spans="16:19">
      <c r="P924" s="2">
        <f>IF(AND((SalesData[Sales stage]&lt;&gt;"Won"),SalesData[Sales stage]&lt;&gt;"Lost",OR($B$2=1,INDEX($E$3:$E$13,$B$2)=SalesData[Country])),SalesData[Close Date/Expected Close Date]-DATE(2015,3,31),"")</f>
        <v>64</v>
      </c>
      <c r="Q924" s="2">
        <f>IFERROR(P924+ROWS($P$3:P925)/100000,"")</f>
        <v>64.009230000000002</v>
      </c>
      <c r="R924" s="2" t="str">
        <f>IFERROR(SMALL($Q$2:$Q$1001,ROWS($Q$2:Q924)),"")</f>
        <v/>
      </c>
      <c r="S924" s="2" t="str">
        <f t="shared" si="19"/>
        <v/>
      </c>
    </row>
    <row r="925" spans="16:19">
      <c r="P925" s="2">
        <f>IF(AND((SalesData[Sales stage]&lt;&gt;"Won"),SalesData[Sales stage]&lt;&gt;"Lost",OR($B$2=1,INDEX($E$3:$E$13,$B$2)=SalesData[Country])),SalesData[Close Date/Expected Close Date]-DATE(2015,3,31),"")</f>
        <v>9</v>
      </c>
      <c r="Q925" s="2">
        <f>IFERROR(P925+ROWS($P$3:P926)/100000,"")</f>
        <v>9.0092400000000001</v>
      </c>
      <c r="R925" s="2" t="str">
        <f>IFERROR(SMALL($Q$2:$Q$1001,ROWS($Q$2:Q925)),"")</f>
        <v/>
      </c>
      <c r="S925" s="2" t="str">
        <f t="shared" si="19"/>
        <v/>
      </c>
    </row>
    <row r="926" spans="16:19">
      <c r="P926" s="2">
        <f>IF(AND((SalesData[Sales stage]&lt;&gt;"Won"),SalesData[Sales stage]&lt;&gt;"Lost",OR($B$2=1,INDEX($E$3:$E$13,$B$2)=SalesData[Country])),SalesData[Close Date/Expected Close Date]-DATE(2015,3,31),"")</f>
        <v>58</v>
      </c>
      <c r="Q926" s="2">
        <f>IFERROR(P926+ROWS($P$3:P927)/100000,"")</f>
        <v>58.009250000000002</v>
      </c>
      <c r="R926" s="2" t="str">
        <f>IFERROR(SMALL($Q$2:$Q$1001,ROWS($Q$2:Q926)),"")</f>
        <v/>
      </c>
      <c r="S926" s="2" t="str">
        <f t="shared" si="19"/>
        <v/>
      </c>
    </row>
    <row r="927" spans="16:19">
      <c r="P927" s="2">
        <f>IF(AND((SalesData[Sales stage]&lt;&gt;"Won"),SalesData[Sales stage]&lt;&gt;"Lost",OR($B$2=1,INDEX($E$3:$E$13,$B$2)=SalesData[Country])),SalesData[Close Date/Expected Close Date]-DATE(2015,3,31),"")</f>
        <v>14</v>
      </c>
      <c r="Q927" s="2">
        <f>IFERROR(P927+ROWS($P$3:P928)/100000,"")</f>
        <v>14.009259999999999</v>
      </c>
      <c r="R927" s="2" t="str">
        <f>IFERROR(SMALL($Q$2:$Q$1001,ROWS($Q$2:Q927)),"")</f>
        <v/>
      </c>
      <c r="S927" s="2" t="str">
        <f t="shared" si="19"/>
        <v/>
      </c>
    </row>
    <row r="928" spans="16:19">
      <c r="P928" s="2">
        <f>IF(AND((SalesData[Sales stage]&lt;&gt;"Won"),SalesData[Sales stage]&lt;&gt;"Lost",OR($B$2=1,INDEX($E$3:$E$13,$B$2)=SalesData[Country])),SalesData[Close Date/Expected Close Date]-DATE(2015,3,31),"")</f>
        <v>14</v>
      </c>
      <c r="Q928" s="2">
        <f>IFERROR(P928+ROWS($P$3:P929)/100000,"")</f>
        <v>14.009270000000001</v>
      </c>
      <c r="R928" s="2" t="str">
        <f>IFERROR(SMALL($Q$2:$Q$1001,ROWS($Q$2:Q928)),"")</f>
        <v/>
      </c>
      <c r="S928" s="2" t="str">
        <f t="shared" si="19"/>
        <v/>
      </c>
    </row>
    <row r="929" spans="16:19">
      <c r="P929" s="2">
        <f>IF(AND((SalesData[Sales stage]&lt;&gt;"Won"),SalesData[Sales stage]&lt;&gt;"Lost",OR($B$2=1,INDEX($E$3:$E$13,$B$2)=SalesData[Country])),SalesData[Close Date/Expected Close Date]-DATE(2015,3,31),"")</f>
        <v>64</v>
      </c>
      <c r="Q929" s="2">
        <f>IFERROR(P929+ROWS($P$3:P930)/100000,"")</f>
        <v>64.009280000000004</v>
      </c>
      <c r="R929" s="2" t="str">
        <f>IFERROR(SMALL($Q$2:$Q$1001,ROWS($Q$2:Q929)),"")</f>
        <v/>
      </c>
      <c r="S929" s="2" t="str">
        <f t="shared" si="19"/>
        <v/>
      </c>
    </row>
    <row r="930" spans="16:19">
      <c r="P930" s="2">
        <f>IF(AND((SalesData[Sales stage]&lt;&gt;"Won"),SalesData[Sales stage]&lt;&gt;"Lost",OR($B$2=1,INDEX($E$3:$E$13,$B$2)=SalesData[Country])),SalesData[Close Date/Expected Close Date]-DATE(2015,3,31),"")</f>
        <v>84</v>
      </c>
      <c r="Q930" s="2">
        <f>IFERROR(P930+ROWS($P$3:P931)/100000,"")</f>
        <v>84.009289999999993</v>
      </c>
      <c r="R930" s="2" t="str">
        <f>IFERROR(SMALL($Q$2:$Q$1001,ROWS($Q$2:Q930)),"")</f>
        <v/>
      </c>
      <c r="S930" s="2" t="str">
        <f t="shared" si="19"/>
        <v/>
      </c>
    </row>
    <row r="931" spans="16:19">
      <c r="P931" s="2">
        <f>IF(AND((SalesData[Sales stage]&lt;&gt;"Won"),SalesData[Sales stage]&lt;&gt;"Lost",OR($B$2=1,INDEX($E$3:$E$13,$B$2)=SalesData[Country])),SalesData[Close Date/Expected Close Date]-DATE(2015,3,31),"")</f>
        <v>87</v>
      </c>
      <c r="Q931" s="2">
        <f>IFERROR(P931+ROWS($P$3:P932)/100000,"")</f>
        <v>87.009299999999996</v>
      </c>
      <c r="R931" s="2" t="str">
        <f>IFERROR(SMALL($Q$2:$Q$1001,ROWS($Q$2:Q931)),"")</f>
        <v/>
      </c>
      <c r="S931" s="2" t="str">
        <f t="shared" si="19"/>
        <v/>
      </c>
    </row>
    <row r="932" spans="16:19">
      <c r="P932" s="2">
        <f>IF(AND((SalesData[Sales stage]&lt;&gt;"Won"),SalesData[Sales stage]&lt;&gt;"Lost",OR($B$2=1,INDEX($E$3:$E$13,$B$2)=SalesData[Country])),SalesData[Close Date/Expected Close Date]-DATE(2015,3,31),"")</f>
        <v>16</v>
      </c>
      <c r="Q932" s="2">
        <f>IFERROR(P932+ROWS($P$3:P933)/100000,"")</f>
        <v>16.009309999999999</v>
      </c>
      <c r="R932" s="2" t="str">
        <f>IFERROR(SMALL($Q$2:$Q$1001,ROWS($Q$2:Q932)),"")</f>
        <v/>
      </c>
      <c r="S932" s="2" t="str">
        <f t="shared" si="19"/>
        <v/>
      </c>
    </row>
    <row r="933" spans="16:19">
      <c r="P933" s="2">
        <f>IF(AND((SalesData[Sales stage]&lt;&gt;"Won"),SalesData[Sales stage]&lt;&gt;"Lost",OR($B$2=1,INDEX($E$3:$E$13,$B$2)=SalesData[Country])),SalesData[Close Date/Expected Close Date]-DATE(2015,3,31),"")</f>
        <v>43</v>
      </c>
      <c r="Q933" s="2">
        <f>IFERROR(P933+ROWS($P$3:P934)/100000,"")</f>
        <v>43.009320000000002</v>
      </c>
      <c r="R933" s="2" t="str">
        <f>IFERROR(SMALL($Q$2:$Q$1001,ROWS($Q$2:Q933)),"")</f>
        <v/>
      </c>
      <c r="S933" s="2" t="str">
        <f t="shared" si="19"/>
        <v/>
      </c>
    </row>
    <row r="934" spans="16:19">
      <c r="P934" s="2">
        <f>IF(AND((SalesData[Sales stage]&lt;&gt;"Won"),SalesData[Sales stage]&lt;&gt;"Lost",OR($B$2=1,INDEX($E$3:$E$13,$B$2)=SalesData[Country])),SalesData[Close Date/Expected Close Date]-DATE(2015,3,31),"")</f>
        <v>65</v>
      </c>
      <c r="Q934" s="2">
        <f>IFERROR(P934+ROWS($P$3:P935)/100000,"")</f>
        <v>65.009330000000006</v>
      </c>
      <c r="R934" s="2" t="str">
        <f>IFERROR(SMALL($Q$2:$Q$1001,ROWS($Q$2:Q934)),"")</f>
        <v/>
      </c>
      <c r="S934" s="2" t="str">
        <f t="shared" si="19"/>
        <v/>
      </c>
    </row>
    <row r="935" spans="16:19">
      <c r="P935" s="2">
        <f>IF(AND((SalesData[Sales stage]&lt;&gt;"Won"),SalesData[Sales stage]&lt;&gt;"Lost",OR($B$2=1,INDEX($E$3:$E$13,$B$2)=SalesData[Country])),SalesData[Close Date/Expected Close Date]-DATE(2015,3,31),"")</f>
        <v>44</v>
      </c>
      <c r="Q935" s="2">
        <f>IFERROR(P935+ROWS($P$3:P936)/100000,"")</f>
        <v>44.009340000000002</v>
      </c>
      <c r="R935" s="2" t="str">
        <f>IFERROR(SMALL($Q$2:$Q$1001,ROWS($Q$2:Q935)),"")</f>
        <v/>
      </c>
      <c r="S935" s="2" t="str">
        <f t="shared" si="19"/>
        <v/>
      </c>
    </row>
    <row r="936" spans="16:19">
      <c r="P936" s="2">
        <f>IF(AND((SalesData[Sales stage]&lt;&gt;"Won"),SalesData[Sales stage]&lt;&gt;"Lost",OR($B$2=1,INDEX($E$3:$E$13,$B$2)=SalesData[Country])),SalesData[Close Date/Expected Close Date]-DATE(2015,3,31),"")</f>
        <v>55</v>
      </c>
      <c r="Q936" s="2">
        <f>IFERROR(P936+ROWS($P$3:P937)/100000,"")</f>
        <v>55.009349999999998</v>
      </c>
      <c r="R936" s="2" t="str">
        <f>IFERROR(SMALL($Q$2:$Q$1001,ROWS($Q$2:Q936)),"")</f>
        <v/>
      </c>
      <c r="S936" s="2" t="str">
        <f t="shared" si="19"/>
        <v/>
      </c>
    </row>
    <row r="937" spans="16:19">
      <c r="P937" s="2">
        <f>IF(AND((SalesData[Sales stage]&lt;&gt;"Won"),SalesData[Sales stage]&lt;&gt;"Lost",OR($B$2=1,INDEX($E$3:$E$13,$B$2)=SalesData[Country])),SalesData[Close Date/Expected Close Date]-DATE(2015,3,31),"")</f>
        <v>88</v>
      </c>
      <c r="Q937" s="2">
        <f>IFERROR(P937+ROWS($P$3:P938)/100000,"")</f>
        <v>88.009360000000001</v>
      </c>
      <c r="R937" s="2" t="str">
        <f>IFERROR(SMALL($Q$2:$Q$1001,ROWS($Q$2:Q937)),"")</f>
        <v/>
      </c>
      <c r="S937" s="2" t="str">
        <f t="shared" si="19"/>
        <v/>
      </c>
    </row>
    <row r="938" spans="16:19">
      <c r="P938" s="2">
        <f>IF(AND((SalesData[Sales stage]&lt;&gt;"Won"),SalesData[Sales stage]&lt;&gt;"Lost",OR($B$2=1,INDEX($E$3:$E$13,$B$2)=SalesData[Country])),SalesData[Close Date/Expected Close Date]-DATE(2015,3,31),"")</f>
        <v>61</v>
      </c>
      <c r="Q938" s="2">
        <f>IFERROR(P938+ROWS($P$3:P939)/100000,"")</f>
        <v>61.009369999999997</v>
      </c>
      <c r="R938" s="2" t="str">
        <f>IFERROR(SMALL($Q$2:$Q$1001,ROWS($Q$2:Q938)),"")</f>
        <v/>
      </c>
      <c r="S938" s="2" t="str">
        <f t="shared" si="19"/>
        <v/>
      </c>
    </row>
    <row r="939" spans="16:19">
      <c r="P939" s="2">
        <f>IF(AND((SalesData[Sales stage]&lt;&gt;"Won"),SalesData[Sales stage]&lt;&gt;"Lost",OR($B$2=1,INDEX($E$3:$E$13,$B$2)=SalesData[Country])),SalesData[Close Date/Expected Close Date]-DATE(2015,3,31),"")</f>
        <v>36</v>
      </c>
      <c r="Q939" s="2">
        <f>IFERROR(P939+ROWS($P$3:P940)/100000,"")</f>
        <v>36.00938</v>
      </c>
      <c r="R939" s="2" t="str">
        <f>IFERROR(SMALL($Q$2:$Q$1001,ROWS($Q$2:Q939)),"")</f>
        <v/>
      </c>
      <c r="S939" s="2" t="str">
        <f t="shared" si="19"/>
        <v/>
      </c>
    </row>
    <row r="940" spans="16:19">
      <c r="P940" s="2">
        <f>IF(AND((SalesData[Sales stage]&lt;&gt;"Won"),SalesData[Sales stage]&lt;&gt;"Lost",OR($B$2=1,INDEX($E$3:$E$13,$B$2)=SalesData[Country])),SalesData[Close Date/Expected Close Date]-DATE(2015,3,31),"")</f>
        <v>74</v>
      </c>
      <c r="Q940" s="2">
        <f>IFERROR(P940+ROWS($P$3:P941)/100000,"")</f>
        <v>74.009389999999996</v>
      </c>
      <c r="R940" s="2" t="str">
        <f>IFERROR(SMALL($Q$2:$Q$1001,ROWS($Q$2:Q940)),"")</f>
        <v/>
      </c>
      <c r="S940" s="2" t="str">
        <f t="shared" si="19"/>
        <v/>
      </c>
    </row>
    <row r="941" spans="16:19">
      <c r="P941" s="2">
        <f>IF(AND((SalesData[Sales stage]&lt;&gt;"Won"),SalesData[Sales stage]&lt;&gt;"Lost",OR($B$2=1,INDEX($E$3:$E$13,$B$2)=SalesData[Country])),SalesData[Close Date/Expected Close Date]-DATE(2015,3,31),"")</f>
        <v>38</v>
      </c>
      <c r="Q941" s="2">
        <f>IFERROR(P941+ROWS($P$3:P942)/100000,"")</f>
        <v>38.009399999999999</v>
      </c>
      <c r="R941" s="2" t="str">
        <f>IFERROR(SMALL($Q$2:$Q$1001,ROWS($Q$2:Q941)),"")</f>
        <v/>
      </c>
      <c r="S941" s="2" t="str">
        <f t="shared" si="19"/>
        <v/>
      </c>
    </row>
    <row r="942" spans="16:19">
      <c r="P942" s="2">
        <f>IF(AND((SalesData[Sales stage]&lt;&gt;"Won"),SalesData[Sales stage]&lt;&gt;"Lost",OR($B$2=1,INDEX($E$3:$E$13,$B$2)=SalesData[Country])),SalesData[Close Date/Expected Close Date]-DATE(2015,3,31),"")</f>
        <v>22</v>
      </c>
      <c r="Q942" s="2">
        <f>IFERROR(P942+ROWS($P$3:P943)/100000,"")</f>
        <v>22.009409999999999</v>
      </c>
      <c r="R942" s="2" t="str">
        <f>IFERROR(SMALL($Q$2:$Q$1001,ROWS($Q$2:Q942)),"")</f>
        <v/>
      </c>
      <c r="S942" s="2" t="str">
        <f t="shared" si="19"/>
        <v/>
      </c>
    </row>
    <row r="943" spans="16:19">
      <c r="P943" s="2">
        <f>IF(AND((SalesData[Sales stage]&lt;&gt;"Won"),SalesData[Sales stage]&lt;&gt;"Lost",OR($B$2=1,INDEX($E$3:$E$13,$B$2)=SalesData[Country])),SalesData[Close Date/Expected Close Date]-DATE(2015,3,31),"")</f>
        <v>59</v>
      </c>
      <c r="Q943" s="2">
        <f>IFERROR(P943+ROWS($P$3:P944)/100000,"")</f>
        <v>59.009419999999999</v>
      </c>
      <c r="R943" s="2" t="str">
        <f>IFERROR(SMALL($Q$2:$Q$1001,ROWS($Q$2:Q943)),"")</f>
        <v/>
      </c>
      <c r="S943" s="2" t="str">
        <f t="shared" si="19"/>
        <v/>
      </c>
    </row>
    <row r="944" spans="16:19">
      <c r="P944" s="2">
        <f>IF(AND((SalesData[Sales stage]&lt;&gt;"Won"),SalesData[Sales stage]&lt;&gt;"Lost",OR($B$2=1,INDEX($E$3:$E$13,$B$2)=SalesData[Country])),SalesData[Close Date/Expected Close Date]-DATE(2015,3,31),"")</f>
        <v>86</v>
      </c>
      <c r="Q944" s="2">
        <f>IFERROR(P944+ROWS($P$3:P945)/100000,"")</f>
        <v>86.009429999999995</v>
      </c>
      <c r="R944" s="2" t="str">
        <f>IFERROR(SMALL($Q$2:$Q$1001,ROWS($Q$2:Q944)),"")</f>
        <v/>
      </c>
      <c r="S944" s="2" t="str">
        <f t="shared" si="19"/>
        <v/>
      </c>
    </row>
    <row r="945" spans="16:19">
      <c r="P945" s="2" t="str">
        <f>IF(AND((SalesData[Sales stage]&lt;&gt;"Won"),SalesData[Sales stage]&lt;&gt;"Lost",OR($B$2=1,INDEX($E$3:$E$13,$B$2)=SalesData[Country])),SalesData[Close Date/Expected Close Date]-DATE(2015,3,31),"")</f>
        <v/>
      </c>
      <c r="Q945" s="2" t="str">
        <f>IFERROR(P945+ROWS($P$3:P946)/100000,"")</f>
        <v/>
      </c>
      <c r="R945" s="2" t="str">
        <f>IFERROR(SMALL($Q$2:$Q$1001,ROWS($Q$2:Q945)),"")</f>
        <v/>
      </c>
      <c r="S945" s="2" t="str">
        <f t="shared" si="19"/>
        <v/>
      </c>
    </row>
    <row r="946" spans="16:19">
      <c r="P946" s="2">
        <f>IF(AND((SalesData[Sales stage]&lt;&gt;"Won"),SalesData[Sales stage]&lt;&gt;"Lost",OR($B$2=1,INDEX($E$3:$E$13,$B$2)=SalesData[Country])),SalesData[Close Date/Expected Close Date]-DATE(2015,3,31),"")</f>
        <v>67</v>
      </c>
      <c r="Q946" s="2">
        <f>IFERROR(P946+ROWS($P$3:P947)/100000,"")</f>
        <v>67.009450000000001</v>
      </c>
      <c r="R946" s="2" t="str">
        <f>IFERROR(SMALL($Q$2:$Q$1001,ROWS($Q$2:Q946)),"")</f>
        <v/>
      </c>
      <c r="S946" s="2" t="str">
        <f t="shared" si="19"/>
        <v/>
      </c>
    </row>
    <row r="947" spans="16:19">
      <c r="P947" s="2">
        <f>IF(AND((SalesData[Sales stage]&lt;&gt;"Won"),SalesData[Sales stage]&lt;&gt;"Lost",OR($B$2=1,INDEX($E$3:$E$13,$B$2)=SalesData[Country])),SalesData[Close Date/Expected Close Date]-DATE(2015,3,31),"")</f>
        <v>11</v>
      </c>
      <c r="Q947" s="2">
        <f>IFERROR(P947+ROWS($P$3:P948)/100000,"")</f>
        <v>11.009460000000001</v>
      </c>
      <c r="R947" s="2" t="str">
        <f>IFERROR(SMALL($Q$2:$Q$1001,ROWS($Q$2:Q947)),"")</f>
        <v/>
      </c>
      <c r="S947" s="2" t="str">
        <f t="shared" si="19"/>
        <v/>
      </c>
    </row>
    <row r="948" spans="16:19">
      <c r="P948" s="2">
        <f>IF(AND((SalesData[Sales stage]&lt;&gt;"Won"),SalesData[Sales stage]&lt;&gt;"Lost",OR($B$2=1,INDEX($E$3:$E$13,$B$2)=SalesData[Country])),SalesData[Close Date/Expected Close Date]-DATE(2015,3,31),"")</f>
        <v>112</v>
      </c>
      <c r="Q948" s="2">
        <f>IFERROR(P948+ROWS($P$3:P949)/100000,"")</f>
        <v>112.00946999999999</v>
      </c>
      <c r="R948" s="2" t="str">
        <f>IFERROR(SMALL($Q$2:$Q$1001,ROWS($Q$2:Q948)),"")</f>
        <v/>
      </c>
      <c r="S948" s="2" t="str">
        <f t="shared" si="19"/>
        <v/>
      </c>
    </row>
    <row r="949" spans="16:19">
      <c r="P949" s="2">
        <f>IF(AND((SalesData[Sales stage]&lt;&gt;"Won"),SalesData[Sales stage]&lt;&gt;"Lost",OR($B$2=1,INDEX($E$3:$E$13,$B$2)=SalesData[Country])),SalesData[Close Date/Expected Close Date]-DATE(2015,3,31),"")</f>
        <v>19</v>
      </c>
      <c r="Q949" s="2">
        <f>IFERROR(P949+ROWS($P$3:P950)/100000,"")</f>
        <v>19.00948</v>
      </c>
      <c r="R949" s="2" t="str">
        <f>IFERROR(SMALL($Q$2:$Q$1001,ROWS($Q$2:Q949)),"")</f>
        <v/>
      </c>
      <c r="S949" s="2" t="str">
        <f t="shared" si="19"/>
        <v/>
      </c>
    </row>
    <row r="950" spans="16:19">
      <c r="P950" s="2">
        <f>IF(AND((SalesData[Sales stage]&lt;&gt;"Won"),SalesData[Sales stage]&lt;&gt;"Lost",OR($B$2=1,INDEX($E$3:$E$13,$B$2)=SalesData[Country])),SalesData[Close Date/Expected Close Date]-DATE(2015,3,31),"")</f>
        <v>32</v>
      </c>
      <c r="Q950" s="2">
        <f>IFERROR(P950+ROWS($P$3:P951)/100000,"")</f>
        <v>32.00949</v>
      </c>
      <c r="R950" s="2" t="str">
        <f>IFERROR(SMALL($Q$2:$Q$1001,ROWS($Q$2:Q950)),"")</f>
        <v/>
      </c>
      <c r="S950" s="2" t="str">
        <f t="shared" si="19"/>
        <v/>
      </c>
    </row>
    <row r="951" spans="16:19">
      <c r="P951" s="2">
        <f>IF(AND((SalesData[Sales stage]&lt;&gt;"Won"),SalesData[Sales stage]&lt;&gt;"Lost",OR($B$2=1,INDEX($E$3:$E$13,$B$2)=SalesData[Country])),SalesData[Close Date/Expected Close Date]-DATE(2015,3,31),"")</f>
        <v>84</v>
      </c>
      <c r="Q951" s="2">
        <f>IFERROR(P951+ROWS($P$3:P952)/100000,"")</f>
        <v>84.009500000000003</v>
      </c>
      <c r="R951" s="2" t="str">
        <f>IFERROR(SMALL($Q$2:$Q$1001,ROWS($Q$2:Q951)),"")</f>
        <v/>
      </c>
      <c r="S951" s="2" t="str">
        <f t="shared" si="19"/>
        <v/>
      </c>
    </row>
    <row r="952" spans="16:19">
      <c r="P952" s="2" t="str">
        <f>IF(AND((SalesData[Sales stage]&lt;&gt;"Won"),SalesData[Sales stage]&lt;&gt;"Lost",OR($B$2=1,INDEX($E$3:$E$13,$B$2)=SalesData[Country])),SalesData[Close Date/Expected Close Date]-DATE(2015,3,31),"")</f>
        <v/>
      </c>
      <c r="Q952" s="2" t="str">
        <f>IFERROR(P952+ROWS($P$3:P953)/100000,"")</f>
        <v/>
      </c>
      <c r="R952" s="2" t="str">
        <f>IFERROR(SMALL($Q$2:$Q$1001,ROWS($Q$2:Q952)),"")</f>
        <v/>
      </c>
      <c r="S952" s="2" t="str">
        <f t="shared" si="19"/>
        <v/>
      </c>
    </row>
    <row r="953" spans="16:19">
      <c r="P953" s="2">
        <f>IF(AND((SalesData[Sales stage]&lt;&gt;"Won"),SalesData[Sales stage]&lt;&gt;"Lost",OR($B$2=1,INDEX($E$3:$E$13,$B$2)=SalesData[Country])),SalesData[Close Date/Expected Close Date]-DATE(2015,3,31),"")</f>
        <v>13</v>
      </c>
      <c r="Q953" s="2">
        <f>IFERROR(P953+ROWS($P$3:P954)/100000,"")</f>
        <v>13.00952</v>
      </c>
      <c r="R953" s="2" t="str">
        <f>IFERROR(SMALL($Q$2:$Q$1001,ROWS($Q$2:Q953)),"")</f>
        <v/>
      </c>
      <c r="S953" s="2" t="str">
        <f t="shared" si="19"/>
        <v/>
      </c>
    </row>
    <row r="954" spans="16:19">
      <c r="P954" s="2">
        <f>IF(AND((SalesData[Sales stage]&lt;&gt;"Won"),SalesData[Sales stage]&lt;&gt;"Lost",OR($B$2=1,INDEX($E$3:$E$13,$B$2)=SalesData[Country])),SalesData[Close Date/Expected Close Date]-DATE(2015,3,31),"")</f>
        <v>79</v>
      </c>
      <c r="Q954" s="2">
        <f>IFERROR(P954+ROWS($P$3:P955)/100000,"")</f>
        <v>79.009529999999998</v>
      </c>
      <c r="R954" s="2" t="str">
        <f>IFERROR(SMALL($Q$2:$Q$1001,ROWS($Q$2:Q954)),"")</f>
        <v/>
      </c>
      <c r="S954" s="2" t="str">
        <f t="shared" si="19"/>
        <v/>
      </c>
    </row>
    <row r="955" spans="16:19">
      <c r="P955" s="2">
        <f>IF(AND((SalesData[Sales stage]&lt;&gt;"Won"),SalesData[Sales stage]&lt;&gt;"Lost",OR($B$2=1,INDEX($E$3:$E$13,$B$2)=SalesData[Country])),SalesData[Close Date/Expected Close Date]-DATE(2015,3,31),"")</f>
        <v>20</v>
      </c>
      <c r="Q955" s="2">
        <f>IFERROR(P955+ROWS($P$3:P956)/100000,"")</f>
        <v>20.009540000000001</v>
      </c>
      <c r="R955" s="2" t="str">
        <f>IFERROR(SMALL($Q$2:$Q$1001,ROWS($Q$2:Q955)),"")</f>
        <v/>
      </c>
      <c r="S955" s="2" t="str">
        <f t="shared" si="19"/>
        <v/>
      </c>
    </row>
    <row r="956" spans="16:19">
      <c r="P956" s="2">
        <f>IF(AND((SalesData[Sales stage]&lt;&gt;"Won"),SalesData[Sales stage]&lt;&gt;"Lost",OR($B$2=1,INDEX($E$3:$E$13,$B$2)=SalesData[Country])),SalesData[Close Date/Expected Close Date]-DATE(2015,3,31),"")</f>
        <v>50</v>
      </c>
      <c r="Q956" s="2">
        <f>IFERROR(P956+ROWS($P$3:P957)/100000,"")</f>
        <v>50.009549999999997</v>
      </c>
      <c r="R956" s="2" t="str">
        <f>IFERROR(SMALL($Q$2:$Q$1001,ROWS($Q$2:Q956)),"")</f>
        <v/>
      </c>
      <c r="S956" s="2" t="str">
        <f t="shared" si="19"/>
        <v/>
      </c>
    </row>
    <row r="957" spans="16:19">
      <c r="P957" s="2">
        <f>IF(AND((SalesData[Sales stage]&lt;&gt;"Won"),SalesData[Sales stage]&lt;&gt;"Lost",OR($B$2=1,INDEX($E$3:$E$13,$B$2)=SalesData[Country])),SalesData[Close Date/Expected Close Date]-DATE(2015,3,31),"")</f>
        <v>20</v>
      </c>
      <c r="Q957" s="2">
        <f>IFERROR(P957+ROWS($P$3:P958)/100000,"")</f>
        <v>20.00956</v>
      </c>
      <c r="R957" s="2" t="str">
        <f>IFERROR(SMALL($Q$2:$Q$1001,ROWS($Q$2:Q957)),"")</f>
        <v/>
      </c>
      <c r="S957" s="2" t="str">
        <f t="shared" si="19"/>
        <v/>
      </c>
    </row>
    <row r="958" spans="16:19">
      <c r="P958" s="2">
        <f>IF(AND((SalesData[Sales stage]&lt;&gt;"Won"),SalesData[Sales stage]&lt;&gt;"Lost",OR($B$2=1,INDEX($E$3:$E$13,$B$2)=SalesData[Country])),SalesData[Close Date/Expected Close Date]-DATE(2015,3,31),"")</f>
        <v>64</v>
      </c>
      <c r="Q958" s="2">
        <f>IFERROR(P958+ROWS($P$3:P959)/100000,"")</f>
        <v>64.009569999999997</v>
      </c>
      <c r="R958" s="2" t="str">
        <f>IFERROR(SMALL($Q$2:$Q$1001,ROWS($Q$2:Q958)),"")</f>
        <v/>
      </c>
      <c r="S958" s="2" t="str">
        <f t="shared" si="19"/>
        <v/>
      </c>
    </row>
    <row r="959" spans="16:19">
      <c r="P959" s="2">
        <f>IF(AND((SalesData[Sales stage]&lt;&gt;"Won"),SalesData[Sales stage]&lt;&gt;"Lost",OR($B$2=1,INDEX($E$3:$E$13,$B$2)=SalesData[Country])),SalesData[Close Date/Expected Close Date]-DATE(2015,3,31),"")</f>
        <v>26</v>
      </c>
      <c r="Q959" s="2">
        <f>IFERROR(P959+ROWS($P$3:P960)/100000,"")</f>
        <v>26.00958</v>
      </c>
      <c r="R959" s="2" t="str">
        <f>IFERROR(SMALL($Q$2:$Q$1001,ROWS($Q$2:Q959)),"")</f>
        <v/>
      </c>
      <c r="S959" s="2" t="str">
        <f t="shared" si="19"/>
        <v/>
      </c>
    </row>
    <row r="960" spans="16:19">
      <c r="P960" s="2">
        <f>IF(AND((SalesData[Sales stage]&lt;&gt;"Won"),SalesData[Sales stage]&lt;&gt;"Lost",OR($B$2=1,INDEX($E$3:$E$13,$B$2)=SalesData[Country])),SalesData[Close Date/Expected Close Date]-DATE(2015,3,31),"")</f>
        <v>44</v>
      </c>
      <c r="Q960" s="2">
        <f>IFERROR(P960+ROWS($P$3:P961)/100000,"")</f>
        <v>44.009590000000003</v>
      </c>
      <c r="R960" s="2" t="str">
        <f>IFERROR(SMALL($Q$2:$Q$1001,ROWS($Q$2:Q960)),"")</f>
        <v/>
      </c>
      <c r="S960" s="2" t="str">
        <f t="shared" si="19"/>
        <v/>
      </c>
    </row>
    <row r="961" spans="16:19">
      <c r="P961" s="2">
        <f>IF(AND((SalesData[Sales stage]&lt;&gt;"Won"),SalesData[Sales stage]&lt;&gt;"Lost",OR($B$2=1,INDEX($E$3:$E$13,$B$2)=SalesData[Country])),SalesData[Close Date/Expected Close Date]-DATE(2015,3,31),"")</f>
        <v>55</v>
      </c>
      <c r="Q961" s="2">
        <f>IFERROR(P961+ROWS($P$3:P962)/100000,"")</f>
        <v>55.009599999999999</v>
      </c>
      <c r="R961" s="2" t="str">
        <f>IFERROR(SMALL($Q$2:$Q$1001,ROWS($Q$2:Q961)),"")</f>
        <v/>
      </c>
      <c r="S961" s="2" t="str">
        <f t="shared" si="19"/>
        <v/>
      </c>
    </row>
    <row r="962" spans="16:19">
      <c r="P962" s="2">
        <f>IF(AND((SalesData[Sales stage]&lt;&gt;"Won"),SalesData[Sales stage]&lt;&gt;"Lost",OR($B$2=1,INDEX($E$3:$E$13,$B$2)=SalesData[Country])),SalesData[Close Date/Expected Close Date]-DATE(2015,3,31),"")</f>
        <v>48</v>
      </c>
      <c r="Q962" s="2">
        <f>IFERROR(P962+ROWS($P$3:P963)/100000,"")</f>
        <v>48.009610000000002</v>
      </c>
      <c r="R962" s="2" t="str">
        <f>IFERROR(SMALL($Q$2:$Q$1001,ROWS($Q$2:Q962)),"")</f>
        <v/>
      </c>
      <c r="S962" s="2" t="str">
        <f t="shared" si="19"/>
        <v/>
      </c>
    </row>
    <row r="963" spans="16:19">
      <c r="P963" s="2">
        <f>IF(AND((SalesData[Sales stage]&lt;&gt;"Won"),SalesData[Sales stage]&lt;&gt;"Lost",OR($B$2=1,INDEX($E$3:$E$13,$B$2)=SalesData[Country])),SalesData[Close Date/Expected Close Date]-DATE(2015,3,31),"")</f>
        <v>83</v>
      </c>
      <c r="Q963" s="2">
        <f>IFERROR(P963+ROWS($P$3:P964)/100000,"")</f>
        <v>83.009619999999998</v>
      </c>
      <c r="R963" s="2" t="str">
        <f>IFERROR(SMALL($Q$2:$Q$1001,ROWS($Q$2:Q963)),"")</f>
        <v/>
      </c>
      <c r="S963" s="2" t="str">
        <f t="shared" ref="S963:S1001" si="20">IF(R963&lt;&gt;"",MATCH(R963,$Q$2:$Q$1001,0),"")</f>
        <v/>
      </c>
    </row>
    <row r="964" spans="16:19">
      <c r="P964" s="2">
        <f>IF(AND((SalesData[Sales stage]&lt;&gt;"Won"),SalesData[Sales stage]&lt;&gt;"Lost",OR($B$2=1,INDEX($E$3:$E$13,$B$2)=SalesData[Country])),SalesData[Close Date/Expected Close Date]-DATE(2015,3,31),"")</f>
        <v>83</v>
      </c>
      <c r="Q964" s="2">
        <f>IFERROR(P964+ROWS($P$3:P965)/100000,"")</f>
        <v>83.009630000000001</v>
      </c>
      <c r="R964" s="2" t="str">
        <f>IFERROR(SMALL($Q$2:$Q$1001,ROWS($Q$2:Q964)),"")</f>
        <v/>
      </c>
      <c r="S964" s="2" t="str">
        <f t="shared" si="20"/>
        <v/>
      </c>
    </row>
    <row r="965" spans="16:19">
      <c r="P965" s="2">
        <f>IF(AND((SalesData[Sales stage]&lt;&gt;"Won"),SalesData[Sales stage]&lt;&gt;"Lost",OR($B$2=1,INDEX($E$3:$E$13,$B$2)=SalesData[Country])),SalesData[Close Date/Expected Close Date]-DATE(2015,3,31),"")</f>
        <v>20</v>
      </c>
      <c r="Q965" s="2">
        <f>IFERROR(P965+ROWS($P$3:P966)/100000,"")</f>
        <v>20.009640000000001</v>
      </c>
      <c r="R965" s="2" t="str">
        <f>IFERROR(SMALL($Q$2:$Q$1001,ROWS($Q$2:Q965)),"")</f>
        <v/>
      </c>
      <c r="S965" s="2" t="str">
        <f t="shared" si="20"/>
        <v/>
      </c>
    </row>
    <row r="966" spans="16:19">
      <c r="P966" s="2">
        <f>IF(AND((SalesData[Sales stage]&lt;&gt;"Won"),SalesData[Sales stage]&lt;&gt;"Lost",OR($B$2=1,INDEX($E$3:$E$13,$B$2)=SalesData[Country])),SalesData[Close Date/Expected Close Date]-DATE(2015,3,31),"")</f>
        <v>70</v>
      </c>
      <c r="Q966" s="2">
        <f>IFERROR(P966+ROWS($P$3:P967)/100000,"")</f>
        <v>70.009649999999993</v>
      </c>
      <c r="R966" s="2" t="str">
        <f>IFERROR(SMALL($Q$2:$Q$1001,ROWS($Q$2:Q966)),"")</f>
        <v/>
      </c>
      <c r="S966" s="2" t="str">
        <f t="shared" si="20"/>
        <v/>
      </c>
    </row>
    <row r="967" spans="16:19">
      <c r="P967" s="2">
        <f>IF(AND((SalesData[Sales stage]&lt;&gt;"Won"),SalesData[Sales stage]&lt;&gt;"Lost",OR($B$2=1,INDEX($E$3:$E$13,$B$2)=SalesData[Country])),SalesData[Close Date/Expected Close Date]-DATE(2015,3,31),"")</f>
        <v>89</v>
      </c>
      <c r="Q967" s="2">
        <f>IFERROR(P967+ROWS($P$3:P968)/100000,"")</f>
        <v>89.009659999999997</v>
      </c>
      <c r="R967" s="2" t="str">
        <f>IFERROR(SMALL($Q$2:$Q$1001,ROWS($Q$2:Q967)),"")</f>
        <v/>
      </c>
      <c r="S967" s="2" t="str">
        <f t="shared" si="20"/>
        <v/>
      </c>
    </row>
    <row r="968" spans="16:19">
      <c r="P968" s="2">
        <f>IF(AND((SalesData[Sales stage]&lt;&gt;"Won"),SalesData[Sales stage]&lt;&gt;"Lost",OR($B$2=1,INDEX($E$3:$E$13,$B$2)=SalesData[Country])),SalesData[Close Date/Expected Close Date]-DATE(2015,3,31),"")</f>
        <v>77</v>
      </c>
      <c r="Q968" s="2">
        <f>IFERROR(P968+ROWS($P$3:P969)/100000,"")</f>
        <v>77.00967</v>
      </c>
      <c r="R968" s="2" t="str">
        <f>IFERROR(SMALL($Q$2:$Q$1001,ROWS($Q$2:Q968)),"")</f>
        <v/>
      </c>
      <c r="S968" s="2" t="str">
        <f t="shared" si="20"/>
        <v/>
      </c>
    </row>
    <row r="969" spans="16:19">
      <c r="P969" s="2">
        <f>IF(AND((SalesData[Sales stage]&lt;&gt;"Won"),SalesData[Sales stage]&lt;&gt;"Lost",OR($B$2=1,INDEX($E$3:$E$13,$B$2)=SalesData[Country])),SalesData[Close Date/Expected Close Date]-DATE(2015,3,31),"")</f>
        <v>50</v>
      </c>
      <c r="Q969" s="2">
        <f>IFERROR(P969+ROWS($P$3:P970)/100000,"")</f>
        <v>50.009680000000003</v>
      </c>
      <c r="R969" s="2" t="str">
        <f>IFERROR(SMALL($Q$2:$Q$1001,ROWS($Q$2:Q969)),"")</f>
        <v/>
      </c>
      <c r="S969" s="2" t="str">
        <f t="shared" si="20"/>
        <v/>
      </c>
    </row>
    <row r="970" spans="16:19">
      <c r="P970" s="2">
        <f>IF(AND((SalesData[Sales stage]&lt;&gt;"Won"),SalesData[Sales stage]&lt;&gt;"Lost",OR($B$2=1,INDEX($E$3:$E$13,$B$2)=SalesData[Country])),SalesData[Close Date/Expected Close Date]-DATE(2015,3,31),"")</f>
        <v>88</v>
      </c>
      <c r="Q970" s="2">
        <f>IFERROR(P970+ROWS($P$3:P971)/100000,"")</f>
        <v>88.009690000000006</v>
      </c>
      <c r="R970" s="2" t="str">
        <f>IFERROR(SMALL($Q$2:$Q$1001,ROWS($Q$2:Q970)),"")</f>
        <v/>
      </c>
      <c r="S970" s="2" t="str">
        <f t="shared" si="20"/>
        <v/>
      </c>
    </row>
    <row r="971" spans="16:19">
      <c r="P971" s="2" t="str">
        <f>IF(AND((SalesData[Sales stage]&lt;&gt;"Won"),SalesData[Sales stage]&lt;&gt;"Lost",OR($B$2=1,INDEX($E$3:$E$13,$B$2)=SalesData[Country])),SalesData[Close Date/Expected Close Date]-DATE(2015,3,31),"")</f>
        <v/>
      </c>
      <c r="Q971" s="2" t="str">
        <f>IFERROR(P971+ROWS($P$3:P972)/100000,"")</f>
        <v/>
      </c>
      <c r="R971" s="2" t="str">
        <f>IFERROR(SMALL($Q$2:$Q$1001,ROWS($Q$2:Q971)),"")</f>
        <v/>
      </c>
      <c r="S971" s="2" t="str">
        <f t="shared" si="20"/>
        <v/>
      </c>
    </row>
    <row r="972" spans="16:19">
      <c r="P972" s="2">
        <f>IF(AND((SalesData[Sales stage]&lt;&gt;"Won"),SalesData[Sales stage]&lt;&gt;"Lost",OR($B$2=1,INDEX($E$3:$E$13,$B$2)=SalesData[Country])),SalesData[Close Date/Expected Close Date]-DATE(2015,3,31),"")</f>
        <v>49</v>
      </c>
      <c r="Q972" s="2">
        <f>IFERROR(P972+ROWS($P$3:P973)/100000,"")</f>
        <v>49.009709999999998</v>
      </c>
      <c r="R972" s="2" t="str">
        <f>IFERROR(SMALL($Q$2:$Q$1001,ROWS($Q$2:Q972)),"")</f>
        <v/>
      </c>
      <c r="S972" s="2" t="str">
        <f t="shared" si="20"/>
        <v/>
      </c>
    </row>
    <row r="973" spans="16:19">
      <c r="P973" s="2">
        <f>IF(AND((SalesData[Sales stage]&lt;&gt;"Won"),SalesData[Sales stage]&lt;&gt;"Lost",OR($B$2=1,INDEX($E$3:$E$13,$B$2)=SalesData[Country])),SalesData[Close Date/Expected Close Date]-DATE(2015,3,31),"")</f>
        <v>33</v>
      </c>
      <c r="Q973" s="2">
        <f>IFERROR(P973+ROWS($P$3:P974)/100000,"")</f>
        <v>33.009720000000002</v>
      </c>
      <c r="R973" s="2" t="str">
        <f>IFERROR(SMALL($Q$2:$Q$1001,ROWS($Q$2:Q973)),"")</f>
        <v/>
      </c>
      <c r="S973" s="2" t="str">
        <f t="shared" si="20"/>
        <v/>
      </c>
    </row>
    <row r="974" spans="16:19">
      <c r="P974" s="2">
        <f>IF(AND((SalesData[Sales stage]&lt;&gt;"Won"),SalesData[Sales stage]&lt;&gt;"Lost",OR($B$2=1,INDEX($E$3:$E$13,$B$2)=SalesData[Country])),SalesData[Close Date/Expected Close Date]-DATE(2015,3,31),"")</f>
        <v>25</v>
      </c>
      <c r="Q974" s="2">
        <f>IFERROR(P974+ROWS($P$3:P975)/100000,"")</f>
        <v>25.009730000000001</v>
      </c>
      <c r="R974" s="2" t="str">
        <f>IFERROR(SMALL($Q$2:$Q$1001,ROWS($Q$2:Q974)),"")</f>
        <v/>
      </c>
      <c r="S974" s="2" t="str">
        <f t="shared" si="20"/>
        <v/>
      </c>
    </row>
    <row r="975" spans="16:19">
      <c r="P975" s="2">
        <f>IF(AND((SalesData[Sales stage]&lt;&gt;"Won"),SalesData[Sales stage]&lt;&gt;"Lost",OR($B$2=1,INDEX($E$3:$E$13,$B$2)=SalesData[Country])),SalesData[Close Date/Expected Close Date]-DATE(2015,3,31),"")</f>
        <v>61</v>
      </c>
      <c r="Q975" s="2">
        <f>IFERROR(P975+ROWS($P$3:P976)/100000,"")</f>
        <v>61.009740000000001</v>
      </c>
      <c r="R975" s="2" t="str">
        <f>IFERROR(SMALL($Q$2:$Q$1001,ROWS($Q$2:Q975)),"")</f>
        <v/>
      </c>
      <c r="S975" s="2" t="str">
        <f t="shared" si="20"/>
        <v/>
      </c>
    </row>
    <row r="976" spans="16:19">
      <c r="P976" s="2">
        <f>IF(AND((SalesData[Sales stage]&lt;&gt;"Won"),SalesData[Sales stage]&lt;&gt;"Lost",OR($B$2=1,INDEX($E$3:$E$13,$B$2)=SalesData[Country])),SalesData[Close Date/Expected Close Date]-DATE(2015,3,31),"")</f>
        <v>11</v>
      </c>
      <c r="Q976" s="2">
        <f>IFERROR(P976+ROWS($P$3:P977)/100000,"")</f>
        <v>11.00975</v>
      </c>
      <c r="R976" s="2" t="str">
        <f>IFERROR(SMALL($Q$2:$Q$1001,ROWS($Q$2:Q976)),"")</f>
        <v/>
      </c>
      <c r="S976" s="2" t="str">
        <f t="shared" si="20"/>
        <v/>
      </c>
    </row>
    <row r="977" spans="16:19">
      <c r="P977" s="2">
        <f>IF(AND((SalesData[Sales stage]&lt;&gt;"Won"),SalesData[Sales stage]&lt;&gt;"Lost",OR($B$2=1,INDEX($E$3:$E$13,$B$2)=SalesData[Country])),SalesData[Close Date/Expected Close Date]-DATE(2015,3,31),"")</f>
        <v>34</v>
      </c>
      <c r="Q977" s="2">
        <f>IFERROR(P977+ROWS($P$3:P978)/100000,"")</f>
        <v>34.00976</v>
      </c>
      <c r="R977" s="2" t="str">
        <f>IFERROR(SMALL($Q$2:$Q$1001,ROWS($Q$2:Q977)),"")</f>
        <v/>
      </c>
      <c r="S977" s="2" t="str">
        <f t="shared" si="20"/>
        <v/>
      </c>
    </row>
    <row r="978" spans="16:19">
      <c r="P978" s="2">
        <f>IF(AND((SalesData[Sales stage]&lt;&gt;"Won"),SalesData[Sales stage]&lt;&gt;"Lost",OR($B$2=1,INDEX($E$3:$E$13,$B$2)=SalesData[Country])),SalesData[Close Date/Expected Close Date]-DATE(2015,3,31),"")</f>
        <v>24</v>
      </c>
      <c r="Q978" s="2">
        <f>IFERROR(P978+ROWS($P$3:P979)/100000,"")</f>
        <v>24.00977</v>
      </c>
      <c r="R978" s="2" t="str">
        <f>IFERROR(SMALL($Q$2:$Q$1001,ROWS($Q$2:Q978)),"")</f>
        <v/>
      </c>
      <c r="S978" s="2" t="str">
        <f t="shared" si="20"/>
        <v/>
      </c>
    </row>
    <row r="979" spans="16:19">
      <c r="P979" s="2">
        <f>IF(AND((SalesData[Sales stage]&lt;&gt;"Won"),SalesData[Sales stage]&lt;&gt;"Lost",OR($B$2=1,INDEX($E$3:$E$13,$B$2)=SalesData[Country])),SalesData[Close Date/Expected Close Date]-DATE(2015,3,31),"")</f>
        <v>79</v>
      </c>
      <c r="Q979" s="2">
        <f>IFERROR(P979+ROWS($P$3:P980)/100000,"")</f>
        <v>79.009780000000006</v>
      </c>
      <c r="R979" s="2" t="str">
        <f>IFERROR(SMALL($Q$2:$Q$1001,ROWS($Q$2:Q979)),"")</f>
        <v/>
      </c>
      <c r="S979" s="2" t="str">
        <f t="shared" si="20"/>
        <v/>
      </c>
    </row>
    <row r="980" spans="16:19">
      <c r="P980" s="2">
        <f>IF(AND((SalesData[Sales stage]&lt;&gt;"Won"),SalesData[Sales stage]&lt;&gt;"Lost",OR($B$2=1,INDEX($E$3:$E$13,$B$2)=SalesData[Country])),SalesData[Close Date/Expected Close Date]-DATE(2015,3,31),"")</f>
        <v>23</v>
      </c>
      <c r="Q980" s="2">
        <f>IFERROR(P980+ROWS($P$3:P981)/100000,"")</f>
        <v>23.009789999999999</v>
      </c>
      <c r="R980" s="2" t="str">
        <f>IFERROR(SMALL($Q$2:$Q$1001,ROWS($Q$2:Q980)),"")</f>
        <v/>
      </c>
      <c r="S980" s="2" t="str">
        <f t="shared" si="20"/>
        <v/>
      </c>
    </row>
    <row r="981" spans="16:19">
      <c r="P981" s="2">
        <f>IF(AND((SalesData[Sales stage]&lt;&gt;"Won"),SalesData[Sales stage]&lt;&gt;"Lost",OR($B$2=1,INDEX($E$3:$E$13,$B$2)=SalesData[Country])),SalesData[Close Date/Expected Close Date]-DATE(2015,3,31),"")</f>
        <v>37</v>
      </c>
      <c r="Q981" s="2">
        <f>IFERROR(P981+ROWS($P$3:P982)/100000,"")</f>
        <v>37.009799999999998</v>
      </c>
      <c r="R981" s="2" t="str">
        <f>IFERROR(SMALL($Q$2:$Q$1001,ROWS($Q$2:Q981)),"")</f>
        <v/>
      </c>
      <c r="S981" s="2" t="str">
        <f t="shared" si="20"/>
        <v/>
      </c>
    </row>
    <row r="982" spans="16:19">
      <c r="P982" s="2">
        <f>IF(AND((SalesData[Sales stage]&lt;&gt;"Won"),SalesData[Sales stage]&lt;&gt;"Lost",OR($B$2=1,INDEX($E$3:$E$13,$B$2)=SalesData[Country])),SalesData[Close Date/Expected Close Date]-DATE(2015,3,31),"")</f>
        <v>9</v>
      </c>
      <c r="Q982" s="2">
        <f>IFERROR(P982+ROWS($P$3:P983)/100000,"")</f>
        <v>9.0098099999999999</v>
      </c>
      <c r="R982" s="2" t="str">
        <f>IFERROR(SMALL($Q$2:$Q$1001,ROWS($Q$2:Q982)),"")</f>
        <v/>
      </c>
      <c r="S982" s="2" t="str">
        <f t="shared" si="20"/>
        <v/>
      </c>
    </row>
    <row r="983" spans="16:19">
      <c r="P983" s="2">
        <f>IF(AND((SalesData[Sales stage]&lt;&gt;"Won"),SalesData[Sales stage]&lt;&gt;"Lost",OR($B$2=1,INDEX($E$3:$E$13,$B$2)=SalesData[Country])),SalesData[Close Date/Expected Close Date]-DATE(2015,3,31),"")</f>
        <v>48</v>
      </c>
      <c r="Q983" s="2">
        <f>IFERROR(P983+ROWS($P$3:P984)/100000,"")</f>
        <v>48.009819999999998</v>
      </c>
      <c r="R983" s="2" t="str">
        <f>IFERROR(SMALL($Q$2:$Q$1001,ROWS($Q$2:Q983)),"")</f>
        <v/>
      </c>
      <c r="S983" s="2" t="str">
        <f t="shared" si="20"/>
        <v/>
      </c>
    </row>
    <row r="984" spans="16:19">
      <c r="P984" s="2">
        <f>IF(AND((SalesData[Sales stage]&lt;&gt;"Won"),SalesData[Sales stage]&lt;&gt;"Lost",OR($B$2=1,INDEX($E$3:$E$13,$B$2)=SalesData[Country])),SalesData[Close Date/Expected Close Date]-DATE(2015,3,31),"")</f>
        <v>90</v>
      </c>
      <c r="Q984" s="2">
        <f>IFERROR(P984+ROWS($P$3:P985)/100000,"")</f>
        <v>90.009829999999994</v>
      </c>
      <c r="R984" s="2" t="str">
        <f>IFERROR(SMALL($Q$2:$Q$1001,ROWS($Q$2:Q984)),"")</f>
        <v/>
      </c>
      <c r="S984" s="2" t="str">
        <f t="shared" si="20"/>
        <v/>
      </c>
    </row>
    <row r="985" spans="16:19">
      <c r="P985" s="2">
        <f>IF(AND((SalesData[Sales stage]&lt;&gt;"Won"),SalesData[Sales stage]&lt;&gt;"Lost",OR($B$2=1,INDEX($E$3:$E$13,$B$2)=SalesData[Country])),SalesData[Close Date/Expected Close Date]-DATE(2015,3,31),"")</f>
        <v>21</v>
      </c>
      <c r="Q985" s="2">
        <f>IFERROR(P985+ROWS($P$3:P986)/100000,"")</f>
        <v>21.009840000000001</v>
      </c>
      <c r="R985" s="2" t="str">
        <f>IFERROR(SMALL($Q$2:$Q$1001,ROWS($Q$2:Q985)),"")</f>
        <v/>
      </c>
      <c r="S985" s="2" t="str">
        <f t="shared" si="20"/>
        <v/>
      </c>
    </row>
    <row r="986" spans="16:19">
      <c r="P986" s="2">
        <f>IF(AND((SalesData[Sales stage]&lt;&gt;"Won"),SalesData[Sales stage]&lt;&gt;"Lost",OR($B$2=1,INDEX($E$3:$E$13,$B$2)=SalesData[Country])),SalesData[Close Date/Expected Close Date]-DATE(2015,3,31),"")</f>
        <v>14</v>
      </c>
      <c r="Q986" s="2">
        <f>IFERROR(P986+ROWS($P$3:P987)/100000,"")</f>
        <v>14.00985</v>
      </c>
      <c r="R986" s="2" t="str">
        <f>IFERROR(SMALL($Q$2:$Q$1001,ROWS($Q$2:Q986)),"")</f>
        <v/>
      </c>
      <c r="S986" s="2" t="str">
        <f t="shared" si="20"/>
        <v/>
      </c>
    </row>
    <row r="987" spans="16:19">
      <c r="P987" s="2">
        <f>IF(AND((SalesData[Sales stage]&lt;&gt;"Won"),SalesData[Sales stage]&lt;&gt;"Lost",OR($B$2=1,INDEX($E$3:$E$13,$B$2)=SalesData[Country])),SalesData[Close Date/Expected Close Date]-DATE(2015,3,31),"")</f>
        <v>50</v>
      </c>
      <c r="Q987" s="2">
        <f>IFERROR(P987+ROWS($P$3:P988)/100000,"")</f>
        <v>50.009860000000003</v>
      </c>
      <c r="R987" s="2" t="str">
        <f>IFERROR(SMALL($Q$2:$Q$1001,ROWS($Q$2:Q987)),"")</f>
        <v/>
      </c>
      <c r="S987" s="2" t="str">
        <f t="shared" si="20"/>
        <v/>
      </c>
    </row>
    <row r="988" spans="16:19">
      <c r="P988" s="2">
        <f>IF(AND((SalesData[Sales stage]&lt;&gt;"Won"),SalesData[Sales stage]&lt;&gt;"Lost",OR($B$2=1,INDEX($E$3:$E$13,$B$2)=SalesData[Country])),SalesData[Close Date/Expected Close Date]-DATE(2015,3,31),"")</f>
        <v>55</v>
      </c>
      <c r="Q988" s="2">
        <f>IFERROR(P988+ROWS($P$3:P989)/100000,"")</f>
        <v>55.009869999999999</v>
      </c>
      <c r="R988" s="2" t="str">
        <f>IFERROR(SMALL($Q$2:$Q$1001,ROWS($Q$2:Q988)),"")</f>
        <v/>
      </c>
      <c r="S988" s="2" t="str">
        <f t="shared" si="20"/>
        <v/>
      </c>
    </row>
    <row r="989" spans="16:19">
      <c r="P989" s="2">
        <f>IF(AND((SalesData[Sales stage]&lt;&gt;"Won"),SalesData[Sales stage]&lt;&gt;"Lost",OR($B$2=1,INDEX($E$3:$E$13,$B$2)=SalesData[Country])),SalesData[Close Date/Expected Close Date]-DATE(2015,3,31),"")</f>
        <v>3</v>
      </c>
      <c r="Q989" s="2">
        <f>IFERROR(P989+ROWS($P$3:P990)/100000,"")</f>
        <v>3.0098799999999999</v>
      </c>
      <c r="R989" s="2" t="str">
        <f>IFERROR(SMALL($Q$2:$Q$1001,ROWS($Q$2:Q989)),"")</f>
        <v/>
      </c>
      <c r="S989" s="2" t="str">
        <f t="shared" si="20"/>
        <v/>
      </c>
    </row>
    <row r="990" spans="16:19">
      <c r="P990" s="2">
        <f>IF(AND((SalesData[Sales stage]&lt;&gt;"Won"),SalesData[Sales stage]&lt;&gt;"Lost",OR($B$2=1,INDEX($E$3:$E$13,$B$2)=SalesData[Country])),SalesData[Close Date/Expected Close Date]-DATE(2015,3,31),"")</f>
        <v>68</v>
      </c>
      <c r="Q990" s="2">
        <f>IFERROR(P990+ROWS($P$3:P991)/100000,"")</f>
        <v>68.009889999999999</v>
      </c>
      <c r="R990" s="2" t="str">
        <f>IFERROR(SMALL($Q$2:$Q$1001,ROWS($Q$2:Q990)),"")</f>
        <v/>
      </c>
      <c r="S990" s="2" t="str">
        <f t="shared" si="20"/>
        <v/>
      </c>
    </row>
    <row r="991" spans="16:19">
      <c r="P991" s="2">
        <f>IF(AND((SalesData[Sales stage]&lt;&gt;"Won"),SalesData[Sales stage]&lt;&gt;"Lost",OR($B$2=1,INDEX($E$3:$E$13,$B$2)=SalesData[Country])),SalesData[Close Date/Expected Close Date]-DATE(2015,3,31),"")</f>
        <v>37</v>
      </c>
      <c r="Q991" s="2">
        <f>IFERROR(P991+ROWS($P$3:P992)/100000,"")</f>
        <v>37.009900000000002</v>
      </c>
      <c r="R991" s="2" t="str">
        <f>IFERROR(SMALL($Q$2:$Q$1001,ROWS($Q$2:Q991)),"")</f>
        <v/>
      </c>
      <c r="S991" s="2" t="str">
        <f t="shared" si="20"/>
        <v/>
      </c>
    </row>
    <row r="992" spans="16:19">
      <c r="P992" s="2">
        <f>IF(AND((SalesData[Sales stage]&lt;&gt;"Won"),SalesData[Sales stage]&lt;&gt;"Lost",OR($B$2=1,INDEX($E$3:$E$13,$B$2)=SalesData[Country])),SalesData[Close Date/Expected Close Date]-DATE(2015,3,31),"")</f>
        <v>74</v>
      </c>
      <c r="Q992" s="2">
        <f>IFERROR(P992+ROWS($P$3:P993)/100000,"")</f>
        <v>74.009910000000005</v>
      </c>
      <c r="R992" s="2" t="str">
        <f>IFERROR(SMALL($Q$2:$Q$1001,ROWS($Q$2:Q992)),"")</f>
        <v/>
      </c>
      <c r="S992" s="2" t="str">
        <f t="shared" si="20"/>
        <v/>
      </c>
    </row>
    <row r="993" spans="16:19">
      <c r="P993" s="2">
        <f>IF(AND((SalesData[Sales stage]&lt;&gt;"Won"),SalesData[Sales stage]&lt;&gt;"Lost",OR($B$2=1,INDEX($E$3:$E$13,$B$2)=SalesData[Country])),SalesData[Close Date/Expected Close Date]-DATE(2015,3,31),"")</f>
        <v>35</v>
      </c>
      <c r="Q993" s="2">
        <f>IFERROR(P993+ROWS($P$3:P994)/100000,"")</f>
        <v>35.009920000000001</v>
      </c>
      <c r="R993" s="2" t="str">
        <f>IFERROR(SMALL($Q$2:$Q$1001,ROWS($Q$2:Q993)),"")</f>
        <v/>
      </c>
      <c r="S993" s="2" t="str">
        <f t="shared" si="20"/>
        <v/>
      </c>
    </row>
    <row r="994" spans="16:19">
      <c r="P994" s="2">
        <f>IF(AND((SalesData[Sales stage]&lt;&gt;"Won"),SalesData[Sales stage]&lt;&gt;"Lost",OR($B$2=1,INDEX($E$3:$E$13,$B$2)=SalesData[Country])),SalesData[Close Date/Expected Close Date]-DATE(2015,3,31),"")</f>
        <v>32</v>
      </c>
      <c r="Q994" s="2">
        <f>IFERROR(P994+ROWS($P$3:P995)/100000,"")</f>
        <v>32.009929999999997</v>
      </c>
      <c r="R994" s="2" t="str">
        <f>IFERROR(SMALL($Q$2:$Q$1001,ROWS($Q$2:Q994)),"")</f>
        <v/>
      </c>
      <c r="S994" s="2" t="str">
        <f t="shared" si="20"/>
        <v/>
      </c>
    </row>
    <row r="995" spans="16:19">
      <c r="P995" s="2">
        <f>IF(AND((SalesData[Sales stage]&lt;&gt;"Won"),SalesData[Sales stage]&lt;&gt;"Lost",OR($B$2=1,INDEX($E$3:$E$13,$B$2)=SalesData[Country])),SalesData[Close Date/Expected Close Date]-DATE(2015,3,31),"")</f>
        <v>60</v>
      </c>
      <c r="Q995" s="2">
        <f>IFERROR(P995+ROWS($P$3:P996)/100000,"")</f>
        <v>60.00994</v>
      </c>
      <c r="R995" s="2" t="str">
        <f>IFERROR(SMALL($Q$2:$Q$1001,ROWS($Q$2:Q995)),"")</f>
        <v/>
      </c>
      <c r="S995" s="2" t="str">
        <f t="shared" si="20"/>
        <v/>
      </c>
    </row>
    <row r="996" spans="16:19">
      <c r="P996" s="2">
        <f>IF(AND((SalesData[Sales stage]&lt;&gt;"Won"),SalesData[Sales stage]&lt;&gt;"Lost",OR($B$2=1,INDEX($E$3:$E$13,$B$2)=SalesData[Country])),SalesData[Close Date/Expected Close Date]-DATE(2015,3,31),"")</f>
        <v>16</v>
      </c>
      <c r="Q996" s="2">
        <f>IFERROR(P996+ROWS($P$3:P997)/100000,"")</f>
        <v>16.00995</v>
      </c>
      <c r="R996" s="2" t="str">
        <f>IFERROR(SMALL($Q$2:$Q$1001,ROWS($Q$2:Q996)),"")</f>
        <v/>
      </c>
      <c r="S996" s="2" t="str">
        <f t="shared" si="20"/>
        <v/>
      </c>
    </row>
    <row r="997" spans="16:19">
      <c r="P997" s="2">
        <f>IF(AND((SalesData[Sales stage]&lt;&gt;"Won"),SalesData[Sales stage]&lt;&gt;"Lost",OR($B$2=1,INDEX($E$3:$E$13,$B$2)=SalesData[Country])),SalesData[Close Date/Expected Close Date]-DATE(2015,3,31),"")</f>
        <v>13</v>
      </c>
      <c r="Q997" s="2">
        <f>IFERROR(P997+ROWS($P$3:P998)/100000,"")</f>
        <v>13.00996</v>
      </c>
      <c r="R997" s="2" t="str">
        <f>IFERROR(SMALL($Q$2:$Q$1001,ROWS($Q$2:Q997)),"")</f>
        <v/>
      </c>
      <c r="S997" s="2" t="str">
        <f t="shared" si="20"/>
        <v/>
      </c>
    </row>
    <row r="998" spans="16:19">
      <c r="P998" s="2">
        <f>IF(AND((SalesData[Sales stage]&lt;&gt;"Won"),SalesData[Sales stage]&lt;&gt;"Lost",OR($B$2=1,INDEX($E$3:$E$13,$B$2)=SalesData[Country])),SalesData[Close Date/Expected Close Date]-DATE(2015,3,31),"")</f>
        <v>89</v>
      </c>
      <c r="Q998" s="2">
        <f>IFERROR(P998+ROWS($P$3:P999)/100000,"")</f>
        <v>89.009969999999996</v>
      </c>
      <c r="R998" s="2" t="str">
        <f>IFERROR(SMALL($Q$2:$Q$1001,ROWS($Q$2:Q998)),"")</f>
        <v/>
      </c>
      <c r="S998" s="2" t="str">
        <f t="shared" si="20"/>
        <v/>
      </c>
    </row>
    <row r="999" spans="16:19">
      <c r="P999" s="2">
        <f>IF(AND((SalesData[Sales stage]&lt;&gt;"Won"),SalesData[Sales stage]&lt;&gt;"Lost",OR($B$2=1,INDEX($E$3:$E$13,$B$2)=SalesData[Country])),SalesData[Close Date/Expected Close Date]-DATE(2015,3,31),"")</f>
        <v>13</v>
      </c>
      <c r="Q999" s="2">
        <f>IFERROR(P999+ROWS($P$3:P1000)/100000,"")</f>
        <v>13.009980000000001</v>
      </c>
      <c r="R999" s="2" t="str">
        <f>IFERROR(SMALL($Q$2:$Q$1001,ROWS($Q$2:Q999)),"")</f>
        <v/>
      </c>
      <c r="S999" s="2" t="str">
        <f t="shared" si="20"/>
        <v/>
      </c>
    </row>
    <row r="1000" spans="16:19">
      <c r="P1000" s="2">
        <f>IF(AND((SalesData[Sales stage]&lt;&gt;"Won"),SalesData[Sales stage]&lt;&gt;"Lost",OR($B$2=1,INDEX($E$3:$E$13,$B$2)=SalesData[Country])),SalesData[Close Date/Expected Close Date]-DATE(2015,3,31),"")</f>
        <v>13</v>
      </c>
      <c r="Q1000" s="2">
        <f>IFERROR(P1000+ROWS($P$3:P1001)/100000,"")</f>
        <v>13.00999</v>
      </c>
      <c r="R1000" s="2" t="str">
        <f>IFERROR(SMALL($Q$2:$Q$1001,ROWS($Q$2:Q1000)),"")</f>
        <v/>
      </c>
      <c r="S1000" s="2" t="str">
        <f t="shared" si="20"/>
        <v/>
      </c>
    </row>
    <row r="1001" spans="16:19">
      <c r="P1001" s="2">
        <f>IF(AND((SalesData[Sales stage]&lt;&gt;"Won"),SalesData[Sales stage]&lt;&gt;"Lost",OR($B$2=1,INDEX($E$3:$E$13,$B$2)=SalesData[Country])),SalesData[Close Date/Expected Close Date]-DATE(2015,3,31),"")</f>
        <v>85</v>
      </c>
      <c r="Q1001" s="2">
        <f>IFERROR(P1001+ROWS($P$3:P1002)/100000,"")</f>
        <v>85.01</v>
      </c>
      <c r="R1001" s="2" t="str">
        <f>IFERROR(SMALL($Q$2:$Q$1001,ROWS($Q$2:Q1001)),"")</f>
        <v/>
      </c>
      <c r="S1001" s="2" t="str">
        <f t="shared" si="20"/>
        <v/>
      </c>
    </row>
    <row r="1002" spans="16:19">
      <c r="P1002" s="2"/>
    </row>
  </sheetData>
  <sortState ref="I54:M72">
    <sortCondition ref="I53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S30"/>
  <sheetViews>
    <sheetView showGridLines="0" showRowColHeaders="0" tabSelected="1" zoomScaleNormal="100" workbookViewId="0">
      <selection activeCell="R21" sqref="R21"/>
    </sheetView>
  </sheetViews>
  <sheetFormatPr defaultColWidth="0" defaultRowHeight="15" zeroHeight="1"/>
  <cols>
    <col min="1" max="1" width="12.140625" bestFit="1" customWidth="1"/>
    <col min="2" max="2" width="13.140625" bestFit="1" customWidth="1"/>
    <col min="3" max="3" width="9.7109375" bestFit="1" customWidth="1"/>
    <col min="4" max="4" width="9.85546875" bestFit="1" customWidth="1"/>
    <col min="5" max="5" width="12" bestFit="1" customWidth="1"/>
    <col min="6" max="6" width="7.5703125" customWidth="1"/>
    <col min="7" max="7" width="9.140625" customWidth="1"/>
    <col min="8" max="8" width="9" customWidth="1"/>
    <col min="9" max="9" width="12.85546875" customWidth="1"/>
    <col min="10" max="19" width="9.140625" customWidth="1"/>
    <col min="20" max="16384" width="9.140625" hidden="1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 spans="1:11"/>
    <row r="18" spans="1:11" ht="15.75" thickBot="1">
      <c r="A18" s="36" t="s">
        <v>1062</v>
      </c>
      <c r="B18" s="37"/>
      <c r="C18" s="37"/>
      <c r="D18" s="37"/>
      <c r="E18" s="37"/>
      <c r="G18" s="38" t="s">
        <v>1063</v>
      </c>
      <c r="H18" s="39"/>
    </row>
    <row r="19" spans="1:11" ht="15.75" thickTop="1">
      <c r="A19" s="29">
        <f>Calculations!A40</f>
        <v>42096</v>
      </c>
      <c r="B19" s="29" t="str">
        <f>Calculations!B40</f>
        <v>Customer 2</v>
      </c>
      <c r="C19" s="29" t="str">
        <f>Calculations!C40</f>
        <v>Australia</v>
      </c>
      <c r="D19" s="29" t="str">
        <f>Calculations!D40</f>
        <v>Validated</v>
      </c>
      <c r="E19" s="25">
        <f>Calculations!E40</f>
        <v>1680</v>
      </c>
      <c r="G19" s="33" t="str">
        <f>IF(Calculations!$B54=0,"",Calculations!$A54)</f>
        <v>Angela</v>
      </c>
      <c r="H19" s="34">
        <f>IF(Calculations!$B54=0,"",Calculations!$B54)</f>
        <v>23410</v>
      </c>
    </row>
    <row r="20" spans="1:11">
      <c r="A20" s="30">
        <f>Calculations!A41</f>
        <v>42096</v>
      </c>
      <c r="B20" s="30" t="str">
        <f>Calculations!B41</f>
        <v>Customer 24</v>
      </c>
      <c r="C20" s="30" t="str">
        <f>Calculations!C41</f>
        <v>Malaysia</v>
      </c>
      <c r="D20" s="30" t="str">
        <f>Calculations!D41</f>
        <v>Validated</v>
      </c>
      <c r="E20" s="27">
        <f>Calculations!E41</f>
        <v>1390</v>
      </c>
      <c r="G20" s="26" t="str">
        <f>IF(Calculations!$B55=0,"",Calculations!$A55)</f>
        <v>Charlie</v>
      </c>
      <c r="H20" s="35">
        <f>IF(Calculations!$B55=0,"",Calculations!$B55)</f>
        <v>15470</v>
      </c>
    </row>
    <row r="21" spans="1:11">
      <c r="A21" s="30">
        <f>Calculations!A42</f>
        <v>42096</v>
      </c>
      <c r="B21" s="30" t="str">
        <f>Calculations!B42</f>
        <v>Customer 30</v>
      </c>
      <c r="C21" s="30" t="str">
        <f>Calculations!C42</f>
        <v>Indonesia</v>
      </c>
      <c r="D21" s="30" t="str">
        <f>Calculations!D42</f>
        <v>Proposal</v>
      </c>
      <c r="E21" s="27">
        <f>Calculations!E42</f>
        <v>2760</v>
      </c>
      <c r="G21" s="26" t="str">
        <f>IF(Calculations!$B56=0,"",Calculations!$A56)</f>
        <v>Cameron</v>
      </c>
      <c r="H21" s="35">
        <f>IF(Calculations!$B56=0,"",Calculations!$B56)</f>
        <v>14640</v>
      </c>
    </row>
    <row r="22" spans="1:11">
      <c r="A22" s="30">
        <f>Calculations!A43</f>
        <v>42096</v>
      </c>
      <c r="B22" s="30" t="str">
        <f>Calculations!B43</f>
        <v>Customer 96</v>
      </c>
      <c r="C22" s="30" t="str">
        <f>Calculations!C43</f>
        <v>Germany</v>
      </c>
      <c r="D22" s="30" t="str">
        <f>Calculations!D43</f>
        <v>Qualified</v>
      </c>
      <c r="E22" s="27">
        <f>Calculations!E43</f>
        <v>470</v>
      </c>
      <c r="G22" s="26" t="str">
        <f>IF(Calculations!$B57=0,"",Calculations!$A57)</f>
        <v>Lynda</v>
      </c>
      <c r="H22" s="35">
        <f>IF(Calculations!$B57=0,"",Calculations!$B57)</f>
        <v>12580</v>
      </c>
    </row>
    <row r="23" spans="1:11">
      <c r="A23" s="30">
        <f>Calculations!A44</f>
        <v>42096</v>
      </c>
      <c r="B23" s="30" t="str">
        <f>Calculations!B44</f>
        <v>Customer 111</v>
      </c>
      <c r="C23" s="30" t="str">
        <f>Calculations!C44</f>
        <v>Canada</v>
      </c>
      <c r="D23" s="30" t="str">
        <f>Calculations!D44</f>
        <v>Identified</v>
      </c>
      <c r="E23" s="27">
        <f>Calculations!E44</f>
        <v>4480</v>
      </c>
      <c r="G23" s="26" t="str">
        <f>IF(Calculations!$B58=0,"",Calculations!$A58)</f>
        <v>Edwin</v>
      </c>
      <c r="H23" s="35">
        <f>IF(Calculations!$B58=0,"",Calculations!$B58)</f>
        <v>9720</v>
      </c>
    </row>
    <row r="24" spans="1:11">
      <c r="A24" s="30">
        <f>Calculations!A45</f>
        <v>42096</v>
      </c>
      <c r="B24" s="30" t="str">
        <f>Calculations!B45</f>
        <v>Customer 319</v>
      </c>
      <c r="C24" s="30" t="str">
        <f>Calculations!C45</f>
        <v>Malaysia</v>
      </c>
      <c r="D24" s="30" t="str">
        <f>Calculations!D45</f>
        <v>Identified</v>
      </c>
      <c r="E24" s="27">
        <f>Calculations!E45</f>
        <v>1860</v>
      </c>
      <c r="G24" s="26" t="str">
        <f>IF(Calculations!$B59=0,"",Calculations!$A59)</f>
        <v>Tim</v>
      </c>
      <c r="H24" s="35">
        <f>IF(Calculations!$B59=0,"",Calculations!$B59)</f>
        <v>6680</v>
      </c>
    </row>
    <row r="25" spans="1:11">
      <c r="A25" s="30">
        <f>Calculations!A46</f>
        <v>42096</v>
      </c>
      <c r="B25" s="30" t="str">
        <f>Calculations!B46</f>
        <v>Customer 711</v>
      </c>
      <c r="C25" s="30" t="str">
        <f>Calculations!C46</f>
        <v>Indonesia</v>
      </c>
      <c r="D25" s="30" t="str">
        <f>Calculations!D46</f>
        <v>Identified</v>
      </c>
      <c r="E25" s="27">
        <f>Calculations!E46</f>
        <v>3600</v>
      </c>
      <c r="G25" s="26" t="str">
        <f>IF(Calculations!$B60=0,"",Calculations!$A60)</f>
        <v>Adrian</v>
      </c>
      <c r="H25" s="35">
        <f>IF(Calculations!$B60=0,"",Calculations!$B60)</f>
        <v>6430</v>
      </c>
    </row>
    <row r="26" spans="1:11">
      <c r="A26" s="30">
        <f>Calculations!A47</f>
        <v>42096</v>
      </c>
      <c r="B26" s="30" t="str">
        <f>Calculations!B47</f>
        <v>Customer 727</v>
      </c>
      <c r="C26" s="30" t="str">
        <f>Calculations!C47</f>
        <v>Indonesia</v>
      </c>
      <c r="D26" s="30" t="str">
        <f>Calculations!D47</f>
        <v>Validated</v>
      </c>
      <c r="E26" s="27">
        <f>Calculations!E47</f>
        <v>3360</v>
      </c>
      <c r="G26" s="26" t="str">
        <f>IF(Calculations!$B61=0,"",Calculations!$A61)</f>
        <v>Paul</v>
      </c>
      <c r="H26" s="35">
        <f>IF(Calculations!$B61=0,"",Calculations!$B61)</f>
        <v>6310</v>
      </c>
    </row>
    <row r="27" spans="1:11">
      <c r="A27" s="30">
        <f>Calculations!A48</f>
        <v>42096</v>
      </c>
      <c r="B27" s="30" t="str">
        <f>Calculations!B48</f>
        <v>Customer 785</v>
      </c>
      <c r="C27" s="30" t="str">
        <f>Calculations!C48</f>
        <v>US</v>
      </c>
      <c r="D27" s="30" t="str">
        <f>Calculations!D48</f>
        <v>Validated</v>
      </c>
      <c r="E27" s="27">
        <f>Calculations!E48</f>
        <v>2380</v>
      </c>
      <c r="G27" s="26" t="str">
        <f>IF(Calculations!$B62=0,"",Calculations!$A62)</f>
        <v>Martha</v>
      </c>
      <c r="H27" s="35">
        <f>IF(Calculations!$B62=0,"",Calculations!$B62)</f>
        <v>6250</v>
      </c>
    </row>
    <row r="28" spans="1:11">
      <c r="A28" s="24">
        <f>Calculations!A49</f>
        <v>42096</v>
      </c>
      <c r="B28" s="24" t="str">
        <f>Calculations!B49</f>
        <v>Customer 895</v>
      </c>
      <c r="C28" s="24" t="str">
        <f>Calculations!C49</f>
        <v>Indonesia</v>
      </c>
      <c r="D28" s="24" t="str">
        <f>Calculations!D49</f>
        <v>Validated</v>
      </c>
      <c r="E28" s="28">
        <f>Calculations!E49</f>
        <v>4990</v>
      </c>
      <c r="G28" s="26" t="str">
        <f>IF(Calculations!$B63=0,"",Calculations!$A63)</f>
        <v>John</v>
      </c>
      <c r="H28" s="35">
        <f>IF(Calculations!$B63=0,"",Calculations!$B63)</f>
        <v>6160</v>
      </c>
      <c r="K28" s="2"/>
    </row>
    <row r="29" spans="1:11"/>
    <row r="30" spans="1:11"/>
  </sheetData>
  <mergeCells count="2">
    <mergeCell ref="A18:E18"/>
    <mergeCell ref="G18:H18"/>
  </mergeCells>
  <pageMargins left="0.7" right="0.7" top="0.75" bottom="0.75" header="0.3" footer="0.3"/>
  <pageSetup paperSize="9" orientation="portrait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6" r:id="rId4" name="Drop Down 4">
              <controlPr defaultSize="0" autoLine="0" autoPict="0">
                <anchor>
                  <from>
                    <xdr:col>0</xdr:col>
                    <xdr:colOff>180975</xdr:colOff>
                    <xdr:row>0</xdr:row>
                    <xdr:rowOff>28575</xdr:rowOff>
                  </from>
                  <to>
                    <xdr:col>3</xdr:col>
                    <xdr:colOff>133350</xdr:colOff>
                    <xdr:row>1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8" r:id="rId5" name="Option Button 6">
              <controlPr defaultSize="0" autoFill="0" autoLine="0" autoPict="0">
                <anchor>
                  <from>
                    <xdr:col>4</xdr:col>
                    <xdr:colOff>152400</xdr:colOff>
                    <xdr:row>0</xdr:row>
                    <xdr:rowOff>76200</xdr:rowOff>
                  </from>
                  <to>
                    <xdr:col>6</xdr:col>
                    <xdr:colOff>38100</xdr:colOff>
                    <xdr:row>1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9" r:id="rId6" name="Option Button 7">
              <controlPr defaultSize="0" autoFill="0" autoLine="0" autoPict="0">
                <anchor>
                  <from>
                    <xdr:col>6</xdr:col>
                    <xdr:colOff>333375</xdr:colOff>
                    <xdr:row>0</xdr:row>
                    <xdr:rowOff>66675</xdr:rowOff>
                  </from>
                  <to>
                    <xdr:col>8</xdr:col>
                    <xdr:colOff>400050</xdr:colOff>
                    <xdr:row>1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0" r:id="rId7" name="Check Box 8">
              <controlPr defaultSize="0" autoFill="0" autoLine="0" autoPict="0">
                <anchor moveWithCells="1">
                  <from>
                    <xdr:col>8</xdr:col>
                    <xdr:colOff>485775</xdr:colOff>
                    <xdr:row>23</xdr:row>
                    <xdr:rowOff>38100</xdr:rowOff>
                  </from>
                  <to>
                    <xdr:col>9</xdr:col>
                    <xdr:colOff>28575</xdr:colOff>
                    <xdr:row>24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1" r:id="rId8" name="Check Box 9">
              <controlPr defaultSize="0" autoFill="0" autoLine="0" autoPict="0">
                <anchor moveWithCells="1">
                  <from>
                    <xdr:col>12</xdr:col>
                    <xdr:colOff>28575</xdr:colOff>
                    <xdr:row>23</xdr:row>
                    <xdr:rowOff>28575</xdr:rowOff>
                  </from>
                  <to>
                    <xdr:col>12</xdr:col>
                    <xdr:colOff>342900</xdr:colOff>
                    <xdr:row>24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2" r:id="rId9" name="Check Box 10">
              <controlPr defaultSize="0" autoFill="0" autoLine="0" autoPict="0">
                <anchor moveWithCells="1">
                  <from>
                    <xdr:col>9</xdr:col>
                    <xdr:colOff>561975</xdr:colOff>
                    <xdr:row>23</xdr:row>
                    <xdr:rowOff>19050</xdr:rowOff>
                  </from>
                  <to>
                    <xdr:col>10</xdr:col>
                    <xdr:colOff>285750</xdr:colOff>
                    <xdr:row>24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3" r:id="rId10" name="Check Box 11">
              <controlPr defaultSize="0" autoFill="0" autoLine="0" autoPict="0">
                <anchor moveWithCells="1">
                  <from>
                    <xdr:col>11</xdr:col>
                    <xdr:colOff>9525</xdr:colOff>
                    <xdr:row>23</xdr:row>
                    <xdr:rowOff>47625</xdr:rowOff>
                  </from>
                  <to>
                    <xdr:col>11</xdr:col>
                    <xdr:colOff>333375</xdr:colOff>
                    <xdr:row>24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4" r:id="rId11" name="Check Box 12">
              <controlPr defaultSize="0" autoFill="0" autoLine="0" autoPict="0">
                <anchor moveWithCells="1">
                  <from>
                    <xdr:col>13</xdr:col>
                    <xdr:colOff>85725</xdr:colOff>
                    <xdr:row>23</xdr:row>
                    <xdr:rowOff>28575</xdr:rowOff>
                  </from>
                  <to>
                    <xdr:col>13</xdr:col>
                    <xdr:colOff>409575</xdr:colOff>
                    <xdr:row>24</xdr:row>
                    <xdr:rowOff>66675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Calculations</vt:lpstr>
      <vt:lpstr>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2022-08-25T08:59:53Z</dcterms:modified>
</cp:coreProperties>
</file>