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2.xml" ContentType="application/vnd.openxmlformats-officedocument.drawing+xml"/>
  <Override PartName="/xl/ink/ink5.xml" ContentType="application/inkml+xml"/>
  <Override PartName="/xl/drawings/drawing3.xml" ContentType="application/vnd.openxmlformats-officedocument.drawing+xml"/>
  <Override PartName="/xl/ink/ink6.xml" ContentType="application/inkml+xml"/>
  <Override PartName="/xl/ink/ink7.xml" ContentType="application/inkml+xml"/>
  <Override PartName="/xl/ink/ink8.xml" ContentType="application/inkml+xml"/>
  <Override PartName="/xl/drawings/drawing4.xml" ContentType="application/vnd.openxmlformats-officedocument.drawing+xml"/>
  <Override PartName="/xl/ink/ink9.xml" ContentType="application/inkml+xml"/>
  <Override PartName="/xl/ink/ink10.xml" ContentType="application/inkml+xml"/>
  <Override PartName="/xl/drawings/drawing5.xml" ContentType="application/vnd.openxmlformats-officedocument.drawing+xml"/>
  <Override PartName="/xl/ink/ink11.xml" ContentType="application/inkml+xml"/>
  <Override PartName="/xl/ink/ink12.xml" ContentType="application/inkml+xml"/>
  <Override PartName="/xl/ink/ink1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\Desktop\All Grading\6436 Grading\6436 Assgt 10\"/>
    </mc:Choice>
  </mc:AlternateContent>
  <bookViews>
    <workbookView xWindow="0" yWindow="0" windowWidth="19200" windowHeight="8198" tabRatio="816"/>
  </bookViews>
  <sheets>
    <sheet name="Cover" sheetId="11" r:id="rId1"/>
    <sheet name="Question 1" sheetId="9" r:id="rId2"/>
    <sheet name="Question 2" sheetId="10" r:id="rId3"/>
    <sheet name="Question 3" sheetId="6" r:id="rId4"/>
    <sheet name="Question 4" sheetId="7" r:id="rId5"/>
  </sheets>
  <definedNames>
    <definedName name="solver_adj" localSheetId="1" hidden="1">'Question 1'!$C$13:$I$17</definedName>
    <definedName name="solver_adj" localSheetId="2" hidden="1">'Question 2'!$N$9:$Q$10,'Question 2'!$N$19:$V$22,'Question 2'!$O$29:$O$32</definedName>
    <definedName name="solver_adj" localSheetId="3" hidden="1">'Question 3'!$C$13:$G$17</definedName>
    <definedName name="solver_adj" localSheetId="4" hidden="1">'Question 4'!$T$3:$T$15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1" hidden="1">2</definedName>
    <definedName name="solver_drv" localSheetId="2" hidden="1">2</definedName>
    <definedName name="solver_drv" localSheetId="3" hidden="1">1</definedName>
    <definedName name="solver_drv" localSheetId="4" hidden="1">1</definedName>
    <definedName name="solver_eng" localSheetId="1" hidden="1">2</definedName>
    <definedName name="solver_eng" localSheetId="2" hidden="1">1</definedName>
    <definedName name="solver_eng" localSheetId="3" hidden="1">1</definedName>
    <definedName name="solver_eng" localSheetId="4" hidden="1">3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1" hidden="1">'Question 1'!$C$18:$I$18</definedName>
    <definedName name="solver_lhs1" localSheetId="2" hidden="1">'Question 2'!$N$23:$V$23</definedName>
    <definedName name="solver_lhs1" localSheetId="3" hidden="1">'Question 3'!$C$18:$G$18</definedName>
    <definedName name="solver_lhs1" localSheetId="4" hidden="1">'Question 4'!$T$3:$T$15</definedName>
    <definedName name="solver_lhs2" localSheetId="1" hidden="1">'Question 1'!$J$13:$J$17</definedName>
    <definedName name="solver_lhs2" localSheetId="2" hidden="1">'Question 2'!$O$29:$O$32</definedName>
    <definedName name="solver_lhs2" localSheetId="3" hidden="1">'Question 3'!$H$13:$H$17</definedName>
    <definedName name="solver_lhs3" localSheetId="2" hidden="1">'Question 2'!$P$29:$P$32</definedName>
    <definedName name="solver_lhs4" localSheetId="2" hidden="1">'Question 2'!$R$9:$R$10</definedName>
    <definedName name="solver_lhs5" localSheetId="2" hidden="1">'Question 2'!$W$19:$W$22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1" hidden="1">2</definedName>
    <definedName name="solver_num" localSheetId="2" hidden="1">5</definedName>
    <definedName name="solver_num" localSheetId="3" hidden="1">2</definedName>
    <definedName name="solver_num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1" hidden="1">'Question 1'!$H$31</definedName>
    <definedName name="solver_opt" localSheetId="2" hidden="1">'Question 2'!$L$2</definedName>
    <definedName name="solver_opt" localSheetId="3" hidden="1">'Question 3'!$L$5</definedName>
    <definedName name="solver_opt" localSheetId="4" hidden="1">'Question 4'!$X$19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1" hidden="1">2</definedName>
    <definedName name="solver_rbv" localSheetId="2" hidden="1">2</definedName>
    <definedName name="solver_rbv" localSheetId="3" hidden="1">1</definedName>
    <definedName name="solver_rbv" localSheetId="4" hidden="1">1</definedName>
    <definedName name="solver_rel1" localSheetId="1" hidden="1">3</definedName>
    <definedName name="solver_rel1" localSheetId="2" hidden="1">3</definedName>
    <definedName name="solver_rel1" localSheetId="3" hidden="1">2</definedName>
    <definedName name="solver_rel1" localSheetId="4" hidden="1">6</definedName>
    <definedName name="solver_rel2" localSheetId="1" hidden="1">1</definedName>
    <definedName name="solver_rel2" localSheetId="2" hidden="1">5</definedName>
    <definedName name="solver_rel2" localSheetId="3" hidden="1">2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hs1" localSheetId="1" hidden="1">'Question 1'!$C$20:$I$20</definedName>
    <definedName name="solver_rhs1" localSheetId="2" hidden="1">'Question 2'!$N$26:$V$26</definedName>
    <definedName name="solver_rhs1" localSheetId="3" hidden="1">'Question 3'!$C$20:$G$20</definedName>
    <definedName name="solver_rhs1" localSheetId="4" hidden="1">AllDifferent</definedName>
    <definedName name="solver_rhs2" localSheetId="1" hidden="1">'Question 1'!$L$13:$L$17</definedName>
    <definedName name="solver_rhs2" localSheetId="2" hidden="1">binary</definedName>
    <definedName name="solver_rhs2" localSheetId="3" hidden="1">'Question 3'!$J$13:$J$17</definedName>
    <definedName name="solver_rhs3" localSheetId="2" hidden="1">'Question 2'!$R$29:$R$32</definedName>
    <definedName name="solver_rhs4" localSheetId="2" hidden="1">'Question 2'!$T$9:$T$10</definedName>
    <definedName name="solver_rhs5" localSheetId="2" hidden="1">'Question 2'!$Y$19:$Y$22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1" hidden="1">2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0" l="1"/>
  <c r="J2" i="10"/>
  <c r="W19" i="10"/>
  <c r="W20" i="10"/>
  <c r="K2" i="10"/>
  <c r="I2" i="10"/>
  <c r="R3" i="9"/>
  <c r="Q3" i="9"/>
  <c r="P3" i="9"/>
  <c r="J13" i="9"/>
  <c r="N4" i="9"/>
  <c r="N5" i="9"/>
  <c r="N6" i="9"/>
  <c r="N3" i="9"/>
  <c r="O3" i="9" s="1"/>
  <c r="J17" i="9"/>
  <c r="L17" i="9"/>
  <c r="J14" i="9"/>
  <c r="J15" i="9"/>
  <c r="J16" i="9"/>
  <c r="I18" i="9"/>
  <c r="D18" i="9"/>
  <c r="E18" i="9"/>
  <c r="F18" i="9"/>
  <c r="G18" i="9"/>
  <c r="H18" i="9"/>
  <c r="C18" i="9"/>
  <c r="B9" i="10"/>
  <c r="X19" i="7"/>
  <c r="V23" i="10" l="1"/>
  <c r="U23" i="10"/>
  <c r="T23" i="10"/>
  <c r="S23" i="10"/>
  <c r="R23" i="10"/>
  <c r="Q23" i="10"/>
  <c r="P23" i="10"/>
  <c r="O23" i="10"/>
  <c r="N23" i="10"/>
  <c r="W22" i="10"/>
  <c r="W21" i="10"/>
  <c r="Q11" i="10"/>
  <c r="Y22" i="10" s="1"/>
  <c r="N32" i="10" s="1"/>
  <c r="P32" i="10" s="1"/>
  <c r="P11" i="10"/>
  <c r="Y21" i="10" s="1"/>
  <c r="N31" i="10" s="1"/>
  <c r="P31" i="10" s="1"/>
  <c r="O11" i="10"/>
  <c r="Y20" i="10" s="1"/>
  <c r="N30" i="10" s="1"/>
  <c r="P30" i="10" s="1"/>
  <c r="Y19" i="10"/>
  <c r="N29" i="10" s="1"/>
  <c r="P29" i="10" s="1"/>
  <c r="T10" i="10"/>
  <c r="R10" i="10"/>
  <c r="T9" i="10"/>
  <c r="R9" i="10"/>
  <c r="H2" i="10"/>
  <c r="G2" i="10"/>
  <c r="C2" i="10"/>
  <c r="I22" i="10" s="1"/>
  <c r="B2" i="10"/>
  <c r="C10" i="10" s="1"/>
  <c r="D10" i="10" l="1"/>
  <c r="C9" i="10"/>
  <c r="E10" i="10"/>
  <c r="C19" i="10"/>
  <c r="G19" i="10"/>
  <c r="D20" i="10"/>
  <c r="H20" i="10"/>
  <c r="E21" i="10"/>
  <c r="I21" i="10"/>
  <c r="B22" i="10"/>
  <c r="F22" i="10"/>
  <c r="J22" i="10"/>
  <c r="D9" i="10"/>
  <c r="B10" i="10"/>
  <c r="D19" i="10"/>
  <c r="H19" i="10"/>
  <c r="E20" i="10"/>
  <c r="I20" i="10"/>
  <c r="B21" i="10"/>
  <c r="F21" i="10"/>
  <c r="J21" i="10"/>
  <c r="C22" i="10"/>
  <c r="G22" i="10"/>
  <c r="E9" i="10"/>
  <c r="E19" i="10"/>
  <c r="I19" i="10"/>
  <c r="B20" i="10"/>
  <c r="F20" i="10"/>
  <c r="J20" i="10"/>
  <c r="C21" i="10"/>
  <c r="G21" i="10"/>
  <c r="D22" i="10"/>
  <c r="H22" i="10"/>
  <c r="B19" i="10"/>
  <c r="F19" i="10"/>
  <c r="J19" i="10"/>
  <c r="C20" i="10"/>
  <c r="G20" i="10"/>
  <c r="D21" i="10"/>
  <c r="H21" i="10"/>
  <c r="E22" i="10"/>
  <c r="X3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L2" i="10" l="1"/>
  <c r="L5" i="6" l="1"/>
  <c r="D18" i="6"/>
  <c r="E18" i="6"/>
  <c r="F18" i="6"/>
  <c r="G18" i="6"/>
  <c r="C18" i="6"/>
  <c r="H14" i="6"/>
  <c r="H15" i="6"/>
  <c r="H16" i="6"/>
  <c r="H17" i="6"/>
  <c r="H13" i="6"/>
</calcChain>
</file>

<file path=xl/sharedStrings.xml><?xml version="1.0" encoding="utf-8"?>
<sst xmlns="http://schemas.openxmlformats.org/spreadsheetml/2006/main" count="232" uniqueCount="89">
  <si>
    <t>Chicago</t>
  </si>
  <si>
    <t>Denver</t>
  </si>
  <si>
    <t>Capacities</t>
  </si>
  <si>
    <t>St. Louis</t>
  </si>
  <si>
    <t>Detroit</t>
  </si>
  <si>
    <t>Macon</t>
  </si>
  <si>
    <t>Louisville</t>
  </si>
  <si>
    <t>Phoenix</t>
  </si>
  <si>
    <t>Tacoma</t>
  </si>
  <si>
    <t>San Diego</t>
  </si>
  <si>
    <t>Dallas</t>
  </si>
  <si>
    <t>Tampa</t>
  </si>
  <si>
    <t>Baltimore</t>
  </si>
  <si>
    <t>Dummy</t>
  </si>
  <si>
    <t>&lt;=</t>
  </si>
  <si>
    <t>&gt;=</t>
  </si>
  <si>
    <t>Miami</t>
  </si>
  <si>
    <t>Houston</t>
  </si>
  <si>
    <t>Wilmington, DE</t>
  </si>
  <si>
    <t>Honduras</t>
  </si>
  <si>
    <t>Costa Rica</t>
  </si>
  <si>
    <t>Kansas City</t>
  </si>
  <si>
    <t>Ft. Worth</t>
  </si>
  <si>
    <t>Portland, OR</t>
  </si>
  <si>
    <t>Days of Assigning Tasks to Programmers</t>
  </si>
  <si>
    <t>Programmers</t>
  </si>
  <si>
    <t>Tasks</t>
  </si>
  <si>
    <t>=</t>
  </si>
  <si>
    <t>Jackson Square</t>
  </si>
  <si>
    <t>Cabildo</t>
  </si>
  <si>
    <t>Old Absinth House</t>
  </si>
  <si>
    <t>Pat O'Briens</t>
  </si>
  <si>
    <t>Marie Laveau's</t>
  </si>
  <si>
    <t>Ursuline Convent</t>
  </si>
  <si>
    <t>Galier House</t>
  </si>
  <si>
    <t>The Cornstalk</t>
  </si>
  <si>
    <t>French Market</t>
  </si>
  <si>
    <t>Café du Monde</t>
  </si>
  <si>
    <t>Brennan's</t>
  </si>
  <si>
    <t>From</t>
  </si>
  <si>
    <t>To</t>
  </si>
  <si>
    <t>Distance</t>
  </si>
  <si>
    <t>Profit</t>
  </si>
  <si>
    <t>Lafitte's
Blacksmith Shop</t>
  </si>
  <si>
    <t>New Orleans
Pharmacy Museum</t>
  </si>
  <si>
    <t xml:space="preserve">Broussard's </t>
  </si>
  <si>
    <t xml:space="preserve">From </t>
  </si>
  <si>
    <t>Lafitte'sBlacksmith Shop</t>
  </si>
  <si>
    <t>New OrleansPharmacy Museum</t>
  </si>
  <si>
    <t>Total Distance (meters):</t>
  </si>
  <si>
    <t>International</t>
  </si>
  <si>
    <t>Intranational</t>
  </si>
  <si>
    <t>Fixed Lease Cost</t>
  </si>
  <si>
    <t>Total Lease</t>
  </si>
  <si>
    <t>Total Buying Cost</t>
  </si>
  <si>
    <t>Shipping Cost</t>
  </si>
  <si>
    <t>Total Cost</t>
  </si>
  <si>
    <t>Transport Cost/ton-mile</t>
  </si>
  <si>
    <t>Mileage Distance</t>
  </si>
  <si>
    <t>Transportation Cost</t>
  </si>
  <si>
    <t>Hoduras</t>
  </si>
  <si>
    <t>Answer to part 4.</t>
  </si>
  <si>
    <t>Demand</t>
  </si>
  <si>
    <t>Pounds</t>
  </si>
  <si>
    <t>Tons</t>
  </si>
  <si>
    <t>Binary</t>
  </si>
  <si>
    <t>3. 338000 pounds should be shipped into Miami and 150000 should be shipped into San Diego.</t>
  </si>
  <si>
    <t>SOLUTION:</t>
  </si>
  <si>
    <t>1. 400000 Pounds should be purchased from Honduras and 88000 Pounds from Costa Rica. So total (400000+88000)=488000 pounds.</t>
  </si>
  <si>
    <t>Ans:</t>
  </si>
  <si>
    <t>Mininmum number of days require to complete is 261</t>
  </si>
  <si>
    <t>2. Miami and San Diego should be leased.</t>
  </si>
  <si>
    <t>OSCP</t>
  </si>
  <si>
    <t>Group 7</t>
  </si>
  <si>
    <t>Team Members</t>
  </si>
  <si>
    <t>Pankaj Kumar</t>
  </si>
  <si>
    <t>Siva Prasad Sahoo</t>
  </si>
  <si>
    <t>Gauri Naik</t>
  </si>
  <si>
    <t>Assignment 10</t>
  </si>
  <si>
    <t>4. Pounds of banana to be distributed to the following retailers are: Denver (60000), Kansas (40000), Ft. Worth (65000), Chicago (70000), Portland (28000), Miami (58000), San Diego(62000), Houston (75000) and Wilmington (30000)</t>
  </si>
  <si>
    <t>Distributors (To)</t>
  </si>
  <si>
    <t>Plants (From)</t>
  </si>
  <si>
    <t>Prod. Cost/Unit</t>
  </si>
  <si>
    <t>Production</t>
  </si>
  <si>
    <t>Prod. Cost</t>
  </si>
  <si>
    <t>Shipment Cost</t>
  </si>
  <si>
    <t>Selling Price</t>
  </si>
  <si>
    <t>Maximum demand</t>
  </si>
  <si>
    <t>Price to distributor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</si>
</sst>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_(&quot;$&quot;* #,##0.0000_);_(&quot;$&quot;* \(#,##0.0000\);_(&quot;$&quot;* &quot;-&quot;??_);_(@_)"/>
    <numFmt numFmtId="166" formatCode="&quot;$&quot;#,##0.000"/>
    <numFmt numFmtId="167" formatCode="#,##0.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6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0" borderId="0" xfId="0" applyFont="1" applyBorder="1"/>
    <xf numFmtId="0" fontId="0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5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textRotation="180"/>
    </xf>
    <xf numFmtId="0" fontId="1" fillId="0" borderId="0" xfId="0" applyFont="1" applyAlignment="1">
      <alignment horizontal="center" textRotation="180" wrapText="1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164" fontId="1" fillId="0" borderId="0" xfId="0" applyNumberFormat="1" applyFont="1"/>
    <xf numFmtId="164" fontId="1" fillId="0" borderId="0" xfId="0" applyNumberFormat="1" applyFont="1" applyFill="1" applyAlignment="1">
      <alignment horizontal="center"/>
    </xf>
    <xf numFmtId="0" fontId="1" fillId="0" borderId="0" xfId="0" applyFont="1" applyFill="1" applyAlignment="1"/>
    <xf numFmtId="1" fontId="1" fillId="0" borderId="0" xfId="0" applyNumberFormat="1" applyFont="1"/>
    <xf numFmtId="0" fontId="1" fillId="0" borderId="0" xfId="0" applyFont="1" applyAlignment="1"/>
    <xf numFmtId="1" fontId="1" fillId="2" borderId="0" xfId="0" applyNumberFormat="1" applyFont="1" applyFill="1" applyAlignment="1">
      <alignment horizontal="center"/>
    </xf>
    <xf numFmtId="1" fontId="1" fillId="2" borderId="0" xfId="0" applyNumberFormat="1" applyFont="1" applyFill="1"/>
    <xf numFmtId="0" fontId="1" fillId="0" borderId="0" xfId="0" applyFont="1" applyFill="1" applyAlignment="1">
      <alignment horizontal="right"/>
    </xf>
    <xf numFmtId="164" fontId="1" fillId="2" borderId="0" xfId="0" applyNumberFormat="1" applyFont="1" applyFill="1"/>
    <xf numFmtId="165" fontId="1" fillId="0" borderId="0" xfId="1" applyNumberFormat="1" applyFont="1"/>
    <xf numFmtId="166" fontId="1" fillId="0" borderId="0" xfId="0" applyNumberFormat="1" applyFont="1"/>
    <xf numFmtId="0" fontId="1" fillId="7" borderId="0" xfId="0" applyFont="1" applyFill="1"/>
    <xf numFmtId="0" fontId="3" fillId="8" borderId="0" xfId="0" applyFont="1" applyFill="1" applyAlignment="1"/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wrapText="1"/>
    </xf>
    <xf numFmtId="0" fontId="1" fillId="8" borderId="0" xfId="0" applyFont="1" applyFill="1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9" borderId="1" xfId="0" applyFont="1" applyFill="1" applyBorder="1"/>
    <xf numFmtId="0" fontId="7" fillId="0" borderId="0" xfId="0" applyFont="1"/>
    <xf numFmtId="167" fontId="1" fillId="0" borderId="0" xfId="0" applyNumberFormat="1" applyFont="1"/>
    <xf numFmtId="0" fontId="0" fillId="0" borderId="0" xfId="0"/>
    <xf numFmtId="0" fontId="1" fillId="3" borderId="1" xfId="0" applyFont="1" applyFill="1" applyBorder="1"/>
    <xf numFmtId="2" fontId="1" fillId="3" borderId="1" xfId="0" applyNumberFormat="1" applyFont="1" applyFill="1" applyBorder="1"/>
    <xf numFmtId="3" fontId="1" fillId="3" borderId="1" xfId="0" applyNumberFormat="1" applyFont="1" applyFill="1" applyBorder="1"/>
    <xf numFmtId="6" fontId="1" fillId="3" borderId="1" xfId="0" applyNumberFormat="1" applyFont="1" applyFill="1" applyBorder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/>
    <xf numFmtId="164" fontId="8" fillId="2" borderId="1" xfId="0" applyNumberFormat="1" applyFont="1" applyFill="1" applyBorder="1"/>
    <xf numFmtId="0" fontId="1" fillId="1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 wrapText="1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wrapText="1"/>
    </xf>
    <xf numFmtId="0" fontId="1" fillId="7" borderId="0" xfId="0" applyFont="1" applyFill="1" applyAlignment="1">
      <alignment horizontal="left"/>
    </xf>
    <xf numFmtId="0" fontId="4" fillId="0" borderId="0" xfId="0" applyFont="1" applyAlignment="1">
      <alignment horizontal="center" vertical="center" textRotation="90"/>
    </xf>
    <xf numFmtId="0" fontId="5" fillId="6" borderId="0" xfId="0" applyFont="1" applyFill="1" applyAlignment="1">
      <alignment horizontal="center" vertical="center" textRotation="90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ustomXml" Target="../ink/ink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7.xml"/><Relationship Id="rId2" Type="http://schemas.openxmlformats.org/officeDocument/2006/relationships/image" Target="../media/image6.png"/><Relationship Id="rId1" Type="http://schemas.openxmlformats.org/officeDocument/2006/relationships/customXml" Target="../ink/ink6.xml"/><Relationship Id="rId6" Type="http://schemas.openxmlformats.org/officeDocument/2006/relationships/image" Target="../media/image8.png"/><Relationship Id="rId5" Type="http://schemas.openxmlformats.org/officeDocument/2006/relationships/customXml" Target="../ink/ink8.xml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ustomXml" Target="../ink/ink10.xml"/><Relationship Id="rId2" Type="http://schemas.openxmlformats.org/officeDocument/2006/relationships/image" Target="../media/image9.png"/><Relationship Id="rId1" Type="http://schemas.openxmlformats.org/officeDocument/2006/relationships/customXml" Target="../ink/ink9.xml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ustomXml" Target="../ink/ink12.xml"/><Relationship Id="rId2" Type="http://schemas.openxmlformats.org/officeDocument/2006/relationships/image" Target="../media/image11.png"/><Relationship Id="rId1" Type="http://schemas.openxmlformats.org/officeDocument/2006/relationships/customXml" Target="../ink/ink11.xml"/><Relationship Id="rId6" Type="http://schemas.openxmlformats.org/officeDocument/2006/relationships/image" Target="../media/image13.png"/><Relationship Id="rId5" Type="http://schemas.openxmlformats.org/officeDocument/2006/relationships/customXml" Target="../ink/ink13.xml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438045</xdr:colOff>
      <xdr:row>4</xdr:row>
      <xdr:rowOff>42720</xdr:rowOff>
    </xdr:from>
    <xdr:to>
      <xdr:col>12</xdr:col>
      <xdr:colOff>157245</xdr:colOff>
      <xdr:row>23</xdr:row>
      <xdr:rowOff>171435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EE4D54FA-AB56-45F4-AA9D-E9E1BB7E0144}"/>
                </a:ext>
              </a:extLst>
            </xdr14:cNvPr>
            <xdr14:cNvContentPartPr/>
          </xdr14:nvContentPartPr>
          <xdr14:nvPr macro=""/>
          <xdr14:xfrm>
            <a:off x="5076720" y="766620"/>
            <a:ext cx="3605400" cy="356724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EE4D54FA-AB56-45F4-AA9D-E9E1BB7E01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72400" y="762300"/>
              <a:ext cx="3614039" cy="357587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599985</xdr:colOff>
      <xdr:row>9</xdr:row>
      <xdr:rowOff>90405</xdr:rowOff>
    </xdr:from>
    <xdr:to>
      <xdr:col>8</xdr:col>
      <xdr:colOff>547725</xdr:colOff>
      <xdr:row>16</xdr:row>
      <xdr:rowOff>28680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66C8B44B-9D5B-4AC9-B50E-68DAD7168147}"/>
                </a:ext>
              </a:extLst>
            </xdr14:cNvPr>
            <xdr14:cNvContentPartPr/>
          </xdr14:nvContentPartPr>
          <xdr14:nvPr macro=""/>
          <xdr14:xfrm>
            <a:off x="5886360" y="1719180"/>
            <a:ext cx="595440" cy="120510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66C8B44B-9D5B-4AC9-B50E-68DAD716814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882043" y="1714861"/>
              <a:ext cx="604075" cy="121373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161925</xdr:colOff>
      <xdr:row>11</xdr:row>
      <xdr:rowOff>147495</xdr:rowOff>
    </xdr:from>
    <xdr:to>
      <xdr:col>10</xdr:col>
      <xdr:colOff>500265</xdr:colOff>
      <xdr:row>17</xdr:row>
      <xdr:rowOff>128685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503BFC2-1417-4ACB-9023-54CD6F882205}"/>
                </a:ext>
              </a:extLst>
            </xdr14:cNvPr>
            <xdr14:cNvContentPartPr/>
          </xdr14:nvContentPartPr>
          <xdr14:nvPr macro=""/>
          <xdr14:xfrm>
            <a:off x="6743700" y="2138220"/>
            <a:ext cx="986040" cy="106704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503BFC2-1417-4ACB-9023-54CD6F88220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739382" y="2133900"/>
              <a:ext cx="994677" cy="1075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152265</xdr:colOff>
      <xdr:row>8</xdr:row>
      <xdr:rowOff>9480</xdr:rowOff>
    </xdr:from>
    <xdr:to>
      <xdr:col>10</xdr:col>
      <xdr:colOff>314325</xdr:colOff>
      <xdr:row>19</xdr:row>
      <xdr:rowOff>124035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75D185B-7869-4FAA-9281-B96EAAF77842}"/>
                </a:ext>
              </a:extLst>
            </xdr14:cNvPr>
            <xdr14:cNvContentPartPr/>
          </xdr14:nvContentPartPr>
          <xdr14:nvPr macro=""/>
          <xdr14:xfrm>
            <a:off x="6086340" y="1457280"/>
            <a:ext cx="1457460" cy="210528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575D185B-7869-4FAA-9281-B96EAAF7784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082022" y="1452961"/>
              <a:ext cx="1466097" cy="211391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182240</xdr:colOff>
      <xdr:row>0</xdr:row>
      <xdr:rowOff>258300</xdr:rowOff>
    </xdr:from>
    <xdr:to>
      <xdr:col>19</xdr:col>
      <xdr:colOff>613104</xdr:colOff>
      <xdr:row>15</xdr:row>
      <xdr:rowOff>30498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42E8050-20D5-4D94-B2C1-9EB04FA562BF}"/>
                </a:ext>
              </a:extLst>
            </xdr14:cNvPr>
            <xdr14:cNvContentPartPr/>
          </xdr14:nvContentPartPr>
          <xdr14:nvPr macro=""/>
          <xdr14:xfrm>
            <a:off x="12103690" y="258300"/>
            <a:ext cx="2817180" cy="278676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542E8050-20D5-4D94-B2C1-9EB04FA562B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9371" y="253980"/>
              <a:ext cx="2825818" cy="2795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33</xdr:row>
      <xdr:rowOff>161925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453F977-576D-469F-851A-0B72501A4A8A}"/>
            </a:ext>
          </a:extLst>
        </xdr:cNvPr>
        <xdr:cNvSpPr txBox="1"/>
      </xdr:nvSpPr>
      <xdr:spPr>
        <a:xfrm>
          <a:off x="1609725" y="623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10</xdr:col>
      <xdr:colOff>714338</xdr:colOff>
      <xdr:row>5</xdr:row>
      <xdr:rowOff>18155</xdr:rowOff>
    </xdr:from>
    <xdr:to>
      <xdr:col>11</xdr:col>
      <xdr:colOff>1398381</xdr:colOff>
      <xdr:row>14</xdr:row>
      <xdr:rowOff>36757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38B7D24-0494-47D2-92B3-6EBDC3105CC4}"/>
                </a:ext>
              </a:extLst>
            </xdr14:cNvPr>
            <xdr14:cNvContentPartPr/>
          </xdr14:nvContentPartPr>
          <xdr14:nvPr macro=""/>
          <xdr14:xfrm>
            <a:off x="15649050" y="934020"/>
            <a:ext cx="2015100" cy="166716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C38B7D24-0494-47D2-92B3-6EBDC3105CC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644730" y="929700"/>
              <a:ext cx="2023739" cy="1675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30499</xdr:colOff>
      <xdr:row>0</xdr:row>
      <xdr:rowOff>54900</xdr:rowOff>
    </xdr:from>
    <xdr:to>
      <xdr:col>13</xdr:col>
      <xdr:colOff>18485</xdr:colOff>
      <xdr:row>7</xdr:row>
      <xdr:rowOff>97848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8983F7B-B7AB-4DB9-BAE6-2B391A5C56BE}"/>
                </a:ext>
              </a:extLst>
            </xdr14:cNvPr>
            <xdr14:cNvContentPartPr/>
          </xdr14:nvContentPartPr>
          <xdr14:nvPr macro=""/>
          <xdr14:xfrm>
            <a:off x="17737230" y="54900"/>
            <a:ext cx="1166400" cy="132516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78983F7B-B7AB-4DB9-BAE6-2B391A5C56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7732910" y="50581"/>
              <a:ext cx="1175040" cy="133379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1239398</xdr:colOff>
      <xdr:row>0</xdr:row>
      <xdr:rowOff>-122220</xdr:rowOff>
    </xdr:from>
    <xdr:to>
      <xdr:col>12</xdr:col>
      <xdr:colOff>421459</xdr:colOff>
      <xdr:row>4</xdr:row>
      <xdr:rowOff>79468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176230C-D756-4A27-8223-A401560FACE4}"/>
                </a:ext>
              </a:extLst>
            </xdr14:cNvPr>
            <xdr14:cNvContentPartPr/>
          </xdr14:nvContentPartPr>
          <xdr14:nvPr macro=""/>
          <xdr14:xfrm>
            <a:off x="16174110" y="-122220"/>
            <a:ext cx="1954080" cy="93438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176230C-D756-4A27-8223-A401560FACE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6169790" y="-126539"/>
              <a:ext cx="1962720" cy="94301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257107</xdr:colOff>
      <xdr:row>1</xdr:row>
      <xdr:rowOff>100005</xdr:rowOff>
    </xdr:from>
    <xdr:to>
      <xdr:col>12</xdr:col>
      <xdr:colOff>604912</xdr:colOff>
      <xdr:row>8</xdr:row>
      <xdr:rowOff>95415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98F5AEAD-0F06-4C37-A7FF-C53D03460EA8}"/>
                </a:ext>
              </a:extLst>
            </xdr14:cNvPr>
            <xdr14:cNvContentPartPr/>
          </xdr14:nvContentPartPr>
          <xdr14:nvPr macro=""/>
          <xdr14:xfrm>
            <a:off x="6186420" y="280980"/>
            <a:ext cx="1862280" cy="130986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8F5AEAD-0F06-4C37-A7FF-C53D03460E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82101" y="276662"/>
              <a:ext cx="1870918" cy="131849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457110</xdr:colOff>
      <xdr:row>6</xdr:row>
      <xdr:rowOff>123825</xdr:rowOff>
    </xdr:from>
    <xdr:to>
      <xdr:col>12</xdr:col>
      <xdr:colOff>504832</xdr:colOff>
      <xdr:row>12</xdr:row>
      <xdr:rowOff>152535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CCF89192-4F6A-4642-9245-6EC6DF9A1BA2}"/>
                </a:ext>
              </a:extLst>
            </xdr14:cNvPr>
            <xdr14:cNvContentPartPr/>
          </xdr14:nvContentPartPr>
          <xdr14:nvPr macro=""/>
          <xdr14:xfrm>
            <a:off x="7029360" y="1257300"/>
            <a:ext cx="919260" cy="111456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CCF89192-4F6A-4642-9245-6EC6DF9A1BA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025043" y="1252981"/>
              <a:ext cx="927895" cy="112319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223718</xdr:colOff>
      <xdr:row>14</xdr:row>
      <xdr:rowOff>42840</xdr:rowOff>
    </xdr:from>
    <xdr:to>
      <xdr:col>22</xdr:col>
      <xdr:colOff>676733</xdr:colOff>
      <xdr:row>21</xdr:row>
      <xdr:rowOff>38175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1E8A6B5-80BE-4209-9F8B-016BA6DBEAD3}"/>
                </a:ext>
              </a:extLst>
            </xdr14:cNvPr>
            <xdr14:cNvContentPartPr/>
          </xdr14:nvContentPartPr>
          <xdr14:nvPr macro=""/>
          <xdr14:xfrm>
            <a:off x="11015543" y="4043340"/>
            <a:ext cx="2024640" cy="126216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A1E8A6B5-80BE-4209-9F8B-016BA6DBEAD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011223" y="4039020"/>
              <a:ext cx="2033280" cy="1270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595238</xdr:colOff>
      <xdr:row>16</xdr:row>
      <xdr:rowOff>76170</xdr:rowOff>
    </xdr:from>
    <xdr:to>
      <xdr:col>22</xdr:col>
      <xdr:colOff>938273</xdr:colOff>
      <xdr:row>21</xdr:row>
      <xdr:rowOff>133575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07F70312-D837-4C4D-94F6-AE96B2B73D83}"/>
                </a:ext>
              </a:extLst>
            </xdr14:cNvPr>
            <xdr14:cNvContentPartPr/>
          </xdr14:nvContentPartPr>
          <xdr14:nvPr macro=""/>
          <xdr14:xfrm>
            <a:off x="11387063" y="4438620"/>
            <a:ext cx="1914660" cy="96228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07F70312-D837-4C4D-94F6-AE96B2B73D8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382743" y="4434300"/>
              <a:ext cx="1923299" cy="970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1276493</xdr:colOff>
      <xdr:row>16</xdr:row>
      <xdr:rowOff>133050</xdr:rowOff>
    </xdr:from>
    <xdr:to>
      <xdr:col>24</xdr:col>
      <xdr:colOff>323940</xdr:colOff>
      <xdr:row>20</xdr:row>
      <xdr:rowOff>109710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3A61083-A0BF-4F64-A0A1-70E1F904D892}"/>
                </a:ext>
              </a:extLst>
            </xdr14:cNvPr>
            <xdr14:cNvContentPartPr/>
          </xdr14:nvContentPartPr>
          <xdr14:nvPr macro=""/>
          <xdr14:xfrm>
            <a:off x="13639943" y="4495500"/>
            <a:ext cx="1166760" cy="70056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73A61083-A0BF-4F64-A0A1-70E1F904D89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635624" y="4491180"/>
              <a:ext cx="1175397" cy="709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30T22:32:25.651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Group>
    <inkml:annotationXML>
      <emma:emma xmlns:emma="http://www.w3.org/2003/04/emma" version="1.0">
        <emma:interpretation id="{8A89ADDC-39B9-4F58-8B96-EB46D2B8B671}" emma:medium="tactile" emma:mode="ink">
          <msink:context xmlns:msink="http://schemas.microsoft.com/ink/2010/main" type="inkDrawing" rotatedBoundingBox="12189,9047 20310,-118 26481,5349 18361,14515" hotPoints="23653,2368 22312,9403 15314,10933 16656,3897" semanticType="enclosure" shapeName="Ellipse">
            <msink:sourceLink direction="with" ref="{16FB21CB-36AE-4EE1-9D8B-0530EED10496}"/>
            <msink:sourceLink direction="with" ref="{5789BBE4-6A73-4064-B9AB-8724F33367F3}"/>
            <msink:destinationLink direction="with" ref="{F3CC4ED1-EE93-4EBC-B858-B540A0F04B02}"/>
          </msink:context>
        </emma:interpretation>
      </emma:emma>
    </inkml:annotationXML>
    <inkml:trace contextRef="#ctx0" brushRef="#br0">17648 10611 17791,'26'27'6688,"28"-15"-3648,91 15-3200,-52-27 1248,65 13-800,41-13-64,66-13-160,39-40 32,26-27-64,54-38-160,13-54 0,40-40 64,-27-40 32,26-65 160,-12-27 64,-14-39-160,0-54 0,-26-40 320,-54-25 224,-52-40-448,-40-14-96,-40-26-224,-78 26 32,-80 27 32,-54 40-32,-52 39 32,-80 80 96,-66 26-288,-38 79-32,-82 66-96,-64 41-32,-54 52-32,-66 53 64,-53 80 96,-40 65 160,-39 54-64,0 52 32,13 66 32,0 41 128,27 65 32,26 67 32,26 65 0,53 68 64,54 51-96,25 120 0,54 66 448,118 53 192,107 13-224,158-66-64,159-26 160,132-187 64,133-156 96,105-134 64,119-146-32,94-144-32,92-146-64,25-120 32,28-106-320,-40-38-96,-26-40-352,-120-2-128,-119-11-352,-92 26-64,-133-1-3104,-118-12-1312,-146-28-2303</inkml:trace>
  </inkml:traceGroup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30T22:32:12.005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Group>
    <inkml:annotationXML>
      <emma:emma xmlns:emma="http://www.w3.org/2003/04/emma" version="1.0">
        <emma:interpretation id="{FDCBE5CE-5BE6-4E1F-A18D-72E3DDABB340}" emma:medium="tactile" emma:mode="ink">
          <msink:context xmlns:msink="http://schemas.microsoft.com/ink/2010/main" type="writingRegion" rotatedBoundingBox="22919,4103 20700,7346 19029,6202 21248,2959"/>
        </emma:interpretation>
      </emma:emma>
    </inkml:annotationXML>
    <inkml:traceGroup>
      <inkml:annotationXML>
        <emma:emma xmlns:emma="http://www.w3.org/2003/04/emma" version="1.0">
          <emma:interpretation id="{C6F72B14-87BF-4283-A449-A36D575F0F69}" emma:medium="tactile" emma:mode="ink">
            <msink:context xmlns:msink="http://schemas.microsoft.com/ink/2010/main" type="paragraph" rotatedBoundingBox="22919,4103 20700,7346 19029,6202 21248,2959" alignmentLevel="1"/>
          </emma:interpretation>
        </emma:emma>
      </inkml:annotationXML>
      <inkml:traceGroup>
        <inkml:annotationXML>
          <emma:emma xmlns:emma="http://www.w3.org/2003/04/emma" version="1.0">
            <emma:interpretation id="{CDA15A46-797B-43C0-84A6-B9D78B04A1A5}" emma:medium="tactile" emma:mode="ink">
              <msink:context xmlns:msink="http://schemas.microsoft.com/ink/2010/main" type="line" rotatedBoundingBox="22919,4103 20700,7346 19029,6202 21248,2959"/>
            </emma:interpretation>
          </emma:emma>
        </inkml:annotationXML>
        <inkml:traceGroup>
          <inkml:annotationXML>
            <emma:emma xmlns:emma="http://www.w3.org/2003/04/emma" version="1.0">
              <emma:interpretation id="{2650AD80-0501-451B-AE7E-EF1BDA27E198}" emma:medium="tactile" emma:mode="ink">
                <msink:context xmlns:msink="http://schemas.microsoft.com/ink/2010/main" type="inkWord" rotatedBoundingBox="22919,4103 20700,7346 19029,6202 21248,2959"/>
              </emma:interpretation>
            </emma:emma>
          </inkml:annotationXML>
          <inkml:trace contextRef="#ctx0" brushRef="#br0">21869 3546 11904,'52'-53'4480,"1"53"-2433,14 13-2303,-41 1 672,-12-2-288,-14 28 64,-27 53-96,-26 26-64,-13 40 0,-27 26-32,-52 40 0,12 13 0,-12-27 64,-27 15-32,40-28 64,12-39-64,28-14 64,26-13-128,26-12-64,40-14 64,26-14 0,27-12 32,14-14 64,12 0-32,14-14-32,-1 2-1728,-13-2-831,-26 14-2241</inkml:trace>
          <inkml:trace contextRef="#ctx0" brushRef="#br0" timeOffset="-278">20387 4962 11136,'-13'-212'4224,"0"159"-2305,-14-26-1823,14 52 896,-14 1-640,1 26-192,-27 13-96,-13 27-64,-14 52 0,-25 41 192,-1 65 192,13 27 288,1 53 160,25 13-192,14-26 32,27-67-320,26-39-64,13-66 128,40-54 32,27-65-96,12-27 32,14-79-288,26-14-128,-13-52 0,14-1 0,-40 1-64,-27-14 64,-26 40-544,-54 13-160,-25 27 0,-28 26 96,-12 53 224,-1 40 192,-26 26 64,1 53 96,12 40 96,14 26 128,12 27 0,28-26 0,12-14-96,54-40-64,12-39 384,41-40 192,26-79-288,26-27-160,27-53 0,26-27-32,-13-25-32,-26 12-64,-14-13 32,-26 14 32,-27 39-96,-26 27-64,-13 26-32,-14 40 96,-26 13-64,0 53-32,-13 27 96,13 52 0,-13 66-64,13 41 64,-13 52-32,0 26 0,13 1 192,-14-53 64,14 0 288,-13-27 64,0-13-256,0-40-96,-14-13-64,1-39 0,-14-27-640,0-27-288,14-39-4320,13-67-1855,-14-25 2047</inkml:trace>
        </inkml:traceGroup>
      </inkml:traceGroup>
    </inkml:traceGroup>
  </inkml:traceGroup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30T22:32:16.424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Group>
    <inkml:annotationXML>
      <emma:emma xmlns:emma="http://www.w3.org/2003/04/emma" version="1.0">
        <emma:interpretation id="{43D6079C-971F-439F-9BB0-BC982A06C867}" emma:medium="tactile" emma:mode="ink">
          <msink:context xmlns:msink="http://schemas.microsoft.com/ink/2010/main" type="writingRegion" rotatedBoundingBox="30346,13934 35657,11215 36296,12462 30985,15182"/>
        </emma:interpretation>
      </emma:emma>
    </inkml:annotationXML>
    <inkml:traceGroup>
      <inkml:annotationXML>
        <emma:emma xmlns:emma="http://www.w3.org/2003/04/emma" version="1.0">
          <emma:interpretation id="{A4827415-34CF-4AD8-96D2-877E2A43CEE2}" emma:medium="tactile" emma:mode="ink">
            <msink:context xmlns:msink="http://schemas.microsoft.com/ink/2010/main" type="paragraph" rotatedBoundingBox="30346,13934 35657,11215 36296,12462 30985,1518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995616B5-D25B-4BC5-94E3-9EF6076A9A92}" emma:medium="tactile" emma:mode="ink">
              <msink:context xmlns:msink="http://schemas.microsoft.com/ink/2010/main" type="line" rotatedBoundingBox="30346,13934 35657,11215 36296,12462 30985,15182"/>
            </emma:interpretation>
          </emma:emma>
        </inkml:annotationXML>
        <inkml:traceGroup>
          <inkml:annotationXML>
            <emma:emma xmlns:emma="http://www.w3.org/2003/04/emma" version="1.0">
              <emma:interpretation id="{286EDA79-36FD-4B8A-88AB-300FD15C2D46}" emma:medium="tactile" emma:mode="ink">
                <msink:context xmlns:msink="http://schemas.microsoft.com/ink/2010/main" type="inkWord" rotatedBoundingBox="30358,13957 33477,12360 34104,13585 30985,15182"/>
              </emma:interpretation>
              <emma:one-of disjunction-type="recognition" id="oneOf0">
                <emma:interpretation id="interp0" emma:lang="en-US" emma:confidence="0">
                  <emma:literal>345</emma:literal>
                </emma:interpretation>
                <emma:interpretation id="interp1" emma:lang="en-US" emma:confidence="0">
                  <emma:literal>343</emma:literal>
                </emma:interpretation>
                <emma:interpretation id="interp2" emma:lang="en-US" emma:confidence="0">
                  <emma:literal>34}</emma:literal>
                </emma:interpretation>
                <emma:interpretation id="interp3" emma:lang="en-US" emma:confidence="0">
                  <emma:literal>34¢</emma:literal>
                </emma:interpretation>
                <emma:interpretation id="interp4" emma:lang="en-US" emma:confidence="0">
                  <emma:literal>34b</emma:literal>
                </emma:interpretation>
              </emma:one-of>
            </emma:emma>
          </inkml:annotationXML>
          <inkml:trace contextRef="#ctx0" brushRef="#br0">23113 13970 13952,'-80'-26'5183,"67"26"-2815,-13-14-1856,26 14 1216,-14-13-864,14 13-160,-13-13-416,13-1-128,13 2-96,1-15-128,52-12-32,13-1 128,0-14 32,1 2-96,12 12-32,-12 14-64,-1 12 96,-26 1 0,-13 40 32,-27-1 64,-26 40 32,-14 14 96,-12 12 96,-14 1-64,-13-14 32,13 1-224,0-28-32,13-12-64,40-14-352,13-12 32,40-1 192,0-26 96,13 13-64,27 13-32,-27 0 0,0 1 64,-26-2 128,-14 42 128,-26-2 160,-39 14 160,-1 14 96,-26-27 64,-14 0-320,-25-13-96,-1-14-128,26-12-64,1-14-608,13-27-256,26-26-1536,27-13-672,26-27-3327</inkml:trace>
          <inkml:trace contextRef="#ctx0" brushRef="#br0" timeOffset="369">24237 13587 16384,'-66'-27'6047,"53"27"-3263,-1 0-3040,14 0 1024,-13 0-768,0 13-128,13 14 64,-13 13 64,0 12 32,-1 28-96,1-1 32,0 1 32,0-14 0,-1 0 0,14-13 64,-13-14 32,26-12 160,1-14 0,12-26-192,14-14-32,13-12-320,13-14-128,0 13-640,0 0-192,-13 1-64,-13 12 64,-1 14 0,-12 13 64,-14-13-128,-13 13 1,0 0-1953,-26 0-2208,-1-13 1504</inkml:trace>
          <inkml:trace contextRef="#ctx0" brushRef="#br0" timeOffset="650">24462 13217 12928,'14'-14'4831,"-14"14"-2623,0 14-2208,0-1 928,0 40 128,-14 26 224,14 14-128,0 26-32,0 13-640,0 14 0,0-27 32,0 26-128,0-39 32,0 0-192,0-27 32,0-13-160,0-26 0,0-26-896,0-14-384,-13-40-3232,0-26-1343,13-40-289</inkml:trace>
          <inkml:trace contextRef="#ctx0" brushRef="#br0" timeOffset="1021">24766 13243 16128,'-12'0'6047,"12"0"-3263,0 13-2752,0-13 1120,0 14-768,0 25-160,0 1-128,-14 0 0,1 13-64,13 0-32,-27-14 32,27 14-32,-13-13 64,13-14-32,0 1-32,13-14 32,27 0-32,26-13-288,0-13-64,14 0-160,-1 13-32,0 0-192,1 0-64,-1 13 320,-26 13 224,-27 14 416,-26 26 224,-26 0 256,-14 14 64,-12-27-96,-41 13 32,0-26-352,14-14-160,0-13-672,13-39-288,12-14-1760,15-26-768,12-27-2847</inkml:trace>
          <inkml:trace contextRef="#ctx0" brushRef="#br0" timeOffset="1236">24647 13481 15104,'0'13'5631,"0"-13"-3071,27-26-1856,-1 12 1344,14-12-960,12-14-256,14 0-608,1 1-224,-1 12 0,0 1-960,-13 0-288,0-1-1504,-14 14-576</inkml:trace>
          <inkml:trace contextRef="#ctx0" brushRef="#br0" timeOffset="1561">25481 12939 16767,'13'0'6336,"1"14"-3456,-14 12-3200,0 1 1056,0-1-608,-14 27 0,-12 13 0,12 0 0,-12 14-64,0-1 32,-1-13 64,14-13 0,-1-13 0,2-14-32,-2-13 0,14-13-160,26-13 32,14-27-352,0-12-160,26-1-32,-13 13 64,13 0-64,-13 14-64,0-1-96,0 14 32,-13 26 160,-14 14 160,-12-1 32,-2 14 128,-12 0-576,0-14-288,-12 1-1440,-2-41-639,1 1-1665</inkml:trace>
          <inkml:trace contextRef="#ctx0" brushRef="#br0" timeOffset="1737">25891 12449 14848,'-13'-13'5535,"13"26"-3007,0-13-2944,0 40 2496,0 13-672,0 26-224,0 40-256,-14 1-544,14 25 192,0 14 64,-13 0-128,13-14-32,0-13-224,0-26 0,13-13-160,-13-27-64,0-40-352,14-26-832,25-39-384,-12-27-3232,12-40-1408,27-27-287</inkml:trace>
        </inkml:traceGroup>
        <inkml:traceGroup>
          <inkml:annotationXML>
            <emma:emma xmlns:emma="http://www.w3.org/2003/04/emma" version="1.0">
              <emma:interpretation id="{A5B61C5B-AD24-4466-BA08-BB0248450FA5}" emma:medium="tactile" emma:mode="ink">
                <msink:context xmlns:msink="http://schemas.microsoft.com/ink/2010/main" type="inkWord" rotatedBoundingBox="33852,12139 35657,11215 36259,12390 34454,13314"/>
              </emma:interpretation>
            </emma:emma>
          </inkml:annotationXML>
          <inkml:trace contextRef="#ctx0" brushRef="#br0" timeOffset="2473">26844 12595 10240,'-13'-27'3872,"26"1"-2112,-13-27-1632,0 27 767,13-14 321,-13 0 352,0-13 224,0 14 160,0-1-1056,0 14 192,-13 12 64,0 28-576,0 12-224,-14 40-32,1 0 32,-14 53 64,14 27 160,12-27-192,14 13 32,14-13-192,12-13 32,27-27-224,0-26-32,13-53 0,27-26 0,-1-27-96,1-26 0,-14-40-96,-26 13 32,-13-13-64,-40-27 64,-13 27-192,-27 0-96,-13 40 320,-13 13 192,0 39 0,0 1 32,0 39 96,-1 13 32,28 27-32,12 0-32,14-13-32,0 13 0,26-14-224,13 1 0,14-27 32,26-26 32,14 0 96,-1-27 96,0-13-64,1-13-64,-14 0 64,-13-13 0,-13-14-32,-14 0 32,0 1 0,-26-1 32,0 14 0,0 26 0,0 0-64,-13 13 32,13 1-128,0 25-64,0 1-32,0 13 96,13 40 0,1 26 96,-1 27 160,0 12 128,14 28-128,-14-1 32,13-13-160,1 0 0,-1-26-32,1 13-64,-14-27-64,0-26 32,1-27-544,-14-26-1568,0-13-704,0-40-5184</inkml:trace>
          <inkml:trace contextRef="#ctx0" brushRef="#br0" timeOffset="2829">27995 11233 18175,'0'0'6752,"0"13"-3648,13-13-3328,-13 0 1184,0 14-640,0-1-32,0 26-224,-13 1-64,-1 40 0,-12 12 64,-14 27 32,-13 0-32,-13 13 32,27 1-64,-1-28-32,0-11 160,14-16 32,-1-11-160,14-28 0,13 1-32,13-26 64,27-2 32,13-24 32,13-2-288,27 1-64,-1-14-288,27 1-160,1 13-800,-14 0-320,0-1-1664,-14 1-672,-13 0-1919</inkml:trace>
        </inkml:traceGroup>
      </inkml:traceGroup>
    </inkml:traceGroup>
  </inkml:traceGroup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30T22:32:19.571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 contextRef="#ctx0" brushRef="#br0">29276 12330 16384,'40'53'6143,"-40"-40"-3327,0 1-2432,0-2 1280,0 15-608,-26 13-128,-27 13-416,-53 26-160,-26 14-192,-53 26 288,-41 0 192,-38 39-256,-66 2-64,-41-2-192,-39 28-96,-27-2-96,1 2 32,-1-14-32,54-14 0,39-25 64,66-14 0,53-27-96,40-26 0,53 0 64,26-12 0,40-14-128,0-1-32,26-26 0,13 13 64,0-12-224,27-14-32,-12 13-288,12-13-128,0 13-768,0-13-352,0 0-1888,0 0-800,-14 0-1343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30T22:32:15.497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Group>
    <inkml:annotationXML>
      <emma:emma xmlns:emma="http://www.w3.org/2003/04/emma" version="1.0">
        <emma:interpretation id="{37FF5E7C-D094-4DB7-BEB1-3FD30F84713A}" emma:medium="tactile" emma:mode="ink">
          <msink:context xmlns:msink="http://schemas.microsoft.com/ink/2010/main" type="inkDrawing" rotatedBoundingBox="37585,13014 40819,12204 41257,13953 38023,14763" hotPoints="41392,13139 39849,14336 37970,13804 39513,12608" semanticType="enclosure" shapeName="Ellipse"/>
        </emma:interpretation>
      </emma:emma>
    </inkml:annotationXML>
    <inkml:trace contextRef="#ctx0" brushRef="#br0">31156 13706 4992,'-52'40'1920,"26"-14"-1024,-14-12 64,26-2 896,1 2-160,0-1 32,-1 0 96,14 1 31,0 12-991,14 0 224,12 14 32,40 13 160,27 0 160,26 13-480,40-13-192,26-14-32,27 1 0,12-26-192,28-28 0,-27-12-32,-14-27-32,1-40-96,-26 1 0,-54-14-160,-26-26-64,-27 0-160,-66-28 0,-53-12-416,-39 0-224,-80-12 192,-26 12 96,-40 26 128,-39 54 96,-28 65-32,-12 54 128,-26 78-160,-1 40 64,14 81 64,39 38 32,53 14 384,80-14 224,78-38-96,67-28 0,93-66-32,79-52 128,92-80-192,80-66 32,66-106-480,40-14-96,-66 1-288,-54 13-128,-78 27-320,-67 25-96,-92 2-2208,-93 64-928,-66 15-2623</inkml:trace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30T22:32:23.409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Group>
    <inkml:annotationXML>
      <emma:emma xmlns:emma="http://www.w3.org/2003/04/emma" version="1.0">
        <emma:interpretation id="{16FB21CB-36AE-4EE1-9D8B-0530EED10496}" emma:medium="tactile" emma:mode="ink">
          <msink:context xmlns:msink="http://schemas.microsoft.com/ink/2010/main" type="writingRegion" rotatedBoundingBox="16351,4775 18005,4775 18005,8122 16351,8122">
            <msink:destinationLink direction="with" ref="{8A89ADDC-39B9-4F58-8B96-EB46D2B8B671}"/>
          </msink:context>
        </emma:interpretation>
      </emma:emma>
    </inkml:annotationXML>
    <inkml:traceGroup>
      <inkml:annotationXML>
        <emma:emma xmlns:emma="http://www.w3.org/2003/04/emma" version="1.0">
          <emma:interpretation id="{98E17A5B-830D-42B2-8A2B-143B1CE476C9}" emma:medium="tactile" emma:mode="ink">
            <msink:context xmlns:msink="http://schemas.microsoft.com/ink/2010/main" type="paragraph" rotatedBoundingBox="16351,4775 18005,4775 18005,8122 16351,812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C4A98941-04C7-41CD-9AC1-C4E46554C590}" emma:medium="tactile" emma:mode="ink">
              <msink:context xmlns:msink="http://schemas.microsoft.com/ink/2010/main" type="line" rotatedBoundingBox="16351,4775 18005,4775 18005,8122 16351,8122"/>
            </emma:interpretation>
          </emma:emma>
        </inkml:annotationXML>
        <inkml:traceGroup>
          <inkml:annotationXML>
            <emma:emma xmlns:emma="http://www.w3.org/2003/04/emma" version="1.0">
              <emma:interpretation id="{C2CABC9A-A250-4982-8CFF-CDA26F97D984}" emma:medium="tactile" emma:mode="ink">
                <msink:context xmlns:msink="http://schemas.microsoft.com/ink/2010/main" type="inkWord" rotatedBoundingBox="16351,4775 18005,4775 18005,8122 16351,8122">
                  <msink:destinationLink direction="with" ref="{F3CC4ED1-EE93-4EBC-B858-B540A0F04B02}"/>
                </msink:context>
              </emma:interpretation>
              <emma:one-of disjunction-type="recognition" id="oneOf0">
                <emma:interpretation id="interp0" emma:lang="en-US" emma:confidence="1">
                  <emma:literal>9</emma:literal>
                </emma:interpretation>
                <emma:interpretation id="interp1" emma:lang="en-US" emma:confidence="0">
                  <emma:literal>q</emma:literal>
                </emma:interpretation>
                <emma:interpretation id="interp2" emma:lang="en-US" emma:confidence="0">
                  <emma:literal>a</emma:literal>
                </emma:interpretation>
                <emma:interpretation id="interp3" emma:lang="en-US" emma:confidence="0">
                  <emma:literal>g</emma:literal>
                </emma:interpretation>
                <emma:interpretation id="interp4" emma:lang="en-US" emma:confidence="0">
                  <emma:literal>1</emma:literal>
                </emma:interpretation>
              </emma:one-of>
            </emma:emma>
          </inkml:annotationXML>
          <inkml:trace contextRef="#ctx0" brushRef="#br0">17768 5200 21759,'0'-27'0,"0"-12"352,0 25-32,0 1-96,-14-13-128,-26-14 0,0 14 0,-38-1-32,-2 14-128,-26 13-32,-40 26 64,1 14 64,-14 26-64,1 40-64,-1 13 128,26 27 96,27 39 320,54 0 160,52-13 0,26-13 0,40-40 96,40-40 32,26-66-128,14-26-32,26-53-128,13-53 32,-26-40-320,26-26-96,-40-13-64,-25-14 0,-28 40-160,-38 13-32,-2 27-64,-38 13 0,-14 53-64,-27 52-32,-12 41 192,-1 66 128,-14 65 256,2 54 128,-1 79 0,13 53 32,1 26-128,-1 1-96,14-1 64,-14-66 0,13-52-32,0-40-32,1-67-256,0-26 0,0-53-960,12-53-352,14-39-3904,0-67-1791,0-52 1183</inkml:trace>
        </inkml:traceGroup>
      </inkml:traceGroup>
    </inkml:traceGroup>
  </inkml:traceGroup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30T22:32:24.327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Group>
    <inkml:annotationXML>
      <emma:emma xmlns:emma="http://www.w3.org/2003/04/emma" version="1.0">
        <emma:interpretation id="{5789BBE4-6A73-4064-B9AB-8724F33367F3}" emma:medium="tactile" emma:mode="ink">
          <msink:context xmlns:msink="http://schemas.microsoft.com/ink/2010/main" type="writingRegion" rotatedBoundingBox="18181,8417 20667,5596 21882,6666 19396,9488">
            <msink:destinationLink direction="with" ref="{8A89ADDC-39B9-4F58-8B96-EB46D2B8B671}"/>
          </msink:context>
        </emma:interpretation>
      </emma:emma>
    </inkml:annotationXML>
    <inkml:traceGroup>
      <inkml:annotationXML>
        <emma:emma xmlns:emma="http://www.w3.org/2003/04/emma" version="1.0">
          <emma:interpretation id="{7F34A4AF-E923-470E-A92B-BC39512900A0}" emma:medium="tactile" emma:mode="ink">
            <msink:context xmlns:msink="http://schemas.microsoft.com/ink/2010/main" type="paragraph" rotatedBoundingBox="18181,8417 20667,5596 21882,6666 19396,9488" alignmentLevel="1"/>
          </emma:interpretation>
        </emma:emma>
      </inkml:annotationXML>
      <inkml:traceGroup>
        <inkml:annotationXML>
          <emma:emma xmlns:emma="http://www.w3.org/2003/04/emma" version="1.0">
            <emma:interpretation id="{AF452E67-A5AE-4A85-9A08-EC3B6EEC7398}" emma:medium="tactile" emma:mode="ink">
              <msink:context xmlns:msink="http://schemas.microsoft.com/ink/2010/main" type="line" rotatedBoundingBox="18181,8417 20667,5596 21882,6666 19396,9488"/>
            </emma:interpretation>
          </emma:emma>
        </inkml:annotationXML>
        <inkml:traceGroup>
          <inkml:annotationXML>
            <emma:emma xmlns:emma="http://www.w3.org/2003/04/emma" version="1.0">
              <emma:interpretation id="{F15EE518-2C96-46FB-B130-AB05931A63BB}" emma:medium="tactile" emma:mode="ink">
                <msink:context xmlns:msink="http://schemas.microsoft.com/ink/2010/main" type="inkWord" rotatedBoundingBox="18181,8417 20667,5596 21882,6666 19396,9488"/>
              </emma:interpretation>
              <emma:one-of disjunction-type="recognition" id="oneOf0">
                <emma:interpretation id="interp0" emma:lang="en-US" emma:confidence="0">
                  <emma:literal>of</emma:literal>
                </emma:interpretation>
                <emma:interpretation id="interp1" emma:lang="en-US" emma:confidence="0">
                  <emma:literal>too</emma:literal>
                </emma:interpretation>
                <emma:interpretation id="interp2" emma:lang="en-US" emma:confidence="0">
                  <emma:literal>o</emma:literal>
                </emma:interpretation>
                <emma:interpretation id="interp3" emma:lang="en-US" emma:confidence="0">
                  <emma:literal>00</emma:literal>
                </emma:interpretation>
                <emma:interpretation id="interp4" emma:lang="en-US" emma:confidence="0">
                  <emma:literal>foo</emma:literal>
                </emma:interpretation>
              </emma:one-of>
            </emma:emma>
          </inkml:annotationXML>
          <inkml:trace contextRef="#ctx0" brushRef="#br0">19580 6893 18047,'-53'0'6688,"53"27"-3648,-27 52-3616,1-26 960,-14 40-512,-26 12 96,-26 41 64,12 26 64,-12 13-32,-1 14-128,26-1 32,1 14 32,0-27 64,26-39-1024,14-14-384,13-53-1856,26-79-4927</inkml:trace>
          <inkml:trace contextRef="#ctx0" brushRef="#br0" timeOffset="700">19804 6999 19839,'-39'53'7392,"26"66"-4032,-41 53-4128,28-79 992,-14 39-704,1 27-64,-14 40 32,13-27 0,0-1 288,28-25-32,-2-41 96,28-25-64,12-54 64,14-39 160,39-66 64,14-27-96,13-66-32,-1-26 32,14-40 0,-26 0 32,-27 12 64,-27-12 96,-39 53 64,-12 40-32,-15 52 32,-26 27-192,0 39-96,-13 54 32,-27 39 0,14 27-64,13 13 64,13 12-32,0-12 0,40 0-160,-1-40-96,54-13 96,0-26 128,40-41 64,12-38 96,27-28-32,14-26-32,-41 27 32,40-66 32,-26 39-32,13-53-32,-13 0 96,-27 13 0,-26 40-32,-26 1-64,-27 38 32,-14 15 32,-25 38-96,12 28 0,-25 65-32,12 27 0,13 66 128,14 39 32,13 28 32,13-28 64,27-25 192,13-41 64,26-39 32,0-27 32,1-65 0,26-41 96,13-52-352,-26-27-128,-14-40-192,-13-26-32,-39 0-448,-41-39-128,-38 12-288,-28 1-64,-39 39-192,-26 66-64,-15 54-864,-38 78-352,-26 81-1855,-15 78-833,1 54 896</inkml:trace>
        </inkml:traceGroup>
      </inkml:traceGroup>
    </inkml:traceGroup>
  </inkml:traceGroup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30T22:32:24.065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Group>
    <inkml:annotationXML>
      <emma:emma xmlns:emma="http://www.w3.org/2003/04/emma" version="1.0">
        <emma:interpretation id="{F3CC4ED1-EE93-4EBC-B858-B540A0F04B02}" emma:medium="tactile" emma:mode="ink">
          <msink:context xmlns:msink="http://schemas.microsoft.com/ink/2010/main" type="inkDrawing" rotatedBoundingBox="15989,9422 19207,3187 21067,4147 17849,10382" semanticType="callout" shapeName="Other">
            <msink:sourceLink direction="with" ref="{C2CABC9A-A250-4982-8CFF-CDA26F97D984}"/>
            <msink:sourceLink direction="with" ref="{8A89ADDC-39B9-4F58-8B96-EB46D2B8B671}"/>
          </msink:context>
        </emma:interpretation>
      </emma:emma>
    </inkml:annotationXML>
    <inkml:trace contextRef="#ctx0" brushRef="#br0">18707 4816 17279,'0'-40'6400,"14"40"-3456,-14 40-3360,0-1 1056,-14 54-544,-25 39 0,-28 53-32,1 66-64,0 27 32,13 14 96,27-15 64,13-38 64,26-55 0,40-51 0,13-54 64,26-79-32,1-40 64,53-66-192,-14-39-32,0-66-64,-13-15 32,-13-24-128,-40-28 0,-39 13-192,-41 0 0,-25 14-128,-54 40 0,1 65 192,-28 53 64,-12 66 0,-13 67 64,-1 40 32,14 52 64,0 14-32,13 26-32,26-14 32,40-26-32,53-26 0,26-52 0,41-42 64,65-64 32,40-41-32,66-66-64,40 1-64,13-54 32,26 14 32,-12 26 64,-14 0-32,-53 52-32,-40 28 32,-65 52-32,-28 54 0,-51 52 0,-54 66 0,-80 92 64,-52 68 96,-107 104 128,-65 94 64,-79 52 96,-54 40-160,14-26-96,13-26 160,26-68 160,53-52-192,80-79-96,13-53-128,39-27 0,54-92-352,52-40-64,93-105-1824,40-41-800,26-39-480,27-67-3743</inkml:trace>
  </inkml:traceGroup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30T22:31:51.872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Group>
    <inkml:annotationXML>
      <emma:emma xmlns:emma="http://www.w3.org/2003/04/emma" version="1.0">
        <emma:interpretation id="{4A021BAB-8A2D-4BE1-A971-C4BF110B87D1}" emma:medium="tactile" emma:mode="ink">
          <msink:context xmlns:msink="http://schemas.microsoft.com/ink/2010/main" type="writingRegion" rotatedBoundingBox="32165,2894 39229,-609 42237,5452 35173,8957"/>
        </emma:interpretation>
      </emma:emma>
    </inkml:annotationXML>
    <inkml:traceGroup>
      <inkml:annotationXML>
        <emma:emma xmlns:emma="http://www.w3.org/2003/04/emma" version="1.0">
          <emma:interpretation id="{3B8E43AB-2BA1-42D5-A71C-A7666D1BD954}" emma:medium="tactile" emma:mode="ink">
            <msink:context xmlns:msink="http://schemas.microsoft.com/ink/2010/main" type="paragraph" rotatedBoundingBox="33160,1828 39153,87 39842,2461 33850,420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E5120B0A-D6CC-4AB8-9854-D40758A4D957}" emma:medium="tactile" emma:mode="ink">
              <msink:context xmlns:msink="http://schemas.microsoft.com/ink/2010/main" type="line" rotatedBoundingBox="33160,1828 39153,87 39842,2461 33850,4201"/>
            </emma:interpretation>
          </emma:emma>
        </inkml:annotationXML>
        <inkml:traceGroup>
          <inkml:annotationXML>
            <emma:emma xmlns:emma="http://www.w3.org/2003/04/emma" version="1.0">
              <emma:interpretation id="{70FEF4C2-E48E-4A39-89B9-1FED4D8215FD}" emma:medium="tactile" emma:mode="ink">
                <msink:context xmlns:msink="http://schemas.microsoft.com/ink/2010/main" type="inkWord" rotatedBoundingBox="33160,1828 39153,87 39842,2461 33850,4201"/>
              </emma:interpretation>
              <emma:one-of disjunction-type="recognition" id="oneOf0">
                <emma:interpretation id="interp0" emma:lang="en-US" emma:confidence="0">
                  <emma:literal>•</emma:literal>
                </emma:interpretation>
                <emma:interpretation id="interp1" emma:lang="en-US" emma:confidence="0">
                  <emma:literal>a</emma:literal>
                </emma:interpretation>
                <emma:interpretation id="interp2" emma:lang="en-US" emma:confidence="0">
                  <emma:literal>5</emma:literal>
                </emma:interpretation>
                <emma:interpretation id="interp3" emma:lang="en-US" emma:confidence="0">
                  <emma:literal>S</emma:literal>
                </emma:interpretation>
                <emma:interpretation id="interp4" emma:lang="en-US" emma:confidence="0">
                  <emma:literal>c</emma:literal>
                </emma:interpretation>
              </emma:one-of>
            </emma:emma>
          </inkml:annotationXML>
          <inkml:trace contextRef="#ctx0" brushRef="#br0">24180 2814 18687,'141'-70'0,"98"-56"-96,-112 56 64,28-58 224,14-12 128,-1-43 96,-41 14 96,-28 15-288,-29-16 416,-41 2 288,-58 27-416,-56 14-128,-55 1-384,-71 13-160,-71 14 96,-27 29 0,-71 28 64,-14 42 64,-43 28-32,15 14-32,-14 56 32,-1 58-32,1 26 0,28 30 0,0 55 0,56 0 0,57 57-96,69-14 64,72 14 320,83-43 160,85-28 224,71-56 128,98-56 64,70-57 96,99-70-384,70-56-96,57-70-224,27-29-96,-13-28-64,-43-14 0,-56 14-64,-56 29-32,-85 27 32,-70 14-32,-56 43-448,-57 14-96,-70 28-832,-70 14-416,-43 28-1664,-70 28-735,-56 42-1409</inkml:trace>
        </inkml:traceGroup>
      </inkml:traceGroup>
    </inkml:traceGroup>
    <inkml:traceGroup>
      <inkml:annotationXML>
        <emma:emma xmlns:emma="http://www.w3.org/2003/04/emma" version="1.0">
          <emma:interpretation id="{79D163B6-2798-4B2D-9F8E-CBEADA34F576}" emma:medium="tactile" emma:mode="ink">
            <msink:context xmlns:msink="http://schemas.microsoft.com/ink/2010/main" type="paragraph" rotatedBoundingBox="33834,6257 40897,2753 42237,5452 35173,8957" alignmentLevel="1"/>
          </emma:interpretation>
        </emma:emma>
      </inkml:annotationXML>
      <inkml:traceGroup>
        <inkml:annotationXML>
          <emma:emma xmlns:emma="http://www.w3.org/2003/04/emma" version="1.0">
            <emma:interpretation id="{4BF28985-BDC5-44BA-B6D6-AD60C352C137}" emma:medium="tactile" emma:mode="ink">
              <msink:context xmlns:msink="http://schemas.microsoft.com/ink/2010/main" type="line" rotatedBoundingBox="33834,6257 40897,2753 42237,5452 35173,8957"/>
            </emma:interpretation>
          </emma:emma>
        </inkml:annotationXML>
        <inkml:traceGroup>
          <inkml:annotationXML>
            <emma:emma xmlns:emma="http://www.w3.org/2003/04/emma" version="1.0">
              <emma:interpretation id="{FC1256AB-796B-4185-99E2-0C88EF3DF3D9}" emma:medium="tactile" emma:mode="ink">
                <msink:context xmlns:msink="http://schemas.microsoft.com/ink/2010/main" type="inkWord" rotatedBoundingBox="33834,6257 40897,2753 42237,5452 35173,8957"/>
              </emma:interpretation>
              <emma:one-of disjunction-type="recognition" id="oneOf1">
                <emma:interpretation id="interp5" emma:lang="en-US" emma:confidence="0">
                  <emma:literal>$1,545,000</emma:literal>
                </emma:interpretation>
                <emma:interpretation id="interp6" emma:lang="en-US" emma:confidence="0">
                  <emma:literal>$1,545.00</emma:literal>
                </emma:interpretation>
                <emma:interpretation id="interp7" emma:lang="en-US" emma:confidence="0">
                  <emma:literal>$4,545,000</emma:literal>
                </emma:interpretation>
                <emma:interpretation id="interp8" emma:lang="en-US" emma:confidence="0">
                  <emma:literal>$5,545,000</emma:literal>
                </emma:interpretation>
                <emma:interpretation id="interp9" emma:lang="en-US" emma:confidence="0">
                  <emma:literal>$11,545,000</emma:literal>
                </emma:interpretation>
              </emma:one-of>
            </emma:emma>
          </inkml:annotationXML>
          <inkml:trace contextRef="#ctx0" brushRef="#br0" timeOffset="1723">22476 5799 11392,'42'-71'4288,"-13"43"-2305,27-28-1471,-28 14 1120,57-43-512,13-13-64,15-15-544,13-28-224,1 29-192,0-15-160,-29 28 32,-13 29-1664,-29 42-704,-14 14-3359</inkml:trace>
          <inkml:trace contextRef="#ctx0" brushRef="#br0" timeOffset="1508">22644 5700 12416,'-28'-28'4639,"14"28"-2495,0 14-2432,14 0 800,-28 0-288,0 28 96,0 1-160,0 27-32,0 14-64,-1 1-64,1 13 32,0-13-128,28-1 64,14-13 32,14-15 0,15-14 352,13-28 224,42-14-288,0-14-160,1 14-160,0 0-64,-1 14-32,-28 14 96,1 15 0,-29 13 32,-27 0 64,-30 29 96,-13 13-64,-43 15-64,-13-15 64,-14 1 0,-1-29-128,-14-14 32,15-27-1696,-14-15-704,27-28-3071</inkml:trace>
          <inkml:trace contextRef="#ctx0" brushRef="#br0" timeOffset="1134">21674 5714 12544,'28'-42'4639,"-14"42"-2495,14 42-2080,-13 0 896,-15 43-384,0 13 64,14 57-288,-14 28-64,-14 42-160,-1 0-96,1 29 0,0-29-32,0-28 0,-14-42 64,14-15 32,0-41-384,14-29-224,0-27-2336,0-43-991,0-57-1377</inkml:trace>
          <inkml:trace contextRef="#ctx0" brushRef="#br0" timeOffset="876">20816 5757 11776,'-14'14'4384,"14"29"-2369,-14 55-1727,14-42 1024,14 28-512,-14 58-160,0 26-160,14 44 0,-14 12-256,0 16 160,0-1 96,0-42-32,0-14 64,0-28-224,0-29-96,0-13-192,0-42 0,14-43-2880,0-28-3807</inkml:trace>
          <inkml:trace contextRef="#ctx0" brushRef="#br0" timeOffset="2050">22350 7628 14208,'0'-28'5279,"0"28"-2879,-14 14-2304,14 14 1088,-14 14-672,0 29-96,-14 0-352,0 13-32,-1 28-32,1-13 0,14 0 64,0-1-32,0-28-32,14-28-1600,0-14-672,14-42-3967</inkml:trace>
          <inkml:trace contextRef="#ctx0" brushRef="#br0" timeOffset="635">20957 6234 12288,'-42'-84'4575,"28"56"-2495,-1 0-2368,1 28 800,0-14-480,0 28-96,-28-14 32,-14 28 0,-1 0 32,-27 28 0,0 29 0,13 0 0,1 13 0,14 0 0,27-13 0,1-29 0,42-13 0,29-15 192,41-14 128,14-14-160,43-14-96,0 0-32,0 0 32,-29 14-96,-13 14 0,-29 0 32,-42 56 64,-28 0 32,-42 28 32,-28 16-160,-15-2 32,-27 0 0,13-13 64,-28-42-192,29-15 32,14-56-1536,13-14-639,15-43-2721</inkml:trace>
          <inkml:trace contextRef="#ctx0" brushRef="#br0" timeOffset="2463">23560 5545 14208,'-56'28'5279,"42"1"-2879,-14-1-2304,14 14 1088,-14 14-608,14 28 0,-14 15-320,0 14-160,0 13-64,0-14-32,-1-12 64,15-16-32,-14-14-32,28-14 32,0-56-192,28-28-32,15-28-64,27-14 64,-14 14-32,28-15 0,1 14-96,-15 1-32,-13 14-256,-1 14 0,0 14-256,-14 14-96,-14 14-960,0-14-351</inkml:trace>
          <inkml:trace contextRef="#ctx0" brushRef="#br0" timeOffset="2725">23970 5095 12800,'-29'-28'4831,"15"42"-2623,0 29-1952,0-1 1024,0 28-384,0 14 0,-15 43-64,15 28-32,-14-1-448,0 44 0,14-2 0,14 2-128,0-2-64,0-40-160,14-16-64,-14-27-64,14-28 96,0-43-1344,-14-28-576,14-42-4799</inkml:trace>
          <inkml:trace contextRef="#ctx0" brushRef="#br0" timeOffset="3079">24462 4800 14336,'-14'28'5343,"0"0"-2879,-14 14-2240,14-28 1088,-14 29-768,-1-1-224,1 43-288,-28-1-96,14 14 32,-14 1 0,27 0 96,1-15-96,28-14-64,0-14 64,28-13 0,29-29 96,-1-28 32,14 0-128,43 14 32,0-15-64,-15 1 0,15 14 0,-29 14-64,-14 15 96,-13 13 0,-15 1 32,-14 13 64,-28 14-32,-14 0-32,-28 0 96,-15-13 64,-27 0-288,0-15-128,-1-28-1376,-13 0-512,13-28-3999</inkml:trace>
          <inkml:trace contextRef="#ctx0" brushRef="#br0" timeOffset="3263">24293 4884 11264,'28'-14'4224,"1"14"-2305,13-28-1055,-14 13 1280,-14 1-704,28-14-96,14-29-704,0 1-256,15 0-224,14 14-192,-15-28 0,14-1 32,0 15 0,1-15-800,0 15-256,-1 28-2080,0 0-831,-28 28-1345</inkml:trace>
          <inkml:trace contextRef="#ctx0" brushRef="#br0" timeOffset="3526">25574 5940 14080,'-42'0'5279,"28"14"-2879,-14-14-2080,14 0 1088,0 14-768,0 14-96,0 14-352,0 15-128,0-1-32,14 29-128,-15 13 0,30-14-736,-15 1-224,14-14-1056,0-29-320,0-28-2591,14-42-1793,0-29 2944</inkml:trace>
          <inkml:trace contextRef="#ctx0" brushRef="#br0" timeOffset="4600">25799 4744 13312,'-29'14'4991,"29"0"-2687,-28 28-1984,28-14 1088,-14 14-640,-14 28-32,0 43-416,14 0-128,-14 13-128,14 15-64,28 0 32,-14-29-32,28-28 64,0-13 256,0-42 96,28-29-64,1-57 32,0 0-288,-15-41-64,0-28 32,-14 13 32,-14-42-128,-28 1-32,-14-2-320,0 44-96,-14 28 192,13 13 128,1 29 64,0 28 32,0 42 0,-1 0 0,15 29 0,14-1 0,0-14 64,0 0 0,28-14 64,15-14 32,13-28 32,15-14 0,-1-28-64,0-14 32,0-1-64,-13 0 64,0 1-64,-29-14-32,0 28 32,0 0 32,-28 13-32,14 15-32,-28 14-64,14 28 32,-14 14-32,0 29 0,0 27 64,0 42 64,14-13 32,0 14 96,0-1 96,14-41 160,0-29 224,28-13 160,0-43-192,14-14 32,0-29-256,1-28-96,-1-27-384,-13-14-128,-15-15 96,-14 0 32,0-27-224,-28 41-128,14 0 0,-14 29 64,-14 14 160,-15 28 96,15 13 0,-14 15-32,-1 14 96,1 14 0,14 15 32,14-1 0,0 14-96,0-28 64,14 0 32,28-14 64,14-28-32,0 0-32,15-14 32,-1 13 32,1-13-96,-1-15 0,0 1 32,-14 14 0,0-14-96,1 14 0,-15 14-96,0 0 32,-14 13-192,-14 15-32,0 43 160,0 13 32,-14 42 32,14 43 128,-14 0 0,14 13 96,0-27-32,14-14 64,14-43 416,15-14 288,13-42-96,0-42-96,0-14-352,14-28-160,-13-43-64,0 14-32,-43-27 0,-14 14 0,-14-30-224,-29 30-96,-28 14-96,1 13 0,-28 43-128,-15 28-64,-28 28 0,15 28-32,-1 15-928,0 13-320,1 14-3071,13 0-1249,-14 1 1760</inkml:trace>
        </inkml:traceGroup>
      </inkml:traceGroup>
    </inkml:traceGroup>
  </inkml:traceGroup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30T22:32:05.938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Group>
    <inkml:annotationXML>
      <emma:emma xmlns:emma="http://www.w3.org/2003/04/emma" version="1.0">
        <emma:interpretation id="{F743BAA9-55C2-4159-B226-3D4FC6C4B108}" emma:medium="tactile" emma:mode="ink">
          <msink:context xmlns:msink="http://schemas.microsoft.com/ink/2010/main" type="writingRegion" rotatedBoundingBox="42749,5149 47860,2095 49372,4625 44261,7679"/>
        </emma:interpretation>
      </emma:emma>
    </inkml:annotationXML>
    <inkml:traceGroup>
      <inkml:annotationXML>
        <emma:emma xmlns:emma="http://www.w3.org/2003/04/emma" version="1.0">
          <emma:interpretation id="{118404D8-A990-4BFC-8BA4-3626DE5A9BF9}" emma:medium="tactile" emma:mode="ink">
            <msink:context xmlns:msink="http://schemas.microsoft.com/ink/2010/main" type="paragraph" rotatedBoundingBox="42749,5149 47860,2095 49372,4625 44261,7679" alignmentLevel="1"/>
          </emma:interpretation>
        </emma:emma>
      </inkml:annotationXML>
      <inkml:traceGroup>
        <inkml:annotationXML>
          <emma:emma xmlns:emma="http://www.w3.org/2003/04/emma" version="1.0">
            <emma:interpretation id="{402404B2-27A5-4851-8B27-F5F43AD5B458}" emma:medium="tactile" emma:mode="ink">
              <msink:context xmlns:msink="http://schemas.microsoft.com/ink/2010/main" type="line" rotatedBoundingBox="42749,5149 47860,2095 49372,4625 44261,7679"/>
            </emma:interpretation>
          </emma:emma>
        </inkml:annotationXML>
        <inkml:traceGroup>
          <inkml:annotationXML>
            <emma:emma xmlns:emma="http://www.w3.org/2003/04/emma" version="1.0">
              <emma:interpretation id="{38F31DA2-A7E6-4B7A-B3FC-91106A263CAA}" emma:medium="tactile" emma:mode="ink">
                <msink:context xmlns:msink="http://schemas.microsoft.com/ink/2010/main" type="inkWord" rotatedBoundingBox="42749,5149 47860,2095 49372,4625 44261,7679"/>
              </emma:interpretation>
              <emma:one-of disjunction-type="recognition" id="oneOf0">
                <emma:interpretation id="interp0" emma:lang="en-US" emma:confidence="1">
                  <emma:literal>$1,942,</emma:literal>
                </emma:interpretation>
                <emma:interpretation id="interp1" emma:lang="en-US" emma:confidence="0">
                  <emma:literal>$ , 942,</emma:literal>
                </emma:interpretation>
                <emma:interpretation id="interp2" emma:lang="en-US" emma:confidence="0">
                  <emma:literal>$1, 942,</emma:literal>
                </emma:interpretation>
                <emma:interpretation id="interp3" emma:lang="en-US" emma:confidence="0">
                  <emma:literal># , 942,</emma:literal>
                </emma:interpretation>
                <emma:interpretation id="interp4" emma:lang="en-US" emma:confidence="0">
                  <emma:literal>$ 942,</emma:literal>
                </emma:interpretation>
              </emma:one-of>
            </emma:emma>
          </inkml:annotationXML>
          <inkml:trace contextRef="#ctx0" brushRef="#br0">15654 4122 12416,'18'-68'4639,"-18"51"-2495,0-17-1856,0 34 1024,-18-17-736,18 17-224,-34 17-320,0 0-32,1 17 0,-18 51 0,0 34 0,17 17 0,17 16 0,0 0 416,17 1 256,0-34-32,17-35-64,17-32 32,-17-36 64,17-50-288,17-33-64,-17-35-256,16-17-64,-16-33 0,0 16 0,0 18-96,-16 16 64,-2 16-32,1 36 0,-17 33-96,17 34 32,0 51 64,0 50 32,0 35-64,0 34 64,17-1 32,0 0 0,-17-32 0,0-19 64,0-16-32,0-35 64,-1-66 0,-16-36-2592,0-32-1152,0-52-2687</inkml:trace>
          <inkml:trace contextRef="#ctx0" brushRef="#br0" timeOffset="-665">14026 4410 11392,'0'-34'4224,"17"51"-2305,17 17-2239,-17 0 640,0 34 32,0 50 224,34 52-288,0 17-64,17 33-160,-17 1-128,0-17-32,-17 16 128,0-50 32,-18-18 0,1-16 32,0-34-832,0-17-384,-17-52-3935</inkml:trace>
          <inkml:trace contextRef="#ctx0" brushRef="#br0" timeOffset="-450">15078 5988 11392,'34'0'4288,"-18"17"-2305,36 17-1407,-36-17 1152,2 17-832,-2 17-224,2 34-416,-2 0-192,2 16-32,-18 1-32,0 0 0,0-17-576,0-18-160,-18-33-1216,2 0-479,-2-34-2689</inkml:trace>
          <inkml:trace contextRef="#ctx0" brushRef="#br0" timeOffset="-887">13450 4478 12800,'0'34'4831,"0"17"-2623,0 34-2144,0-35 896,0 70-640,34 32-96,0 68-160,0 18 32,17 33-64,0 18-32,-17-35 32,0-16 448,0-35 224,0-34-64,0-16 32,-1-51-320,-16-17-128,0-51-1184,0-34-480,0-51-5087</inkml:trace>
          <inkml:trace contextRef="#ctx0" brushRef="#br0" timeOffset="-1141">13925 5225 11648,'-68'-85'4288,"35"51"-2305,-19 0-1823,18 34 864,-16 0-576,-18 17-96,0 17-288,-17 34-64,0-1 0,1 19 352,-2 16 160,2 16-256,33 1-64,34-18-192,0 1-32,51-34 32,17-17 64,17-17-32,50-34-32,18 0 32,17-17 32,-18-17-96,1 17 0,-17 17 32,-18 17 64,-49 34-32,-36 0-32,-16 33 32,-34 18 32,-34 0-32,-33 0-32,-34 0 32,15-34 32,-15-34-320,-1-34-64,1-34-2720,16-34-1247</inkml:trace>
          <inkml:trace contextRef="#ctx0" brushRef="#br0" timeOffset="359">16418 3325 11392,'-16'-34'4288,"32"34"-2305,-16-17-1535,0 17 1056,0 17-768,0-17-160,-16 51-352,16 17-96,-17 34-64,0 16-64,0 35 96,0 0-128,-17 16 0,17-16 32,0-34 64,17-35-32,-17 1-32,34-51 96,0-17-64,0-17-32,17-17 32,17-17 32,16 0-96,1-17-64,18 17-32,-19 1 0,1-1-768,0 17-352,-17 0-864,-17 0-319,0 0-2241</inkml:trace>
          <inkml:trace contextRef="#ctx0" brushRef="#br0" timeOffset="617">16656 2969 11136,'-51'-34'4128,"34"51"-2241,17-17-1791,-17 34 832,17 0-416,0 34 32,17 16 32,-17-16 32,51 85-320,-17 16 192,17 18 128,0 17-192,0-35 0,-1-16-224,1-34-128,-17-1 32,-17-16 0,0-34-128,0 0 32,0-51-2624,-34 0-1088,17-51-1887</inkml:trace>
          <inkml:trace contextRef="#ctx0" brushRef="#br0" timeOffset="1089">17148 3258 12800,'-17'-34'4735,"0"34"-2559,0-17-1760,17 0 1120,0 17-800,-34-17-224,34-17-192,-17 0 0,17 0-160,0-34-96,0 0-32,34 1-32,17-1 64,17 0-32,16 0-32,1 17 224,17 34 96,-17 17-256,0 17 0,17 51-64,0 34 64,-34 16-96,-18 52 0,-33 0-32,-34 16 0,0 1 128,0-1 96,-33-16-64,-1 0 0,0-1 32,-18-50 0,2 0 0,-18-52 0,17-16-64,0-34 32,0-17-64,34-17-32,0-34-64,51 1-32,17-1-32,0-17 96,34 17 0,17 0 32,0 17-96,34 0 64,0 17-32,-1 0 0,-16 34 64,-17-17 64,-17 34-96,-17-17 0,0 17-1184,-18-17-512,-16 17-2816,0-17-1151,-17-17 927</inkml:trace>
          <inkml:trace contextRef="#ctx0" brushRef="#br0" timeOffset="1318">18538 3987 12160,'17'17'4575,"-17"-17"-2495,0 34-1792,17 0 960,-17 17-768,17 0-192,-17 16-192,17 1-96,-17-17 32,17 0 32,-17 0 32,0-17-1952,17 0-800,-17-34-2719</inkml:trace>
        </inkml:traceGroup>
      </inkml:traceGroup>
    </inkml:traceGroup>
  </inkml:traceGroup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30T22:32:08.330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 contextRef="#ctx0" brushRef="#br0">18843 2596 11264,'17'34'4224,"0"50"-2305,-17 52-1823,17-52 896,-17 2-576,17 49-128,0 1-192,0 17-96,0-18 32,17-33 224,-18-34 224,18-17 480,0-17 192,18-52-480,-18-32-128,0-35-352,-1-34-64,1-33-64,-17-35 32,0 0-64,-17-16-32,-17 0-128,-17 16-64,17 68 0,-16 17 64,-1 18-96,0 50 64,0 34 96,0 34 32,0 34-64,16 16 64,2-16 32,16 17 0,0-18-96,16-15 64,18-36 32,34 2 64,0-36 32,34-32 96,0-2-96,16-49-64,2-1 0,-19 1-32,-16-1 0,-1-17 0,-16 34 0,0 1 0,-34-2 0,-34 18 64,0 1-32,0 33 64,0 17-128,-34 34-64,18 17-32,-2 33 96,-16 35-64,18 51 32,16 16 0,0-15 0,0 15 192,16-34 160,18-15 192,-16-36 96,16-33 128,16-17 96,1-34-352,17-34-160,-1-17-192,1-33-96,0-18 32,0-51 32,-17 18-256,0-35-32,-17-17 128,-17 18 32,-17 16-32,-17-16 0,0 15-32,-17 2 0,0 33 96,0 18 0,1 33-64,-1 17 64,0 34-32,0 17 0,16 0 0,2 17 0,-2 0 64,18-1 0,18-16 0,-2 0 0,18-16 0,0-1 64,18-34-32,15 0-32,1 0 32,33-17-32,1 0-96,17 0 64,-34 0 32,0 18 64,-18-1-32,-15 17-32,-2 0-128,-16 51 0,-16 17-96,-18 34 64,-18 84 160,2 52 64,16 34-160,0 16 0,0 0 32,16-33 96,2-34 64,15-35 32,1-34 288,0-32 192,34-52 32,0-52 0,33-50-320,-15-16-192,15-35-192,-16-34 32,-1 1-32,-32-18-64,-36 0-352,-16 1-64,-50 16-672,-52 35-160,-17 50-416,-50 51-96,-52 68-544,-50 51-191,-51 67-2113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30T22:32:04.243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Group>
    <inkml:annotationXML>
      <emma:emma xmlns:emma="http://www.w3.org/2003/04/emma" version="1.0">
        <emma:interpretation id="{CA79C555-E571-4C2D-9391-BDE098BB2E2B}" emma:medium="tactile" emma:mode="ink">
          <msink:context xmlns:msink="http://schemas.microsoft.com/ink/2010/main" type="writingRegion" rotatedBoundingBox="44928,-339 50355,-339 50355,2256 44928,2256"/>
        </emma:interpretation>
      </emma:emma>
    </inkml:annotationXML>
    <inkml:traceGroup>
      <inkml:annotationXML>
        <emma:emma xmlns:emma="http://www.w3.org/2003/04/emma" version="1.0">
          <emma:interpretation id="{39315CA9-F056-403D-9018-43A47A089F2D}" emma:medium="tactile" emma:mode="ink">
            <msink:context xmlns:msink="http://schemas.microsoft.com/ink/2010/main" type="paragraph" rotatedBoundingBox="44928,-339 50355,-339 50355,2256 44928,2256" alignmentLevel="1"/>
          </emma:interpretation>
        </emma:emma>
      </inkml:annotationXML>
      <inkml:traceGroup>
        <inkml:annotationXML>
          <emma:emma xmlns:emma="http://www.w3.org/2003/04/emma" version="1.0">
            <emma:interpretation id="{A49F1473-2F3E-406F-BE03-C2ECEC12430E}" emma:medium="tactile" emma:mode="ink">
              <msink:context xmlns:msink="http://schemas.microsoft.com/ink/2010/main" type="line" rotatedBoundingBox="44928,-339 50355,-339 50355,2256 44928,2256"/>
            </emma:interpretation>
          </emma:emma>
        </inkml:annotationXML>
        <inkml:traceGroup>
          <inkml:annotationXML>
            <emma:emma xmlns:emma="http://www.w3.org/2003/04/emma" version="1.0">
              <emma:interpretation id="{9A837665-7C76-43EA-A1EC-D4A7172D1D43}" emma:medium="tactile" emma:mode="ink">
                <msink:context xmlns:msink="http://schemas.microsoft.com/ink/2010/main" type="inkWord" rotatedBoundingBox="44928,-339 50355,-339 50355,2256 44928,2256"/>
              </emma:interpretation>
              <emma:one-of disjunction-type="recognition" id="oneOf0">
                <emma:interpretation id="interp0" emma:lang="en-US" emma:confidence="0">
                  <emma:literal>•</emma:literal>
                </emma:interpretation>
                <emma:interpretation id="interp1" emma:lang="en-US" emma:confidence="0">
                  <emma:literal>a</emma:literal>
                </emma:interpretation>
                <emma:interpretation id="interp2" emma:lang="en-US" emma:confidence="0">
                  <emma:literal>@</emma:literal>
                </emma:interpretation>
                <emma:interpretation id="interp3" emma:lang="en-US" emma:confidence="0">
                  <emma:literal>c</emma:literal>
                </emma:interpretation>
                <emma:interpretation id="interp4" emma:lang="en-US" emma:confidence="0">
                  <emma:literal>e</emma:literal>
                </emma:interpretation>
              </emma:one-of>
            </emma:emma>
          </inkml:annotationXML>
          <inkml:trace contextRef="#ctx0" brushRef="#br0">17826 2155 22399,'135'-34'0,"52"-34"352,-85 34-32,50 0 96,18-34 0,16-17-224,18-16-64,0-18-64,-1 0-64,-50 1 32,-18-1-32,-16-34 0,-35 17 64,-32 17 32,-36 18 32,-16-18 0,-50 17-64,-35-17-64,-34 18-64,-17-18 32,-16 0-32,-18 34 0,0 17 64,-16-16 0,-34 33 0,16-17 64,-34 34-96,-16 17 0,0 17-32,-34 17 0,16 17 0,-33 51 0,0 16 64,16 35 0,-16-17 0,33 34 0,18 16-96,34 1 0,16-1 128,34 18 32,35 0-96,33-17 32,34-18 0,68 18 0,34-18 128,34-16 64,85-17-64,33-34-96,68-17 128,35-52 32,67-32 192,34-52 96,1-17-192,33-17-96,-34-17-96,-34-16-96,-51-1 96,-34 17 0,-84 18-32,-52 33-64,-50 0-128,-68 17 0,-51 17-2560,-34 34-1120,-67 0-2751</inkml:trace>
        </inkml:traceGroup>
      </inkml:traceGroup>
    </inkml:traceGroup>
  </inkml:traceGroup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30T22:32:10.979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Group>
    <inkml:annotationXML>
      <emma:emma xmlns:emma="http://www.w3.org/2003/04/emma" version="1.0">
        <emma:interpretation id="{FB765D0F-3CD2-4019-AEC2-58FF87955A6B}" emma:medium="tactile" emma:mode="ink">
          <msink:context xmlns:msink="http://schemas.microsoft.com/ink/2010/main" type="inkDrawing" rotatedBoundingBox="16453,2362 21633,78 22740,2590 17561,4874" hotPoints="17090,3735 18313,1596 20771,674 22571,1682 21596,3144 17425,3954" semanticType="enclosure" shapeName="Hexagon"/>
        </emma:interpretation>
      </emma:emma>
    </inkml:annotationXML>
    <inkml:trace contextRef="#ctx0" brushRef="#br0">19500 3414 9728,'-93'0'3680,"67"0"-1984,-14 13-1920,27-13 672,13 0-416,13 13-96,1 1 576,25-1 287,41 0-383,39 0 256,39-13 192,54-13-352,39-13-96,14-41-256,26-25-64,-13-14 256,13-40 128,-40-12-96,-26-27 32,-13-14-128,-53 14 64,-54-14-128,-52 14-64,-39 26-64,-67-13 0,-53-13-128,-66 27 0,-53 12 32,-53 0 64,-39 41-96,-27 39-64,-27 52-32,-39 54 0,-13 92 96,-1 53 0,-12 93 32,-1 66 0,54 80-96,52 12 0,80 14 480,92-40 256,106-92 128,66-67 96,106-66-128,66-66-64,80-52-160,66-94-64,79-66-192,40-52-96,39-27-160,1-27 0,-41 1 64,-78 39 32,-67 27-32,-39 26-64,-93 13-128,-40 40-64,-79 27-1952,-27 26-800,-39 13-2752,-40 27-2367,-53 13 3071</inkml:trace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2" sqref="B12"/>
    </sheetView>
  </sheetViews>
  <sheetFormatPr defaultRowHeight="14.25" x14ac:dyDescent="0.45"/>
  <cols>
    <col min="1" max="1" width="16.46484375" bestFit="1" customWidth="1"/>
    <col min="2" max="2" width="12.19921875" bestFit="1" customWidth="1"/>
  </cols>
  <sheetData>
    <row r="1" spans="1:3" x14ac:dyDescent="0.45">
      <c r="A1" s="40" t="s">
        <v>72</v>
      </c>
      <c r="B1" s="40" t="s">
        <v>78</v>
      </c>
      <c r="C1" s="39"/>
    </row>
    <row r="2" spans="1:3" x14ac:dyDescent="0.45">
      <c r="A2" s="39"/>
      <c r="B2" s="39"/>
      <c r="C2" s="39"/>
    </row>
    <row r="3" spans="1:3" x14ac:dyDescent="0.45">
      <c r="A3" s="41" t="s">
        <v>73</v>
      </c>
      <c r="B3" s="39"/>
      <c r="C3" s="39"/>
    </row>
    <row r="4" spans="1:3" x14ac:dyDescent="0.45">
      <c r="A4" s="39"/>
      <c r="B4" s="39"/>
      <c r="C4" s="39"/>
    </row>
    <row r="5" spans="1:3" x14ac:dyDescent="0.45">
      <c r="A5" s="42" t="s">
        <v>74</v>
      </c>
      <c r="B5" s="39"/>
      <c r="C5" s="39"/>
    </row>
    <row r="6" spans="1:3" x14ac:dyDescent="0.45">
      <c r="A6" s="40" t="s">
        <v>75</v>
      </c>
      <c r="B6" s="39"/>
      <c r="C6" s="39"/>
    </row>
    <row r="7" spans="1:3" x14ac:dyDescent="0.45">
      <c r="A7" s="40" t="s">
        <v>76</v>
      </c>
      <c r="B7" s="39"/>
      <c r="C7" s="39"/>
    </row>
    <row r="8" spans="1:3" x14ac:dyDescent="0.45">
      <c r="A8" s="40" t="s">
        <v>77</v>
      </c>
      <c r="B8" s="39"/>
      <c r="C8" s="39"/>
    </row>
    <row r="9" spans="1:3" x14ac:dyDescent="0.45">
      <c r="A9" s="39"/>
      <c r="B9" s="39"/>
      <c r="C9" s="39"/>
    </row>
    <row r="10" spans="1:3" x14ac:dyDescent="0.45">
      <c r="A10" s="39"/>
      <c r="B10" s="39"/>
      <c r="C10" s="3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G1" zoomScale="94" zoomScaleNormal="94" workbookViewId="0">
      <selection activeCell="N9" sqref="N9"/>
    </sheetView>
  </sheetViews>
  <sheetFormatPr defaultRowHeight="14.25" x14ac:dyDescent="0.45"/>
  <cols>
    <col min="1" max="1" width="17.53125" customWidth="1"/>
    <col min="2" max="2" width="15.19921875" customWidth="1"/>
    <col min="3" max="3" width="10.796875" customWidth="1"/>
    <col min="7" max="7" width="12.796875" bestFit="1" customWidth="1"/>
    <col min="8" max="8" width="10.796875" customWidth="1"/>
    <col min="17" max="17" width="11.1328125" bestFit="1" customWidth="1"/>
    <col min="18" max="18" width="13.19921875" bestFit="1" customWidth="1"/>
  </cols>
  <sheetData>
    <row r="1" spans="1:18" ht="22.5" customHeight="1" x14ac:dyDescent="0.45">
      <c r="A1" s="45"/>
      <c r="B1" s="46" t="s">
        <v>80</v>
      </c>
      <c r="C1" s="46" t="s">
        <v>8</v>
      </c>
      <c r="D1" s="46" t="s">
        <v>9</v>
      </c>
      <c r="E1" s="46" t="s">
        <v>10</v>
      </c>
      <c r="F1" s="46" t="s">
        <v>1</v>
      </c>
      <c r="G1" s="46" t="s">
        <v>3</v>
      </c>
      <c r="H1" s="46" t="s">
        <v>11</v>
      </c>
      <c r="I1" s="46" t="s">
        <v>12</v>
      </c>
      <c r="J1" s="45"/>
      <c r="K1" s="45"/>
      <c r="L1" s="45"/>
      <c r="M1" s="45"/>
      <c r="N1" s="45"/>
      <c r="O1" s="45"/>
      <c r="P1" s="45"/>
      <c r="Q1" s="45"/>
      <c r="R1" s="45"/>
    </row>
    <row r="2" spans="1:18" ht="14.25" customHeight="1" x14ac:dyDescent="0.45">
      <c r="A2" s="46" t="s">
        <v>81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 t="s">
        <v>82</v>
      </c>
      <c r="N2" s="46" t="s">
        <v>83</v>
      </c>
      <c r="O2" s="46" t="s">
        <v>84</v>
      </c>
      <c r="P2" s="46" t="s">
        <v>85</v>
      </c>
      <c r="Q2" s="46" t="s">
        <v>86</v>
      </c>
      <c r="R2" s="46" t="s">
        <v>42</v>
      </c>
    </row>
    <row r="3" spans="1:18" x14ac:dyDescent="0.45">
      <c r="A3" s="46" t="s">
        <v>5</v>
      </c>
      <c r="B3" s="45"/>
      <c r="C3" s="46">
        <v>2.5</v>
      </c>
      <c r="D3" s="46">
        <v>2.75</v>
      </c>
      <c r="E3" s="46">
        <v>1.75</v>
      </c>
      <c r="F3" s="46">
        <v>2</v>
      </c>
      <c r="G3" s="46">
        <v>2.1</v>
      </c>
      <c r="H3" s="46">
        <v>1.8</v>
      </c>
      <c r="I3" s="46">
        <v>1.65</v>
      </c>
      <c r="J3" s="45"/>
      <c r="K3" s="45"/>
      <c r="L3" s="45"/>
      <c r="M3" s="47">
        <v>35.5</v>
      </c>
      <c r="N3" s="46">
        <f>$J13</f>
        <v>18000</v>
      </c>
      <c r="O3" s="46">
        <f>SUMPRODUCT(N3:N6,M3:M6)</f>
        <v>2901500</v>
      </c>
      <c r="P3" s="46">
        <f>SUMPRODUCT(C3:I7,C13:I17)</f>
        <v>108185</v>
      </c>
      <c r="Q3" s="46">
        <f>SUMPRODUCT(C9:I9,C18:I18-C17:I17)</f>
        <v>4402800</v>
      </c>
      <c r="R3" s="52">
        <f>Q3-P3-O3</f>
        <v>1393115</v>
      </c>
    </row>
    <row r="4" spans="1:18" ht="21" customHeight="1" x14ac:dyDescent="0.45">
      <c r="A4" s="46" t="s">
        <v>6</v>
      </c>
      <c r="B4" s="45"/>
      <c r="C4" s="46">
        <v>1.85</v>
      </c>
      <c r="D4" s="46">
        <v>1.9</v>
      </c>
      <c r="E4" s="46">
        <v>1.5</v>
      </c>
      <c r="F4" s="46">
        <v>1.6</v>
      </c>
      <c r="G4" s="46">
        <v>1</v>
      </c>
      <c r="H4" s="46">
        <v>1.9</v>
      </c>
      <c r="I4" s="46">
        <v>1.85</v>
      </c>
      <c r="J4" s="45"/>
      <c r="K4" s="45"/>
      <c r="L4" s="45"/>
      <c r="M4" s="47">
        <v>37.5</v>
      </c>
      <c r="N4" s="51">
        <f t="shared" ref="N4:N6" si="0">$J14</f>
        <v>15000</v>
      </c>
      <c r="O4" s="45"/>
      <c r="P4" s="45"/>
      <c r="Q4" s="45"/>
      <c r="R4" s="45"/>
    </row>
    <row r="5" spans="1:18" x14ac:dyDescent="0.45">
      <c r="A5" s="46" t="s">
        <v>4</v>
      </c>
      <c r="B5" s="45"/>
      <c r="C5" s="46">
        <v>2.2999999999999998</v>
      </c>
      <c r="D5" s="46">
        <v>2.25</v>
      </c>
      <c r="E5" s="46">
        <v>1.85</v>
      </c>
      <c r="F5" s="46">
        <v>1.25</v>
      </c>
      <c r="G5" s="46">
        <v>1.5</v>
      </c>
      <c r="H5" s="46">
        <v>2.25</v>
      </c>
      <c r="I5" s="46">
        <v>2</v>
      </c>
      <c r="J5" s="45"/>
      <c r="K5" s="45"/>
      <c r="L5" s="45"/>
      <c r="M5" s="47">
        <v>39</v>
      </c>
      <c r="N5" s="51">
        <f t="shared" si="0"/>
        <v>25000</v>
      </c>
      <c r="O5" s="45"/>
      <c r="P5" s="45"/>
      <c r="Q5" s="45"/>
      <c r="R5" s="45"/>
    </row>
    <row r="6" spans="1:18" ht="18.75" customHeight="1" x14ac:dyDescent="0.45">
      <c r="A6" s="46" t="s">
        <v>7</v>
      </c>
      <c r="B6" s="45"/>
      <c r="C6" s="46">
        <v>1.9</v>
      </c>
      <c r="D6" s="46">
        <v>0.9</v>
      </c>
      <c r="E6" s="46">
        <v>1.6</v>
      </c>
      <c r="F6" s="46">
        <v>1.75</v>
      </c>
      <c r="G6" s="46">
        <v>2</v>
      </c>
      <c r="H6" s="46">
        <v>2.5</v>
      </c>
      <c r="I6" s="46">
        <v>2.65</v>
      </c>
      <c r="J6" s="45"/>
      <c r="K6" s="45"/>
      <c r="L6" s="45"/>
      <c r="M6" s="46">
        <v>36.25</v>
      </c>
      <c r="N6" s="51">
        <f t="shared" si="0"/>
        <v>20000</v>
      </c>
      <c r="O6" s="45"/>
      <c r="P6" s="45"/>
      <c r="Q6" s="45"/>
      <c r="R6" s="45"/>
    </row>
    <row r="7" spans="1:18" x14ac:dyDescent="0.45">
      <c r="A7" s="46" t="s">
        <v>13</v>
      </c>
      <c r="B7" s="45"/>
      <c r="C7" s="46">
        <v>0</v>
      </c>
      <c r="D7" s="46">
        <v>0</v>
      </c>
      <c r="E7" s="46">
        <v>0</v>
      </c>
      <c r="F7" s="46">
        <v>0</v>
      </c>
      <c r="G7" s="46">
        <v>0</v>
      </c>
      <c r="H7" s="46">
        <v>0</v>
      </c>
      <c r="I7" s="46">
        <v>0</v>
      </c>
      <c r="J7" s="45"/>
      <c r="K7" s="45"/>
      <c r="L7" s="45"/>
      <c r="M7" s="45"/>
      <c r="N7" s="45"/>
      <c r="O7" s="45"/>
      <c r="P7" s="45"/>
      <c r="Q7" s="45"/>
      <c r="R7" s="45"/>
    </row>
    <row r="8" spans="1:18" x14ac:dyDescent="0.45">
      <c r="A8" s="46" t="s">
        <v>87</v>
      </c>
      <c r="B8" s="45"/>
      <c r="C8" s="48">
        <v>8500</v>
      </c>
      <c r="D8" s="48">
        <v>14500</v>
      </c>
      <c r="E8" s="48">
        <v>13500</v>
      </c>
      <c r="F8" s="48">
        <v>12600</v>
      </c>
      <c r="G8" s="48">
        <v>18000</v>
      </c>
      <c r="H8" s="48">
        <v>15000</v>
      </c>
      <c r="I8" s="48">
        <v>9000</v>
      </c>
      <c r="J8" s="45"/>
      <c r="K8" s="45"/>
      <c r="L8" s="45"/>
      <c r="M8" s="45"/>
      <c r="N8" s="45"/>
      <c r="O8" s="45"/>
      <c r="P8" s="45"/>
      <c r="Q8" s="45"/>
      <c r="R8" s="45"/>
    </row>
    <row r="9" spans="1:18" x14ac:dyDescent="0.45">
      <c r="A9" s="46" t="s">
        <v>88</v>
      </c>
      <c r="B9" s="45"/>
      <c r="C9" s="49">
        <v>56</v>
      </c>
      <c r="D9" s="49">
        <v>58</v>
      </c>
      <c r="E9" s="49">
        <v>62</v>
      </c>
      <c r="F9" s="49">
        <v>65</v>
      </c>
      <c r="G9" s="49">
        <v>49</v>
      </c>
      <c r="H9" s="49">
        <v>42</v>
      </c>
      <c r="I9" s="49">
        <v>52</v>
      </c>
      <c r="J9" s="45"/>
      <c r="K9" s="45"/>
      <c r="L9" s="45"/>
      <c r="M9" s="45"/>
      <c r="N9" s="45"/>
      <c r="O9" s="45"/>
      <c r="P9" s="45"/>
      <c r="Q9" s="45"/>
      <c r="R9" s="45"/>
    </row>
    <row r="10" spans="1:18" x14ac:dyDescent="0.45">
      <c r="A10" s="43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8" ht="16.5" customHeight="1" x14ac:dyDescent="0.45">
      <c r="A11" s="45"/>
      <c r="B11" s="46" t="s">
        <v>80</v>
      </c>
      <c r="C11" s="46" t="s">
        <v>8</v>
      </c>
      <c r="D11" s="46" t="s">
        <v>9</v>
      </c>
      <c r="E11" s="46" t="s">
        <v>10</v>
      </c>
      <c r="F11" s="46" t="s">
        <v>1</v>
      </c>
      <c r="G11" s="46" t="s">
        <v>3</v>
      </c>
      <c r="H11" s="46" t="s">
        <v>11</v>
      </c>
      <c r="I11" s="46" t="s">
        <v>12</v>
      </c>
      <c r="J11" s="45"/>
      <c r="K11" s="45"/>
      <c r="L11" s="45"/>
      <c r="M11" s="45"/>
      <c r="N11" s="45"/>
      <c r="O11" s="45"/>
      <c r="P11" s="45"/>
      <c r="Q11" s="45"/>
      <c r="R11" s="45"/>
    </row>
    <row r="12" spans="1:18" x14ac:dyDescent="0.45">
      <c r="A12" s="46" t="s">
        <v>81</v>
      </c>
      <c r="B12" s="45"/>
      <c r="C12" s="45"/>
      <c r="D12" s="45"/>
      <c r="E12" s="45"/>
      <c r="F12" s="45"/>
      <c r="G12" s="45"/>
      <c r="H12" s="45"/>
      <c r="I12" s="45"/>
      <c r="J12" s="46" t="s">
        <v>2</v>
      </c>
      <c r="K12" s="45"/>
      <c r="L12" s="45"/>
      <c r="M12" s="45"/>
      <c r="N12" s="45"/>
      <c r="O12" s="45"/>
      <c r="P12" s="45"/>
      <c r="Q12" s="45"/>
      <c r="R12" s="45"/>
    </row>
    <row r="13" spans="1:18" ht="15" customHeight="1" x14ac:dyDescent="0.45">
      <c r="A13" s="46" t="s">
        <v>5</v>
      </c>
      <c r="B13" s="45"/>
      <c r="C13" s="46">
        <v>0</v>
      </c>
      <c r="D13" s="46">
        <v>0</v>
      </c>
      <c r="E13" s="46">
        <v>7100</v>
      </c>
      <c r="F13" s="46">
        <v>0</v>
      </c>
      <c r="G13" s="46">
        <v>0</v>
      </c>
      <c r="H13" s="46">
        <v>1900</v>
      </c>
      <c r="I13" s="46">
        <v>9000</v>
      </c>
      <c r="J13" s="51">
        <f>SUM(C13:I13)</f>
        <v>18000</v>
      </c>
      <c r="K13" s="46" t="s">
        <v>14</v>
      </c>
      <c r="L13" s="46">
        <v>18000</v>
      </c>
      <c r="M13" s="45"/>
      <c r="N13" s="45"/>
      <c r="O13" s="45"/>
      <c r="P13" s="45"/>
      <c r="Q13" s="45"/>
      <c r="R13" s="45"/>
    </row>
    <row r="14" spans="1:18" x14ac:dyDescent="0.45">
      <c r="A14" s="46" t="s">
        <v>6</v>
      </c>
      <c r="B14" s="45"/>
      <c r="C14" s="46">
        <v>0</v>
      </c>
      <c r="D14" s="46">
        <v>0</v>
      </c>
      <c r="E14" s="46">
        <v>0</v>
      </c>
      <c r="F14" s="46">
        <v>0</v>
      </c>
      <c r="G14" s="46">
        <v>15000</v>
      </c>
      <c r="H14" s="46">
        <v>0</v>
      </c>
      <c r="I14" s="46">
        <v>0</v>
      </c>
      <c r="J14" s="51">
        <f t="shared" ref="J14:J16" si="1">SUM(C14:I14)</f>
        <v>15000</v>
      </c>
      <c r="K14" s="46" t="s">
        <v>14</v>
      </c>
      <c r="L14" s="46">
        <v>15000</v>
      </c>
      <c r="M14" s="45"/>
      <c r="N14" s="45"/>
      <c r="O14" s="45"/>
      <c r="P14" s="45"/>
      <c r="Q14" s="45"/>
      <c r="R14" s="45"/>
    </row>
    <row r="15" spans="1:18" x14ac:dyDescent="0.45">
      <c r="A15" s="46" t="s">
        <v>4</v>
      </c>
      <c r="B15" s="45"/>
      <c r="C15" s="46">
        <v>3000</v>
      </c>
      <c r="D15" s="46">
        <v>0</v>
      </c>
      <c r="E15" s="46">
        <v>6400</v>
      </c>
      <c r="F15" s="46">
        <v>12600</v>
      </c>
      <c r="G15" s="46">
        <v>3000</v>
      </c>
      <c r="H15" s="46">
        <v>0</v>
      </c>
      <c r="I15" s="46">
        <v>0</v>
      </c>
      <c r="J15" s="51">
        <f t="shared" si="1"/>
        <v>25000</v>
      </c>
      <c r="K15" s="46" t="s">
        <v>14</v>
      </c>
      <c r="L15" s="46">
        <v>25000</v>
      </c>
      <c r="M15" s="45"/>
      <c r="N15" s="45"/>
      <c r="O15" s="45"/>
      <c r="P15" s="45"/>
      <c r="Q15" s="45"/>
      <c r="R15" s="45"/>
    </row>
    <row r="16" spans="1:18" x14ac:dyDescent="0.45">
      <c r="A16" s="46" t="s">
        <v>7</v>
      </c>
      <c r="B16" s="45"/>
      <c r="C16" s="46">
        <v>5500</v>
      </c>
      <c r="D16" s="46">
        <v>14500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51">
        <f t="shared" si="1"/>
        <v>20000</v>
      </c>
      <c r="K16" s="46" t="s">
        <v>14</v>
      </c>
      <c r="L16" s="46">
        <v>20000</v>
      </c>
      <c r="M16" s="45"/>
      <c r="N16" s="45"/>
      <c r="O16" s="45"/>
      <c r="P16" s="45"/>
      <c r="Q16" s="45"/>
      <c r="R16" s="45"/>
    </row>
    <row r="17" spans="1:12" ht="17.25" customHeight="1" x14ac:dyDescent="0.45">
      <c r="A17" s="46" t="s">
        <v>13</v>
      </c>
      <c r="B17" s="45"/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13100</v>
      </c>
      <c r="I17" s="46">
        <v>0</v>
      </c>
      <c r="J17" s="51">
        <f>SUM(C17:I17)</f>
        <v>13100</v>
      </c>
      <c r="K17" s="46" t="s">
        <v>14</v>
      </c>
      <c r="L17" s="48">
        <f>SUM(C20:I20)-SUM(L13:L16)</f>
        <v>13100</v>
      </c>
    </row>
    <row r="18" spans="1:12" x14ac:dyDescent="0.45">
      <c r="A18" s="45"/>
      <c r="B18" s="45"/>
      <c r="C18" s="46">
        <f>SUM(C13:C17)</f>
        <v>8500</v>
      </c>
      <c r="D18" s="51">
        <f t="shared" ref="D18:H18" si="2">SUM(D13:D17)</f>
        <v>14500</v>
      </c>
      <c r="E18" s="51">
        <f t="shared" si="2"/>
        <v>13500</v>
      </c>
      <c r="F18" s="51">
        <f t="shared" si="2"/>
        <v>12600</v>
      </c>
      <c r="G18" s="51">
        <f t="shared" si="2"/>
        <v>18000</v>
      </c>
      <c r="H18" s="51">
        <f t="shared" si="2"/>
        <v>15000</v>
      </c>
      <c r="I18" s="51">
        <f>SUM(I13:I17)</f>
        <v>9000</v>
      </c>
      <c r="J18" s="45"/>
      <c r="K18" s="45"/>
      <c r="L18" s="45"/>
    </row>
    <row r="19" spans="1:12" ht="17.25" customHeight="1" x14ac:dyDescent="0.45">
      <c r="A19" s="45"/>
      <c r="B19" s="45"/>
      <c r="C19" s="50" t="s">
        <v>15</v>
      </c>
      <c r="D19" s="50" t="s">
        <v>15</v>
      </c>
      <c r="E19" s="50" t="s">
        <v>15</v>
      </c>
      <c r="F19" s="50" t="s">
        <v>15</v>
      </c>
      <c r="G19" s="50" t="s">
        <v>15</v>
      </c>
      <c r="H19" s="50" t="s">
        <v>15</v>
      </c>
      <c r="I19" s="50" t="s">
        <v>15</v>
      </c>
      <c r="J19" s="45"/>
      <c r="K19" s="45"/>
      <c r="L19" s="45"/>
    </row>
    <row r="20" spans="1:12" x14ac:dyDescent="0.45">
      <c r="A20" s="46" t="s">
        <v>62</v>
      </c>
      <c r="B20" s="45"/>
      <c r="C20" s="48">
        <v>8500</v>
      </c>
      <c r="D20" s="48">
        <v>14500</v>
      </c>
      <c r="E20" s="48">
        <v>13500</v>
      </c>
      <c r="F20" s="48">
        <v>12600</v>
      </c>
      <c r="G20" s="48">
        <v>18000</v>
      </c>
      <c r="H20" s="48">
        <v>15000</v>
      </c>
      <c r="I20" s="48">
        <v>9000</v>
      </c>
      <c r="J20" s="45"/>
      <c r="K20" s="45"/>
      <c r="L20" s="45"/>
    </row>
    <row r="21" spans="1:12" ht="17.25" customHeight="1" x14ac:dyDescent="0.45">
      <c r="A21" s="1"/>
      <c r="B21" s="7"/>
      <c r="C21" s="7"/>
      <c r="D21" s="7"/>
      <c r="E21" s="7"/>
      <c r="F21" s="7"/>
      <c r="G21" s="7"/>
      <c r="H21" s="7"/>
      <c r="I21" s="1"/>
      <c r="J21" s="1"/>
      <c r="K21" s="1"/>
    </row>
    <row r="22" spans="1:12" x14ac:dyDescent="0.45">
      <c r="A22" s="1"/>
      <c r="B22" s="7"/>
      <c r="C22" s="7"/>
      <c r="D22" s="7"/>
      <c r="E22" s="7"/>
      <c r="F22" s="7"/>
      <c r="G22" s="7"/>
      <c r="H22" s="7"/>
      <c r="I22" s="1"/>
      <c r="J22" s="1"/>
      <c r="K22" s="1"/>
    </row>
    <row r="23" spans="1:12" x14ac:dyDescent="0.45">
      <c r="A23" s="1"/>
      <c r="B23" s="7"/>
      <c r="C23" s="7"/>
      <c r="D23" s="7"/>
      <c r="E23" s="7"/>
      <c r="F23" s="7"/>
      <c r="G23" s="7"/>
      <c r="H23" s="7"/>
      <c r="I23" s="1"/>
      <c r="J23" s="1"/>
      <c r="K23" s="1"/>
    </row>
    <row r="24" spans="1:12" x14ac:dyDescent="0.45">
      <c r="A24" s="1"/>
      <c r="B24" s="7"/>
      <c r="C24" s="7"/>
      <c r="D24" s="7"/>
      <c r="E24" s="7"/>
      <c r="F24" s="7"/>
      <c r="G24" s="7"/>
      <c r="H24" s="7"/>
      <c r="I24" s="1"/>
      <c r="J24" s="1"/>
      <c r="K24" s="1"/>
    </row>
    <row r="25" spans="1:12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2" x14ac:dyDescent="0.4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2" ht="19.5" customHeight="1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2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2" ht="18" customHeight="1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2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2" ht="14.25" customHeight="1" x14ac:dyDescent="0.45">
      <c r="A31" s="1"/>
      <c r="B31" s="1"/>
      <c r="C31" s="1"/>
      <c r="D31" s="1"/>
      <c r="E31" s="1"/>
      <c r="F31" s="1"/>
      <c r="H31" s="3"/>
      <c r="I31" s="1"/>
      <c r="J31" s="1"/>
      <c r="K31" s="1"/>
    </row>
    <row r="32" spans="1:12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opLeftCell="G1" zoomScale="78" zoomScaleNormal="78" workbookViewId="0">
      <selection activeCell="A25" sqref="A25"/>
    </sheetView>
  </sheetViews>
  <sheetFormatPr defaultColWidth="8.86328125" defaultRowHeight="14.25" x14ac:dyDescent="0.45"/>
  <cols>
    <col min="1" max="1" width="21.53125" style="18" bestFit="1" customWidth="1"/>
    <col min="2" max="2" width="80.33203125" style="18" customWidth="1"/>
    <col min="3" max="3" width="11.86328125" style="18" bestFit="1" customWidth="1"/>
    <col min="4" max="4" width="10.46484375" style="18" bestFit="1" customWidth="1"/>
    <col min="5" max="5" width="13.53125" style="18" bestFit="1" customWidth="1"/>
    <col min="6" max="6" width="15.6640625" style="18" bestFit="1" customWidth="1"/>
    <col min="7" max="7" width="12" style="18" bestFit="1" customWidth="1"/>
    <col min="8" max="8" width="11.46484375" style="18" bestFit="1" customWidth="1"/>
    <col min="9" max="9" width="16.33203125" style="18" bestFit="1" customWidth="1"/>
    <col min="10" max="10" width="16" style="18" bestFit="1" customWidth="1"/>
    <col min="11" max="11" width="18.6640625" style="18" customWidth="1"/>
    <col min="12" max="12" width="20.19921875" style="18" customWidth="1"/>
    <col min="13" max="13" width="16.46484375" style="18" bestFit="1" customWidth="1"/>
    <col min="14" max="15" width="8.86328125" style="18"/>
    <col min="16" max="16" width="12" style="18" bestFit="1" customWidth="1"/>
    <col min="17" max="17" width="14.53125" style="18" bestFit="1" customWidth="1"/>
    <col min="18" max="19" width="8.86328125" style="18"/>
    <col min="20" max="20" width="9.6640625" style="18" bestFit="1" customWidth="1"/>
    <col min="21" max="21" width="8.86328125" style="18"/>
    <col min="22" max="22" width="14.53125" style="18" bestFit="1" customWidth="1"/>
    <col min="23" max="23" width="7.796875" style="18" bestFit="1" customWidth="1"/>
    <col min="24" max="24" width="3.1328125" style="18" bestFit="1" customWidth="1"/>
    <col min="25" max="25" width="7.796875" style="18" bestFit="1" customWidth="1"/>
    <col min="26" max="16384" width="8.86328125" style="18"/>
  </cols>
  <sheetData>
    <row r="1" spans="1:21" x14ac:dyDescent="0.45">
      <c r="B1" s="18" t="s">
        <v>50</v>
      </c>
      <c r="C1" s="18" t="s">
        <v>51</v>
      </c>
      <c r="F1" s="18" t="s">
        <v>52</v>
      </c>
      <c r="G1" s="18" t="s">
        <v>53</v>
      </c>
      <c r="H1" s="18" t="s">
        <v>19</v>
      </c>
      <c r="I1" s="18" t="s">
        <v>20</v>
      </c>
      <c r="J1" s="18" t="s">
        <v>54</v>
      </c>
      <c r="K1" s="18" t="s">
        <v>55</v>
      </c>
      <c r="L1" s="18" t="s">
        <v>56</v>
      </c>
    </row>
    <row r="2" spans="1:21" x14ac:dyDescent="0.45">
      <c r="A2" s="18" t="s">
        <v>57</v>
      </c>
      <c r="B2" s="32">
        <f>2*0.0005</f>
        <v>1E-3</v>
      </c>
      <c r="C2" s="32">
        <f>4*0.0005</f>
        <v>2E-3</v>
      </c>
      <c r="F2" s="23">
        <v>250000</v>
      </c>
      <c r="G2" s="23">
        <f>SUM(O29:O32)*F2</f>
        <v>500000</v>
      </c>
      <c r="H2" s="33">
        <f>820*0.0005</f>
        <v>0.41000000000000003</v>
      </c>
      <c r="I2" s="33">
        <f>860*0.0005</f>
        <v>0.43</v>
      </c>
      <c r="J2" s="23">
        <f>(H2*R9)+(I2*R10)</f>
        <v>201839.99999999593</v>
      </c>
      <c r="K2" s="44">
        <f>SUMPRODUCT(B9:E10,N9:Q10)+SUMPRODUCT(B19:J22,N19:V22)</f>
        <v>1615799.999965681</v>
      </c>
      <c r="L2" s="31">
        <f>K2+J2+G2</f>
        <v>2317639.999965677</v>
      </c>
    </row>
    <row r="4" spans="1:21" x14ac:dyDescent="0.45">
      <c r="A4" s="54" t="s">
        <v>58</v>
      </c>
      <c r="B4" s="54"/>
      <c r="C4" s="54"/>
      <c r="D4" s="54"/>
      <c r="E4" s="54"/>
    </row>
    <row r="5" spans="1:21" x14ac:dyDescent="0.45">
      <c r="B5" s="18" t="s">
        <v>16</v>
      </c>
      <c r="C5" s="18" t="s">
        <v>9</v>
      </c>
      <c r="D5" s="18" t="s">
        <v>17</v>
      </c>
      <c r="E5" s="18" t="s">
        <v>18</v>
      </c>
    </row>
    <row r="6" spans="1:21" x14ac:dyDescent="0.45">
      <c r="A6" s="18" t="s">
        <v>19</v>
      </c>
      <c r="B6" s="18">
        <v>930</v>
      </c>
      <c r="C6" s="18">
        <v>2300</v>
      </c>
      <c r="D6" s="18">
        <v>1200</v>
      </c>
      <c r="E6" s="18">
        <v>1800</v>
      </c>
    </row>
    <row r="7" spans="1:21" x14ac:dyDescent="0.45">
      <c r="A7" s="18" t="s">
        <v>20</v>
      </c>
      <c r="B7" s="18">
        <v>1150</v>
      </c>
      <c r="C7" s="18">
        <v>2600</v>
      </c>
      <c r="D7" s="18">
        <v>1550</v>
      </c>
      <c r="E7" s="18">
        <v>2100</v>
      </c>
      <c r="M7" s="53" t="s">
        <v>59</v>
      </c>
      <c r="N7" s="53"/>
      <c r="O7" s="53"/>
      <c r="P7" s="53"/>
      <c r="Q7" s="53"/>
    </row>
    <row r="8" spans="1:21" x14ac:dyDescent="0.45">
      <c r="A8" s="53" t="s">
        <v>59</v>
      </c>
      <c r="B8" s="53"/>
      <c r="C8" s="53"/>
      <c r="D8" s="53"/>
      <c r="E8" s="53"/>
      <c r="M8" s="27"/>
      <c r="N8" s="18" t="s">
        <v>16</v>
      </c>
      <c r="O8" s="18" t="s">
        <v>9</v>
      </c>
      <c r="P8" s="18" t="s">
        <v>17</v>
      </c>
      <c r="Q8" s="18" t="s">
        <v>18</v>
      </c>
      <c r="T8" s="18" t="s">
        <v>2</v>
      </c>
      <c r="U8" s="20"/>
    </row>
    <row r="9" spans="1:21" x14ac:dyDescent="0.45">
      <c r="A9" s="22" t="s">
        <v>60</v>
      </c>
      <c r="B9" s="24">
        <f>$B$2*B6</f>
        <v>0.93</v>
      </c>
      <c r="C9" s="24">
        <f>$B$2*C6</f>
        <v>2.3000000000000003</v>
      </c>
      <c r="D9" s="24">
        <f t="shared" ref="D9:E9" si="0">$B$2*D6</f>
        <v>1.2</v>
      </c>
      <c r="E9" s="24">
        <f t="shared" si="0"/>
        <v>1.8</v>
      </c>
      <c r="M9" s="22" t="s">
        <v>60</v>
      </c>
      <c r="N9" s="28">
        <v>249999.99998781466</v>
      </c>
      <c r="O9" s="28">
        <v>150000.00000000006</v>
      </c>
      <c r="P9" s="28">
        <v>0</v>
      </c>
      <c r="Q9" s="28">
        <v>1.2185595418872043E-5</v>
      </c>
      <c r="R9" s="26">
        <f>SUM(N9:Q9)</f>
        <v>400000.00000000029</v>
      </c>
      <c r="S9" s="18" t="s">
        <v>14</v>
      </c>
      <c r="T9" s="18">
        <f>200/0.0005</f>
        <v>400000</v>
      </c>
      <c r="U9" s="20"/>
    </row>
    <row r="10" spans="1:21" x14ac:dyDescent="0.45">
      <c r="A10" s="22" t="s">
        <v>20</v>
      </c>
      <c r="B10" s="24">
        <f>$B$2*B7</f>
        <v>1.1500000000000001</v>
      </c>
      <c r="C10" s="24">
        <f t="shared" ref="C10:E10" si="1">$B$2*C7</f>
        <v>2.6</v>
      </c>
      <c r="D10" s="24">
        <f t="shared" si="1"/>
        <v>1.55</v>
      </c>
      <c r="E10" s="24">
        <f t="shared" si="1"/>
        <v>2.1</v>
      </c>
      <c r="M10" s="22" t="s">
        <v>20</v>
      </c>
      <c r="N10" s="28">
        <v>87999.999989187316</v>
      </c>
      <c r="O10" s="28">
        <v>0</v>
      </c>
      <c r="P10" s="28">
        <v>0</v>
      </c>
      <c r="Q10" s="28">
        <v>1.0802893066818472E-5</v>
      </c>
      <c r="R10" s="26">
        <f>SUM(N10:Q10)</f>
        <v>87999.999999990207</v>
      </c>
      <c r="S10" s="18" t="s">
        <v>14</v>
      </c>
      <c r="T10" s="18">
        <f>150/0.0005</f>
        <v>300000</v>
      </c>
      <c r="U10" s="20"/>
    </row>
    <row r="11" spans="1:21" x14ac:dyDescent="0.45">
      <c r="A11" s="21"/>
      <c r="B11" s="21"/>
      <c r="C11" s="21"/>
      <c r="D11" s="21"/>
      <c r="E11" s="21"/>
      <c r="N11" s="26">
        <f>SUM(N9:N10)</f>
        <v>337999.99997700198</v>
      </c>
      <c r="O11" s="26">
        <f>SUM(O9:O10)</f>
        <v>150000.00000000006</v>
      </c>
      <c r="P11" s="26">
        <f>SUM(P9:P10)</f>
        <v>0</v>
      </c>
      <c r="Q11" s="26">
        <f>SUM(Q9:Q10)</f>
        <v>2.2988488485690514E-5</v>
      </c>
    </row>
    <row r="12" spans="1:21" x14ac:dyDescent="0.45">
      <c r="A12" s="55" t="s">
        <v>58</v>
      </c>
      <c r="B12" s="55"/>
      <c r="C12" s="55"/>
      <c r="D12" s="55"/>
      <c r="E12" s="55"/>
      <c r="F12" s="55"/>
      <c r="G12" s="55"/>
      <c r="H12" s="55"/>
      <c r="I12" s="55"/>
      <c r="J12" s="55"/>
      <c r="M12" s="20"/>
      <c r="N12" s="20"/>
      <c r="O12" s="20"/>
      <c r="P12" s="20"/>
      <c r="Q12" s="20"/>
    </row>
    <row r="13" spans="1:21" x14ac:dyDescent="0.45">
      <c r="B13" s="18" t="s">
        <v>1</v>
      </c>
      <c r="C13" s="18" t="s">
        <v>21</v>
      </c>
      <c r="D13" s="18" t="s">
        <v>22</v>
      </c>
      <c r="E13" s="18" t="s">
        <v>0</v>
      </c>
      <c r="F13" s="18" t="s">
        <v>23</v>
      </c>
      <c r="G13" s="18" t="s">
        <v>16</v>
      </c>
      <c r="H13" s="18" t="s">
        <v>9</v>
      </c>
      <c r="I13" s="18" t="s">
        <v>17</v>
      </c>
      <c r="J13" s="18" t="s">
        <v>18</v>
      </c>
    </row>
    <row r="14" spans="1:21" x14ac:dyDescent="0.45">
      <c r="A14" s="18" t="s">
        <v>16</v>
      </c>
      <c r="B14" s="18">
        <v>2100</v>
      </c>
      <c r="C14" s="18">
        <v>1500</v>
      </c>
      <c r="D14" s="18">
        <v>1350</v>
      </c>
      <c r="E14" s="18">
        <v>1400</v>
      </c>
      <c r="F14" s="18">
        <v>3300</v>
      </c>
      <c r="G14" s="18">
        <v>0</v>
      </c>
      <c r="H14" s="18">
        <v>2700</v>
      </c>
      <c r="I14" s="18">
        <v>1200</v>
      </c>
      <c r="J14" s="18">
        <v>1200</v>
      </c>
    </row>
    <row r="15" spans="1:21" x14ac:dyDescent="0.45">
      <c r="A15" s="18" t="s">
        <v>9</v>
      </c>
      <c r="B15" s="18">
        <v>1100</v>
      </c>
      <c r="C15" s="18">
        <v>1700</v>
      </c>
      <c r="D15" s="18">
        <v>1300</v>
      </c>
      <c r="E15" s="18">
        <v>2100</v>
      </c>
      <c r="F15" s="18">
        <v>1100</v>
      </c>
      <c r="G15" s="18">
        <v>2700</v>
      </c>
      <c r="H15" s="18">
        <v>0</v>
      </c>
      <c r="I15" s="18">
        <v>1500</v>
      </c>
      <c r="J15" s="18">
        <v>2700</v>
      </c>
    </row>
    <row r="16" spans="1:21" x14ac:dyDescent="0.45">
      <c r="A16" s="18" t="s">
        <v>17</v>
      </c>
      <c r="B16" s="18">
        <v>1050</v>
      </c>
      <c r="C16" s="18">
        <v>750</v>
      </c>
      <c r="D16" s="18">
        <v>300</v>
      </c>
      <c r="E16" s="18">
        <v>1100</v>
      </c>
      <c r="F16" s="18">
        <v>2300</v>
      </c>
      <c r="G16" s="18">
        <v>1200</v>
      </c>
      <c r="H16" s="18">
        <v>1500</v>
      </c>
      <c r="I16" s="18">
        <v>0</v>
      </c>
      <c r="J16" s="18">
        <v>1500</v>
      </c>
      <c r="M16" s="19" t="s">
        <v>61</v>
      </c>
    </row>
    <row r="17" spans="1:25" x14ac:dyDescent="0.45">
      <c r="A17" s="18" t="s">
        <v>18</v>
      </c>
      <c r="B17" s="18">
        <v>1700</v>
      </c>
      <c r="C17" s="18">
        <v>1100</v>
      </c>
      <c r="D17" s="18">
        <v>1500</v>
      </c>
      <c r="E17" s="18">
        <v>750</v>
      </c>
      <c r="F17" s="18">
        <v>2900</v>
      </c>
      <c r="G17" s="18">
        <v>1200</v>
      </c>
      <c r="H17" s="18">
        <v>2700</v>
      </c>
      <c r="I17" s="18">
        <v>1500</v>
      </c>
      <c r="J17" s="18">
        <v>0</v>
      </c>
      <c r="M17" s="53" t="s">
        <v>59</v>
      </c>
      <c r="N17" s="53"/>
      <c r="O17" s="53"/>
      <c r="P17" s="53"/>
      <c r="Q17" s="53"/>
      <c r="R17" s="53"/>
      <c r="S17" s="53"/>
      <c r="T17" s="53"/>
      <c r="U17" s="53"/>
      <c r="V17" s="53"/>
    </row>
    <row r="18" spans="1:25" x14ac:dyDescent="0.45">
      <c r="A18" s="53" t="s">
        <v>59</v>
      </c>
      <c r="B18" s="53"/>
      <c r="C18" s="53"/>
      <c r="D18" s="53"/>
      <c r="E18" s="53"/>
      <c r="F18" s="53"/>
      <c r="G18" s="53"/>
      <c r="H18" s="53"/>
      <c r="I18" s="53"/>
      <c r="J18" s="53"/>
      <c r="M18" s="25"/>
      <c r="N18" s="18" t="s">
        <v>1</v>
      </c>
      <c r="O18" s="18" t="s">
        <v>21</v>
      </c>
      <c r="P18" s="18" t="s">
        <v>22</v>
      </c>
      <c r="Q18" s="18" t="s">
        <v>0</v>
      </c>
      <c r="R18" s="18" t="s">
        <v>23</v>
      </c>
      <c r="S18" s="18" t="s">
        <v>16</v>
      </c>
      <c r="T18" s="18" t="s">
        <v>9</v>
      </c>
      <c r="U18" s="18" t="s">
        <v>17</v>
      </c>
      <c r="V18" s="18" t="s">
        <v>18</v>
      </c>
    </row>
    <row r="19" spans="1:25" x14ac:dyDescent="0.45">
      <c r="A19" s="18" t="s">
        <v>16</v>
      </c>
      <c r="B19" s="23">
        <f>$C$2*B14</f>
        <v>4.2</v>
      </c>
      <c r="C19" s="23">
        <f t="shared" ref="C19:J19" si="2">$C$2*C14</f>
        <v>3</v>
      </c>
      <c r="D19" s="23">
        <f t="shared" si="2"/>
        <v>2.7</v>
      </c>
      <c r="E19" s="23">
        <f t="shared" si="2"/>
        <v>2.8000000000000003</v>
      </c>
      <c r="F19" s="23">
        <f t="shared" si="2"/>
        <v>6.6000000000000005</v>
      </c>
      <c r="G19" s="23">
        <f t="shared" si="2"/>
        <v>0</v>
      </c>
      <c r="H19" s="23">
        <f t="shared" si="2"/>
        <v>5.4</v>
      </c>
      <c r="I19" s="23">
        <f t="shared" si="2"/>
        <v>2.4</v>
      </c>
      <c r="J19" s="23">
        <f t="shared" si="2"/>
        <v>2.4</v>
      </c>
      <c r="M19" s="18" t="s">
        <v>16</v>
      </c>
      <c r="N19" s="29">
        <v>0</v>
      </c>
      <c r="O19" s="29">
        <v>40000</v>
      </c>
      <c r="P19" s="29">
        <v>65000</v>
      </c>
      <c r="Q19" s="29">
        <v>70000</v>
      </c>
      <c r="R19" s="29">
        <v>0</v>
      </c>
      <c r="S19" s="29">
        <v>58000</v>
      </c>
      <c r="T19" s="29">
        <v>0</v>
      </c>
      <c r="U19" s="29">
        <v>74999.999999999985</v>
      </c>
      <c r="V19" s="29">
        <v>29999.999977011499</v>
      </c>
      <c r="W19" s="26">
        <f>SUM(N19:V19)</f>
        <v>337999.99997701152</v>
      </c>
      <c r="X19" s="18" t="s">
        <v>14</v>
      </c>
      <c r="Y19" s="26">
        <f>N11</f>
        <v>337999.99997700198</v>
      </c>
    </row>
    <row r="20" spans="1:25" x14ac:dyDescent="0.45">
      <c r="A20" s="18" t="s">
        <v>9</v>
      </c>
      <c r="B20" s="23">
        <f t="shared" ref="B20:J22" si="3">$C$2*B15</f>
        <v>2.2000000000000002</v>
      </c>
      <c r="C20" s="23">
        <f t="shared" si="3"/>
        <v>3.4</v>
      </c>
      <c r="D20" s="23">
        <f t="shared" si="3"/>
        <v>2.6</v>
      </c>
      <c r="E20" s="23">
        <f t="shared" si="3"/>
        <v>4.2</v>
      </c>
      <c r="F20" s="23">
        <f t="shared" si="3"/>
        <v>2.2000000000000002</v>
      </c>
      <c r="G20" s="23">
        <f t="shared" si="3"/>
        <v>5.4</v>
      </c>
      <c r="H20" s="23">
        <f t="shared" si="3"/>
        <v>0</v>
      </c>
      <c r="I20" s="23">
        <f t="shared" si="3"/>
        <v>3</v>
      </c>
      <c r="J20" s="23">
        <f t="shared" si="3"/>
        <v>5.4</v>
      </c>
      <c r="M20" s="18" t="s">
        <v>9</v>
      </c>
      <c r="N20" s="29">
        <v>60000</v>
      </c>
      <c r="O20" s="29">
        <v>0</v>
      </c>
      <c r="P20" s="29">
        <v>0</v>
      </c>
      <c r="Q20" s="29">
        <v>0</v>
      </c>
      <c r="R20" s="29">
        <v>28000</v>
      </c>
      <c r="S20" s="29">
        <v>0</v>
      </c>
      <c r="T20" s="29">
        <v>62000</v>
      </c>
      <c r="U20" s="29">
        <v>0</v>
      </c>
      <c r="V20" s="29">
        <v>0</v>
      </c>
      <c r="W20" s="26">
        <f>SUM(N20:V20)</f>
        <v>150000</v>
      </c>
      <c r="X20" s="18" t="s">
        <v>14</v>
      </c>
      <c r="Y20" s="26">
        <f>O11</f>
        <v>150000.00000000006</v>
      </c>
    </row>
    <row r="21" spans="1:25" x14ac:dyDescent="0.45">
      <c r="A21" s="18" t="s">
        <v>17</v>
      </c>
      <c r="B21" s="23">
        <f t="shared" si="3"/>
        <v>2.1</v>
      </c>
      <c r="C21" s="23">
        <f t="shared" si="3"/>
        <v>1.5</v>
      </c>
      <c r="D21" s="23">
        <f t="shared" si="3"/>
        <v>0.6</v>
      </c>
      <c r="E21" s="23">
        <f t="shared" si="3"/>
        <v>2.2000000000000002</v>
      </c>
      <c r="F21" s="23">
        <f t="shared" si="3"/>
        <v>4.6000000000000005</v>
      </c>
      <c r="G21" s="23">
        <f t="shared" si="3"/>
        <v>2.4</v>
      </c>
      <c r="H21" s="23">
        <f t="shared" si="3"/>
        <v>3</v>
      </c>
      <c r="I21" s="23">
        <f t="shared" si="3"/>
        <v>0</v>
      </c>
      <c r="J21" s="23">
        <f t="shared" si="3"/>
        <v>3</v>
      </c>
      <c r="M21" s="18" t="s">
        <v>17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6">
        <f>SUM(N21:V21)</f>
        <v>0</v>
      </c>
      <c r="X21" s="18" t="s">
        <v>14</v>
      </c>
      <c r="Y21" s="26">
        <f>P11</f>
        <v>0</v>
      </c>
    </row>
    <row r="22" spans="1:25" x14ac:dyDescent="0.45">
      <c r="A22" s="18" t="s">
        <v>18</v>
      </c>
      <c r="B22" s="23">
        <f>$C$2*B17</f>
        <v>3.4</v>
      </c>
      <c r="C22" s="23">
        <f t="shared" si="3"/>
        <v>2.2000000000000002</v>
      </c>
      <c r="D22" s="23">
        <f t="shared" si="3"/>
        <v>3</v>
      </c>
      <c r="E22" s="23">
        <f t="shared" si="3"/>
        <v>1.5</v>
      </c>
      <c r="F22" s="23">
        <f t="shared" si="3"/>
        <v>5.8</v>
      </c>
      <c r="G22" s="23">
        <f t="shared" si="3"/>
        <v>2.4</v>
      </c>
      <c r="H22" s="23">
        <f t="shared" si="3"/>
        <v>5.4</v>
      </c>
      <c r="I22" s="23">
        <f t="shared" si="3"/>
        <v>3</v>
      </c>
      <c r="J22" s="23">
        <f t="shared" si="3"/>
        <v>0</v>
      </c>
      <c r="M22" s="18" t="s">
        <v>18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2.2988488485690514E-5</v>
      </c>
      <c r="W22" s="26">
        <f>SUM(N22:V22)</f>
        <v>2.2988488485690514E-5</v>
      </c>
      <c r="X22" s="18" t="s">
        <v>14</v>
      </c>
      <c r="Y22" s="26">
        <f>Q11</f>
        <v>2.2988488485690514E-5</v>
      </c>
    </row>
    <row r="23" spans="1:25" x14ac:dyDescent="0.45">
      <c r="N23" s="26">
        <f t="shared" ref="N23:V23" si="4">SUM(N19:N22)</f>
        <v>60000</v>
      </c>
      <c r="O23" s="26">
        <f t="shared" si="4"/>
        <v>40000</v>
      </c>
      <c r="P23" s="26">
        <f t="shared" si="4"/>
        <v>65000</v>
      </c>
      <c r="Q23" s="26">
        <f t="shared" si="4"/>
        <v>70000</v>
      </c>
      <c r="R23" s="26">
        <f t="shared" si="4"/>
        <v>28000</v>
      </c>
      <c r="S23" s="26">
        <f t="shared" si="4"/>
        <v>58000</v>
      </c>
      <c r="T23" s="26">
        <f t="shared" si="4"/>
        <v>62000</v>
      </c>
      <c r="U23" s="26">
        <f t="shared" si="4"/>
        <v>74999.999999999985</v>
      </c>
      <c r="V23" s="26">
        <f t="shared" si="4"/>
        <v>29999.999999999989</v>
      </c>
    </row>
    <row r="24" spans="1:25" x14ac:dyDescent="0.45">
      <c r="A24" s="53" t="s">
        <v>62</v>
      </c>
      <c r="B24" s="53"/>
      <c r="C24" s="53"/>
      <c r="D24" s="53"/>
      <c r="E24" s="53"/>
      <c r="F24" s="53"/>
      <c r="G24" s="53"/>
      <c r="H24" s="53"/>
      <c r="I24" s="53"/>
      <c r="J24" s="53"/>
      <c r="M24" s="25"/>
      <c r="N24" s="30" t="s">
        <v>15</v>
      </c>
      <c r="O24" s="30" t="s">
        <v>15</v>
      </c>
      <c r="P24" s="30" t="s">
        <v>15</v>
      </c>
      <c r="Q24" s="30" t="s">
        <v>15</v>
      </c>
      <c r="R24" s="30" t="s">
        <v>15</v>
      </c>
      <c r="S24" s="30" t="s">
        <v>15</v>
      </c>
      <c r="T24" s="30" t="s">
        <v>15</v>
      </c>
      <c r="U24" s="30" t="s">
        <v>15</v>
      </c>
      <c r="V24" s="30" t="s">
        <v>15</v>
      </c>
    </row>
    <row r="25" spans="1:25" x14ac:dyDescent="0.45">
      <c r="A25" s="18" t="s">
        <v>63</v>
      </c>
      <c r="B25" s="18">
        <v>60000</v>
      </c>
      <c r="C25" s="18">
        <v>40000</v>
      </c>
      <c r="D25" s="18">
        <v>65000</v>
      </c>
      <c r="E25" s="18">
        <v>70000</v>
      </c>
      <c r="F25" s="18">
        <v>28000</v>
      </c>
      <c r="G25" s="18">
        <v>58000</v>
      </c>
      <c r="H25" s="18">
        <v>62000</v>
      </c>
      <c r="I25" s="18">
        <v>75000</v>
      </c>
      <c r="J25" s="18">
        <v>30000</v>
      </c>
      <c r="K25" s="25"/>
      <c r="M25" s="53" t="s">
        <v>62</v>
      </c>
      <c r="N25" s="53"/>
      <c r="O25" s="53"/>
      <c r="P25" s="53"/>
      <c r="Q25" s="53"/>
      <c r="R25" s="53"/>
      <c r="S25" s="53"/>
      <c r="T25" s="53"/>
      <c r="U25" s="53"/>
      <c r="V25" s="53"/>
    </row>
    <row r="26" spans="1:25" x14ac:dyDescent="0.45">
      <c r="A26" s="18" t="s">
        <v>64</v>
      </c>
      <c r="N26" s="18">
        <v>60000</v>
      </c>
      <c r="O26" s="18">
        <v>40000</v>
      </c>
      <c r="P26" s="18">
        <v>65000</v>
      </c>
      <c r="Q26" s="18">
        <v>70000</v>
      </c>
      <c r="R26" s="18">
        <v>28000</v>
      </c>
      <c r="S26" s="18">
        <v>58000</v>
      </c>
      <c r="T26" s="18">
        <v>62000</v>
      </c>
      <c r="U26" s="18">
        <v>75000</v>
      </c>
      <c r="V26" s="18">
        <v>30000</v>
      </c>
    </row>
    <row r="28" spans="1:25" x14ac:dyDescent="0.45">
      <c r="O28" s="19" t="s">
        <v>65</v>
      </c>
    </row>
    <row r="29" spans="1:25" x14ac:dyDescent="0.45">
      <c r="B29" s="37" t="s">
        <v>67</v>
      </c>
      <c r="C29" s="17"/>
      <c r="D29" s="17"/>
      <c r="E29" s="17"/>
      <c r="F29" s="17"/>
      <c r="G29" s="17"/>
      <c r="H29" s="17"/>
      <c r="M29" s="18" t="s">
        <v>16</v>
      </c>
      <c r="N29" s="26">
        <f>Y19</f>
        <v>337999.99997700198</v>
      </c>
      <c r="O29" s="19">
        <v>1</v>
      </c>
      <c r="P29" s="18">
        <f>N29-(O29*10000000)</f>
        <v>-9662000.0000229981</v>
      </c>
      <c r="Q29" s="18" t="s">
        <v>14</v>
      </c>
      <c r="R29" s="18">
        <v>0</v>
      </c>
    </row>
    <row r="30" spans="1:25" ht="28.5" x14ac:dyDescent="0.45">
      <c r="B30" s="37" t="s">
        <v>68</v>
      </c>
      <c r="C30" s="20"/>
      <c r="D30" s="20"/>
      <c r="E30" s="20"/>
      <c r="F30" s="20"/>
      <c r="G30" s="20"/>
      <c r="H30" s="20"/>
      <c r="M30" s="18" t="s">
        <v>9</v>
      </c>
      <c r="N30" s="26">
        <f>Y20</f>
        <v>150000.00000000006</v>
      </c>
      <c r="O30" s="19">
        <v>1</v>
      </c>
      <c r="P30" s="18">
        <f t="shared" ref="P30:P31" si="5">N30-(O30*10000000)</f>
        <v>-9850000</v>
      </c>
      <c r="Q30" s="18" t="s">
        <v>14</v>
      </c>
      <c r="R30" s="18">
        <v>0</v>
      </c>
    </row>
    <row r="31" spans="1:25" x14ac:dyDescent="0.45">
      <c r="B31" s="38" t="s">
        <v>71</v>
      </c>
      <c r="C31" s="20"/>
      <c r="D31" s="20"/>
      <c r="E31" s="20"/>
      <c r="F31" s="20"/>
      <c r="G31" s="20"/>
      <c r="H31" s="20"/>
      <c r="M31" s="18" t="s">
        <v>17</v>
      </c>
      <c r="N31" s="26">
        <f t="shared" ref="N31:N32" si="6">Y21</f>
        <v>0</v>
      </c>
      <c r="O31" s="19">
        <v>0</v>
      </c>
      <c r="P31" s="18">
        <f t="shared" si="5"/>
        <v>0</v>
      </c>
      <c r="Q31" s="18" t="s">
        <v>14</v>
      </c>
      <c r="R31" s="18">
        <v>0</v>
      </c>
    </row>
    <row r="32" spans="1:25" x14ac:dyDescent="0.45">
      <c r="B32" s="38" t="s">
        <v>66</v>
      </c>
      <c r="C32" s="20"/>
      <c r="D32" s="20"/>
      <c r="E32" s="20"/>
      <c r="F32" s="20"/>
      <c r="G32" s="20"/>
      <c r="H32" s="20"/>
      <c r="M32" s="18" t="s">
        <v>18</v>
      </c>
      <c r="N32" s="26">
        <f t="shared" si="6"/>
        <v>2.2988488485690514E-5</v>
      </c>
      <c r="O32" s="19">
        <v>0</v>
      </c>
      <c r="P32" s="18">
        <f>N32-(O32*10000000)</f>
        <v>2.2988488485690514E-5</v>
      </c>
      <c r="Q32" s="18" t="s">
        <v>14</v>
      </c>
      <c r="R32" s="18">
        <v>0</v>
      </c>
    </row>
    <row r="33" spans="2:8" ht="42.5" customHeight="1" x14ac:dyDescent="0.45">
      <c r="B33" s="37" t="s">
        <v>79</v>
      </c>
      <c r="C33" s="20"/>
      <c r="D33" s="20"/>
      <c r="E33" s="20"/>
      <c r="F33" s="20"/>
      <c r="G33" s="20"/>
      <c r="H33" s="20"/>
    </row>
  </sheetData>
  <mergeCells count="8">
    <mergeCell ref="A24:J24"/>
    <mergeCell ref="M25:V25"/>
    <mergeCell ref="A4:E4"/>
    <mergeCell ref="M7:Q7"/>
    <mergeCell ref="A8:E8"/>
    <mergeCell ref="A12:J12"/>
    <mergeCell ref="M17:V17"/>
    <mergeCell ref="A18:J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Normal="100" workbookViewId="0">
      <selection activeCell="L5" sqref="L5"/>
    </sheetView>
  </sheetViews>
  <sheetFormatPr defaultColWidth="9" defaultRowHeight="14.25" x14ac:dyDescent="0.45"/>
  <cols>
    <col min="1" max="8" width="9" style="1"/>
    <col min="9" max="9" width="2" style="1" bestFit="1" customWidth="1"/>
    <col min="10" max="11" width="9" style="1"/>
    <col min="12" max="12" width="12.19921875" style="1" customWidth="1"/>
    <col min="13" max="13" width="44.19921875" style="1" customWidth="1"/>
    <col min="14" max="14" width="35.796875" style="1" bestFit="1" customWidth="1"/>
    <col min="15" max="16384" width="9" style="1"/>
  </cols>
  <sheetData>
    <row r="1" spans="1:13" x14ac:dyDescent="0.45">
      <c r="C1" s="1" t="s">
        <v>24</v>
      </c>
    </row>
    <row r="3" spans="1:13" x14ac:dyDescent="0.45">
      <c r="C3" s="57" t="s">
        <v>26</v>
      </c>
      <c r="D3" s="57"/>
      <c r="E3" s="57"/>
      <c r="F3" s="57"/>
      <c r="G3" s="57"/>
    </row>
    <row r="4" spans="1:13" x14ac:dyDescent="0.45">
      <c r="C4" s="1">
        <v>1</v>
      </c>
      <c r="D4" s="1">
        <v>2</v>
      </c>
      <c r="E4" s="1">
        <v>3</v>
      </c>
      <c r="F4" s="1">
        <v>4</v>
      </c>
      <c r="G4" s="1">
        <v>5</v>
      </c>
    </row>
    <row r="5" spans="1:13" ht="18" customHeight="1" x14ac:dyDescent="0.45">
      <c r="A5" s="56" t="s">
        <v>25</v>
      </c>
      <c r="B5" s="1">
        <v>1</v>
      </c>
      <c r="C5" s="4">
        <v>50</v>
      </c>
      <c r="D5" s="4">
        <v>25</v>
      </c>
      <c r="E5" s="4">
        <v>78</v>
      </c>
      <c r="F5" s="4">
        <v>64</v>
      </c>
      <c r="G5" s="4">
        <v>60</v>
      </c>
      <c r="L5" s="3">
        <f>SUMPRODUCT(C5:G9,C13:G17)</f>
        <v>261</v>
      </c>
      <c r="M5" s="9"/>
    </row>
    <row r="6" spans="1:13" x14ac:dyDescent="0.45">
      <c r="A6" s="56"/>
      <c r="B6" s="1">
        <v>2</v>
      </c>
      <c r="C6" s="4">
        <v>43</v>
      </c>
      <c r="D6" s="4">
        <v>30</v>
      </c>
      <c r="E6" s="4">
        <v>70</v>
      </c>
      <c r="F6" s="4">
        <v>56</v>
      </c>
      <c r="G6" s="4">
        <v>72</v>
      </c>
    </row>
    <row r="7" spans="1:13" x14ac:dyDescent="0.45">
      <c r="A7" s="56"/>
      <c r="B7" s="1">
        <v>3</v>
      </c>
      <c r="C7" s="4">
        <v>60</v>
      </c>
      <c r="D7" s="4">
        <v>28</v>
      </c>
      <c r="E7" s="4">
        <v>80</v>
      </c>
      <c r="F7" s="4">
        <v>66</v>
      </c>
      <c r="G7" s="4">
        <v>68</v>
      </c>
    </row>
    <row r="8" spans="1:13" x14ac:dyDescent="0.45">
      <c r="A8" s="56"/>
      <c r="B8" s="1">
        <v>4</v>
      </c>
      <c r="C8" s="4">
        <v>54</v>
      </c>
      <c r="D8" s="4">
        <v>29</v>
      </c>
      <c r="E8" s="4">
        <v>75</v>
      </c>
      <c r="F8" s="4">
        <v>60</v>
      </c>
      <c r="G8" s="4">
        <v>70</v>
      </c>
    </row>
    <row r="9" spans="1:13" x14ac:dyDescent="0.45">
      <c r="A9" s="56"/>
      <c r="B9" s="1">
        <v>5</v>
      </c>
      <c r="C9" s="4">
        <v>45</v>
      </c>
      <c r="D9" s="4">
        <v>32</v>
      </c>
      <c r="E9" s="4">
        <v>70</v>
      </c>
      <c r="F9" s="4">
        <v>62</v>
      </c>
      <c r="G9" s="4">
        <v>75</v>
      </c>
    </row>
    <row r="11" spans="1:13" x14ac:dyDescent="0.45">
      <c r="C11" s="57" t="s">
        <v>26</v>
      </c>
      <c r="D11" s="57"/>
      <c r="E11" s="57"/>
      <c r="F11" s="57"/>
      <c r="G11" s="57"/>
    </row>
    <row r="12" spans="1:13" x14ac:dyDescent="0.45">
      <c r="C12" s="1">
        <v>1</v>
      </c>
      <c r="D12" s="1">
        <v>2</v>
      </c>
      <c r="E12" s="1">
        <v>3</v>
      </c>
      <c r="F12" s="1">
        <v>4</v>
      </c>
      <c r="G12" s="1">
        <v>5</v>
      </c>
    </row>
    <row r="13" spans="1:13" x14ac:dyDescent="0.45">
      <c r="A13" s="56" t="s">
        <v>25</v>
      </c>
      <c r="B13" s="1">
        <v>1</v>
      </c>
      <c r="C13" s="8">
        <v>0</v>
      </c>
      <c r="D13" s="8">
        <v>0</v>
      </c>
      <c r="E13" s="8">
        <v>0</v>
      </c>
      <c r="F13" s="8">
        <v>0</v>
      </c>
      <c r="G13" s="8">
        <v>1</v>
      </c>
      <c r="H13" s="1">
        <f>SUM(C13:G13)</f>
        <v>1</v>
      </c>
      <c r="I13" s="1" t="s">
        <v>27</v>
      </c>
      <c r="J13" s="1">
        <v>1</v>
      </c>
    </row>
    <row r="14" spans="1:13" x14ac:dyDescent="0.45">
      <c r="A14" s="56"/>
      <c r="B14" s="1">
        <v>2</v>
      </c>
      <c r="C14" s="8">
        <v>0.99999999999999989</v>
      </c>
      <c r="D14" s="8">
        <v>0</v>
      </c>
      <c r="E14" s="8">
        <v>0</v>
      </c>
      <c r="F14" s="8">
        <v>0</v>
      </c>
      <c r="G14" s="8">
        <v>0</v>
      </c>
      <c r="H14" s="1">
        <f t="shared" ref="H14:H17" si="0">SUM(C14:G14)</f>
        <v>0.99999999999999989</v>
      </c>
      <c r="I14" s="1" t="s">
        <v>27</v>
      </c>
      <c r="J14" s="1">
        <v>1</v>
      </c>
    </row>
    <row r="15" spans="1:13" x14ac:dyDescent="0.45">
      <c r="A15" s="56"/>
      <c r="B15" s="1">
        <v>3</v>
      </c>
      <c r="C15" s="8">
        <v>0</v>
      </c>
      <c r="D15" s="8">
        <v>1</v>
      </c>
      <c r="E15" s="8">
        <v>0</v>
      </c>
      <c r="F15" s="8">
        <v>0</v>
      </c>
      <c r="G15" s="8">
        <v>0</v>
      </c>
      <c r="H15" s="1">
        <f t="shared" si="0"/>
        <v>1</v>
      </c>
      <c r="I15" s="1" t="s">
        <v>27</v>
      </c>
      <c r="J15" s="1">
        <v>1</v>
      </c>
    </row>
    <row r="16" spans="1:13" x14ac:dyDescent="0.45">
      <c r="A16" s="56"/>
      <c r="B16" s="1">
        <v>4</v>
      </c>
      <c r="C16" s="8">
        <v>0</v>
      </c>
      <c r="D16" s="8">
        <v>0</v>
      </c>
      <c r="E16" s="8">
        <v>0</v>
      </c>
      <c r="F16" s="8">
        <v>1</v>
      </c>
      <c r="G16" s="8">
        <v>0</v>
      </c>
      <c r="H16" s="1">
        <f t="shared" si="0"/>
        <v>1</v>
      </c>
      <c r="I16" s="1" t="s">
        <v>27</v>
      </c>
      <c r="J16" s="1">
        <v>1</v>
      </c>
    </row>
    <row r="17" spans="1:10" x14ac:dyDescent="0.45">
      <c r="A17" s="56"/>
      <c r="B17" s="1">
        <v>5</v>
      </c>
      <c r="C17" s="8">
        <v>0</v>
      </c>
      <c r="D17" s="8">
        <v>0</v>
      </c>
      <c r="E17" s="8">
        <v>0.99999999999999978</v>
      </c>
      <c r="F17" s="8">
        <v>0</v>
      </c>
      <c r="G17" s="8">
        <v>0</v>
      </c>
      <c r="H17" s="1">
        <f t="shared" si="0"/>
        <v>0.99999999999999978</v>
      </c>
      <c r="I17" s="1" t="s">
        <v>27</v>
      </c>
      <c r="J17" s="1">
        <v>1</v>
      </c>
    </row>
    <row r="18" spans="1:10" x14ac:dyDescent="0.45">
      <c r="C18" s="1">
        <f>SUM(C13:C17)</f>
        <v>0.99999999999999989</v>
      </c>
      <c r="D18" s="1">
        <f t="shared" ref="D18:G18" si="1">SUM(D13:D17)</f>
        <v>1</v>
      </c>
      <c r="E18" s="1">
        <f t="shared" si="1"/>
        <v>0.99999999999999978</v>
      </c>
      <c r="F18" s="1">
        <f t="shared" si="1"/>
        <v>1</v>
      </c>
      <c r="G18" s="1">
        <f t="shared" si="1"/>
        <v>1</v>
      </c>
    </row>
    <row r="19" spans="1:10" x14ac:dyDescent="0.45">
      <c r="C19" s="2" t="s">
        <v>27</v>
      </c>
      <c r="D19" s="2" t="s">
        <v>27</v>
      </c>
      <c r="E19" s="2" t="s">
        <v>27</v>
      </c>
      <c r="F19" s="2" t="s">
        <v>27</v>
      </c>
      <c r="G19" s="2" t="s">
        <v>27</v>
      </c>
    </row>
    <row r="20" spans="1:10" x14ac:dyDescent="0.45">
      <c r="C20" s="1">
        <v>1</v>
      </c>
      <c r="D20" s="1">
        <v>1</v>
      </c>
      <c r="E20" s="1">
        <v>1</v>
      </c>
      <c r="F20" s="1">
        <v>1</v>
      </c>
      <c r="G20" s="1">
        <v>1</v>
      </c>
    </row>
    <row r="23" spans="1:10" x14ac:dyDescent="0.45">
      <c r="A23" s="34" t="s">
        <v>69</v>
      </c>
      <c r="B23" s="58" t="s">
        <v>70</v>
      </c>
      <c r="C23" s="58"/>
      <c r="D23" s="58"/>
      <c r="E23" s="58"/>
      <c r="F23" s="58"/>
      <c r="G23" s="58"/>
    </row>
  </sheetData>
  <mergeCells count="5">
    <mergeCell ref="A5:A9"/>
    <mergeCell ref="C3:G3"/>
    <mergeCell ref="C11:G11"/>
    <mergeCell ref="A13:A17"/>
    <mergeCell ref="B23:G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opLeftCell="E1" zoomScaleNormal="100" workbookViewId="0">
      <selection activeCell="K22" sqref="K22"/>
    </sheetView>
  </sheetViews>
  <sheetFormatPr defaultColWidth="9" defaultRowHeight="14.25" x14ac:dyDescent="0.45"/>
  <cols>
    <col min="1" max="1" width="3.796875" style="5" bestFit="1" customWidth="1"/>
    <col min="2" max="2" width="9.19921875" style="5" bestFit="1" customWidth="1"/>
    <col min="3" max="3" width="17.46484375" style="5" bestFit="1" customWidth="1"/>
    <col min="4" max="4" width="8" style="5" customWidth="1"/>
    <col min="5" max="5" width="17.53125" style="5" bestFit="1" customWidth="1"/>
    <col min="6" max="14" width="5.53125" style="5" bestFit="1" customWidth="1"/>
    <col min="15" max="15" width="7.19921875" style="5" customWidth="1"/>
    <col min="16" max="17" width="5.53125" style="5" bestFit="1" customWidth="1"/>
    <col min="18" max="21" width="9" style="5"/>
    <col min="22" max="22" width="13" style="5" customWidth="1"/>
    <col min="23" max="23" width="20.6640625" style="5" bestFit="1" customWidth="1"/>
    <col min="24" max="24" width="9" style="5"/>
    <col min="25" max="25" width="21.796875" style="5" customWidth="1"/>
    <col min="26" max="26" width="15.19921875" style="5" customWidth="1"/>
    <col min="27" max="16384" width="9" style="5"/>
  </cols>
  <sheetData>
    <row r="1" spans="1:26" ht="64.5" customHeight="1" x14ac:dyDescent="0.45">
      <c r="C1" s="10"/>
      <c r="D1" s="10"/>
      <c r="E1" s="10"/>
      <c r="F1" s="10"/>
      <c r="G1" s="13" t="s">
        <v>28</v>
      </c>
      <c r="H1" s="13" t="s">
        <v>29</v>
      </c>
      <c r="I1" s="13" t="s">
        <v>30</v>
      </c>
      <c r="J1" s="13" t="s">
        <v>31</v>
      </c>
      <c r="K1" s="13" t="s">
        <v>32</v>
      </c>
      <c r="L1" s="14" t="s">
        <v>43</v>
      </c>
      <c r="M1" s="13" t="s">
        <v>33</v>
      </c>
      <c r="N1" s="14" t="s">
        <v>44</v>
      </c>
      <c r="O1" s="13" t="s">
        <v>34</v>
      </c>
      <c r="P1" s="13" t="s">
        <v>35</v>
      </c>
      <c r="Q1" s="13" t="s">
        <v>36</v>
      </c>
      <c r="R1" s="13" t="s">
        <v>37</v>
      </c>
      <c r="S1" s="13" t="s">
        <v>45</v>
      </c>
      <c r="T1" s="13" t="s">
        <v>38</v>
      </c>
      <c r="U1" s="10"/>
      <c r="V1" s="13" t="s">
        <v>39</v>
      </c>
      <c r="W1" s="13" t="s">
        <v>40</v>
      </c>
      <c r="X1" s="13" t="s">
        <v>41</v>
      </c>
      <c r="Y1" s="13" t="s">
        <v>46</v>
      </c>
      <c r="Z1" s="13" t="s">
        <v>40</v>
      </c>
    </row>
    <row r="2" spans="1:26" x14ac:dyDescent="0.45">
      <c r="C2" s="10"/>
      <c r="D2" s="10"/>
      <c r="E2" s="11"/>
      <c r="F2" s="11"/>
      <c r="G2" s="36">
        <v>1</v>
      </c>
      <c r="H2" s="36">
        <v>2</v>
      </c>
      <c r="I2" s="36">
        <v>3</v>
      </c>
      <c r="J2" s="36">
        <v>4</v>
      </c>
      <c r="K2" s="36">
        <v>5</v>
      </c>
      <c r="L2" s="36">
        <v>6</v>
      </c>
      <c r="M2" s="36">
        <v>7</v>
      </c>
      <c r="N2" s="36">
        <v>8</v>
      </c>
      <c r="O2" s="36">
        <v>9</v>
      </c>
      <c r="P2" s="36">
        <v>10</v>
      </c>
      <c r="Q2" s="36">
        <v>11</v>
      </c>
      <c r="R2" s="36">
        <v>12</v>
      </c>
      <c r="S2" s="36">
        <v>13</v>
      </c>
      <c r="T2" s="36">
        <v>14</v>
      </c>
      <c r="U2" s="10"/>
      <c r="V2" s="12"/>
      <c r="W2" s="12"/>
      <c r="X2" s="10"/>
      <c r="Y2" s="10"/>
      <c r="Z2" s="10"/>
    </row>
    <row r="3" spans="1:26" ht="15" customHeight="1" x14ac:dyDescent="0.45">
      <c r="A3" s="59"/>
      <c r="C3" s="60" t="s">
        <v>39</v>
      </c>
      <c r="D3" s="35">
        <v>1</v>
      </c>
      <c r="E3" s="11" t="s">
        <v>28</v>
      </c>
      <c r="F3" s="11">
        <v>0</v>
      </c>
      <c r="G3" s="11">
        <v>0</v>
      </c>
      <c r="H3" s="11">
        <v>520</v>
      </c>
      <c r="I3" s="11">
        <v>787</v>
      </c>
      <c r="J3" s="11">
        <v>787</v>
      </c>
      <c r="K3" s="11">
        <v>945</v>
      </c>
      <c r="L3" s="11">
        <v>528</v>
      </c>
      <c r="M3" s="11">
        <v>976</v>
      </c>
      <c r="N3" s="11">
        <v>386</v>
      </c>
      <c r="O3" s="11">
        <v>1457</v>
      </c>
      <c r="P3" s="11">
        <v>1165</v>
      </c>
      <c r="Q3" s="11">
        <v>354</v>
      </c>
      <c r="R3" s="11">
        <v>47</v>
      </c>
      <c r="S3" s="11">
        <v>1201</v>
      </c>
      <c r="T3" s="11">
        <v>1079</v>
      </c>
      <c r="U3" s="10"/>
      <c r="V3" s="12">
        <v>0</v>
      </c>
      <c r="W3" s="15">
        <v>10</v>
      </c>
      <c r="X3" s="12">
        <f t="shared" ref="X3:X16" si="0">INDEX($G$3:$T$16,V3+1,W3+1)</f>
        <v>354</v>
      </c>
      <c r="Y3" s="12" t="s">
        <v>28</v>
      </c>
      <c r="Z3" s="12" t="s">
        <v>36</v>
      </c>
    </row>
    <row r="4" spans="1:26" x14ac:dyDescent="0.45">
      <c r="A4" s="59"/>
      <c r="C4" s="60"/>
      <c r="D4" s="35">
        <v>2</v>
      </c>
      <c r="E4" s="11" t="s">
        <v>29</v>
      </c>
      <c r="F4" s="11">
        <v>1</v>
      </c>
      <c r="G4" s="11">
        <v>543</v>
      </c>
      <c r="H4" s="11">
        <v>0</v>
      </c>
      <c r="I4" s="11">
        <v>571</v>
      </c>
      <c r="J4" s="11">
        <v>157</v>
      </c>
      <c r="K4" s="11">
        <v>260</v>
      </c>
      <c r="L4" s="11">
        <v>472</v>
      </c>
      <c r="M4" s="11">
        <v>606</v>
      </c>
      <c r="N4" s="11">
        <v>638</v>
      </c>
      <c r="O4" s="11">
        <v>795</v>
      </c>
      <c r="P4" s="11">
        <v>646</v>
      </c>
      <c r="Q4" s="11">
        <v>1087</v>
      </c>
      <c r="R4" s="11">
        <v>669</v>
      </c>
      <c r="S4" s="11">
        <v>630</v>
      </c>
      <c r="T4" s="11">
        <v>331</v>
      </c>
      <c r="U4" s="10"/>
      <c r="V4" s="12">
        <v>10</v>
      </c>
      <c r="W4" s="15">
        <v>6</v>
      </c>
      <c r="X4" s="12">
        <f t="shared" si="0"/>
        <v>118</v>
      </c>
      <c r="Y4" s="12" t="s">
        <v>36</v>
      </c>
      <c r="Z4" s="12" t="s">
        <v>33</v>
      </c>
    </row>
    <row r="5" spans="1:26" x14ac:dyDescent="0.45">
      <c r="A5" s="59"/>
      <c r="C5" s="60"/>
      <c r="D5" s="35">
        <v>3</v>
      </c>
      <c r="E5" s="11" t="s">
        <v>30</v>
      </c>
      <c r="F5" s="11">
        <v>2</v>
      </c>
      <c r="G5" s="11">
        <v>1268</v>
      </c>
      <c r="H5" s="11">
        <v>598</v>
      </c>
      <c r="I5" s="11">
        <v>0</v>
      </c>
      <c r="J5" s="11">
        <v>394</v>
      </c>
      <c r="K5" s="11">
        <v>472</v>
      </c>
      <c r="L5" s="11">
        <v>669</v>
      </c>
      <c r="M5" s="11">
        <v>1063</v>
      </c>
      <c r="N5" s="11">
        <v>433</v>
      </c>
      <c r="O5" s="11">
        <v>1024</v>
      </c>
      <c r="P5" s="11">
        <v>858</v>
      </c>
      <c r="Q5" s="11">
        <v>1291</v>
      </c>
      <c r="R5" s="11">
        <v>858</v>
      </c>
      <c r="S5" s="11">
        <v>217</v>
      </c>
      <c r="T5" s="11">
        <v>961</v>
      </c>
      <c r="U5" s="10"/>
      <c r="V5" s="12">
        <v>6</v>
      </c>
      <c r="W5" s="15">
        <v>8</v>
      </c>
      <c r="X5" s="12">
        <f t="shared" si="0"/>
        <v>346</v>
      </c>
      <c r="Y5" s="12" t="s">
        <v>33</v>
      </c>
      <c r="Z5" s="12" t="s">
        <v>34</v>
      </c>
    </row>
    <row r="6" spans="1:26" x14ac:dyDescent="0.45">
      <c r="A6" s="59"/>
      <c r="C6" s="60"/>
      <c r="D6" s="35">
        <v>4</v>
      </c>
      <c r="E6" s="11" t="s">
        <v>31</v>
      </c>
      <c r="F6" s="11">
        <v>3</v>
      </c>
      <c r="G6" s="11">
        <v>898</v>
      </c>
      <c r="H6" s="11">
        <v>921</v>
      </c>
      <c r="I6" s="11">
        <v>827</v>
      </c>
      <c r="J6" s="11">
        <v>0</v>
      </c>
      <c r="K6" s="11">
        <v>94</v>
      </c>
      <c r="L6" s="11">
        <v>283</v>
      </c>
      <c r="M6" s="11">
        <v>630</v>
      </c>
      <c r="N6" s="11">
        <v>929</v>
      </c>
      <c r="O6" s="11">
        <v>591</v>
      </c>
      <c r="P6" s="11">
        <v>496</v>
      </c>
      <c r="Q6" s="11">
        <v>929</v>
      </c>
      <c r="R6" s="11">
        <v>480</v>
      </c>
      <c r="S6" s="11">
        <v>1008</v>
      </c>
      <c r="T6" s="11">
        <v>283</v>
      </c>
      <c r="U6" s="10"/>
      <c r="V6" s="12">
        <v>8</v>
      </c>
      <c r="W6" s="15">
        <v>9</v>
      </c>
      <c r="X6" s="12">
        <f t="shared" si="0"/>
        <v>244</v>
      </c>
      <c r="Y6" s="12" t="s">
        <v>34</v>
      </c>
      <c r="Z6" s="12" t="s">
        <v>35</v>
      </c>
    </row>
    <row r="7" spans="1:26" ht="27.75" customHeight="1" x14ac:dyDescent="0.45">
      <c r="A7" s="59"/>
      <c r="C7" s="60"/>
      <c r="D7" s="35">
        <v>5</v>
      </c>
      <c r="E7" s="11" t="s">
        <v>32</v>
      </c>
      <c r="F7" s="11">
        <v>4</v>
      </c>
      <c r="G7" s="11">
        <v>787</v>
      </c>
      <c r="H7" s="11">
        <v>866</v>
      </c>
      <c r="I7" s="11">
        <v>992</v>
      </c>
      <c r="J7" s="11">
        <v>276</v>
      </c>
      <c r="K7" s="11">
        <v>0</v>
      </c>
      <c r="L7" s="11">
        <v>197</v>
      </c>
      <c r="M7" s="11">
        <v>575</v>
      </c>
      <c r="N7" s="11">
        <v>1142</v>
      </c>
      <c r="O7" s="11">
        <v>520</v>
      </c>
      <c r="P7" s="11">
        <v>402</v>
      </c>
      <c r="Q7" s="11">
        <v>819</v>
      </c>
      <c r="R7" s="11">
        <v>378</v>
      </c>
      <c r="S7" s="11">
        <v>768</v>
      </c>
      <c r="T7" s="11">
        <v>488</v>
      </c>
      <c r="U7" s="10"/>
      <c r="V7" s="12">
        <v>9</v>
      </c>
      <c r="W7" s="15">
        <v>5</v>
      </c>
      <c r="X7" s="12">
        <f t="shared" si="0"/>
        <v>126</v>
      </c>
      <c r="Y7" s="12" t="s">
        <v>35</v>
      </c>
      <c r="Z7" s="12" t="s">
        <v>47</v>
      </c>
    </row>
    <row r="8" spans="1:26" ht="30.75" customHeight="1" x14ac:dyDescent="0.45">
      <c r="A8" s="59"/>
      <c r="C8" s="60"/>
      <c r="D8" s="35">
        <v>6</v>
      </c>
      <c r="E8" s="16" t="s">
        <v>43</v>
      </c>
      <c r="F8" s="11">
        <v>5</v>
      </c>
      <c r="G8" s="11">
        <v>567</v>
      </c>
      <c r="H8" s="11">
        <v>567</v>
      </c>
      <c r="I8" s="11">
        <v>992</v>
      </c>
      <c r="J8" s="11">
        <v>417</v>
      </c>
      <c r="K8" s="11">
        <v>756</v>
      </c>
      <c r="L8" s="11">
        <v>0</v>
      </c>
      <c r="M8" s="11">
        <v>354</v>
      </c>
      <c r="N8" s="11">
        <v>1157</v>
      </c>
      <c r="O8" s="11">
        <v>315</v>
      </c>
      <c r="P8" s="11">
        <v>173</v>
      </c>
      <c r="Q8" s="11">
        <v>614</v>
      </c>
      <c r="R8" s="11">
        <v>520</v>
      </c>
      <c r="S8" s="11">
        <v>669</v>
      </c>
      <c r="T8" s="11">
        <v>709</v>
      </c>
      <c r="U8" s="10"/>
      <c r="V8" s="12">
        <v>5</v>
      </c>
      <c r="W8" s="15">
        <v>13</v>
      </c>
      <c r="X8" s="12">
        <f t="shared" si="0"/>
        <v>709</v>
      </c>
      <c r="Y8" s="12" t="s">
        <v>47</v>
      </c>
      <c r="Z8" s="12" t="s">
        <v>38</v>
      </c>
    </row>
    <row r="9" spans="1:26" ht="32.25" customHeight="1" x14ac:dyDescent="0.45">
      <c r="A9" s="59"/>
      <c r="C9" s="60"/>
      <c r="D9" s="35">
        <v>7</v>
      </c>
      <c r="E9" s="11" t="s">
        <v>33</v>
      </c>
      <c r="F9" s="11">
        <v>6</v>
      </c>
      <c r="G9" s="11">
        <v>551</v>
      </c>
      <c r="H9" s="11">
        <v>1024</v>
      </c>
      <c r="I9" s="11">
        <v>1323</v>
      </c>
      <c r="J9" s="11">
        <v>1339</v>
      </c>
      <c r="K9" s="11">
        <v>1126</v>
      </c>
      <c r="L9" s="11">
        <v>795</v>
      </c>
      <c r="M9" s="11">
        <v>0</v>
      </c>
      <c r="N9" s="11">
        <v>945</v>
      </c>
      <c r="O9" s="11">
        <v>346</v>
      </c>
      <c r="P9" s="11">
        <v>567</v>
      </c>
      <c r="Q9" s="11">
        <v>197</v>
      </c>
      <c r="R9" s="11">
        <v>528</v>
      </c>
      <c r="S9" s="11">
        <v>1417</v>
      </c>
      <c r="T9" s="11">
        <v>1071</v>
      </c>
      <c r="U9" s="10"/>
      <c r="V9" s="12">
        <v>13</v>
      </c>
      <c r="W9" s="15">
        <v>2</v>
      </c>
      <c r="X9" s="12">
        <f t="shared" si="0"/>
        <v>213</v>
      </c>
      <c r="Y9" s="12" t="s">
        <v>38</v>
      </c>
      <c r="Z9" s="12" t="s">
        <v>30</v>
      </c>
    </row>
    <row r="10" spans="1:26" ht="30.75" customHeight="1" x14ac:dyDescent="0.45">
      <c r="A10" s="59"/>
      <c r="C10" s="60"/>
      <c r="D10" s="35">
        <v>8</v>
      </c>
      <c r="E10" s="16" t="s">
        <v>44</v>
      </c>
      <c r="F10" s="11">
        <v>7</v>
      </c>
      <c r="G10" s="11">
        <v>929</v>
      </c>
      <c r="H10" s="11">
        <v>142</v>
      </c>
      <c r="I10" s="11">
        <v>1110</v>
      </c>
      <c r="J10" s="11">
        <v>291</v>
      </c>
      <c r="K10" s="11">
        <v>386</v>
      </c>
      <c r="L10" s="11">
        <v>598</v>
      </c>
      <c r="M10" s="11">
        <v>787</v>
      </c>
      <c r="N10" s="11">
        <v>0</v>
      </c>
      <c r="O10" s="11">
        <v>961</v>
      </c>
      <c r="P10" s="11">
        <v>890</v>
      </c>
      <c r="Q10" s="11">
        <v>1220</v>
      </c>
      <c r="R10" s="11">
        <v>772</v>
      </c>
      <c r="S10" s="11">
        <v>768</v>
      </c>
      <c r="T10" s="11">
        <v>402</v>
      </c>
      <c r="U10" s="10"/>
      <c r="V10" s="12">
        <v>2</v>
      </c>
      <c r="W10" s="15">
        <v>12</v>
      </c>
      <c r="X10" s="12">
        <f t="shared" si="0"/>
        <v>217</v>
      </c>
      <c r="Y10" s="12" t="s">
        <v>30</v>
      </c>
      <c r="Z10" s="12" t="s">
        <v>45</v>
      </c>
    </row>
    <row r="11" spans="1:26" x14ac:dyDescent="0.45">
      <c r="A11" s="59"/>
      <c r="C11" s="60"/>
      <c r="D11" s="35">
        <v>9</v>
      </c>
      <c r="E11" s="11" t="s">
        <v>34</v>
      </c>
      <c r="F11" s="11">
        <v>8</v>
      </c>
      <c r="G11" s="11">
        <v>654</v>
      </c>
      <c r="H11" s="11">
        <v>748</v>
      </c>
      <c r="I11" s="11">
        <v>1165</v>
      </c>
      <c r="J11" s="11">
        <v>512</v>
      </c>
      <c r="K11" s="11">
        <v>638</v>
      </c>
      <c r="L11" s="11">
        <v>417</v>
      </c>
      <c r="M11" s="11">
        <v>362</v>
      </c>
      <c r="N11" s="11">
        <v>992</v>
      </c>
      <c r="O11" s="11">
        <v>0</v>
      </c>
      <c r="P11" s="11">
        <v>244</v>
      </c>
      <c r="Q11" s="11">
        <v>598</v>
      </c>
      <c r="R11" s="11">
        <v>551</v>
      </c>
      <c r="S11" s="11">
        <v>1394</v>
      </c>
      <c r="T11" s="11">
        <v>748</v>
      </c>
      <c r="U11" s="10"/>
      <c r="V11" s="12">
        <v>12</v>
      </c>
      <c r="W11" s="15">
        <v>7</v>
      </c>
      <c r="X11" s="12">
        <f t="shared" si="0"/>
        <v>402</v>
      </c>
      <c r="Y11" s="12" t="s">
        <v>45</v>
      </c>
      <c r="Z11" s="12" t="s">
        <v>48</v>
      </c>
    </row>
    <row r="12" spans="1:26" x14ac:dyDescent="0.45">
      <c r="A12" s="59"/>
      <c r="C12" s="60"/>
      <c r="D12" s="35">
        <v>10</v>
      </c>
      <c r="E12" s="11" t="s">
        <v>35</v>
      </c>
      <c r="F12" s="11">
        <v>9</v>
      </c>
      <c r="G12" s="11">
        <v>622</v>
      </c>
      <c r="H12" s="11">
        <v>496</v>
      </c>
      <c r="I12" s="11">
        <v>717</v>
      </c>
      <c r="J12" s="11">
        <v>276</v>
      </c>
      <c r="K12" s="11">
        <v>252</v>
      </c>
      <c r="L12" s="11">
        <v>126</v>
      </c>
      <c r="M12" s="11">
        <v>551</v>
      </c>
      <c r="N12" s="11">
        <v>748</v>
      </c>
      <c r="O12" s="11">
        <v>488</v>
      </c>
      <c r="P12" s="11">
        <v>0</v>
      </c>
      <c r="Q12" s="11">
        <v>764</v>
      </c>
      <c r="R12" s="11">
        <v>370</v>
      </c>
      <c r="S12" s="11">
        <v>984</v>
      </c>
      <c r="T12" s="11">
        <v>496</v>
      </c>
      <c r="U12" s="10"/>
      <c r="V12" s="12">
        <v>7</v>
      </c>
      <c r="W12" s="15">
        <v>1</v>
      </c>
      <c r="X12" s="12">
        <f t="shared" si="0"/>
        <v>142</v>
      </c>
      <c r="Y12" s="12" t="s">
        <v>48</v>
      </c>
      <c r="Z12" s="12" t="s">
        <v>29</v>
      </c>
    </row>
    <row r="13" spans="1:26" x14ac:dyDescent="0.45">
      <c r="A13" s="59"/>
      <c r="C13" s="60"/>
      <c r="D13" s="35">
        <v>11</v>
      </c>
      <c r="E13" s="11" t="s">
        <v>36</v>
      </c>
      <c r="F13" s="11">
        <v>10</v>
      </c>
      <c r="G13" s="11">
        <v>362</v>
      </c>
      <c r="H13" s="11">
        <v>921</v>
      </c>
      <c r="I13" s="11">
        <v>1126</v>
      </c>
      <c r="J13" s="11">
        <v>1142</v>
      </c>
      <c r="K13" s="11">
        <v>1220</v>
      </c>
      <c r="L13" s="11">
        <v>567</v>
      </c>
      <c r="M13" s="11">
        <v>118</v>
      </c>
      <c r="N13" s="11">
        <v>787</v>
      </c>
      <c r="O13" s="11">
        <v>409</v>
      </c>
      <c r="P13" s="11">
        <v>362</v>
      </c>
      <c r="Q13" s="11">
        <v>0</v>
      </c>
      <c r="R13" s="11">
        <v>291</v>
      </c>
      <c r="S13" s="11">
        <v>1575</v>
      </c>
      <c r="T13" s="11">
        <v>866</v>
      </c>
      <c r="U13" s="10"/>
      <c r="V13" s="12">
        <v>1</v>
      </c>
      <c r="W13" s="15">
        <v>3</v>
      </c>
      <c r="X13" s="12">
        <f t="shared" si="0"/>
        <v>157</v>
      </c>
      <c r="Y13" s="12" t="s">
        <v>29</v>
      </c>
      <c r="Z13" s="12" t="s">
        <v>31</v>
      </c>
    </row>
    <row r="14" spans="1:26" x14ac:dyDescent="0.45">
      <c r="A14" s="59"/>
      <c r="C14" s="60"/>
      <c r="D14" s="35">
        <v>12</v>
      </c>
      <c r="E14" s="11" t="s">
        <v>37</v>
      </c>
      <c r="F14" s="11">
        <v>11</v>
      </c>
      <c r="G14" s="11">
        <v>47</v>
      </c>
      <c r="H14" s="11">
        <v>622</v>
      </c>
      <c r="I14" s="11">
        <v>811</v>
      </c>
      <c r="J14" s="11">
        <v>866</v>
      </c>
      <c r="K14" s="11">
        <v>906</v>
      </c>
      <c r="L14" s="11">
        <v>1102</v>
      </c>
      <c r="M14" s="11">
        <v>504</v>
      </c>
      <c r="N14" s="11">
        <v>472</v>
      </c>
      <c r="O14" s="11">
        <v>819</v>
      </c>
      <c r="P14" s="11">
        <v>732</v>
      </c>
      <c r="Q14" s="11">
        <v>315</v>
      </c>
      <c r="R14" s="11">
        <v>0</v>
      </c>
      <c r="S14" s="11">
        <v>1047</v>
      </c>
      <c r="T14" s="11">
        <v>567</v>
      </c>
      <c r="U14" s="10"/>
      <c r="V14" s="12">
        <v>3</v>
      </c>
      <c r="W14" s="15">
        <v>4</v>
      </c>
      <c r="X14" s="12">
        <f t="shared" si="0"/>
        <v>94</v>
      </c>
      <c r="Y14" s="12" t="s">
        <v>31</v>
      </c>
      <c r="Z14" s="12" t="s">
        <v>32</v>
      </c>
    </row>
    <row r="15" spans="1:26" x14ac:dyDescent="0.45">
      <c r="A15" s="59"/>
      <c r="C15" s="60"/>
      <c r="D15" s="35">
        <v>13</v>
      </c>
      <c r="E15" s="11" t="s">
        <v>45</v>
      </c>
      <c r="F15" s="11">
        <v>12</v>
      </c>
      <c r="G15" s="11">
        <v>709</v>
      </c>
      <c r="H15" s="11">
        <v>591</v>
      </c>
      <c r="I15" s="11">
        <v>217</v>
      </c>
      <c r="J15" s="11">
        <v>331</v>
      </c>
      <c r="K15" s="11">
        <v>394</v>
      </c>
      <c r="L15" s="11">
        <v>646</v>
      </c>
      <c r="M15" s="11">
        <v>1102</v>
      </c>
      <c r="N15" s="11">
        <v>402</v>
      </c>
      <c r="O15" s="11">
        <v>969</v>
      </c>
      <c r="P15" s="11">
        <v>811</v>
      </c>
      <c r="Q15" s="11">
        <v>1299</v>
      </c>
      <c r="R15" s="11">
        <v>811</v>
      </c>
      <c r="S15" s="11">
        <v>0</v>
      </c>
      <c r="T15" s="11">
        <v>252</v>
      </c>
      <c r="U15" s="10"/>
      <c r="V15" s="12">
        <v>4</v>
      </c>
      <c r="W15" s="15">
        <v>11</v>
      </c>
      <c r="X15" s="12">
        <f t="shared" si="0"/>
        <v>378</v>
      </c>
      <c r="Y15" s="12" t="s">
        <v>32</v>
      </c>
      <c r="Z15" s="12" t="s">
        <v>37</v>
      </c>
    </row>
    <row r="16" spans="1:26" x14ac:dyDescent="0.45">
      <c r="A16" s="59"/>
      <c r="C16" s="60"/>
      <c r="D16" s="35">
        <v>14</v>
      </c>
      <c r="E16" s="11" t="s">
        <v>38</v>
      </c>
      <c r="F16" s="11">
        <v>13</v>
      </c>
      <c r="G16" s="11">
        <v>1181</v>
      </c>
      <c r="H16" s="11">
        <v>402</v>
      </c>
      <c r="I16" s="11">
        <v>213</v>
      </c>
      <c r="J16" s="11">
        <v>425</v>
      </c>
      <c r="K16" s="11">
        <v>693</v>
      </c>
      <c r="L16" s="11">
        <v>890</v>
      </c>
      <c r="M16" s="11">
        <v>874</v>
      </c>
      <c r="N16" s="11">
        <v>268</v>
      </c>
      <c r="O16" s="11">
        <v>1236</v>
      </c>
      <c r="P16" s="11">
        <v>1087</v>
      </c>
      <c r="Q16" s="11">
        <v>1220</v>
      </c>
      <c r="R16" s="11">
        <v>913</v>
      </c>
      <c r="S16" s="11">
        <v>433</v>
      </c>
      <c r="T16" s="11">
        <v>0</v>
      </c>
      <c r="U16" s="10"/>
      <c r="V16" s="12">
        <v>11</v>
      </c>
      <c r="W16" s="12">
        <v>0</v>
      </c>
      <c r="X16" s="12">
        <f t="shared" si="0"/>
        <v>47</v>
      </c>
      <c r="Y16" s="12" t="s">
        <v>37</v>
      </c>
      <c r="Z16" s="12" t="s">
        <v>28</v>
      </c>
    </row>
    <row r="18" spans="19:24" x14ac:dyDescent="0.45">
      <c r="S18" s="6"/>
      <c r="T18" s="6"/>
      <c r="U18" s="7"/>
    </row>
    <row r="19" spans="19:24" x14ac:dyDescent="0.45">
      <c r="W19" s="10" t="s">
        <v>49</v>
      </c>
      <c r="X19" s="15">
        <f>SUM(X3:X16)</f>
        <v>3547</v>
      </c>
    </row>
  </sheetData>
  <mergeCells count="2">
    <mergeCell ref="A3:A16"/>
    <mergeCell ref="C3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Question 1</vt:lpstr>
      <vt:lpstr>Question 2</vt:lpstr>
      <vt:lpstr>Question 3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2017-04-21T00:31:38Z</dcterms:created>
  <dcterms:modified xsi:type="dcterms:W3CDTF">2018-04-30T22:32:29Z</dcterms:modified>
</cp:coreProperties>
</file>