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ink/ink3.xml" ContentType="application/inkml+xml"/>
  <Override PartName="/xl/drawings/drawing3.xml" ContentType="application/vnd.openxmlformats-officedocument.drawing+xml"/>
  <Override PartName="/xl/ink/ink4.xml" ContentType="application/inkml+xml"/>
  <Override PartName="/xl/ink/ink5.xml" ContentType="application/inkml+xml"/>
  <Override PartName="/xl/ink/ink6.xml" ContentType="application/inkml+xml"/>
  <Override PartName="/xl/drawings/drawing4.xml" ContentType="application/vnd.openxmlformats-officedocument.drawing+xml"/>
  <Override PartName="/xl/ink/ink7.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rsatt\Desktop\6436 Grading\6436 Assgt 4\"/>
    </mc:Choice>
  </mc:AlternateContent>
  <bookViews>
    <workbookView xWindow="0" yWindow="0" windowWidth="18240" windowHeight="7993"/>
  </bookViews>
  <sheets>
    <sheet name="Cover sheet" sheetId="14" r:id="rId1"/>
    <sheet name="Ans. a" sheetId="5" r:id="rId2"/>
    <sheet name="Ans. b" sheetId="4" r:id="rId3"/>
    <sheet name="Ans. c" sheetId="7" r:id="rId4"/>
    <sheet name="Ans. d (i)" sheetId="8" r:id="rId5"/>
    <sheet name="Ans. d (ii)" sheetId="9" r:id="rId6"/>
    <sheet name="RiskSerializationData" sheetId="12" state="hidden" r:id="rId7"/>
    <sheet name="Ans. e" sheetId="10" r:id="rId8"/>
  </sheets>
  <externalReferences>
    <externalReference r:id="rId9"/>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8</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Pal_Workbook_GUID" hidden="1">"J4WISPE6XJKTVNPPJAK8TEV5"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IsInput"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"$O$15"</definedName>
    <definedName name="RiskSelectedNameCell1" hidden="1">"$A$2"</definedName>
    <definedName name="RiskSelectedNameCell2" hidden="1">"$B$1"</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71027"/>
</workbook>
</file>

<file path=xl/calcChain.xml><?xml version="1.0" encoding="utf-8"?>
<calcChain xmlns="http://schemas.openxmlformats.org/spreadsheetml/2006/main">
  <c r="B2" i="10" l="1"/>
  <c r="G7" i="12" s="1"/>
  <c r="C2" i="10"/>
  <c r="C3" i="10" s="1"/>
  <c r="C6" i="10" s="1"/>
  <c r="D2" i="10"/>
  <c r="D3" i="10" s="1"/>
  <c r="D6" i="10" s="1"/>
  <c r="E2" i="10"/>
  <c r="E3" i="10" s="1"/>
  <c r="E6" i="10" s="1"/>
  <c r="F2" i="10"/>
  <c r="F3" i="10" s="1"/>
  <c r="F6" i="10" s="1"/>
  <c r="G2" i="10"/>
  <c r="G3" i="10" s="1"/>
  <c r="G6" i="10" s="1"/>
  <c r="H2" i="10"/>
  <c r="H3" i="10" s="1"/>
  <c r="H6" i="10" s="1"/>
  <c r="I2" i="10"/>
  <c r="I3" i="10" s="1"/>
  <c r="I6" i="10" s="1"/>
  <c r="J2" i="10"/>
  <c r="J3" i="10" s="1"/>
  <c r="J6" i="10" s="1"/>
  <c r="K2" i="10"/>
  <c r="K3" i="10" s="1"/>
  <c r="K6" i="10" s="1"/>
  <c r="L2" i="10"/>
  <c r="L3" i="10" s="1"/>
  <c r="L6" i="10" s="1"/>
  <c r="M2" i="10"/>
  <c r="M3" i="10" s="1"/>
  <c r="M6" i="10" s="1"/>
  <c r="AN13" i="12"/>
  <c r="AN12" i="12"/>
  <c r="N10" i="12"/>
  <c r="N9" i="12"/>
  <c r="N8" i="12"/>
  <c r="N7" i="12"/>
  <c r="N6" i="12"/>
  <c r="N5" i="12"/>
  <c r="N4" i="12"/>
  <c r="N3" i="12"/>
  <c r="N2" i="12"/>
  <c r="M21" i="10"/>
  <c r="L21" i="10"/>
  <c r="K21" i="10"/>
  <c r="J21" i="10"/>
  <c r="I21" i="10"/>
  <c r="H21" i="10"/>
  <c r="G21" i="10"/>
  <c r="F21" i="10"/>
  <c r="E21" i="10"/>
  <c r="D21" i="10"/>
  <c r="C21" i="10"/>
  <c r="B21" i="10"/>
  <c r="M18" i="10"/>
  <c r="L18" i="10"/>
  <c r="K18" i="10"/>
  <c r="J18" i="10"/>
  <c r="I18" i="10"/>
  <c r="H18" i="10"/>
  <c r="G18" i="10"/>
  <c r="F18" i="10"/>
  <c r="E18" i="10"/>
  <c r="D18" i="10"/>
  <c r="C18" i="10"/>
  <c r="B18" i="10"/>
  <c r="M17" i="10"/>
  <c r="L17" i="10"/>
  <c r="K17" i="10"/>
  <c r="J17" i="10"/>
  <c r="I17" i="10"/>
  <c r="H17" i="10"/>
  <c r="G17" i="10"/>
  <c r="F17" i="10"/>
  <c r="E17" i="10"/>
  <c r="D17" i="10"/>
  <c r="C17" i="10"/>
  <c r="B17" i="10"/>
  <c r="B11" i="10"/>
  <c r="B10" i="10"/>
  <c r="C7" i="10"/>
  <c r="C10" i="10"/>
  <c r="M5" i="10"/>
  <c r="L5" i="10"/>
  <c r="K5" i="10"/>
  <c r="J5" i="10"/>
  <c r="I5" i="10"/>
  <c r="H5" i="10"/>
  <c r="G5" i="10"/>
  <c r="F5" i="10"/>
  <c r="E5" i="10"/>
  <c r="D5" i="10"/>
  <c r="C5" i="10"/>
  <c r="B5" i="10"/>
  <c r="L24" i="9"/>
  <c r="M21" i="9"/>
  <c r="L21" i="9"/>
  <c r="K21" i="9"/>
  <c r="J21" i="9"/>
  <c r="I21" i="9"/>
  <c r="H21" i="9"/>
  <c r="G21" i="9"/>
  <c r="F21" i="9"/>
  <c r="E21" i="9"/>
  <c r="D21" i="9"/>
  <c r="C21" i="9"/>
  <c r="B21" i="9"/>
  <c r="M18" i="9"/>
  <c r="L18" i="9"/>
  <c r="K18" i="9"/>
  <c r="J18" i="9"/>
  <c r="I18" i="9"/>
  <c r="H18" i="9"/>
  <c r="G18" i="9"/>
  <c r="F18" i="9"/>
  <c r="E18" i="9"/>
  <c r="D18" i="9"/>
  <c r="C18" i="9"/>
  <c r="B18" i="9"/>
  <c r="M17" i="9"/>
  <c r="L17" i="9"/>
  <c r="K17" i="9"/>
  <c r="J17" i="9"/>
  <c r="I17" i="9"/>
  <c r="H17" i="9"/>
  <c r="G17" i="9"/>
  <c r="F17" i="9"/>
  <c r="E17" i="9"/>
  <c r="D17" i="9"/>
  <c r="C17" i="9"/>
  <c r="B17" i="9"/>
  <c r="B11" i="9"/>
  <c r="B10" i="9"/>
  <c r="B16" i="9"/>
  <c r="M5" i="9"/>
  <c r="L5" i="9"/>
  <c r="K5" i="9"/>
  <c r="J5" i="9"/>
  <c r="I5" i="9"/>
  <c r="H5" i="9"/>
  <c r="G5" i="9"/>
  <c r="F5" i="9"/>
  <c r="E5" i="9"/>
  <c r="D5" i="9"/>
  <c r="C5" i="9"/>
  <c r="B5" i="9"/>
  <c r="M3" i="9"/>
  <c r="M6" i="9"/>
  <c r="L3" i="9"/>
  <c r="L6" i="9"/>
  <c r="K3" i="9"/>
  <c r="K6" i="9"/>
  <c r="J3" i="9"/>
  <c r="J6" i="9"/>
  <c r="I3" i="9"/>
  <c r="I6" i="9"/>
  <c r="H3" i="9"/>
  <c r="H6" i="9"/>
  <c r="G3" i="9"/>
  <c r="G6" i="9"/>
  <c r="F3" i="9"/>
  <c r="F6" i="9"/>
  <c r="E3" i="9"/>
  <c r="E6" i="9"/>
  <c r="D3" i="9"/>
  <c r="D6" i="9"/>
  <c r="C3" i="9"/>
  <c r="C6" i="9"/>
  <c r="B3" i="9"/>
  <c r="B6" i="9"/>
  <c r="L24" i="8"/>
  <c r="M21" i="8"/>
  <c r="L21" i="8"/>
  <c r="K21" i="8"/>
  <c r="J21" i="8"/>
  <c r="I21" i="8"/>
  <c r="H21" i="8"/>
  <c r="G21" i="8"/>
  <c r="F21" i="8"/>
  <c r="E21" i="8"/>
  <c r="D21" i="8"/>
  <c r="C21" i="8"/>
  <c r="B21" i="8"/>
  <c r="M18" i="8"/>
  <c r="L18" i="8"/>
  <c r="K18" i="8"/>
  <c r="J18" i="8"/>
  <c r="I18" i="8"/>
  <c r="H18" i="8"/>
  <c r="G18" i="8"/>
  <c r="F18" i="8"/>
  <c r="E18" i="8"/>
  <c r="D18" i="8"/>
  <c r="C18" i="8"/>
  <c r="B18" i="8"/>
  <c r="M17" i="8"/>
  <c r="L17" i="8"/>
  <c r="K17" i="8"/>
  <c r="J17" i="8"/>
  <c r="I17" i="8"/>
  <c r="H17" i="8"/>
  <c r="G17" i="8"/>
  <c r="F17" i="8"/>
  <c r="E17" i="8"/>
  <c r="D17" i="8"/>
  <c r="C17" i="8"/>
  <c r="B17" i="8"/>
  <c r="B16" i="8"/>
  <c r="B11" i="8"/>
  <c r="B10" i="8"/>
  <c r="C7" i="8"/>
  <c r="C10" i="8"/>
  <c r="M5" i="8"/>
  <c r="L5" i="8"/>
  <c r="K5" i="8"/>
  <c r="J5" i="8"/>
  <c r="I5" i="8"/>
  <c r="H5" i="8"/>
  <c r="G5" i="8"/>
  <c r="F5" i="8"/>
  <c r="E5" i="8"/>
  <c r="D5" i="8"/>
  <c r="C5" i="8"/>
  <c r="B5" i="8"/>
  <c r="B12" i="8"/>
  <c r="B19" i="8"/>
  <c r="M3" i="8"/>
  <c r="M6" i="8"/>
  <c r="L3" i="8"/>
  <c r="L6" i="8"/>
  <c r="K3" i="8"/>
  <c r="K6" i="8"/>
  <c r="J3" i="8"/>
  <c r="J6" i="8"/>
  <c r="I3" i="8"/>
  <c r="I6" i="8"/>
  <c r="H3" i="8"/>
  <c r="H6" i="8"/>
  <c r="G3" i="8"/>
  <c r="G6" i="8"/>
  <c r="F3" i="8"/>
  <c r="F6" i="8"/>
  <c r="E3" i="8"/>
  <c r="E6" i="8"/>
  <c r="D3" i="8"/>
  <c r="D6" i="8"/>
  <c r="C3" i="8"/>
  <c r="C6" i="8"/>
  <c r="B3" i="8"/>
  <c r="B6" i="8"/>
  <c r="O15" i="5"/>
  <c r="O15" i="4"/>
  <c r="M21" i="7"/>
  <c r="L21" i="7"/>
  <c r="K21" i="7"/>
  <c r="J21" i="7"/>
  <c r="I21" i="7"/>
  <c r="H21" i="7"/>
  <c r="G21" i="7"/>
  <c r="F21" i="7"/>
  <c r="E21" i="7"/>
  <c r="D21" i="7"/>
  <c r="C21" i="7"/>
  <c r="B21" i="7"/>
  <c r="M18" i="7"/>
  <c r="L18" i="7"/>
  <c r="K18" i="7"/>
  <c r="J18" i="7"/>
  <c r="I18" i="7"/>
  <c r="H18" i="7"/>
  <c r="G18" i="7"/>
  <c r="F18" i="7"/>
  <c r="E18" i="7"/>
  <c r="D18" i="7"/>
  <c r="C18" i="7"/>
  <c r="B18" i="7"/>
  <c r="M17" i="7"/>
  <c r="L17" i="7"/>
  <c r="K17" i="7"/>
  <c r="J17" i="7"/>
  <c r="I17" i="7"/>
  <c r="H17" i="7"/>
  <c r="G17" i="7"/>
  <c r="F17" i="7"/>
  <c r="E17" i="7"/>
  <c r="D17" i="7"/>
  <c r="C17" i="7"/>
  <c r="B17" i="7"/>
  <c r="B11" i="7"/>
  <c r="B10" i="7"/>
  <c r="B16" i="7"/>
  <c r="M5" i="7"/>
  <c r="L5" i="7"/>
  <c r="K5" i="7"/>
  <c r="J5" i="7"/>
  <c r="I5" i="7"/>
  <c r="H5" i="7"/>
  <c r="G5" i="7"/>
  <c r="F5" i="7"/>
  <c r="E5" i="7"/>
  <c r="D5" i="7"/>
  <c r="C5" i="7"/>
  <c r="B5" i="7"/>
  <c r="M3" i="7"/>
  <c r="M6" i="7"/>
  <c r="L3" i="7"/>
  <c r="L6" i="7"/>
  <c r="K3" i="7"/>
  <c r="K6" i="7"/>
  <c r="J3" i="7"/>
  <c r="J6" i="7"/>
  <c r="I3" i="7"/>
  <c r="I6" i="7"/>
  <c r="H3" i="7"/>
  <c r="H6" i="7"/>
  <c r="G3" i="7"/>
  <c r="G6" i="7"/>
  <c r="F3" i="7"/>
  <c r="F6" i="7"/>
  <c r="E3" i="7"/>
  <c r="E6" i="7"/>
  <c r="D3" i="7"/>
  <c r="D6" i="7"/>
  <c r="C3" i="7"/>
  <c r="C6" i="7"/>
  <c r="B3" i="7"/>
  <c r="B6" i="7"/>
  <c r="R13" i="5"/>
  <c r="R11" i="5"/>
  <c r="M21" i="5"/>
  <c r="L21" i="5"/>
  <c r="K21" i="5"/>
  <c r="J21" i="5"/>
  <c r="I21" i="5"/>
  <c r="H21" i="5"/>
  <c r="G21" i="5"/>
  <c r="F21" i="5"/>
  <c r="E21" i="5"/>
  <c r="D21" i="5"/>
  <c r="C21" i="5"/>
  <c r="B21" i="5"/>
  <c r="M18" i="5"/>
  <c r="L18" i="5"/>
  <c r="K18" i="5"/>
  <c r="J18" i="5"/>
  <c r="I18" i="5"/>
  <c r="H18" i="5"/>
  <c r="G18" i="5"/>
  <c r="F18" i="5"/>
  <c r="E18" i="5"/>
  <c r="D18" i="5"/>
  <c r="C18" i="5"/>
  <c r="B18" i="5"/>
  <c r="M17" i="5"/>
  <c r="L17" i="5"/>
  <c r="K17" i="5"/>
  <c r="J17" i="5"/>
  <c r="I17" i="5"/>
  <c r="H17" i="5"/>
  <c r="G17" i="5"/>
  <c r="F17" i="5"/>
  <c r="E17" i="5"/>
  <c r="D17" i="5"/>
  <c r="C17" i="5"/>
  <c r="B17" i="5"/>
  <c r="R12" i="5"/>
  <c r="B11" i="5"/>
  <c r="B10" i="5"/>
  <c r="B16" i="5"/>
  <c r="J6" i="5"/>
  <c r="M5" i="5"/>
  <c r="L5" i="5"/>
  <c r="K5" i="5"/>
  <c r="J5" i="5"/>
  <c r="I5" i="5"/>
  <c r="H5" i="5"/>
  <c r="G5" i="5"/>
  <c r="F5" i="5"/>
  <c r="E5" i="5"/>
  <c r="D5" i="5"/>
  <c r="C5" i="5"/>
  <c r="B5" i="5"/>
  <c r="M3" i="5"/>
  <c r="M6" i="5"/>
  <c r="L3" i="5"/>
  <c r="L6" i="5"/>
  <c r="K3" i="5"/>
  <c r="K6" i="5"/>
  <c r="J3" i="5"/>
  <c r="I3" i="5"/>
  <c r="I6" i="5"/>
  <c r="H3" i="5"/>
  <c r="H6" i="5"/>
  <c r="G3" i="5"/>
  <c r="G6" i="5"/>
  <c r="F3" i="5"/>
  <c r="F6" i="5"/>
  <c r="E3" i="5"/>
  <c r="E6" i="5"/>
  <c r="D3" i="5"/>
  <c r="D6" i="5"/>
  <c r="C3" i="5"/>
  <c r="C6" i="5"/>
  <c r="B3" i="5"/>
  <c r="B6" i="5"/>
  <c r="C21" i="4"/>
  <c r="D21" i="4"/>
  <c r="E21" i="4"/>
  <c r="F21" i="4"/>
  <c r="G21" i="4"/>
  <c r="H21" i="4"/>
  <c r="I21" i="4"/>
  <c r="J21" i="4"/>
  <c r="K21" i="4"/>
  <c r="L21" i="4"/>
  <c r="M21" i="4"/>
  <c r="C18" i="4"/>
  <c r="D18" i="4"/>
  <c r="E18" i="4"/>
  <c r="F18" i="4"/>
  <c r="G18" i="4"/>
  <c r="H18" i="4"/>
  <c r="I18" i="4"/>
  <c r="J18" i="4"/>
  <c r="K18" i="4"/>
  <c r="L18" i="4"/>
  <c r="M18" i="4"/>
  <c r="C17" i="4"/>
  <c r="D17" i="4"/>
  <c r="E17" i="4"/>
  <c r="F17" i="4"/>
  <c r="G17" i="4"/>
  <c r="H17" i="4"/>
  <c r="I17" i="4"/>
  <c r="J17" i="4"/>
  <c r="K17" i="4"/>
  <c r="L17" i="4"/>
  <c r="M17" i="4"/>
  <c r="C10" i="4"/>
  <c r="C12" i="4"/>
  <c r="C19" i="4"/>
  <c r="C6" i="4"/>
  <c r="D6" i="4"/>
  <c r="E6" i="4"/>
  <c r="F6" i="4"/>
  <c r="G6" i="4"/>
  <c r="H6" i="4"/>
  <c r="I6" i="4"/>
  <c r="J6" i="4"/>
  <c r="K6" i="4"/>
  <c r="L6" i="4"/>
  <c r="M6" i="4"/>
  <c r="C5" i="4"/>
  <c r="D5" i="4"/>
  <c r="E5" i="4"/>
  <c r="F5" i="4"/>
  <c r="G5" i="4"/>
  <c r="H5" i="4"/>
  <c r="I5" i="4"/>
  <c r="J5" i="4"/>
  <c r="K5" i="4"/>
  <c r="L5" i="4"/>
  <c r="M5" i="4"/>
  <c r="C3" i="4"/>
  <c r="D3" i="4"/>
  <c r="E3" i="4"/>
  <c r="F3" i="4"/>
  <c r="G3" i="4"/>
  <c r="H3" i="4"/>
  <c r="I3" i="4"/>
  <c r="J3" i="4"/>
  <c r="K3" i="4"/>
  <c r="L3" i="4"/>
  <c r="M3" i="4"/>
  <c r="B21" i="4"/>
  <c r="B18" i="4"/>
  <c r="B17" i="4"/>
  <c r="B11" i="4"/>
  <c r="B10" i="4"/>
  <c r="C7" i="4"/>
  <c r="B5" i="4"/>
  <c r="B3" i="4"/>
  <c r="B12" i="10"/>
  <c r="B19" i="10"/>
  <c r="C7" i="9"/>
  <c r="C10" i="9"/>
  <c r="B12" i="9"/>
  <c r="C16" i="8"/>
  <c r="C12" i="8"/>
  <c r="C19" i="8"/>
  <c r="D7" i="8"/>
  <c r="D10" i="8"/>
  <c r="B13" i="8"/>
  <c r="B12" i="7"/>
  <c r="B13" i="7"/>
  <c r="C7" i="7"/>
  <c r="C10" i="7"/>
  <c r="D7" i="7"/>
  <c r="D10" i="7"/>
  <c r="C7" i="5"/>
  <c r="C10" i="5"/>
  <c r="B12" i="5"/>
  <c r="B19" i="5"/>
  <c r="D7" i="4"/>
  <c r="D10" i="4"/>
  <c r="E7" i="4"/>
  <c r="E10" i="4"/>
  <c r="C16" i="4"/>
  <c r="B6" i="4"/>
  <c r="B12" i="4"/>
  <c r="B19" i="4"/>
  <c r="B16" i="4"/>
  <c r="C12" i="9"/>
  <c r="C19" i="9"/>
  <c r="C16" i="9"/>
  <c r="D7" i="9"/>
  <c r="D10" i="9"/>
  <c r="B19" i="9"/>
  <c r="B13" i="9"/>
  <c r="B20" i="8"/>
  <c r="B22" i="8"/>
  <c r="C11" i="8"/>
  <c r="C13" i="8"/>
  <c r="D16" i="8"/>
  <c r="D12" i="8"/>
  <c r="D19" i="8"/>
  <c r="E7" i="8"/>
  <c r="E10" i="8"/>
  <c r="C12" i="7"/>
  <c r="C19" i="7"/>
  <c r="C16" i="7"/>
  <c r="B19" i="7"/>
  <c r="D16" i="7"/>
  <c r="D12" i="7"/>
  <c r="D19" i="7"/>
  <c r="E7" i="7"/>
  <c r="E10" i="7"/>
  <c r="C11" i="7"/>
  <c r="B20" i="7"/>
  <c r="B22" i="7"/>
  <c r="C12" i="5"/>
  <c r="C19" i="5"/>
  <c r="D7" i="5"/>
  <c r="D10" i="5"/>
  <c r="C16" i="5"/>
  <c r="B13" i="5"/>
  <c r="E12" i="4"/>
  <c r="E19" i="4"/>
  <c r="E16" i="4"/>
  <c r="D16" i="4"/>
  <c r="D12" i="4"/>
  <c r="D19" i="4"/>
  <c r="B13" i="4"/>
  <c r="B20" i="4"/>
  <c r="B22" i="4"/>
  <c r="F7" i="4"/>
  <c r="F10" i="4"/>
  <c r="D16" i="9"/>
  <c r="D12" i="9"/>
  <c r="D19" i="9"/>
  <c r="E7" i="9"/>
  <c r="E10" i="9"/>
  <c r="B20" i="9"/>
  <c r="B22" i="9"/>
  <c r="C11" i="9"/>
  <c r="C13" i="9"/>
  <c r="E16" i="8"/>
  <c r="E12" i="8"/>
  <c r="E19" i="8"/>
  <c r="F7" i="8"/>
  <c r="F10" i="8"/>
  <c r="C20" i="8"/>
  <c r="C22" i="8"/>
  <c r="D11" i="8"/>
  <c r="D13" i="8"/>
  <c r="C13" i="7"/>
  <c r="D11" i="7"/>
  <c r="D13" i="7"/>
  <c r="E16" i="7"/>
  <c r="E12" i="7"/>
  <c r="E19" i="7"/>
  <c r="F7" i="7"/>
  <c r="F10" i="7"/>
  <c r="C20" i="7"/>
  <c r="C22" i="7"/>
  <c r="D12" i="5"/>
  <c r="D19" i="5"/>
  <c r="E7" i="5"/>
  <c r="E10" i="5"/>
  <c r="D16" i="5"/>
  <c r="B20" i="5"/>
  <c r="B22" i="5"/>
  <c r="C11" i="5"/>
  <c r="C13" i="5"/>
  <c r="F16" i="4"/>
  <c r="F12" i="4"/>
  <c r="F19" i="4"/>
  <c r="C11" i="4"/>
  <c r="C13" i="4"/>
  <c r="C20" i="4"/>
  <c r="C22" i="4"/>
  <c r="G7" i="4"/>
  <c r="G10" i="4"/>
  <c r="E16" i="9"/>
  <c r="E12" i="9"/>
  <c r="E19" i="9"/>
  <c r="F7" i="9"/>
  <c r="F10" i="9"/>
  <c r="C20" i="9"/>
  <c r="C22" i="9"/>
  <c r="D11" i="9"/>
  <c r="D13" i="9"/>
  <c r="F12" i="8"/>
  <c r="F19" i="8"/>
  <c r="F16" i="8"/>
  <c r="G7" i="8"/>
  <c r="G10" i="8"/>
  <c r="D20" i="8"/>
  <c r="D22" i="8"/>
  <c r="E11" i="8"/>
  <c r="E13" i="8"/>
  <c r="D20" i="7"/>
  <c r="D22" i="7"/>
  <c r="E11" i="7"/>
  <c r="E13" i="7"/>
  <c r="G7" i="7"/>
  <c r="G10" i="7"/>
  <c r="F16" i="7"/>
  <c r="F12" i="7"/>
  <c r="F19" i="7"/>
  <c r="E16" i="5"/>
  <c r="E12" i="5"/>
  <c r="E19" i="5"/>
  <c r="F7" i="5"/>
  <c r="F10" i="5"/>
  <c r="D11" i="5"/>
  <c r="D13" i="5"/>
  <c r="C20" i="5"/>
  <c r="C22" i="5"/>
  <c r="G12" i="4"/>
  <c r="G19" i="4"/>
  <c r="G16" i="4"/>
  <c r="D11" i="4"/>
  <c r="D13" i="4"/>
  <c r="D20" i="4"/>
  <c r="D22" i="4"/>
  <c r="H7" i="4"/>
  <c r="H10" i="4"/>
  <c r="F16" i="9"/>
  <c r="F12" i="9"/>
  <c r="F19" i="9"/>
  <c r="G7" i="9"/>
  <c r="G10" i="9"/>
  <c r="D20" i="9"/>
  <c r="D22" i="9"/>
  <c r="E11" i="9"/>
  <c r="E13" i="9"/>
  <c r="G16" i="8"/>
  <c r="G12" i="8"/>
  <c r="G19" i="8"/>
  <c r="H7" i="8"/>
  <c r="H10" i="8"/>
  <c r="E20" i="8"/>
  <c r="E22" i="8"/>
  <c r="F11" i="8"/>
  <c r="F13" i="8"/>
  <c r="G16" i="7"/>
  <c r="G12" i="7"/>
  <c r="G19" i="7"/>
  <c r="H7" i="7"/>
  <c r="H10" i="7"/>
  <c r="E20" i="7"/>
  <c r="E22" i="7"/>
  <c r="F11" i="7"/>
  <c r="F13" i="7"/>
  <c r="F16" i="5"/>
  <c r="F12" i="5"/>
  <c r="F19" i="5"/>
  <c r="G7" i="5"/>
  <c r="G10" i="5"/>
  <c r="E11" i="5"/>
  <c r="E13" i="5"/>
  <c r="D20" i="5"/>
  <c r="D22" i="5"/>
  <c r="I7" i="4"/>
  <c r="I10" i="4"/>
  <c r="H12" i="4"/>
  <c r="H19" i="4"/>
  <c r="H16" i="4"/>
  <c r="E11" i="4"/>
  <c r="H7" i="9"/>
  <c r="H10" i="9"/>
  <c r="G16" i="9"/>
  <c r="G12" i="9"/>
  <c r="G19" i="9"/>
  <c r="E20" i="9"/>
  <c r="E22" i="9"/>
  <c r="F11" i="9"/>
  <c r="F13" i="9"/>
  <c r="H16" i="8"/>
  <c r="H12" i="8"/>
  <c r="H19" i="8"/>
  <c r="I7" i="8"/>
  <c r="I10" i="8"/>
  <c r="F20" i="8"/>
  <c r="F22" i="8"/>
  <c r="G11" i="8"/>
  <c r="G13" i="8"/>
  <c r="H16" i="7"/>
  <c r="H12" i="7"/>
  <c r="H19" i="7"/>
  <c r="I7" i="7"/>
  <c r="I10" i="7"/>
  <c r="F20" i="7"/>
  <c r="F22" i="7"/>
  <c r="G11" i="7"/>
  <c r="G13" i="7"/>
  <c r="G12" i="5"/>
  <c r="G19" i="5"/>
  <c r="H7" i="5"/>
  <c r="H10" i="5"/>
  <c r="G16" i="5"/>
  <c r="E20" i="5"/>
  <c r="E22" i="5"/>
  <c r="F11" i="5"/>
  <c r="F13" i="5"/>
  <c r="J7" i="4"/>
  <c r="J10" i="4"/>
  <c r="I12" i="4"/>
  <c r="I19" i="4"/>
  <c r="I16" i="4"/>
  <c r="E13" i="4"/>
  <c r="E20" i="4"/>
  <c r="E22" i="4"/>
  <c r="F20" i="9"/>
  <c r="F22" i="9"/>
  <c r="G11" i="9"/>
  <c r="G13" i="9"/>
  <c r="H16" i="9"/>
  <c r="H12" i="9"/>
  <c r="H19" i="9"/>
  <c r="I7" i="9"/>
  <c r="I10" i="9"/>
  <c r="I16" i="8"/>
  <c r="I12" i="8"/>
  <c r="I19" i="8"/>
  <c r="J7" i="8"/>
  <c r="J10" i="8"/>
  <c r="G20" i="8"/>
  <c r="G22" i="8"/>
  <c r="H11" i="8"/>
  <c r="H13" i="8"/>
  <c r="I16" i="7"/>
  <c r="I12" i="7"/>
  <c r="I19" i="7"/>
  <c r="J7" i="7"/>
  <c r="J10" i="7"/>
  <c r="G20" i="7"/>
  <c r="G22" i="7"/>
  <c r="H11" i="7"/>
  <c r="H13" i="7"/>
  <c r="F20" i="5"/>
  <c r="F22" i="5"/>
  <c r="G11" i="5"/>
  <c r="G13" i="5"/>
  <c r="H12" i="5"/>
  <c r="H19" i="5"/>
  <c r="I7" i="5"/>
  <c r="I10" i="5"/>
  <c r="H16" i="5"/>
  <c r="K7" i="4"/>
  <c r="K10" i="4"/>
  <c r="J16" i="4"/>
  <c r="J12" i="4"/>
  <c r="J19" i="4"/>
  <c r="F11" i="4"/>
  <c r="I16" i="9"/>
  <c r="I12" i="9"/>
  <c r="I19" i="9"/>
  <c r="J7" i="9"/>
  <c r="J10" i="9"/>
  <c r="G20" i="9"/>
  <c r="G22" i="9"/>
  <c r="H11" i="9"/>
  <c r="H13" i="9"/>
  <c r="J16" i="8"/>
  <c r="J12" i="8"/>
  <c r="J19" i="8"/>
  <c r="K7" i="8"/>
  <c r="K10" i="8"/>
  <c r="H20" i="8"/>
  <c r="H22" i="8"/>
  <c r="I11" i="8"/>
  <c r="I13" i="8"/>
  <c r="J12" i="7"/>
  <c r="J19" i="7"/>
  <c r="J16" i="7"/>
  <c r="K7" i="7"/>
  <c r="K10" i="7"/>
  <c r="H20" i="7"/>
  <c r="H22" i="7"/>
  <c r="I11" i="7"/>
  <c r="I13" i="7"/>
  <c r="H11" i="5"/>
  <c r="H13" i="5"/>
  <c r="G20" i="5"/>
  <c r="G22" i="5"/>
  <c r="I16" i="5"/>
  <c r="J7" i="5"/>
  <c r="J10" i="5"/>
  <c r="I12" i="5"/>
  <c r="I19" i="5"/>
  <c r="L7" i="4"/>
  <c r="L10" i="4"/>
  <c r="K12" i="4"/>
  <c r="K19" i="4"/>
  <c r="K16" i="4"/>
  <c r="F13" i="4"/>
  <c r="F20" i="4"/>
  <c r="F22" i="4"/>
  <c r="J16" i="9"/>
  <c r="J12" i="9"/>
  <c r="J19" i="9"/>
  <c r="K7" i="9"/>
  <c r="K10" i="9"/>
  <c r="H20" i="9"/>
  <c r="H22" i="9"/>
  <c r="I11" i="9"/>
  <c r="I13" i="9"/>
  <c r="K16" i="8"/>
  <c r="K12" i="8"/>
  <c r="K19" i="8"/>
  <c r="L7" i="8"/>
  <c r="L10" i="8"/>
  <c r="I20" i="8"/>
  <c r="I22" i="8"/>
  <c r="J11" i="8"/>
  <c r="J13" i="8"/>
  <c r="K16" i="7"/>
  <c r="K12" i="7"/>
  <c r="K19" i="7"/>
  <c r="L7" i="7"/>
  <c r="L10" i="7"/>
  <c r="I20" i="7"/>
  <c r="I22" i="7"/>
  <c r="J11" i="7"/>
  <c r="J13" i="7"/>
  <c r="J16" i="5"/>
  <c r="J12" i="5"/>
  <c r="J19" i="5"/>
  <c r="K7" i="5"/>
  <c r="K10" i="5"/>
  <c r="I11" i="5"/>
  <c r="I13" i="5"/>
  <c r="H20" i="5"/>
  <c r="H22" i="5"/>
  <c r="M7" i="4"/>
  <c r="M10" i="4"/>
  <c r="L16" i="4"/>
  <c r="L12" i="4"/>
  <c r="L19" i="4"/>
  <c r="G11" i="4"/>
  <c r="G13" i="4"/>
  <c r="G20" i="4"/>
  <c r="G22" i="4"/>
  <c r="K16" i="9"/>
  <c r="K12" i="9"/>
  <c r="K19" i="9"/>
  <c r="L7" i="9"/>
  <c r="L10" i="9"/>
  <c r="I20" i="9"/>
  <c r="I22" i="9"/>
  <c r="J11" i="9"/>
  <c r="J13" i="9"/>
  <c r="L16" i="8"/>
  <c r="L12" i="8"/>
  <c r="L19" i="8"/>
  <c r="M7" i="8"/>
  <c r="M10" i="8"/>
  <c r="J20" i="8"/>
  <c r="J22" i="8"/>
  <c r="K11" i="8"/>
  <c r="K13" i="8"/>
  <c r="L12" i="7"/>
  <c r="L19" i="7"/>
  <c r="M7" i="7"/>
  <c r="M10" i="7"/>
  <c r="L16" i="7"/>
  <c r="K11" i="7"/>
  <c r="K13" i="7"/>
  <c r="J20" i="7"/>
  <c r="J22" i="7"/>
  <c r="K12" i="5"/>
  <c r="K19" i="5"/>
  <c r="L7" i="5"/>
  <c r="L10" i="5"/>
  <c r="K16" i="5"/>
  <c r="I20" i="5"/>
  <c r="I22" i="5"/>
  <c r="J11" i="5"/>
  <c r="J13" i="5"/>
  <c r="M16" i="4"/>
  <c r="M12" i="4"/>
  <c r="M19" i="4"/>
  <c r="H11" i="4"/>
  <c r="H13" i="4"/>
  <c r="L16" i="9"/>
  <c r="L12" i="9"/>
  <c r="L19" i="9"/>
  <c r="M7" i="9"/>
  <c r="M10" i="9"/>
  <c r="J20" i="9"/>
  <c r="J22" i="9"/>
  <c r="K11" i="9"/>
  <c r="K13" i="9"/>
  <c r="M16" i="8"/>
  <c r="M12" i="8"/>
  <c r="M19" i="8"/>
  <c r="K20" i="8"/>
  <c r="K22" i="8"/>
  <c r="L11" i="8"/>
  <c r="L13" i="8"/>
  <c r="K20" i="7"/>
  <c r="K22" i="7"/>
  <c r="L11" i="7"/>
  <c r="L13" i="7"/>
  <c r="M16" i="7"/>
  <c r="M12" i="7"/>
  <c r="M19" i="7"/>
  <c r="J20" i="5"/>
  <c r="J22" i="5"/>
  <c r="K11" i="5"/>
  <c r="K13" i="5"/>
  <c r="L12" i="5"/>
  <c r="L19" i="5"/>
  <c r="M7" i="5"/>
  <c r="M10" i="5"/>
  <c r="L16" i="5"/>
  <c r="I11" i="4"/>
  <c r="I13" i="4"/>
  <c r="H20" i="4"/>
  <c r="H22" i="4"/>
  <c r="M16" i="9"/>
  <c r="M12" i="9"/>
  <c r="M19" i="9"/>
  <c r="K20" i="9"/>
  <c r="K22" i="9"/>
  <c r="L11" i="9"/>
  <c r="L13" i="9"/>
  <c r="L20" i="8"/>
  <c r="L22" i="8"/>
  <c r="M11" i="8"/>
  <c r="M13" i="8"/>
  <c r="M20" i="8"/>
  <c r="M22" i="8"/>
  <c r="O15" i="8"/>
  <c r="L20" i="7"/>
  <c r="L22" i="7"/>
  <c r="M11" i="7"/>
  <c r="M13" i="7"/>
  <c r="M20" i="7"/>
  <c r="M22" i="7"/>
  <c r="L11" i="5"/>
  <c r="L13" i="5"/>
  <c r="K20" i="5"/>
  <c r="K22" i="5"/>
  <c r="M16" i="5"/>
  <c r="M12" i="5"/>
  <c r="M19" i="5"/>
  <c r="J11" i="4"/>
  <c r="J13" i="4"/>
  <c r="I20" i="4"/>
  <c r="I22" i="4"/>
  <c r="L20" i="9"/>
  <c r="L22" i="9"/>
  <c r="M11" i="9"/>
  <c r="M13" i="9"/>
  <c r="M20" i="9"/>
  <c r="M22" i="9"/>
  <c r="O15" i="9"/>
  <c r="O15" i="7"/>
  <c r="M11" i="5"/>
  <c r="M13" i="5"/>
  <c r="M20" i="5"/>
  <c r="M22" i="5"/>
  <c r="L20" i="5"/>
  <c r="L22" i="5"/>
  <c r="K11" i="4"/>
  <c r="K13" i="4"/>
  <c r="J20" i="4"/>
  <c r="J22" i="4"/>
  <c r="L11" i="4"/>
  <c r="L13" i="4"/>
  <c r="K20" i="4"/>
  <c r="K22" i="4"/>
  <c r="M11" i="4"/>
  <c r="M13" i="4"/>
  <c r="M20" i="4"/>
  <c r="M22" i="4"/>
  <c r="L20" i="4"/>
  <c r="L22" i="4"/>
  <c r="D7" i="10"/>
  <c r="D10" i="10"/>
  <c r="C16" i="10"/>
  <c r="C12" i="10"/>
  <c r="C19" i="10"/>
  <c r="B16" i="10"/>
  <c r="D16" i="10"/>
  <c r="D12" i="10"/>
  <c r="D19" i="10"/>
  <c r="E7" i="10"/>
  <c r="E10" i="10"/>
  <c r="E16" i="10"/>
  <c r="E12" i="10"/>
  <c r="E19" i="10"/>
  <c r="F7" i="10"/>
  <c r="F10" i="10"/>
  <c r="F16" i="10"/>
  <c r="G7" i="10"/>
  <c r="G10" i="10"/>
  <c r="F12" i="10"/>
  <c r="F19" i="10"/>
  <c r="G16" i="10"/>
  <c r="G12" i="10"/>
  <c r="G19" i="10"/>
  <c r="H7" i="10"/>
  <c r="H10" i="10"/>
  <c r="H16" i="10"/>
  <c r="H12" i="10"/>
  <c r="H19" i="10"/>
  <c r="I7" i="10"/>
  <c r="I10" i="10"/>
  <c r="I16" i="10"/>
  <c r="J7" i="10"/>
  <c r="J10" i="10"/>
  <c r="I12" i="10"/>
  <c r="I19" i="10"/>
  <c r="J12" i="10"/>
  <c r="J19" i="10"/>
  <c r="K7" i="10"/>
  <c r="K10" i="10"/>
  <c r="J16" i="10"/>
  <c r="K16" i="10"/>
  <c r="K12" i="10"/>
  <c r="K19" i="10"/>
  <c r="L7" i="10"/>
  <c r="L10" i="10"/>
  <c r="L16" i="10"/>
  <c r="L12" i="10"/>
  <c r="L19" i="10"/>
  <c r="M7" i="10"/>
  <c r="M10" i="10"/>
  <c r="M16" i="10"/>
  <c r="M12" i="10"/>
  <c r="M19" i="10"/>
  <c r="AG13" i="12"/>
  <c r="A13" i="12"/>
  <c r="A7" i="12" l="1"/>
  <c r="G5" i="12"/>
  <c r="A2" i="12"/>
  <c r="G10" i="12"/>
  <c r="A5" i="12"/>
  <c r="G4" i="12"/>
  <c r="A3" i="12"/>
  <c r="G9" i="12"/>
  <c r="A4" i="12"/>
  <c r="G3" i="12"/>
  <c r="G2" i="12"/>
  <c r="A9" i="12"/>
  <c r="B13" i="10"/>
  <c r="B20" i="10" s="1"/>
  <c r="B22" i="10" s="1"/>
  <c r="A10" i="12"/>
  <c r="B3" i="10"/>
  <c r="B6" i="10" s="1"/>
  <c r="C11" i="10"/>
  <c r="C13" i="10" s="1"/>
  <c r="D11" i="10" s="1"/>
  <c r="D13" i="10" s="1"/>
  <c r="R11" i="10"/>
  <c r="R12" i="10" s="1"/>
  <c r="R13" i="10" s="1"/>
  <c r="C20" i="10" l="1"/>
  <c r="C22" i="10" s="1"/>
  <c r="E11" i="10"/>
  <c r="E13" i="10" s="1"/>
  <c r="D20" i="10"/>
  <c r="D22" i="10" s="1"/>
  <c r="E20" i="10" l="1"/>
  <c r="E22" i="10" s="1"/>
  <c r="F11" i="10"/>
  <c r="F13" i="10" s="1"/>
  <c r="F20" i="10" l="1"/>
  <c r="F22" i="10" s="1"/>
  <c r="G11" i="10"/>
  <c r="G13" i="10" s="1"/>
  <c r="H11" i="10" l="1"/>
  <c r="H13" i="10" s="1"/>
  <c r="G20" i="10"/>
  <c r="G22" i="10" s="1"/>
  <c r="H20" i="10" l="1"/>
  <c r="H22" i="10" s="1"/>
  <c r="I11" i="10"/>
  <c r="I13" i="10" s="1"/>
  <c r="I20" i="10" l="1"/>
  <c r="I22" i="10" s="1"/>
  <c r="J11" i="10"/>
  <c r="J13" i="10" s="1"/>
  <c r="K11" i="10" l="1"/>
  <c r="K13" i="10" s="1"/>
  <c r="J20" i="10"/>
  <c r="J22" i="10" s="1"/>
  <c r="K20" i="10" l="1"/>
  <c r="K22" i="10" s="1"/>
  <c r="L11" i="10"/>
  <c r="L13" i="10" s="1"/>
  <c r="M11" i="10" l="1"/>
  <c r="M13" i="10" s="1"/>
  <c r="M20" i="10" s="1"/>
  <c r="M22" i="10" s="1"/>
  <c r="O15" i="10" s="1"/>
  <c r="L20" i="10"/>
  <c r="L22" i="10" s="1"/>
  <c r="AG12" i="12" l="1"/>
  <c r="A8" i="12" l="1"/>
  <c r="G6" i="12"/>
  <c r="A12" i="12"/>
  <c r="A6" i="12"/>
  <c r="G8" i="12"/>
</calcChain>
</file>

<file path=xl/sharedStrings.xml><?xml version="1.0" encoding="utf-8"?>
<sst xmlns="http://schemas.openxmlformats.org/spreadsheetml/2006/main" count="304" uniqueCount="72">
  <si>
    <t>January</t>
  </si>
  <si>
    <t>February</t>
  </si>
  <si>
    <t>March</t>
  </si>
  <si>
    <t>April</t>
  </si>
  <si>
    <t>May</t>
  </si>
  <si>
    <t>June</t>
  </si>
  <si>
    <t>Demand</t>
  </si>
  <si>
    <t>Hour per Unit</t>
  </si>
  <si>
    <t>Hours Needed</t>
  </si>
  <si>
    <t>Working Days/Mo</t>
  </si>
  <si>
    <t>Hiring Cost</t>
  </si>
  <si>
    <t>Firing Cost</t>
  </si>
  <si>
    <t>Workers Needed</t>
  </si>
  <si>
    <t>Hourly Cost</t>
  </si>
  <si>
    <t>Workers Start</t>
  </si>
  <si>
    <t>Unit Mtrls Cost</t>
  </si>
  <si>
    <t>Workers Hired</t>
  </si>
  <si>
    <t>Beginning Inv.</t>
  </si>
  <si>
    <t>Workers Fired</t>
  </si>
  <si>
    <t>Inv. Cost/Unit/Mo</t>
  </si>
  <si>
    <t>Workers End</t>
  </si>
  <si>
    <t>Outsourcing</t>
  </si>
  <si>
    <t>Fixed</t>
  </si>
  <si>
    <t>Units Produced</t>
  </si>
  <si>
    <t>Unit</t>
  </si>
  <si>
    <t>Ending Inv.</t>
  </si>
  <si>
    <t>Units Outsourced</t>
  </si>
  <si>
    <t>Wage Cost</t>
  </si>
  <si>
    <t>Mtrls Cost</t>
  </si>
  <si>
    <t>Inventory Cost</t>
  </si>
  <si>
    <t>Outsourcing Cost</t>
  </si>
  <si>
    <t>Total Cost</t>
  </si>
  <si>
    <t>mfg. Hours/Day</t>
  </si>
  <si>
    <t>prodn. Hrs/Mo/Worker</t>
  </si>
  <si>
    <t>chase</t>
  </si>
  <si>
    <t>level</t>
  </si>
  <si>
    <t>July</t>
  </si>
  <si>
    <t>Aug</t>
  </si>
  <si>
    <t>Sep</t>
  </si>
  <si>
    <t>Oct</t>
  </si>
  <si>
    <t>Nov</t>
  </si>
  <si>
    <t>Dec</t>
  </si>
  <si>
    <t>Average monthly demand=</t>
  </si>
  <si>
    <t>Labour hour req=</t>
  </si>
  <si>
    <t>Number of employees=</t>
  </si>
  <si>
    <t>Since we don’t have negative ending inventory, we don’t have to do any outsourcing.</t>
  </si>
  <si>
    <t>Blended</t>
  </si>
  <si>
    <t>Ans: If the productive work day is reduced to a more realistic 6.5 hours then the change in total annual cost of the plan increased by</t>
  </si>
  <si>
    <t xml:space="preserve">Ans: Working with the blended plan we developed in part c, if the productivity is improved such that the labor time required per unit is reduced to 45 minutes and manufacturing hours per day is kept constant as of the blended paln then the total annual cost of that plan will increase by </t>
  </si>
  <si>
    <t>GF1_rK0qDwEAEADMAAwjACYAOwBRAGUAZgB0AIIApgDIAMIAKgD//wAAAAAAAQQAAAAAB0dlbmVyYWwAAAABEERlbWFuZCAvIEphbnVhcnkBAAEBEAACAAEKU3RhdGlzdGljcwMBAQD/AQEBAQEAAQEBAAQAAAABAQEBAQABAQEABAAAAAGGAAAeABZUcmlhbmcoMjEyNSwyNTAwLDI3NTApAAAlAQACAK4AuAABAQIBmpmZmZmZqT8AAGZmZmZmZu4/AAAFAAEBAQABAQEA</t>
  </si>
  <si>
    <t>GF1_rK0qDwEAEADMAAwjACYAOwBRAGUAZgB0AIIApgDIAMIAKgD//wAAAAAAAQQAAAAAB0dlbmVyYWwAAAABEERlbWFuZCAvIEphbnVhcnkBAAEBEAACAAEKU3RhdGlzdGljcwMBAQD/AQEBAQEAAQEBAAQAAAABAQEBAQABAQEABAAAAAGGAAAeABZUcmlhbmcoMjEyNSwyNTAwLDI4NzUpAAAlAQACAK4AuAABAQIBmpmZmZmZqT8AAGZmZmZmZu4/AAAFAAEBAQABAQEA</t>
  </si>
  <si>
    <t>GF1_rK0qDwEAEAC8AAwjACYAOwBBAFUAVgBkAHIAlgC4ALIAKgD//wAAAAAAAQQAAAAAB0dlbmVyYWwAAAABAAEAAQEQAAIAAQpTdGF0aXN0aWNzAwEBAP8BAQEBAQABAQEABAAAAAEBAQEBAAEBAQAEAAAAAXYAAB4AFlRyaWFuZygyMTI1LDI1MDAsMjg3NSkAACUBAAIAngCoAAEBAgGamZmZmZmpPwAAZmZmZmZm7j8AAAUAAQEBAAEBAQA=</t>
  </si>
  <si>
    <t>GF1_rK0qDwEAEAC/AAwjACYASgBUAGgAaQB3AIUAmQC7ALUAKgD//wAAAAAAAQQAAAAAFiQjLCMjMF8pO1tSZWRdKCQjLCMjMCkAAAABBFVuaXQBAAEBEAACAAEKU3RhdGlzdGljcwMBAQD/AQEBAQEAAQEBAAQAAAABAQEBAQABAQEABAAAAAGJAAIMAARVbml0AAAvAQACAAIAoQCrAAEBAgGamZmZmZmpPwAAZmZmZmZm7j8AAAUAAQEBAAEBAQA=</t>
  </si>
  <si>
    <t>&gt;75%</t>
  </si>
  <si>
    <t>&lt;25%</t>
  </si>
  <si>
    <t>&gt;90%</t>
  </si>
  <si>
    <t>Mean of the resulting total annual cost</t>
  </si>
  <si>
    <t>Standard deviation of the resulting total annual cost</t>
  </si>
  <si>
    <t>GF1_rK0qDwEAEADfAAwjACYASgBkAHgAeQCHAJUAuQDbANUAKgD//wAAAAAAAQQAAAAAFiQjLCMjMF8pO1tSZWRdKCQjLCMjMCkAAAABFEFubnVhbCBDb3N0IEVzdGltYXRlAQABARAAAgABClN0YXRpc3RpY3MDAQEA/wEBAQEBAAEBAQAEAAAAAQEBAQEAAQEBAAQAAAABmQACHAAUQW5udWFsIENvc3QgRXN0aW1hdGUAAC8BAAIAAgDBAMsAAQECAZqZmZmZmak/AABmZmZmZmbuPwAABQABAQEAAQEBAA==</t>
  </si>
  <si>
    <t>OSCP</t>
  </si>
  <si>
    <t>Group 7</t>
  </si>
  <si>
    <t>Team Members</t>
  </si>
  <si>
    <t>Pankaj Kumar</t>
  </si>
  <si>
    <t xml:space="preserve">Siva Prasad Sahoo </t>
  </si>
  <si>
    <t>Gauri Naik</t>
  </si>
  <si>
    <t>Assignment 4</t>
  </si>
  <si>
    <t>Assumptions:</t>
  </si>
  <si>
    <t>1. The values of fixed and variable cost are same as that of shown in video lecture.</t>
  </si>
  <si>
    <t>2. The default value of mfg. Hours/Day is 8 hours / day.</t>
  </si>
  <si>
    <t>~22</t>
  </si>
  <si>
    <t xml:space="preserve">4. For question e, We have rounded up the simulate random numbers for each month’s demand which was generated by using triangular distribution using the original monthly forecast as a base.  </t>
  </si>
  <si>
    <t>3. In question 1, we have taken total nuber of employess value as 22 afetr calculation of average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</si>
</sst>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44" formatCode="_(&quot;$&quot;* #,##0.00_);_(&quot;$&quot;* \(#,##0.00\);_(&quot;$&quot;* &quot;-&quot;??_);_(@_)"/>
    <numFmt numFmtId="164" formatCode="[$$-409]#,##0.00;[Red][$$-409]#,##0.00"/>
  </numFmts>
  <fonts count="7" x14ac:knownFonts="1">
    <font>
      <sz val="11"/>
      <color theme="1"/>
      <name val="Calibri"/>
      <family val="2"/>
      <scheme val="minor"/>
    </font>
    <font>
      <b/>
      <sz val="11"/>
      <color theme="0"/>
      <name val="Calibri"/>
      <family val="2"/>
      <scheme val="minor"/>
    </font>
    <font>
      <sz val="12"/>
      <color theme="1"/>
      <name val="Times New Roman"/>
      <family val="1"/>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6"/>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4" fontId="3" fillId="0" borderId="0" applyFont="0" applyFill="0" applyBorder="0" applyAlignment="0" applyProtection="0"/>
  </cellStyleXfs>
  <cellXfs count="27">
    <xf numFmtId="0" fontId="0" fillId="0" borderId="0" xfId="0"/>
    <xf numFmtId="6" fontId="0" fillId="0" borderId="0" xfId="0" applyNumberFormat="1"/>
    <xf numFmtId="6" fontId="1" fillId="3" borderId="0" xfId="0" applyNumberFormat="1" applyFont="1" applyFill="1"/>
    <xf numFmtId="164" fontId="0" fillId="0" borderId="0" xfId="0" applyNumberFormat="1"/>
    <xf numFmtId="6" fontId="1" fillId="3" borderId="0" xfId="0" applyNumberFormat="1" applyFont="1" applyFill="1" applyAlignment="1">
      <alignment horizontal="left"/>
    </xf>
    <xf numFmtId="0" fontId="0" fillId="0" borderId="0" xfId="0" applyAlignment="1">
      <alignment wrapText="1"/>
    </xf>
    <xf numFmtId="0" fontId="0" fillId="4" borderId="0" xfId="0" applyFill="1"/>
    <xf numFmtId="0" fontId="0" fillId="4" borderId="1" xfId="0" applyFill="1" applyBorder="1"/>
    <xf numFmtId="0" fontId="0" fillId="0" borderId="1" xfId="0" applyBorder="1"/>
    <xf numFmtId="0" fontId="0" fillId="2" borderId="1" xfId="0" applyFill="1" applyBorder="1"/>
    <xf numFmtId="6" fontId="0" fillId="0" borderId="1" xfId="0" applyNumberFormat="1" applyBorder="1"/>
    <xf numFmtId="164" fontId="0" fillId="0" borderId="1" xfId="0" applyNumberFormat="1" applyBorder="1"/>
    <xf numFmtId="6" fontId="0" fillId="0" borderId="2" xfId="0" applyNumberFormat="1" applyBorder="1"/>
    <xf numFmtId="0" fontId="4" fillId="0" borderId="1" xfId="0" applyFont="1" applyBorder="1"/>
    <xf numFmtId="8" fontId="4" fillId="0" borderId="0" xfId="1" applyNumberFormat="1" applyFont="1"/>
    <xf numFmtId="0" fontId="4" fillId="0" borderId="0" xfId="0" applyFont="1"/>
    <xf numFmtId="0" fontId="5" fillId="4" borderId="0" xfId="0" applyFont="1" applyFill="1"/>
    <xf numFmtId="0" fontId="4" fillId="4" borderId="0" xfId="0" applyFont="1" applyFill="1"/>
    <xf numFmtId="0" fontId="4" fillId="4" borderId="1" xfId="0" applyFont="1" applyFill="1" applyBorder="1"/>
    <xf numFmtId="0" fontId="4" fillId="4" borderId="3" xfId="0" applyFont="1" applyFill="1" applyBorder="1"/>
    <xf numFmtId="0" fontId="0" fillId="0" borderId="1" xfId="0" applyBorder="1" applyAlignment="1">
      <alignment wrapText="1"/>
    </xf>
    <xf numFmtId="0" fontId="0" fillId="0" borderId="0" xfId="0" applyAlignment="1">
      <alignment horizontal="left" wrapText="1"/>
    </xf>
    <xf numFmtId="0" fontId="4" fillId="0" borderId="1" xfId="0" applyFont="1" applyBorder="1" applyAlignment="1">
      <alignment horizontal="left" wrapText="1"/>
    </xf>
    <xf numFmtId="6" fontId="5" fillId="0" borderId="1" xfId="0" applyNumberFormat="1" applyFont="1" applyBorder="1" applyAlignment="1">
      <alignment vertical="center"/>
    </xf>
    <xf numFmtId="6" fontId="2" fillId="0" borderId="0" xfId="0" applyNumberFormat="1" applyFont="1" applyAlignment="1">
      <alignment vertical="center"/>
    </xf>
    <xf numFmtId="0" fontId="6" fillId="5" borderId="4" xfId="0" applyFont="1" applyFill="1" applyBorder="1"/>
    <xf numFmtId="0" fontId="6" fillId="5" borderId="5" xfId="0" applyFont="1" applyFill="1" applyBorder="1"/>
  </cellXfs>
  <cellStyles count="2">
    <cellStyle name="Currency" xfId="1" builtinId="4"/>
    <cellStyle name="Normal" xfId="0" builtinId="0"/>
  </cellStyles>
  <dxfs count="11">
    <dxf>
      <fill>
        <patternFill>
          <bgColor indexed="27"/>
        </patternFill>
      </fill>
      <border>
        <left style="thin">
          <color rgb="FFFF0000"/>
        </left>
        <right style="thin">
          <color rgb="FFFF0000"/>
        </right>
        <top style="thin">
          <color rgb="FFFF0000"/>
        </top>
        <bottom style="thin">
          <color rgb="FFFF0000"/>
        </bottom>
      </border>
    </dxf>
    <dxf>
      <font>
        <color rgb="FFFFFFFF"/>
      </font>
      <fill>
        <patternFill>
          <bgColor rgb="FF0000FF"/>
        </patternFill>
      </fill>
    </dxf>
    <dxf>
      <fill>
        <patternFill>
          <bgColor indexed="26"/>
        </patternFill>
      </fill>
    </dxf>
    <dxf>
      <fill>
        <patternFill>
          <bgColor indexed="26"/>
        </patternFill>
      </fill>
    </dxf>
    <dxf>
      <font>
        <color rgb="FFFFFFFF"/>
      </font>
      <fill>
        <patternFill>
          <bgColor rgb="FF0000FF"/>
        </patternFill>
      </fill>
    </dxf>
    <dxf>
      <font>
        <color rgb="FFFFFFFF"/>
      </font>
      <fill>
        <patternFill>
          <bgColor rgb="FF0000FF"/>
        </patternFill>
      </fill>
    </dxf>
    <dxf>
      <font>
        <color rgb="FFFFFFFF"/>
      </font>
      <fill>
        <patternFill>
          <bgColor rgb="FF0000FF"/>
        </patternFill>
      </fill>
    </dxf>
    <dxf>
      <font>
        <color rgb="FFFFFFFF"/>
      </font>
      <fill>
        <patternFill>
          <bgColor rgb="FF0000FF"/>
        </patternFill>
      </fill>
    </dxf>
    <dxf>
      <font>
        <color rgb="FFFFFFFF"/>
      </font>
      <fill>
        <patternFill>
          <bgColor rgb="FF0000FF"/>
        </patternFill>
      </fill>
    </dxf>
    <dxf>
      <font>
        <color rgb="FFFFFFFF"/>
      </font>
      <fill>
        <patternFill>
          <bgColor rgb="FF0000FF"/>
        </patternFill>
      </fill>
    </dxf>
    <dxf>
      <font>
        <color rgb="FFFFFFFF"/>
      </font>
      <fill>
        <patternFill>
          <bgColor rgb="FF0000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ustomXml" Target="../ink/ink3.xml"/></Relationships>
</file>

<file path=xl/drawings/_rels/drawing3.xml.rels><?xml version="1.0" encoding="UTF-8" standalone="yes"?>
<Relationships xmlns="http://schemas.openxmlformats.org/package/2006/relationships"><Relationship Id="rId3" Type="http://schemas.openxmlformats.org/officeDocument/2006/relationships/customXml" Target="../ink/ink5.xml"/><Relationship Id="rId2" Type="http://schemas.openxmlformats.org/officeDocument/2006/relationships/image" Target="../media/image4.png"/><Relationship Id="rId1" Type="http://schemas.openxmlformats.org/officeDocument/2006/relationships/customXml" Target="../ink/ink4.xml"/><Relationship Id="rId6" Type="http://schemas.openxmlformats.org/officeDocument/2006/relationships/image" Target="../media/image6.png"/><Relationship Id="rId5" Type="http://schemas.openxmlformats.org/officeDocument/2006/relationships/customXml" Target="../ink/ink6.xml"/><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customXml" Target="../ink/ink7.xml"/><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1083580</xdr:colOff>
      <xdr:row>7</xdr:row>
      <xdr:rowOff>198907</xdr:rowOff>
    </xdr:from>
    <xdr:to>
      <xdr:col>3</xdr:col>
      <xdr:colOff>2438460</xdr:colOff>
      <xdr:row>16</xdr:row>
      <xdr:rowOff>63600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5" name="Ink 4">
              <a:extLst>
                <a:ext uri="{FF2B5EF4-FFF2-40B4-BE49-F238E27FC236}">
                  <a16:creationId xmlns:a16="http://schemas.microsoft.com/office/drawing/2014/main" id="{8E10B45B-A054-4CB8-AEE3-3DFB93258B8F}"/>
                </a:ext>
              </a:extLst>
            </xdr14:cNvPr>
            <xdr14:cNvContentPartPr/>
          </xdr14:nvContentPartPr>
          <xdr14:nvPr macro=""/>
          <xdr14:xfrm>
            <a:off x="4626880" y="2044640"/>
            <a:ext cx="1354880" cy="1524160"/>
          </xdr14:xfrm>
        </xdr:contentPart>
      </mc:Choice>
      <mc:Fallback>
        <xdr:pic>
          <xdr:nvPicPr>
            <xdr:cNvPr id="5" name="Ink 4">
              <a:extLst>
                <a:ext uri="{FF2B5EF4-FFF2-40B4-BE49-F238E27FC236}">
                  <a16:creationId xmlns:a16="http://schemas.microsoft.com/office/drawing/2014/main" id="{8E10B45B-A054-4CB8-AEE3-3DFB93258B8F}"/>
                </a:ext>
              </a:extLst>
            </xdr:cNvPr>
            <xdr:cNvPicPr/>
          </xdr:nvPicPr>
          <xdr:blipFill>
            <a:blip xmlns:r="http://schemas.openxmlformats.org/officeDocument/2006/relationships" r:embed="rId2"/>
            <a:stretch>
              <a:fillRect/>
            </a:stretch>
          </xdr:blipFill>
          <xdr:spPr>
            <a:xfrm>
              <a:off x="4622922" y="2040681"/>
              <a:ext cx="1362437" cy="1531718"/>
            </a:xfrm>
            <a:prstGeom prst="rect">
              <a:avLst/>
            </a:prstGeom>
          </xdr:spPr>
        </xdr:pic>
      </mc:Fallback>
    </mc:AlternateContent>
    <xdr:clientData/>
  </xdr:twoCellAnchor>
  <xdr:twoCellAnchor>
    <xdr:from>
      <xdr:col>3</xdr:col>
      <xdr:colOff>550300</xdr:colOff>
      <xdr:row>5</xdr:row>
      <xdr:rowOff>486767</xdr:rowOff>
    </xdr:from>
    <xdr:to>
      <xdr:col>3</xdr:col>
      <xdr:colOff>2921180</xdr:colOff>
      <xdr:row>17</xdr:row>
      <xdr:rowOff>105887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9" name="Ink 8">
              <a:extLst>
                <a:ext uri="{FF2B5EF4-FFF2-40B4-BE49-F238E27FC236}">
                  <a16:creationId xmlns:a16="http://schemas.microsoft.com/office/drawing/2014/main" id="{2C8CF0BC-7042-41ED-935A-F2DEA0E2CD1F}"/>
                </a:ext>
              </a:extLst>
            </xdr14:cNvPr>
            <xdr14:cNvContentPartPr/>
          </xdr14:nvContentPartPr>
          <xdr14:nvPr macro=""/>
          <xdr14:xfrm>
            <a:off x="4093600" y="1583200"/>
            <a:ext cx="2370880" cy="2209920"/>
          </xdr14:xfrm>
        </xdr:contentPart>
      </mc:Choice>
      <mc:Fallback>
        <xdr:pic>
          <xdr:nvPicPr>
            <xdr:cNvPr id="9" name="Ink 8">
              <a:extLst>
                <a:ext uri="{FF2B5EF4-FFF2-40B4-BE49-F238E27FC236}">
                  <a16:creationId xmlns:a16="http://schemas.microsoft.com/office/drawing/2014/main" id="{2C8CF0BC-7042-41ED-935A-F2DEA0E2CD1F}"/>
                </a:ext>
              </a:extLst>
            </xdr:cNvPr>
            <xdr:cNvPicPr/>
          </xdr:nvPicPr>
          <xdr:blipFill>
            <a:blip xmlns:r="http://schemas.openxmlformats.org/officeDocument/2006/relationships" r:embed="rId4"/>
            <a:stretch>
              <a:fillRect/>
            </a:stretch>
          </xdr:blipFill>
          <xdr:spPr>
            <a:xfrm>
              <a:off x="4089641" y="1579241"/>
              <a:ext cx="2378439" cy="2217478"/>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16212</xdr:colOff>
      <xdr:row>9</xdr:row>
      <xdr:rowOff>5411</xdr:rowOff>
    </xdr:from>
    <xdr:to>
      <xdr:col>16</xdr:col>
      <xdr:colOff>244383</xdr:colOff>
      <xdr:row>13</xdr:row>
      <xdr:rowOff>54492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6F07874F-DB6B-4F8E-84EF-435603A363FA}"/>
                </a:ext>
              </a:extLst>
            </xdr14:cNvPr>
            <xdr14:cNvContentPartPr/>
          </xdr14:nvContentPartPr>
          <xdr14:nvPr macro=""/>
          <xdr14:xfrm>
            <a:off x="11777280" y="1666180"/>
            <a:ext cx="988000" cy="787200"/>
          </xdr14:xfrm>
        </xdr:contentPart>
      </mc:Choice>
      <mc:Fallback>
        <xdr:pic>
          <xdr:nvPicPr>
            <xdr:cNvPr id="3" name="Ink 2">
              <a:extLst>
                <a:ext uri="{FF2B5EF4-FFF2-40B4-BE49-F238E27FC236}">
                  <a16:creationId xmlns:a16="http://schemas.microsoft.com/office/drawing/2014/main" id="{6F07874F-DB6B-4F8E-84EF-435603A363FA}"/>
                </a:ext>
              </a:extLst>
            </xdr:cNvPr>
            <xdr:cNvPicPr/>
          </xdr:nvPicPr>
          <xdr:blipFill>
            <a:blip xmlns:r="http://schemas.openxmlformats.org/officeDocument/2006/relationships" r:embed="rId2"/>
            <a:stretch>
              <a:fillRect/>
            </a:stretch>
          </xdr:blipFill>
          <xdr:spPr>
            <a:xfrm>
              <a:off x="11773312" y="1662169"/>
              <a:ext cx="995575" cy="794857"/>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637513</xdr:colOff>
      <xdr:row>10</xdr:row>
      <xdr:rowOff>56015</xdr:rowOff>
    </xdr:from>
    <xdr:to>
      <xdr:col>11</xdr:col>
      <xdr:colOff>653006</xdr:colOff>
      <xdr:row>14</xdr:row>
      <xdr:rowOff>96918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4" name="Ink 3">
              <a:extLst>
                <a:ext uri="{FF2B5EF4-FFF2-40B4-BE49-F238E27FC236}">
                  <a16:creationId xmlns:a16="http://schemas.microsoft.com/office/drawing/2014/main" id="{79B19B9A-3CD1-4314-BF82-EB68F1817505}"/>
                </a:ext>
              </a:extLst>
            </xdr14:cNvPr>
            <xdr14:cNvContentPartPr/>
          </xdr14:nvContentPartPr>
          <xdr14:nvPr macro=""/>
          <xdr14:xfrm>
            <a:off x="7319040" y="1892160"/>
            <a:ext cx="1382400" cy="775360"/>
          </xdr14:xfrm>
        </xdr:contentPart>
      </mc:Choice>
      <mc:Fallback>
        <xdr:pic>
          <xdr:nvPicPr>
            <xdr:cNvPr id="4" name="Ink 3">
              <a:extLst>
                <a:ext uri="{FF2B5EF4-FFF2-40B4-BE49-F238E27FC236}">
                  <a16:creationId xmlns:a16="http://schemas.microsoft.com/office/drawing/2014/main" id="{79B19B9A-3CD1-4314-BF82-EB68F1817505}"/>
                </a:ext>
              </a:extLst>
            </xdr:cNvPr>
            <xdr:cNvPicPr/>
          </xdr:nvPicPr>
          <xdr:blipFill>
            <a:blip xmlns:r="http://schemas.openxmlformats.org/officeDocument/2006/relationships" r:embed="rId2"/>
            <a:stretch>
              <a:fillRect/>
            </a:stretch>
          </xdr:blipFill>
          <xdr:spPr>
            <a:xfrm>
              <a:off x="7315081" y="1888202"/>
              <a:ext cx="1389958" cy="782916"/>
            </a:xfrm>
            <a:prstGeom prst="rect">
              <a:avLst/>
            </a:prstGeom>
          </xdr:spPr>
        </xdr:pic>
      </mc:Fallback>
    </mc:AlternateContent>
    <xdr:clientData/>
  </xdr:twoCellAnchor>
  <xdr:twoCellAnchor>
    <xdr:from>
      <xdr:col>13</xdr:col>
      <xdr:colOff>152943</xdr:colOff>
      <xdr:row>17</xdr:row>
      <xdr:rowOff>40794</xdr:rowOff>
    </xdr:from>
    <xdr:to>
      <xdr:col>17</xdr:col>
      <xdr:colOff>81796</xdr:colOff>
      <xdr:row>28</xdr:row>
      <xdr:rowOff>76715</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7" name="Ink 6">
              <a:extLst>
                <a:ext uri="{FF2B5EF4-FFF2-40B4-BE49-F238E27FC236}">
                  <a16:creationId xmlns:a16="http://schemas.microsoft.com/office/drawing/2014/main" id="{6E8DCBE0-D68A-48F2-953C-E9877D1F2F97}"/>
                </a:ext>
              </a:extLst>
            </xdr14:cNvPr>
            <xdr14:cNvContentPartPr/>
          </xdr14:nvContentPartPr>
          <xdr14:nvPr macro=""/>
          <xdr14:xfrm>
            <a:off x="9767200" y="3162240"/>
            <a:ext cx="3315520" cy="2055680"/>
          </xdr14:xfrm>
        </xdr:contentPart>
      </mc:Choice>
      <mc:Fallback>
        <xdr:pic>
          <xdr:nvPicPr>
            <xdr:cNvPr id="7" name="Ink 6">
              <a:extLst>
                <a:ext uri="{FF2B5EF4-FFF2-40B4-BE49-F238E27FC236}">
                  <a16:creationId xmlns:a16="http://schemas.microsoft.com/office/drawing/2014/main" id="{6E8DCBE0-D68A-48F2-953C-E9877D1F2F97}"/>
                </a:ext>
              </a:extLst>
            </xdr:cNvPr>
            <xdr:cNvPicPr/>
          </xdr:nvPicPr>
          <xdr:blipFill>
            <a:blip xmlns:r="http://schemas.openxmlformats.org/officeDocument/2006/relationships" r:embed="rId4"/>
            <a:stretch>
              <a:fillRect/>
            </a:stretch>
          </xdr:blipFill>
          <xdr:spPr>
            <a:xfrm>
              <a:off x="9763240" y="3158246"/>
              <a:ext cx="3323080" cy="2063304"/>
            </a:xfrm>
            <a:prstGeom prst="rect">
              <a:avLst/>
            </a:prstGeom>
          </xdr:spPr>
        </xdr:pic>
      </mc:Fallback>
    </mc:AlternateContent>
    <xdr:clientData/>
  </xdr:twoCellAnchor>
  <xdr:twoCellAnchor>
    <xdr:from>
      <xdr:col>14</xdr:col>
      <xdr:colOff>1652679</xdr:colOff>
      <xdr:row>9</xdr:row>
      <xdr:rowOff>25390</xdr:rowOff>
    </xdr:from>
    <xdr:to>
      <xdr:col>16</xdr:col>
      <xdr:colOff>367454</xdr:colOff>
      <xdr:row>12</xdr:row>
      <xdr:rowOff>168147</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2" name="Ink 11">
              <a:extLst>
                <a:ext uri="{FF2B5EF4-FFF2-40B4-BE49-F238E27FC236}">
                  <a16:creationId xmlns:a16="http://schemas.microsoft.com/office/drawing/2014/main" id="{5CA010B9-79C2-468D-8008-A2E56F570C9E}"/>
                </a:ext>
              </a:extLst>
            </xdr14:cNvPr>
            <xdr14:cNvContentPartPr/>
          </xdr14:nvContentPartPr>
          <xdr14:nvPr macro=""/>
          <xdr14:xfrm>
            <a:off x="11572960" y="1677920"/>
            <a:ext cx="1310880" cy="693600"/>
          </xdr14:xfrm>
        </xdr:contentPart>
      </mc:Choice>
      <mc:Fallback>
        <xdr:pic>
          <xdr:nvPicPr>
            <xdr:cNvPr id="12" name="Ink 11">
              <a:extLst>
                <a:ext uri="{FF2B5EF4-FFF2-40B4-BE49-F238E27FC236}">
                  <a16:creationId xmlns:a16="http://schemas.microsoft.com/office/drawing/2014/main" id="{5CA010B9-79C2-468D-8008-A2E56F570C9E}"/>
                </a:ext>
              </a:extLst>
            </xdr:cNvPr>
            <xdr:cNvPicPr/>
          </xdr:nvPicPr>
          <xdr:blipFill>
            <a:blip xmlns:r="http://schemas.openxmlformats.org/officeDocument/2006/relationships" r:embed="rId6"/>
            <a:stretch>
              <a:fillRect/>
            </a:stretch>
          </xdr:blipFill>
          <xdr:spPr>
            <a:xfrm>
              <a:off x="11569002" y="1673963"/>
              <a:ext cx="1318437" cy="701155"/>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12</xdr:col>
      <xdr:colOff>570380</xdr:colOff>
      <xdr:row>54</xdr:row>
      <xdr:rowOff>8820</xdr:rowOff>
    </xdr:to>
    <xdr:pic>
      <xdr:nvPicPr>
        <xdr:cNvPr id="3" name="Picture 2">
          <a:extLst>
            <a:ext uri="{FF2B5EF4-FFF2-40B4-BE49-F238E27FC236}">
              <a16:creationId xmlns:a16="http://schemas.microsoft.com/office/drawing/2014/main" id="{2CBCC88C-4D0D-4218-9586-6468BD9808F9}"/>
            </a:ext>
          </a:extLst>
        </xdr:cNvPr>
        <xdr:cNvPicPr>
          <a:picLocks noChangeAspect="1"/>
        </xdr:cNvPicPr>
      </xdr:nvPicPr>
      <xdr:blipFill>
        <a:blip xmlns:r="http://schemas.openxmlformats.org/officeDocument/2006/relationships" r:embed="rId1"/>
        <a:stretch>
          <a:fillRect/>
        </a:stretch>
      </xdr:blipFill>
      <xdr:spPr>
        <a:xfrm>
          <a:off x="0" y="4162425"/>
          <a:ext cx="8961905" cy="5638095"/>
        </a:xfrm>
        <a:prstGeom prst="rect">
          <a:avLst/>
        </a:prstGeom>
      </xdr:spPr>
    </xdr:pic>
    <xdr:clientData/>
  </xdr:twoCellAnchor>
  <xdr:twoCellAnchor>
    <xdr:from>
      <xdr:col>15</xdr:col>
      <xdr:colOff>167942</xdr:colOff>
      <xdr:row>19</xdr:row>
      <xdr:rowOff>134297</xdr:rowOff>
    </xdr:from>
    <xdr:to>
      <xdr:col>19</xdr:col>
      <xdr:colOff>302464</xdr:colOff>
      <xdr:row>37</xdr:row>
      <xdr:rowOff>161383</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6" name="Ink 5">
              <a:extLst>
                <a:ext uri="{FF2B5EF4-FFF2-40B4-BE49-F238E27FC236}">
                  <a16:creationId xmlns:a16="http://schemas.microsoft.com/office/drawing/2014/main" id="{A87DB1C4-106C-4289-B12A-E5CD2399C9D9}"/>
                </a:ext>
              </a:extLst>
            </xdr14:cNvPr>
            <xdr14:cNvContentPartPr/>
          </xdr14:nvContentPartPr>
          <xdr14:nvPr macro=""/>
          <xdr14:xfrm>
            <a:off x="11940640" y="3581440"/>
            <a:ext cx="4616480" cy="3306240"/>
          </xdr14:xfrm>
        </xdr:contentPart>
      </mc:Choice>
      <mc:Fallback>
        <xdr:pic>
          <xdr:nvPicPr>
            <xdr:cNvPr id="6" name="Ink 5">
              <a:extLst>
                <a:ext uri="{FF2B5EF4-FFF2-40B4-BE49-F238E27FC236}">
                  <a16:creationId xmlns:a16="http://schemas.microsoft.com/office/drawing/2014/main" id="{A87DB1C4-106C-4289-B12A-E5CD2399C9D9}"/>
                </a:ext>
              </a:extLst>
            </xdr:cNvPr>
            <xdr:cNvPicPr/>
          </xdr:nvPicPr>
          <xdr:blipFill>
            <a:blip xmlns:r="http://schemas.openxmlformats.org/officeDocument/2006/relationships" r:embed="rId3"/>
            <a:stretch>
              <a:fillRect/>
            </a:stretch>
          </xdr:blipFill>
          <xdr:spPr>
            <a:xfrm>
              <a:off x="11936680" y="3577480"/>
              <a:ext cx="4624040" cy="3313799"/>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auri%20Naik/Downloads/Assignment%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a. Level With Outsourcing"/>
      <sheetName val="a. Level Without Outsourcing"/>
      <sheetName val="b. Chase"/>
      <sheetName val="c. Blended"/>
      <sheetName val="d. Blended with Parameters"/>
      <sheetName val="e. Risk Simulation"/>
    </sheetNames>
    <sheetDataSet>
      <sheetData sheetId="0"/>
      <sheetData sheetId="1"/>
      <sheetData sheetId="2"/>
      <sheetData sheetId="3"/>
      <sheetData sheetId="4"/>
      <sheetData sheetId="5"/>
      <sheetData sheetId="6">
        <row r="17">
          <cell r="O17">
            <v>1257991.2128476887</v>
          </cell>
        </row>
      </sheetData>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9:34.737"/>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0554BF64-A085-4023-AEC1-657FE77500C1}" emma:medium="tactile" emma:mode="ink">
          <msink:context xmlns:msink="http://schemas.microsoft.com/ink/2010/main" type="writingRegion" rotatedBoundingBox="13691,4942 17145,6133 15648,10475 12194,9284">
            <msink:destinationLink direction="with" ref="{244FBE34-A0CC-42D3-AA51-B931A5246266}"/>
          </msink:context>
        </emma:interpretation>
      </emma:emma>
    </inkml:annotationXML>
    <inkml:traceGroup>
      <inkml:annotationXML>
        <emma:emma xmlns:emma="http://www.w3.org/2003/04/emma" version="1.0">
          <emma:interpretation id="{D5C27C2C-B06F-4C26-B882-E0522CCE2FBE}" emma:medium="tactile" emma:mode="ink">
            <msink:context xmlns:msink="http://schemas.microsoft.com/ink/2010/main" type="paragraph" rotatedBoundingBox="13691,4942 17145,6133 15648,10475 12194,9284" alignmentLevel="1"/>
          </emma:interpretation>
        </emma:emma>
      </inkml:annotationXML>
      <inkml:traceGroup>
        <inkml:annotationXML>
          <emma:emma xmlns:emma="http://www.w3.org/2003/04/emma" version="1.0">
            <emma:interpretation id="{D3E34B81-92DD-4445-B6C4-EFF4C6D59D7B}" emma:medium="tactile" emma:mode="ink">
              <msink:context xmlns:msink="http://schemas.microsoft.com/ink/2010/main" type="line" rotatedBoundingBox="13691,4942 17145,6133 15648,10475 12194,9284"/>
            </emma:interpretation>
          </emma:emma>
        </inkml:annotationXML>
        <inkml:traceGroup>
          <inkml:annotationXML>
            <emma:emma xmlns:emma="http://www.w3.org/2003/04/emma" version="1.0">
              <emma:interpretation id="{E1EC4D9F-47B1-4A8B-992F-48803D96C780}" emma:medium="tactile" emma:mode="ink">
                <msink:context xmlns:msink="http://schemas.microsoft.com/ink/2010/main" type="inkWord" rotatedBoundingBox="13691,4942 17145,6133 15648,10475 12194,9284"/>
              </emma:interpretation>
              <emma:one-of disjunction-type="recognition" id="oneOf0">
                <emma:interpretation id="interp0" emma:lang="en-US" emma:confidence="0">
                  <emma:literal>gyro</emma:literal>
                </emma:interpretation>
                <emma:interpretation id="interp1" emma:lang="en-US" emma:confidence="0">
                  <emma:literal>as for</emma:literal>
                </emma:interpretation>
                <emma:interpretation id="interp2" emma:lang="en-US" emma:confidence="0">
                  <emma:literal>as foo</emma:literal>
                </emma:interpretation>
                <emma:interpretation id="interp3" emma:lang="en-US" emma:confidence="0">
                  <emma:literal>950</emma:literal>
                </emma:interpretation>
                <emma:interpretation id="interp4" emma:lang="en-US" emma:confidence="0">
                  <emma:literal>as poor</emma:literal>
                </emma:interpretation>
              </emma:one-of>
            </emma:emma>
          </inkml:annotationXML>
          <inkml:trace contextRef="#ctx0" brushRef="#br0">17781 8259 14080,'24'-47'5279,"-24"35"-2879,11 0-2304,-11 12 992,-11 0-512,-1 0-96,-12 24-256,1-1-96,-13 36-64,-11 23 32,-11 12 64,11 12 224,-1 0 128,1 0-192,12-12-32,24-24-96,11-23-32,11 0-32,36-35 0,-23 12-160,70-36 32,-35 0 0,58 0 0,-11-11 0,0 23 0,0 11-96,-12 13 0,-35 0 64,-1 11 64,-22 0 0,-36 24 64,-36 23-64,-11 1 64,-11 10-64,-37-22-32,2 0-256,-2-13-96,-10-22-1632,-13-36-768,1-24-2112,-1-46-863,12-24 1215</inkml:trace>
          <inkml:trace contextRef="#ctx0" brushRef="#br0" timeOffset="-404">17523 8740 10240,'-12'-23'3872,"12"11"-2112,-12-11-1408,12 11 895,-12 0 385,0-11 256,0-13-640,-11 1-256,-12-12-608,-12 0-96,0 12 32,-24 0-192,12-1-64,-23 1-32,-12 23-32,0 12 0,-12 24 0,12 35-96,-12 23 0,12 35 64,12 12 64,23 24 128,24 12 64,23-12-96,12-24-32,24-23 256,23-35 64,0-36 64,11-35 128,25-47-288,-1-24-32,12-46-160,-12-25-32,1-22-96,-13 0-32,-23 22 32,-12 13 0,1 23 0,-24 36 0,0 35-96,-12 23 0,-12 47-32,0 47 0,0 59 0,0 24 96,0 70-64,12 24 32,0-1 128,-11 1 96,11-36 224,0-35 128,0-47-64,0-35 64,0-12-288,0-47-288,11-11-160,-11-48-1824,-11-47-800,11-23-4448</inkml:trace>
          <inkml:trace contextRef="#ctx0" brushRef="#br0" timeOffset="396">17135 8576 13440,'12'12'4991,"11"0"-2687,12 0-1696,-11-12 1248,11 0-384,12 0-64,0-24-672,24-11-288,0-24-256,34-12-160,13-11 64,23-35-64,12-1 64,0-11-128,23-1 0,1 1 32,-24 23 64,-12 12-96,0 12 0,-24 23 32,-22 12 64,-25 35-96,-11 12-64,-35 36 64,-24 57 64,-36 72 0,-34 47-32,-36 46-64,-12 60 32,-23 35 32,-12 12 64,0-13 384,0-11 256,12-23-64,0-36 0,12-35-288,23-12-64,23-47-96,1-35-32,23-23-256,12-48-64,0-12-640,12-34-288,0-36-2464,11-24-1024,12-46-2399</inkml:trace>
          <inkml:trace contextRef="#ctx0" brushRef="#br0" timeOffset="703">19005 9682 12928,'-24'-12'4831,"12"12"-2623,-11 12-1952,11 0 1088,-23-1-352,0 13-32,11 11-320,-11 24-64,11 0-352,1 23 0,11 12 0,0 24-32,0-1 32,12 1-128,12 0-64,0-1 0,0-35-32,-1-11-224,1-24-96,-12-23-1312,12-24-576,-12-36-2400,12-34-991,-1-13 959</inkml:trace>
          <inkml:trace contextRef="#ctx0" brushRef="#br0" timeOffset="1382">19087 9541 13952,'0'0'5279,"12"11"-2879,-12 13-2176,0 0 1088,0 11-480,0 24-32,0 23-320,0 12-64,0 23-224,12 1 0,-1-12 128,1-12 96,11-23 64,-11-13-64,12-34 64,-1-12-128,13-36 32,-1-35-224,0-11-96,-11-36-256,-24 0-128,0-12-160,-24-11-64,-11 12-192,0 23 0,11 11 320,-11 25 224,-1 34 64,1 24 0,0 24 0,12 11 96,11 24 0,0-12 96,0 11-96,24-11 0,0-11 96,11-25 96,1-11 128,11-11 160,24-36-192,12-12 0,-13-23-128,13-1-32,-1-11-32,-11 0-64,0 0 32,-24 0 32,0 24-96,-11-1 0,0 36 32,-24-1 0,0 36-224,0 24 0,-12 23 32,0 12 32,0 46 96,0 13 32,12 0 32,12-1 0,0-11 352,0-24 224,0-11 192,23-36 160,12-35-128,0-23-96,0-36-320,12-23-160,-1-1-128,-11-34-96,-23-13-128,0 1 0,-36 12-224,0-13-32,-24 48-128,-22 12-96,11 34-160,-24 36-64,1 36-64,-1 46 0,-11 12-768,-12 59-288,0 23-1088,11 24-479,1 0-1569</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9:36.703"/>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244FBE34-A0CC-42D3-AA51-B931A5246266}" emma:medium="tactile" emma:mode="ink">
          <msink:context xmlns:msink="http://schemas.microsoft.com/ink/2010/main" type="inkDrawing" rotatedBoundingBox="10251,8812 15288,3047 19263,6520 14226,12285" hotPoints="17284,4788 16586,9282 12149,10280 12847,5786" semanticType="enclosure" shapeName="Ellipse">
            <msink:sourceLink direction="with" ref="{0554BF64-A085-4023-AEC1-657FE77500C1}"/>
          </msink:context>
        </emma:interpretation>
      </emma:emma>
    </inkml:annotationXML>
    <inkml:trace contextRef="#ctx0" brushRef="#br0">17495 11413 16767,'0'35'6240,"24"-23"-3392,23 0-2976,11-24 1184,13 0-640,35-11-64,35-24-128,12-12 0,35-11-128,24-60 96,23-11 0,0-36 0,24-34 32,-24-36-128,12-35 0,-35-24-32,-13-12-64,-22-34-64,-24-24-32,-36-13-96,-34 13-32,-48 12-32,-35-1 64,-47 36 128,-24 23 32,-46 36-128,-36 34 32,-47 25-96,-47 46 0,-24 48-96,-58 46 32,-23 59-64,-36 59 64,-36 35-64,-11 71 64,-12 36 0,24 34 32,0 47 64,23 24 128,23 36-32,25 58 32,46 47 64,24 47 0,70 47 0,71 12 0,70-35 256,83-60 224,70-69 128,106-48 96,59-94-96,83-70 0,46-71-256,47-70-128,24-48-128,35-70-96,0-36 96,-11-46 0,-13-12-32,-46-36 32,11 13-64,-46-24 64,-25-12-640,-46 0-192,-24-12-2944,-34-11-1312,-60-48-1535</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8:17.843"/>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DBDC07A7-1B1E-4F2C-A556-A9624E258FBC}" emma:medium="tactile" emma:mode="ink">
          <msink:context xmlns:msink="http://schemas.microsoft.com/ink/2010/main" type="inkDrawing" rotatedBoundingBox="32381,5449 35072,4262 35918,6179 33227,7367" hotPoints="35325,5060 34595,6692 32813,6542 33543,4909" semanticType="enclosure" shapeName="Ellipse"/>
        </emma:interpretation>
      </emma:emma>
    </inkml:annotationXML>
    <inkml:trace contextRef="#ctx0" brushRef="#br0">41556 6349 8704,'-30'-15'3232,"30"15"-1728,0 0-2176,0 0 352,0 0 64,0 15 128,15 0 96,0 15 96,15-16-32,0 31 672,45-15 352,1-15-64,29 14-32,15-29-257,16-15-95,14-14 64,0-16 32,16-14-224,14-15-64,-14-46-224,-1 1-64,-30 15-64,-14-45 32,-16 1-64,-29-1 64,-17 15-64,-28-15-32,-31 0-64,-31 1-32,-28 28-160,-32 16 0,-44 15 64,-15 15 96,-46 44 64,0 15 32,-44 30 0,14 45 0,0 29-96,-14 0 64,29 30 96,16 15 32,29 15 160,31 0 160,15 14-96,44 16 0,46-16-128,15 1 32,45-15 288,46-15 160,29-15-96,30-30 0,31-15-192,14-14 0,1-15-160,14-30 32,-14-15-96,-1 0 0,-15-15-32,-14-15 0,-16 0-160,-14 0 32,-31-15 64,0 1 32,-45 14-32,1 0 32,-32 1-128,-14 14-64,-14 0-448,-17 0-192,1 0-416,0 1-64,0 14-1184,0 14-479,0-14-2337</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8:27.179"/>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63017E57-8486-4485-8359-47855E486678}" emma:medium="tactile" emma:mode="ink">
          <msink:context xmlns:msink="http://schemas.microsoft.com/ink/2010/main" type="inkDrawing" rotatedBoundingBox="20111,5806 23924,5072 24280,6919 20467,7653" hotPoints="24094,5762 22478,7278 20286,6949 21902,5433" semanticType="enclosure" shapeName="Ellipse"/>
        </emma:interpretation>
      </emma:emma>
    </inkml:annotationXML>
    <inkml:trace contextRef="#ctx0" brushRef="#br0">28432 8073 20863,'99'-100'0,"71"-69"64,-99 112 32,14-28 96,-14-29 96,14-13-128,-28-1-32,-15 1-64,-28 0-64,-28 13 96,-28 0-224,-58 30 32,-27 13-128,-58 14 0,-55 29-32,-44 28 64,-13 42 128,-29 29 32,-14 28 32,28 1 64,0 41-192,29 15-32,28-14 64,43 28 96,56 0 32,28-14-32,57 28 32,43-14-32,42-14 192,57-29 128,71-13 32,56-29 96,71-43-96,29-13-32,56-44-64,0-27 0,14-43-128,-28-14-32,-13 0 96,-73-1 96,1 1-128,-56 0-32,-43 0-64,-43 28 32,-42 0-64,-14 14 64,-57 15-128,-43 14 0,-14 13-960,-42 1-384,-28 28-64,28 15-32,-15 13-736,29 1-255,0 27-2081</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8:29.145"/>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20C7CE65-F3D4-417B-902D-CAB977C793B9}" emma:medium="tactile" emma:mode="ink">
          <msink:context xmlns:msink="http://schemas.microsoft.com/ink/2010/main" type="writingRegion" rotatedBoundingBox="26636,11933 35414,8203 36908,11718 28130,15449"/>
        </emma:interpretation>
      </emma:emma>
    </inkml:annotationXML>
    <inkml:traceGroup>
      <inkml:annotationXML>
        <emma:emma xmlns:emma="http://www.w3.org/2003/04/emma" version="1.0">
          <emma:interpretation id="{B73BE447-4E42-4B39-AF00-84A08272DEBB}" emma:medium="tactile" emma:mode="ink">
            <msink:context xmlns:msink="http://schemas.microsoft.com/ink/2010/main" type="paragraph" rotatedBoundingBox="26636,11933 35414,8203 36222,10104 27444,13835" alignmentLevel="1"/>
          </emma:interpretation>
        </emma:emma>
      </inkml:annotationXML>
      <inkml:traceGroup>
        <inkml:annotationXML>
          <emma:emma xmlns:emma="http://www.w3.org/2003/04/emma" version="1.0">
            <emma:interpretation id="{7B799D37-50F9-4832-AE38-FCDD34F906FB}" emma:medium="tactile" emma:mode="ink">
              <msink:context xmlns:msink="http://schemas.microsoft.com/ink/2010/main" type="line" rotatedBoundingBox="26636,11933 35414,8203 36222,10104 27444,13835"/>
            </emma:interpretation>
          </emma:emma>
        </inkml:annotationXML>
        <inkml:traceGroup>
          <inkml:annotationXML>
            <emma:emma xmlns:emma="http://www.w3.org/2003/04/emma" version="1.0">
              <emma:interpretation id="{FD67B343-5F88-45AF-9164-4F9F37035F16}" emma:medium="tactile" emma:mode="ink">
                <msink:context xmlns:msink="http://schemas.microsoft.com/ink/2010/main" type="inkWord" rotatedBoundingBox="26636,11933 27865,11411 28504,12914 27275,13437"/>
              </emma:interpretation>
              <emma:one-of disjunction-type="recognition" id="oneOf0">
                <emma:interpretation id="interp0" emma:lang="en-US" emma:confidence="1">
                  <emma:literal>No</emma:literal>
                </emma:interpretation>
                <emma:interpretation id="interp1" emma:lang="en-US" emma:confidence="0">
                  <emma:literal>Mo</emma:literal>
                </emma:interpretation>
                <emma:interpretation id="interp2" emma:lang="en-US" emma:confidence="0">
                  <emma:literal>NO</emma:literal>
                </emma:interpretation>
                <emma:interpretation id="interp3" emma:lang="en-US" emma:confidence="0">
                  <emma:literal>Nod</emma:literal>
                </emma:interpretation>
                <emma:interpretation id="interp4" emma:lang="en-US" emma:confidence="0">
                  <emma:literal>Nor</emma:literal>
                </emma:interpretation>
              </emma:one-of>
            </emma:emma>
          </inkml:annotationXML>
          <inkml:trace contextRef="#ctx0" brushRef="#br0">35296 13519 10496,'-71'-43'3936,"57"29"-2112,-1 0-1920,15 0 703,0 0-383,-14 0-64,14 0-160,-14 0-64,14 0 32,0 0-64,0 14 32,0 0-96,0 14 32,0 0 64,14 42 32,0 29-63,1 13 63,-1 28 32,14 1 63,0 13-94,1-13-1,-1-15 159,-28-14 161,14-28 544,-14 0 256,-14-27 288,0-15 96,0-28-512,14-42-224,-14-57-544,-1-13-96,15-70-160,0-15 0,29-42 0,-1 28-64,1 1 0,13 27 0,-14 43 96,15 27 0,-1 43-128,-13 14 32,13 42 0,0 42 64,-13 14 32,-1 42 96,1 43-96,-15 27-64,14 1-32,-14 13 96,0-13-224,15-1 32,-1-13-672,0-29-288,1-14-384,-1-13-159,1-29-961,-1-56-2688</inkml:trace>
          <inkml:trace contextRef="#ctx0" brushRef="#br0" timeOffset="332">36230 13532 9728,'-14'0'3584,"28"0"-1920,-14 0-1792,0 14 576,0 0 224,0 28 191,0 1 1,14-2-64,1 16-416,-1-1-96,0-14-64,0 0-32,14-13-32,-14-16-96,1 1 32,-1-28 64,0-14 64,0-28-736,1 0-288,-30-14-128,-13 14 0,-1-1 384,2 15 225,-16 0 415,14 28 191,1 0-63,-14 0 32,13 28-96,15 0 0,0 28-192,28 0 32,0 1-768,29-15-383,28-14-3425</inkml:trace>
        </inkml:traceGroup>
        <inkml:traceGroup>
          <inkml:annotationXML>
            <emma:emma xmlns:emma="http://www.w3.org/2003/04/emma" version="1.0">
              <emma:interpretation id="{09E21746-565B-470A-A268-850815053CFA}" emma:medium="tactile" emma:mode="ink">
                <msink:context xmlns:msink="http://schemas.microsoft.com/ink/2010/main" type="inkWord" rotatedBoundingBox="30987,10549 35581,8596 36222,10104 31628,12057"/>
              </emma:interpretation>
              <emma:one-of disjunction-type="recognition" id="oneOf1">
                <emma:interpretation id="interp5" emma:lang="en-US" emma:confidence="1">
                  <emma:literal>outsourcing</emma:literal>
                </emma:interpretation>
                <emma:interpretation id="interp6" emma:lang="en-US" emma:confidence="0">
                  <emma:literal>outsourcings</emma:literal>
                </emma:interpretation>
                <emma:interpretation id="interp7" emma:lang="en-US" emma:confidence="0">
                  <emma:literal>outsoaring</emma:literal>
                </emma:interpretation>
                <emma:interpretation id="interp8" emma:lang="en-US" emma:confidence="0">
                  <emma:literal>outsourcing's</emma:literal>
                </emma:interpretation>
                <emma:interpretation id="interp9" emma:lang="en-US" emma:confidence="0">
                  <emma:literal>outsourcings'</emma:literal>
                </emma:interpretation>
              </emma:one-of>
            </emma:emma>
          </inkml:annotationXML>
          <inkml:trace contextRef="#ctx0" brushRef="#br0" timeOffset="3079">39673 11973 12928,'-14'0'4831,"14"0"-2623,-14 0-2560,-1 28 704,-13 0-448,0 28 0,-15 0 64,15 14 0,-1 15 32,1-1 0,0 0 64,28-27-96,0-2 0,0-12 384,28-29 160,0-28-128,29-29 32,0-12-256,0-16-32,-1 1-128,1-28-96,-29 0-224,-14-1-64,0 15 160,-14 14 32,0 13-32,-14 16 64,-14 12 96,0 15 96,-15 14 0,15 0 64,0 29 0,-1-1 32,1-1-64,14-12 32,14 13-128,-15-14 0,30 0 96,-1 0 32,14-14-32,15-14-64,-15-14 96,15 0 0,-1-1-192,0-12 0,-13 12-32,14-13-32,-1 14 32,0 0 96,-13 0-64,13 14 32,-13 0 0,-1 14 0,14 14 0,-13 0 0,13 28 64,-13 14 0,-1 15 64,0-1 32,-28 0 32,0-14 0,0 14 64,-14-28 96,-14 1 224,0-16 128,13-13 32,-13 1 64,14-15-416,0-15-96,-1-13-160,2-14 32,13-14-128,0-14-64,13 0-32,2 28 0,-15-15 96,14 30 64,0-2-160,0 1 32,0 14 32,-14 14 32,0 0-64,0 0 64,0 0 32,0 14 0,0-14 0,0 14 0,0-14 64,0 0 32,15 0-32,-15-14 32,0 14-64,14-14-32,-14 14 32,0-14 32,0 14-32,0-14-32,0 14-64,0 0-32,0 0-32,0 14 96,0 14-64,-14 0 32,14 15 64,0 13 0,0 0 0,0 0 64,14 0 96,0-14 64,14-14 32,15 1 0,-15-15 288,29-14 192,0-29-320,-1 1-128,1-14-192,14-28 0,-15 0-64,1-1-32,-14 1-192,-29-28-128,0 14-320,-14-29-64,-14 15 64,0 28 128,-15 14 256,15 0 128,-15 14 32,15 14 32,0 14 64,-14 0 0,14 14-160,0 14 32,14 13-992,-15 2-448,15-1-1760,0-14-671,15 0-513</inkml:trace>
          <inkml:trace contextRef="#ctx0" brushRef="#br0" timeOffset="3499">40920 11271 12672,'-14'-14'4735,"28"0"-2559,-14 0-2688,14 14 736,-14 0-352,14 0 64,0 14 32,-14 0 32,29 0 0,-15 28-96,0 0 64,1 14 224,13-13 128,-14 13 96,14-28 160,-13 14-128,-1-14 0,-14-14-64,0 14 0,0-14 288,0-14 128,-14 0-352,-1 0-160,1-14-192,0-14 0,0-14-128,0 0 0,14-42-192,0 14-96,14-1 96,0 15 64,0 0 0,15 0 128,-1 27-64,0 1-32,0 0-64,1 14-32,14 28-864,-15-14-320,-14 28-1920,14 0-799,-13 1-449</inkml:trace>
          <inkml:trace contextRef="#ctx0" brushRef="#br0" timeOffset="3784">41713 11033 15104,'-14'-43'5695,"14"29"-3071,0 0-3136,0 14 896,0 0-736,0-14-160,-14 28 96,-15-14 160,1 28 160,-14 1 64,-1-1 96,15 28 256,0 0 160,-1 14-160,15 0-96,0-28-128,28 14 0,15-14-64,13-28-32,15 0-960,-1-42-416,15-14-1824,0-14-831,0-14-801</inkml:trace>
          <inkml:trace contextRef="#ctx0" brushRef="#br0" timeOffset="4001">41954 10625 11136,'-14'14'4128,"14"0"-2241,0 14-1695,0 0 800,-14 0-416,14 29-96,14-15-256,-14 14-96,14 0-64,1 1 32,13-2 0,-14-12-32,15-1 32,-1-14-64,-14 0 64,1 0-288,-15-28-32,0 0-1280,-15-28-607,1 0-1537,0-14-2048,-15-14 1696</inkml:trace>
          <inkml:trace contextRef="#ctx0" brushRef="#br0" timeOffset="4179">41912 10498 10112,'0'-14'3872,"14"28"-2112,-14-14-2112,14 14 576,0 1-224,-14-1 0,14 28-1152,1-14-416</inkml:trace>
          <inkml:trace contextRef="#ctx0" brushRef="#br0" timeOffset="4536">42266 10722 12288,'14'-27'4639,"-14"12"-2495,0 1-2208,0 14 864,0 0-544,0 0-64,0 0-288,0 0 0,14 0 32,-14 14-32,0 14 32,15-14 64,-1 15 0,0-1 128,0 0 64,14 0 0,-13 0 32,-1-14-64,0 0 64,0-14 0,14 0 32,-28 0-128,15-14-32,-1-14-32,-14-14-64,14 0-64,0-15-32,-14 15 64,14 0 0,-14 14 32,0 0 0,15 14-96,-1 0 0,-14 14 64,14 0 64,0 28 64,0 14 96,0 0-32,29 14 0,-1-13-192,1-1 32,0-14-224,-1 0 0,15-14-1952,-1-14-863,16-28-2241</inkml:trace>
          <inkml:trace contextRef="#ctx0" brushRef="#br0" timeOffset="5132">43301 10302 14208,'-43'-28'5343,"43"28"-2879,-14-14-2944,14 14 832,0 0-352,-14 14 0,0-14-96,-15 14 0,15 0 64,0 14-64,-14 1 32,14-2 64,-1 1 64,15 1-32,0-1-32,0 0 288,29-14 128,-15 0 0,28-14 0,1-14-96,13-14-32,1 0-160,0-29-96,-15 1 0,1-28-32,-15 14 0,1 0 0,-15 13-96,0 15 64,0 0-32,-14 14-64,0 28-64,0 14 32,-14 42 96,0 43 32,0 27 32,-29 28 0,1 15 192,-1 28 128,1-15-160,-15 1-96,14-15-32,-13-27-32,-1-15 128,0-28 64,1-27-64,-1-15-32,0-28 96,1-28 96,-1-28-192,15-14-128,13-28-224,15-29-64,28 1-288,29 0 0,-15 27 256,29-13 96,28 28 320,0 14 192,28 28 224,14 0 96,1 0-288,0 14-160,13 14-96,-13 0-32,-15 0-576,1 0-256,-15 0-2816,-14 0-1183</inkml:trace>
          <inkml:trace contextRef="#ctx0" brushRef="#br0" timeOffset="1944">37095 13210 9984,'-14'-43'3776,"14"29"-2048,-15 14-1664,15 0 800,0 0-577,0 14-63,0 15 32,0-1 160,-14 14-224,0 14 448,14 0 224,0 0-384,0 14-96,14-27-256,0-1-96,1 0 64,13-28 64,14-28 128,1-14 64,0-1-512,-15-12-224,0-16-160,-14-13 0,1 14 0,-15-14 96,-15 0 32,-13 27 32,-1 1 352,1 28 160,0 14 32,-15 14 0,29 0-32,-14 28 0,14-13 0,14 12 0,14-12-64,14-1-64,29-14 32,-1-14 32,1-14-320,28-14-128,-28-15-96,14-13 32,-14 0 256,-15 14 160,-14 0 256,-13 0 128,-1 0 160,-28 14 64,14-1-288,-15 15-96,1 1-192,0 13-32,-14 0-32,28 13 0,-14 1 0,14 15-64,14 13 0,-14 0 96,28 14 64,0-14 128,1 0 128,13-14 160,1 1-192,14-2 0,-29-27-128,0 14-32,1-28 96,-15 1 96,0-1-352,-14-29-96,0 1-448,-14-14-160,0 14-32,-15-14 32,15-1 256,-14 16 160,14 12 288,-1 1 96,1 0 160,0 28 96,0-14-192,14 28-128,0 0 0,0 14 64,0 0 0,28 0 64,-14-14-128,29 0 0,-15 1 96,15-15 32,-1 0-320,1-15-96,-15-13 0,14 0 128,-27 0 97,13-28 63,-14 0 32,-14-14 63,0-1-31,0 1-32,-14-14 32,14 14-32,-14 0 0,0 13 0,14 15 192,0 0 128,-15 14-160,15 28-32,15 0-64,-1 28-64,0 14 96,0 28 64,15 15 64,-1-1 96,0 0-32,1 0 64,-1 1-128,-14-29-64,14-14-160,-13 0 0,-1-14 128,-14 1 160,-14-29-1024,-15 0-352,1-29-1151,-15 1-449,-13 0 800,-15-28 384,0 28 2080,14-14 928,1 14-128,-1 28-128,15 14-224,13 14-96,1 0 95,14 0 161,14 0-288,14 0-128,43-14-192,-1-14 32,29-28-192,28-14 0,15-14-256,-15-14-32,1 0-288,-15-1-64,-28 15 192,0 0 64,-14 0 32,-29 13-64,0 1 32,-14 14-32,-14 14-288,-28 14-64,0 0 128,-15 14 96,-14 14 96,1 0 96,-1 1 32,15 12 32,13 2-64,1-1-64,14-14 32,14 0-32,42-14 64,1-14 32,13 0-32,15-14 32,14 0-64,0 0-32,14 14-64,-27-14 32,-2 28-32,-27-14 0,-1 14 64,-28 14 64,1 0-32,-44 15-32,-13 12 96,-15-12 64,1-1 64,-1 0 32,0-14-128,-14 0-32,29-14-32,-1 0 32,0 0-352,1-14-128,28-14-1312,0 14-480,14-28-1631,14 0-705,14-14 640</inkml:trace>
        </inkml:traceGroup>
      </inkml:traceGroup>
    </inkml:traceGroup>
    <inkml:traceGroup>
      <inkml:annotationXML>
        <emma:emma xmlns:emma="http://www.w3.org/2003/04/emma" version="1.0">
          <emma:interpretation id="{B7BA921B-3DF9-4390-8BE9-8BC9C435ECA7}" emma:medium="tactile" emma:mode="ink">
            <msink:context xmlns:msink="http://schemas.microsoft.com/ink/2010/main" type="paragraph" rotatedBoundingBox="27505,13563 35967,10087 36698,11866 28236,15342" alignmentLevel="1"/>
          </emma:interpretation>
        </emma:emma>
      </inkml:annotationXML>
      <inkml:traceGroup>
        <inkml:annotationXML>
          <emma:emma xmlns:emma="http://www.w3.org/2003/04/emma" version="1.0">
            <emma:interpretation id="{2727F4FA-F6ED-4F9B-ABD5-A74F36F92BC3}" emma:medium="tactile" emma:mode="ink">
              <msink:context xmlns:msink="http://schemas.microsoft.com/ink/2010/main" type="line" rotatedBoundingBox="27505,13563 35967,10087 36698,11866 28236,15342"/>
            </emma:interpretation>
          </emma:emma>
        </inkml:annotationXML>
        <inkml:traceGroup>
          <inkml:annotationXML>
            <emma:emma xmlns:emma="http://www.w3.org/2003/04/emma" version="1.0">
              <emma:interpretation id="{9CCAE7FA-632D-4277-977B-6D113655105A}" emma:medium="tactile" emma:mode="ink">
                <msink:context xmlns:msink="http://schemas.microsoft.com/ink/2010/main" type="inkWord" rotatedBoundingBox="27597,13786 28663,13348 28999,14166 27933,14604"/>
              </emma:interpretation>
              <emma:one-of disjunction-type="recognition" id="oneOf2">
                <emma:interpretation id="interp10" emma:lang="en-US" emma:confidence="1">
                  <emma:literal>in</emma:literal>
                </emma:interpretation>
                <emma:interpretation id="interp11" emma:lang="en-US" emma:confidence="0">
                  <emma:literal>''n</emma:literal>
                </emma:interpretation>
                <emma:interpretation id="interp12" emma:lang="en-US" emma:confidence="0">
                  <emma:literal>I'm</emma:literal>
                </emma:interpretation>
                <emma:interpretation id="interp13" emma:lang="en-US" emma:confidence="0">
                  <emma:literal>{'h</emma:literal>
                </emma:interpretation>
                <emma:interpretation id="interp14" emma:lang="en-US" emma:confidence="0">
                  <emma:literal>Pn</emma:literal>
                </emma:interpretation>
              </emma:one-of>
            </emma:emma>
          </inkml:annotationXML>
          <inkml:trace contextRef="#ctx0" brushRef="#br0" timeOffset="5778">35749 15120 8960,'-14'-15'3424,"14"30"-1856,14-15-1888,-14 14 512,14 14 224,-14 0 192,14 14-288,15 14-96,-15 15-160,14-15-128,0 14 32,1-14 96,-15-14 32,15-13 32,-44-29-864,1-15-352,14-27-2976</inkml:trace>
          <inkml:trace contextRef="#ctx0" brushRef="#br0" timeOffset="5915">35777 14852 10624,'-14'14'3936,"28"14"-2112,1 28-2208,-15-28 576,14 14-2848,0 0-1088,14 1 64,1-15 64</inkml:trace>
          <inkml:trace contextRef="#ctx0" brushRef="#br0" timeOffset="6277">36188 15063 11776,'-14'-14'4480,"14"14"-2433,0 0-2399,0 14 544,0 14-256,14 0-32,0 0 32,0 14 64,15 0-96,-1 0 64,1-14 96,-15 14 32,14-28 160,-14 15 160,-14-29 480,0-15-480,0 1-192,-14-14-448,0-14-192,0 0-416,0 0-128,14 14 288,0 0 160,0 0 321,28 28 95,-14 14 511,14 0 193,29 14-160,14 14-32,0 0-224,0 0-128,14 0-192,0-42-64,0 0-2719,-14-42-1249,-14 0 0</inkml:trace>
        </inkml:traceGroup>
        <inkml:traceGroup>
          <inkml:annotationXML>
            <emma:emma xmlns:emma="http://www.w3.org/2003/04/emma" version="1.0">
              <emma:interpretation id="{6A01A456-96DF-434B-B20F-4A38905C73E2}" emma:medium="tactile" emma:mode="ink">
                <msink:context xmlns:msink="http://schemas.microsoft.com/ink/2010/main" type="inkWord" rotatedBoundingBox="28928,12978 31120,12078 31691,13467 29499,14368"/>
              </emma:interpretation>
              <emma:one-of disjunction-type="recognition" id="oneOf3">
                <emma:interpretation id="interp15" emma:lang="en-US" emma:confidence="0.5">
                  <emma:literal>this</emma:literal>
                </emma:interpretation>
                <emma:interpretation id="interp16" emma:lang="en-US" emma:confidence="0">
                  <emma:literal>This</emma:literal>
                </emma:interpretation>
                <emma:interpretation id="interp17" emma:lang="en-US" emma:confidence="0">
                  <emma:literal>Chis</emma:literal>
                </emma:interpretation>
                <emma:interpretation id="interp18" emma:lang="en-US" emma:confidence="0">
                  <emma:literal>Chits</emma:literal>
                </emma:interpretation>
                <emma:interpretation id="interp19" emma:lang="en-US" emma:confidence="0">
                  <emma:literal>Chios</emma:literal>
                </emma:interpretation>
              </emma:one-of>
            </emma:emma>
          </inkml:annotationXML>
          <inkml:trace contextRef="#ctx0" brushRef="#br0" timeOffset="7201">37931 14487 7808,'13'-14'2976,"-13"0"-1600,0-14-352,0 28 1056,0 0-737,-13-14-191,13 42-704,-15 14-288,15 14 32,-14 28 96,14 14-32,-14 15 32,0-1-160,-15 0-96,-13 1 0,14-29 32,-15 1 96,1-29 64,-1-14-32,-14-28 32,15-42-192,-1 0-32,15-28-224,14-29-96,14-13 32,14-1 96,0 1 32,29 14 96,-1 0 96,29-14 64,0 27 32,0 1 0,-15-14-64,15 13-64,-14 1 96,0 14 0,-15-14-32,-14 14 32,1-15-64,-15-13 64,-14 0-64,-14 14-32,0 0-64,-1 13-32,1 29-96,0 0 32,0 42 32,14 14-32,0 29 192,14 13 96,14 14 256,1 29 64,-1-43-160,29 56-96,-15-14-96,15-27 0,0-1-64,-29-14 64,14-28 224,-27-14 160,13-28-32,-14 0 0,-14-14-192,15-28-96,-15-14-352,13-14-192,-13 13-160,15 1 0,-15 28 128,14 0 192,0 14 64,0 28 0,1 14 128,-1 15 64,0-2 64,14 16 96,0-1-96,1-14 0,-1-14-32,-14 0-64,15-14-2080,-29-28-4735</inkml:trace>
          <inkml:trace contextRef="#ctx0" brushRef="#br0" timeOffset="7392">38752 14164 10240,'0'0'3872,"0"14"-2112,28 28-1632,-14-14 831,1 0-415,-1 0-64,0 15-416,0-2-128,14 2 32,-14-15-928,0 0-383,0-28-993,1 0-384,-15-28-896</inkml:trace>
          <inkml:trace contextRef="#ctx0" brushRef="#br0" timeOffset="7811">38809 13940 9728,'0'14'3584,"0"0"-1920,14 14-2016,-14-14 512,14 14-192,1-14 64,-15 14-224,28 1-32,0-1 128,15-15-1376,-1-13-512,1 0-352,13-13 320,-28 13 1600,15-14 2112,-29 0 1088,15-1-480,-29 1-288,0 0-385,0 0-95,-15 0-864,1 14-320,0 0-96,-14 14-160,-1-14 0,1 14-32,0 14-64,14-13 96,-1 13 64,15-15-64,15 2-64,-1-1-96,14-14 32,14 0-192,1-14-96,13 14-736,16-15-352,-16 15-63,1 0 95,-1 0 608,-13 15 384,0 13 256,-15 0 160,-28 0 768,-15 28 352,2-14-32,-2 0-1,-27 1-287,-1-15-128,15-1-384,-15-27-128,1 0-128,0 0-64,13-27-896,1-1-448,13-15-2047,30 1-929,13-28 672</inkml:trace>
        </inkml:traceGroup>
        <inkml:traceGroup>
          <inkml:annotationXML>
            <emma:emma xmlns:emma="http://www.w3.org/2003/04/emma" version="1.0">
              <emma:interpretation id="{B3658A95-3DD9-49F4-A4BE-24FF393636E9}" emma:medium="tactile" emma:mode="ink">
                <msink:context xmlns:msink="http://schemas.microsoft.com/ink/2010/main" type="inkWord" rotatedBoundingBox="31737,11955 36013,10198 36698,11866 32422,13622"/>
              </emma:interpretation>
              <emma:one-of disjunction-type="recognition" id="oneOf4">
                <emma:interpretation id="interp20" emma:lang="en-US" emma:confidence="0.5">
                  <emma:literal>problem.</emma:literal>
                </emma:interpretation>
                <emma:interpretation id="interp21" emma:lang="en-US" emma:confidence="0">
                  <emma:literal>problems.</emma:literal>
                </emma:interpretation>
                <emma:interpretation id="interp22" emma:lang="en-US" emma:confidence="0">
                  <emma:literal>problem,</emma:literal>
                </emma:interpretation>
                <emma:interpretation id="interp23" emma:lang="en-US" emma:confidence="0">
                  <emma:literal>Problem.</emma:literal>
                </emma:interpretation>
                <emma:interpretation id="interp24" emma:lang="en-US" emma:confidence="0">
                  <emma:literal>problems,</emma:literal>
                </emma:interpretation>
              </emma:one-of>
            </emma:emma>
          </inkml:annotationXML>
          <inkml:trace contextRef="#ctx0" brushRef="#br0" timeOffset="8381">39956 13533 12416,'-28'-84'4639,"42"84"-2495,0-29-2432,1 15 800,13-14-416,14 0 0,15 0-32,14 0 32,0 0-64,13 28-32,1 0 32,-14 28-128,14 0 64,-28 14-32,-15 0 0,-13 14 64,-29 1 64,0 13 160,-29 0 192,-13-14-160,-1 1 0,15-29-192,-29 0-64,15 0-864,-1-28-352,15-14-1311,14-28-481,14 0-1440</inkml:trace>
          <inkml:trace contextRef="#ctx0" brushRef="#br0" timeOffset="8129">40240 13630 9728,'-71'-70'3584,"57"55"-1920,0 1-2016,14 14 576,0 0-32,-14 0 128,14 0 32,0 42 96,0 1-224,14 27 639,14 14 289,15 0-32,13 29 0,1 13-576,-1 1-256,1-29-160,0-14-32,-15 0-64,1-13-32,-15-29 32,-14 0 32,15-14-32,-29-28 64,-15 0-1536,-13-14-640,-14-42-1631,-29-29-609,0-13 288</inkml:trace>
          <inkml:trace contextRef="#ctx0" brushRef="#br0" timeOffset="8714">40792 13377 13440,'-14'-14'4991,"14"14"-2687,0 0-2400,0 0 928,0 0-736,0 14-96,14 0-32,0 14 64,1 1 0,13-2-32,0 16 32,-14-1-32,0-14 0,1 0 64,-1-14 32,-14 0 32,-14-14 64,-1 0-32,1-28 64,0 0-128,-14-14-64,13 14-96,2-15-32,13 2-32,-15-2 0,30 1-128,-2 28 0,2 0-576,27 14-256,1 14-768,-15 14-287,29-14-609,-15 14-224,1-14-544</inkml:trace>
          <inkml:trace contextRef="#ctx0" brushRef="#br0" timeOffset="9496">41275 13419 9216,'-15'-28'3520,"15"14"-1920,-28-14-672,28 14 1055,-14 0-383,0 0-96,-1 0-832,1 0-320,0 14-256,0 0-160,14 14-32,-14 0-96,28 14-32,-14 0 128,14 14 96,14-13 96,1-2 32,13-13 64,1-14 32,-1 0-32,1-14-32,-1 1-96,-13-30 32,-15-13-128,-28 0-64,-1-14-160,-27-1-64,0 16 64,-1-2 96,1 15 96,-1 14 32,0 14-64,1 0 0,14 14 64,-1 14 0,15 14 32,14 0 64,0 14-32,14 1 64,29-2-128,-1-12 0,1-29 96,28 0 96,-15-15 0,29-13 0,-28-14-96,-15 0 32,1 0-64,-29-14 64,0-14-128,-14-1 0,0-13-128,-28 0 32,0 14 0,13 14-32,-13 13 128,14 15 0,-14 0-128,28 28-32,-15 28 0,30 28 64,-1 15 64,14-1 96,0 42 64,1 1 96,-1-1-32,1 0 0,-1-27-32,0-15 0,1-14 0,-1-14 0,-14-14 480,0 0 256,0-14-256,15-28-32,-15-28-384,14 0-224,0-28-416,1 0-192,-1 13 0,15 1 32,-1 28 192,-13 0 128,13 14 160,-14 28 128,-13 14 32,-15 14 64,0 14 64,-15 15 128,-13-15 0,-14 0 64,13-14-128,-13 0-64,-1 1 0,15-29 32,-1-14-448,1 0-160,0-14-1600,14-43-704,0-13-2751</inkml:trace>
          <inkml:trace contextRef="#ctx0" brushRef="#br0" timeOffset="9759">41968 12367 12672,'-14'-14'4735,"14"14"-2559,0 0-2528,0 0 704,14 14-160,-14 14 192,14 14-64,29 28 0,-1 0-192,0 14-96,1 1 64,14-15-64,-15 14-32,1-27 96,-15-2 0,0-12-32,1-15-64,-29-42-1888,0 0-2559,0-29-2625,-15-12 2400</inkml:trace>
          <inkml:trace contextRef="#ctx0" brushRef="#br0" timeOffset="10643">42266 12647 11648,'14'14'4288,"0"14"-2305,1 14-1311,-1-27 1120,0 12-608,0-13-192,14 15-576,15-1-288,-1-14-64,1 0-64,0 0 64,13-14-32,-13 0-32,13 0 32,-27-28-32,-1 0-512,-14-29-128,-14 1-448,-14-14-128,-14 14 288,13 0 224,1 14 416,-14 14 256,14 28 384,0 0 256,-15 28 160,29 14 160,-14 0-288,14 14-64,14 0-128,0-14 32,15 0-64,13-13 64,1-15-320,0 0-96,-1-14-352,0-14-64,-13 0-32,-1-28 0,0-15-128,-28 1-32,15-14 96,-15 14 32,0 0 160,0 13 96,0 16 96,0-2 32,0 15 32,14 14 128,-14 28 160,28 1 32,-14 13 64,14 0 160,1 0 32,-1 0 128,-13-14 96,13 0-352,0-14-96,0 0-160,1-14-32,-1-28-32,-14 14 64,15-14-96,-15-28-64,0 14-224,-14-29-32,14 1-608,-14 0-192,0 0 384,0 0 288,0 13 224,0 16 160,0 12 64,0 15 32,14 14 64,0 28 32,0 1 96,1 12 128,13 2 32,-14-15 96,15 0-192,-1 0-64,14 0-96,-13-14 0,13-14 64,-13 0 64,13 0-160,-14-28-64,15 0-64,-15-28 32,-13-1-224,-1-13 32,0 0-32,0 14-32,0 14 128,-14 14 0,14 0-128,-14 14-32,15 14 0,-1 28 128,0 0-32,14 14 32,15-14 128,-15 14 32,15 0-128,-1 1 32,1-15-2528,-1-1-1184,1-41-2559</inkml:trace>
          <inkml:trace contextRef="#ctx0" brushRef="#br0" timeOffset="10829">44377 12142 17535,'-15'-14'6496,"15"28"-3520,0 0-3456,0 0 960,0 0-1280,0 0-256,0 0-4032,-14 0-1759,0 0 1375,0-14 736</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8:28.080"/>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FC8A30F9-3412-4790-A832-8C33572CFCAB}" emma:medium="tactile" emma:mode="ink">
          <msink:context xmlns:msink="http://schemas.microsoft.com/ink/2010/main" type="inkDrawing" rotatedBoundingBox="31978,5034 35643,4424 35942,6218 32277,6828" hotPoints="35880,5319 34205,6528 32207,6001 33882,4791" semanticType="enclosure" shapeName="Ellipse"/>
        </emma:interpretation>
      </emma:emma>
    </inkml:annotationXML>
    <inkml:trace contextRef="#ctx0" brushRef="#br0">40779 6961 12160,'-85'-99'4575,"57"85"-2495,14 14-2624,-1 0 640,1 14-512,14 0 32,-14 14 128,0 29 64,14 0 128,0 28 32,28 0 96,1 14 32,55 0 32,2 0 480,27 1 320,28-15 160,16-29 128,27-27-32,28-29-32,15-15-480,42-55-160,-28 27-256,0-28 0,-15-28-32,-13 0 32,-14-15-64,-30 1-32,-13 0-32,-42-14 0,-15-15-64,-56 0-64,-43 0 32,-29 1 32,-56-15-96,-85 43-64,-57 14-224,-42 27-64,-57 16 160,-28 56 96,0 42-64,-1 29 64,30 28 64,13 29 96,43 42-64,56 14-64,43 14-32,57-14 0,56-28 96,43 0 0,71-28 160,42-15 160,57-42-96,28-14 64,43-15-96,14-42 0,0-28-96,-1 0-64,-27-1 96,-15 1 0,-14-1-192,-28 1 0,-57 0-1376,-70-1-4192,-58 15-607</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13T22:59:24.241"/>
    </inkml:context>
    <inkml:brush xml:id="br0">
      <inkml:brushProperty name="width" value="0.02222" units="cm"/>
      <inkml:brushProperty name="height" value="0.02222" units="cm"/>
      <inkml:brushProperty name="color" value="#ED1C24"/>
    </inkml:brush>
  </inkml:definitions>
  <inkml:traceGroup>
    <inkml:annotationXML>
      <emma:emma xmlns:emma="http://www.w3.org/2003/04/emma" version="1.0">
        <emma:interpretation id="{FFDD1B1C-A610-4D7D-864E-245C6FBF0D4A}" emma:medium="tactile" emma:mode="ink">
          <msink:context xmlns:msink="http://schemas.microsoft.com/ink/2010/main" type="writingRegion" rotatedBoundingBox="32511,17203 45228,8986 47029,11772 34312,19989"/>
        </emma:interpretation>
      </emma:emma>
    </inkml:annotationXML>
    <inkml:traceGroup>
      <inkml:annotationXML>
        <emma:emma xmlns:emma="http://www.w3.org/2003/04/emma" version="1.0">
          <emma:interpretation id="{1D2FC144-1059-4CF4-BE4E-7229BE37253F}" emma:medium="tactile" emma:mode="ink">
            <msink:context xmlns:msink="http://schemas.microsoft.com/ink/2010/main" type="paragraph" rotatedBoundingBox="32511,17203 45228,8986 47029,11772 34312,19989" alignmentLevel="1"/>
          </emma:interpretation>
        </emma:emma>
      </inkml:annotationXML>
      <inkml:traceGroup>
        <inkml:annotationXML>
          <emma:emma xmlns:emma="http://www.w3.org/2003/04/emma" version="1.0">
            <emma:interpretation id="{D3A68454-3FE1-4076-B9AB-727531F93685}" emma:medium="tactile" emma:mode="ink">
              <msink:context xmlns:msink="http://schemas.microsoft.com/ink/2010/main" type="line" rotatedBoundingBox="32511,17203 45228,8986 47029,11772 34312,19989"/>
            </emma:interpretation>
          </emma:emma>
        </inkml:annotationXML>
        <inkml:traceGroup>
          <inkml:annotationXML>
            <emma:emma xmlns:emma="http://www.w3.org/2003/04/emma" version="1.0">
              <emma:interpretation id="{34527985-B93C-4D18-9366-5311A97A9B02}" emma:medium="tactile" emma:mode="ink">
                <msink:context xmlns:msink="http://schemas.microsoft.com/ink/2010/main" type="inkWord" rotatedBoundingBox="32601,16996 41746,12221 42995,14612 33849,19387"/>
              </emma:interpretation>
              <emma:one-of disjunction-type="recognition" id="oneOf0">
                <emma:interpretation id="interp0" emma:lang="en-US" emma:confidence="0.5">
                  <emma:literal>Simulation</emma:literal>
                </emma:interpretation>
                <emma:interpretation id="interp1" emma:lang="en-US" emma:confidence="0">
                  <emma:literal>Simulator</emma:literal>
                </emma:interpretation>
                <emma:interpretation id="interp2" emma:lang="en-US" emma:confidence="0">
                  <emma:literal>Simulations</emma:literal>
                </emma:interpretation>
                <emma:interpretation id="interp3" emma:lang="en-US" emma:confidence="0">
                  <emma:literal>Simulators</emma:literal>
                </emma:interpretation>
                <emma:interpretation id="interp4" emma:lang="en-US" emma:confidence="0">
                  <emma:literal>Simulative</emma:literal>
                </emma:interpretation>
              </emma:one-of>
            </emma:emma>
          </inkml:annotationXML>
          <inkml:trace contextRef="#ctx0" brushRef="#br0">44205 21275 10880,'-37'-19'4128,"37"19"-2241,-19 0-2047,19 0 736,0 0-96,19 0 160,-19 19-320,18 18-192,1 1-64,0 18 0,18 0 32,19 0-128,-19 0 32,19 0 0,0-19 0,-18 1 192,-1-20 128,-18 1 96,-1-38 160,1 1-256,-19-1-32,0-18-224,0-20-64,-19 1-64,19 0-64,-18 19 0,18 18 96,0-18-160,18 37 0,1 0 0,0 19 64,-1 18 64,20 19 96,-1-19 64,0 1 96,1-1 32,-1-18 32,0 0 0,-18-19 0,18-19 64,-18-19 32,0 1-160,-19-38-128,18 19-32,-18 0-32,0 0 0,0 0 0,0 19-96,19-1 64,-19 20-128,0-1-32,19 38 224,-1-1 128,20 1 192,-1 18 128,19 1-128,0 18 32,0-19-224,19 1-96,0-20-128,-19-18 32,0 0-1888,0-18-768,-19-1-2335,-18 0-1953,-19-18 2720</inkml:trace>
          <inkml:trace contextRef="#ctx0" brushRef="#br0" timeOffset="533">45624 21200 12032,'-19'0'4479,"19"0"-2431,0 19-1888,0-19 864,19 0-224,-1 19 0,20-1-320,-20 1-128,20 0-192,18 18-128,0-18 64,18-19 0,-18 0 32,19 0 64,-19-19 32,0-18-32,-19-1-32,-18-18-608,-19 0-224,0-18-192,-37-20-32,-1 20 352,-18-1 160,19 19 256,-19 19 64,19-1 128,-1 20 32,1 18 224,18 0 128,1 37-160,-1 0-96,19 1 32,19-1 64,-1 0 64,38-18 32,19-19 0,18 0 0,19-37-128,0-38 0,0 0-160,0-18-64,19-19 128,-37-37 128,-1-1-224,-37 1-32,-19-19-32,-37 0 64,-18 0-320,-38 19-128,0 18-160,0 57-96,-19 18 224,0 37 160,19 56 160,0 38 64,19 18 160,18 57 64,0 36 0,38-18 32,37 0-64,0 0 64,56-19-128,0-37 0,19-18-384,18-57-224,-18-18-2336,18-38-1055,-18-18-1345</inkml:trace>
          <inkml:trace contextRef="#ctx0" brushRef="#br0" timeOffset="1126">47938 19539 14720,'-56'-37'5535,"18"18"-3007,-18 19-2880,19 0 928,0 0-416,0 19 64,-1-1 0,-18 20 32,0-1-128,0 19-96,0 37 0,19-18 160,0 37 192,18-18-128,38-20-64,-1 1-96,1-19-96,18-37 32,1-19 32,18-19-544,0-37-128,0-19 0,-19-18 32,-18 0 64,-1-1 64,-18 1 96,-18 18 64,18 0 96,-19 19 64,0 19 128,1 18 128,18 38 160,0 0 160,0 18 32,0 0 96,37 19-320,0 0-128,0 0-96,19-18 32,0-1-384,0-18-96,0-38-1152,0 0-416,-18-37-608,-1 0-159,-18-18 287,-1-38 160,-18-19 1792,0 0 800,-18 19 864,-1-37 352,0 18-224,1 19-64,-1 19 320,19 0 95,-19 37-703,19 37-288,19 38-288,0 18 0,-1 19-192,20 37-32,-1 19-64,0 0-64,19 19 32,-18-19-32,-1 0-576,-18-37-160,18 18-1216,-18-37-415,-19-37-1441,-38-1-1312,1-36 2016</inkml:trace>
          <inkml:trace contextRef="#ctx0" brushRef="#br0" timeOffset="1503">47695 19035 11648,'-37'18'4288,"37"-18"-2305,19 19-1823,-1 0 960,20-1-96,-1 1 96,0 0-608,38 18-224,-19-18-192,19-1-160,-1-18 32,1 0-544,-1 0-256,1-18-192,-19-20-96,0 20 320,-19-20 224,1 1 352,-20 0 192,1-1 128,-19 20 32,19-1 64,-1 19 256,1 37 32,0 1 384,18 18 256,-18 0-544,18 0-160,0 0-320,1-19-96,-1 1 0,-18-1 64,18-18-1376,-18-19-544,-19-56-3647</inkml:trace>
          <inkml:trace contextRef="#ctx0" brushRef="#br0" timeOffset="2497">48778 18681 12928,'19'19'4831,"-1"18"-2623,20-18-2560,-38-1 768,18 1-448,1 0-64,18-19-512,-18 18-224,0 1 416,18 0-352,-18-1-127,-1-18 351,20 19 128,-20-19 288,-18 0 64,19 0 480,-19 0 192,0 0 255,0 0 129,0 0-480,0 0-128,0 0-256,0-19-96,-19 19 0,19-18-32,-18 18-96,-1-19 64,0 0 32,1 19 64,-1-18 160,19-1 128,-19 19-64,19-19 0,0 38-320,0 0 576,19 18 320,0-18-224,18 18-32,0 0-64,19-18-64,19 0-224,0-19-96,-1-19-96,-18-18 32,19 18-64,-19-18-32,-19-19 32,1-19 32,-38 0-256,0 0-96,-19-18-288,-18 18-96,-19 19 192,0 19 128,0 18 128,0 19 160,18 0 160,-18 19 96,38 18 0,-20-18 32,20 0-64,-1 18 0,19-18-96,0-1-64,19-18 96,18 0 0,0-18-32,19-1 32,0 0-352,19-18-128,-19 0-320,0-1-96,19 1 128,-38 0 160,0-1 224,1 20 96,-1-1 128,-18 0 96,-1 19 0,-18-18 64,0 18-64,0-19 64,-18 0 64,18 19 64,-19-18-32,19-1 32,0 19-128,0-19-64,0 19 0,0 0 32,0 0-96,0 19-64,19 0 320,-1 37 256,20 0-64,-20 0 32,20 0-352,-1-19-32,-18 19 288,18-37 160,0-1-64,-18 1 64,18-38-160,-18-18 32,18-19-288,-18 0-64,0-19-32,-19-18 64,18 18-256,-18 1-96,0 18 64,19 0 128,-19 37-96,19 19 0,18 19 96,-18 37 32,18 0 64,0 18 0,19 1 64,1 0 96,-1-19-224,37 0-96,0-38-352,19-18-64,-18-18-2592,18-38-1183</inkml:trace>
          <inkml:trace contextRef="#ctx0" brushRef="#br0" timeOffset="-1019">43253 20864 9472,'-75'-149'3520,"38"74"-1920,-1 1-1376,1 55 736,0-18-161,-38-1 1,0 1-32,1 0 64,-20-1-448,-18 1-64,0 37-96,-18 19-192,-1 18 0,1 19-96,-1 37 0,0 38 64,1 0 0,18-19 0,37 37 0,19-18-96,56-1 64,37-18-32,38 0 0,74-37 0,38 0 0,37-20 64,37 1 64,-18-18-96,-1 18 0,-36-19 32,-20 38 0,-55-1 0,-56 38 64,-75 19 32,-19 0 96,-56 18 544,-37 1 224,-37-1-288,-19-18-64,-19-38-288,-18-37-128,18-37-96,20-57 0,17-36-928,20-20-288,36-36-800,57-1-256,18 0-1695,57 19-801,36-19 960</inkml:trace>
          <inkml:trace contextRef="#ctx0" brushRef="#br0" timeOffset="-758">43813 21816 11648,'-38'-111'4288,"20"55"-2305,-1 0-2367,19 18 640,0 1-256,0 0 0,0 37-160,19-19-32,-1 38 96,20 37 96,-20 18 160,20 1-64,-1 18 0,0 0-32,1-18 32,-1 0-64,0 0-32,-18-19-64,0-56-1439,-19-19-577,-19-37-2432</inkml:trace>
          <inkml:trace contextRef="#ctx0" brushRef="#br0" timeOffset="-573">43607 21256 9216,'0'19'3520,"19"-1"-1920,37 20-1856,-38-1 576,20-18-800,18 18-192,0-18-3136,0-19-1408</inkml:trace>
        </inkml:traceGroup>
        <inkml:traceGroup>
          <inkml:annotationXML>
            <emma:emma xmlns:emma="http://www.w3.org/2003/04/emma" version="1.0">
              <emma:interpretation id="{B979087C-71C9-442F-A353-1C822AC30F39}" emma:medium="tactile" emma:mode="ink">
                <msink:context xmlns:msink="http://schemas.microsoft.com/ink/2010/main" type="inkWord" rotatedBoundingBox="42482,11503 45567,9510 47029,11772 43944,13765"/>
              </emma:interpretation>
              <emma:one-of disjunction-type="recognition" id="oneOf1">
                <emma:interpretation id="interp5" emma:lang="en-US" emma:confidence="0">
                  <emma:literal>OK</emma:literal>
                </emma:interpretation>
                <emma:interpretation id="interp6" emma:lang="en-US" emma:confidence="0">
                  <emma:literal>of</emma:literal>
                </emma:interpretation>
                <emma:interpretation id="interp7" emma:lang="en-US" emma:confidence="0">
                  <emma:literal>off</emma:literal>
                </emma:interpretation>
                <emma:interpretation id="interp8" emma:lang="en-US" emma:confidence="0">
                  <emma:literal>ok</emma:literal>
                </emma:interpretation>
                <emma:interpretation id="interp9" emma:lang="en-US" emma:confidence="0">
                  <emma:literal>of,</emma:literal>
                </emma:interpretation>
              </emma:one-of>
            </emma:emma>
          </inkml:annotationXML>
          <inkml:trace contextRef="#ctx0" brushRef="#br0" timeOffset="3325">52623 15768 12800,'-75'-205'4831,"38"149"-2623,-19 0-2368,37 37 832,-37 19-608,-18 19 0,-20 18-64,-18 19 64,0 56-32,0 56 416,19 0 160,18 56-32,19 0 0,38-37-256,-1-19-128,56-37 256,38-19 160,0-38-32,37-36 32,0-38-192,37-38-96,0-36-96,1-57-64,-20 0-96,-36-55-64,-20-20-128,-36-18-64,-20-18-352,-36-1-32,-20 38 224,-36 37 160,-1 37 0,-18 56 64,18 38 0,-37 37 64,37 37 160,-18 57 192,18-1-160,38 19-64,18-37-32,19 18 32,19-18-32,18-19 64,19-19-64,19-37 64,37-19 0,19-18 96,-1-19-96,-18-37 0,0-19-32,-18-19-64,-20-18 32,-18-19-32,0 0 0,-18 0 64,-20 19-96,-18-1 0,19 38 32,-19 0 0,0 38-96,0 55-64,0 38 0,-19 55 32,19 76 64,0 74-32,0 37 32,0-19 128,19 20 32,-19 18-32,0-56-64,19-19-64,-1 0 32,1-55 32,0-20 64,-19-18-544,18-37-128,1-75-3040,0-56-2783</inkml:trace>
          <inkml:trace contextRef="#ctx0" brushRef="#br0" timeOffset="3635">54209 14164 16128,'19'-19'5983,"-1"56"-3263,20 38-3168,-57-38 960,-18 19-480,-19 56 64,-19-18-128,-37 17 0,-18 57 32,-38 0 0,0 0 64,18 38-32,-18-20-32,37-18-64,1-18 32,36-38 32,20 0 0,55-19-96,19-18 64,37 0 32,57-19 64,18 0-96,56 0 0,18-19-896,20-18-416,18-19-1632,0 0-735,18-38-1665</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B11" sqref="B11"/>
    </sheetView>
  </sheetViews>
  <sheetFormatPr defaultRowHeight="14.35" x14ac:dyDescent="0.5"/>
  <cols>
    <col min="1" max="1" width="17.76171875" customWidth="1"/>
    <col min="2" max="2" width="22.52734375" customWidth="1"/>
    <col min="4" max="4" width="75" customWidth="1"/>
  </cols>
  <sheetData>
    <row r="1" spans="1:14" x14ac:dyDescent="0.5">
      <c r="A1" s="18" t="s">
        <v>59</v>
      </c>
      <c r="B1" s="18" t="s">
        <v>65</v>
      </c>
    </row>
    <row r="2" spans="1:14" x14ac:dyDescent="0.5">
      <c r="A2" s="15"/>
      <c r="B2" s="15"/>
      <c r="D2" s="13" t="s">
        <v>66</v>
      </c>
    </row>
    <row r="3" spans="1:14" x14ac:dyDescent="0.5">
      <c r="A3" s="18" t="s">
        <v>60</v>
      </c>
      <c r="B3" s="15"/>
      <c r="D3" s="8" t="s">
        <v>67</v>
      </c>
    </row>
    <row r="4" spans="1:14" ht="14.7" thickBot="1" x14ac:dyDescent="0.55000000000000004">
      <c r="A4" s="15"/>
      <c r="B4" s="15"/>
      <c r="D4" s="8" t="s">
        <v>68</v>
      </c>
    </row>
    <row r="5" spans="1:14" ht="28.7" x14ac:dyDescent="0.5">
      <c r="A5" s="19" t="s">
        <v>61</v>
      </c>
      <c r="B5" s="15"/>
      <c r="D5" s="20" t="s">
        <v>71</v>
      </c>
    </row>
    <row r="6" spans="1:14" ht="43.35" x14ac:dyDescent="0.55000000000000004">
      <c r="A6" s="25" t="s">
        <v>62</v>
      </c>
      <c r="B6" s="15"/>
      <c r="D6" s="20" t="s">
        <v>70</v>
      </c>
    </row>
    <row r="7" spans="1:14" ht="15.7" x14ac:dyDescent="0.55000000000000004">
      <c r="A7" s="25" t="s">
        <v>63</v>
      </c>
      <c r="B7" s="15"/>
    </row>
    <row r="8" spans="1:14" ht="16" thickBot="1" x14ac:dyDescent="0.6">
      <c r="A8" s="26" t="s">
        <v>64</v>
      </c>
      <c r="B8" s="15"/>
    </row>
    <row r="13" spans="1:14" x14ac:dyDescent="0.5">
      <c r="N13">
        <v>3914700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opLeftCell="A3" zoomScale="78" workbookViewId="0">
      <selection activeCell="S13" sqref="S13"/>
    </sheetView>
  </sheetViews>
  <sheetFormatPr defaultRowHeight="14.35" x14ac:dyDescent="0.5"/>
  <cols>
    <col min="1" max="1" width="16.87890625" customWidth="1"/>
    <col min="2" max="12" width="9.52734375" customWidth="1"/>
    <col min="13" max="13" width="12.234375" customWidth="1"/>
    <col min="14" max="14" width="4.234375" customWidth="1"/>
    <col min="15" max="15" width="25.52734375" bestFit="1" customWidth="1"/>
    <col min="16" max="16" width="10.52734375" customWidth="1"/>
    <col min="17" max="17" width="23" bestFit="1" customWidth="1"/>
    <col min="19" max="19" width="14.41015625" customWidth="1"/>
  </cols>
  <sheetData>
    <row r="1" spans="1:24" s="6" customFormat="1" x14ac:dyDescent="0.5">
      <c r="A1" s="7"/>
      <c r="B1" s="7" t="s">
        <v>0</v>
      </c>
      <c r="C1" s="7" t="s">
        <v>1</v>
      </c>
      <c r="D1" s="7" t="s">
        <v>2</v>
      </c>
      <c r="E1" s="7" t="s">
        <v>3</v>
      </c>
      <c r="F1" s="7" t="s">
        <v>4</v>
      </c>
      <c r="G1" s="7" t="s">
        <v>5</v>
      </c>
      <c r="H1" s="7" t="s">
        <v>36</v>
      </c>
      <c r="I1" s="7" t="s">
        <v>37</v>
      </c>
      <c r="J1" s="7" t="s">
        <v>38</v>
      </c>
      <c r="K1" s="7" t="s">
        <v>39</v>
      </c>
      <c r="L1" s="7" t="s">
        <v>40</v>
      </c>
      <c r="M1" s="7" t="s">
        <v>41</v>
      </c>
    </row>
    <row r="2" spans="1:24" x14ac:dyDescent="0.5">
      <c r="A2" s="7" t="s">
        <v>6</v>
      </c>
      <c r="B2" s="8">
        <v>2500</v>
      </c>
      <c r="C2" s="8">
        <v>3000</v>
      </c>
      <c r="D2" s="8">
        <v>4000</v>
      </c>
      <c r="E2" s="8">
        <v>3500</v>
      </c>
      <c r="F2" s="8">
        <v>3500</v>
      </c>
      <c r="G2" s="8">
        <v>3000</v>
      </c>
      <c r="H2" s="8">
        <v>3000</v>
      </c>
      <c r="I2" s="8">
        <v>4000</v>
      </c>
      <c r="J2" s="8">
        <v>4000</v>
      </c>
      <c r="K2" s="8">
        <v>4000</v>
      </c>
      <c r="L2" s="8">
        <v>3000</v>
      </c>
      <c r="M2" s="8">
        <v>3000</v>
      </c>
      <c r="O2" s="6" t="s">
        <v>7</v>
      </c>
      <c r="P2">
        <v>1</v>
      </c>
    </row>
    <row r="3" spans="1:24" x14ac:dyDescent="0.5">
      <c r="A3" s="7" t="s">
        <v>8</v>
      </c>
      <c r="B3" s="8">
        <f>B2*$P2</f>
        <v>2500</v>
      </c>
      <c r="C3" s="8">
        <f t="shared" ref="C3:M3" si="0">C2*$P2</f>
        <v>3000</v>
      </c>
      <c r="D3" s="8">
        <f t="shared" si="0"/>
        <v>4000</v>
      </c>
      <c r="E3" s="8">
        <f t="shared" si="0"/>
        <v>3500</v>
      </c>
      <c r="F3" s="8">
        <f t="shared" si="0"/>
        <v>3500</v>
      </c>
      <c r="G3" s="8">
        <f t="shared" si="0"/>
        <v>3000</v>
      </c>
      <c r="H3" s="8">
        <f t="shared" si="0"/>
        <v>3000</v>
      </c>
      <c r="I3" s="8">
        <f t="shared" si="0"/>
        <v>4000</v>
      </c>
      <c r="J3" s="8">
        <f t="shared" si="0"/>
        <v>4000</v>
      </c>
      <c r="K3" s="8">
        <f t="shared" si="0"/>
        <v>4000</v>
      </c>
      <c r="L3" s="8">
        <f t="shared" si="0"/>
        <v>3000</v>
      </c>
      <c r="M3" s="8">
        <f t="shared" si="0"/>
        <v>3000</v>
      </c>
      <c r="O3" s="6" t="s">
        <v>32</v>
      </c>
      <c r="P3">
        <v>8</v>
      </c>
      <c r="R3" t="s">
        <v>35</v>
      </c>
      <c r="S3" s="4">
        <v>1236060</v>
      </c>
    </row>
    <row r="4" spans="1:24" x14ac:dyDescent="0.5">
      <c r="A4" s="7" t="s">
        <v>9</v>
      </c>
      <c r="B4" s="8">
        <v>20</v>
      </c>
      <c r="C4" s="8">
        <v>20</v>
      </c>
      <c r="D4" s="8">
        <v>20</v>
      </c>
      <c r="E4" s="8">
        <v>20</v>
      </c>
      <c r="F4" s="8">
        <v>20</v>
      </c>
      <c r="G4" s="8">
        <v>20</v>
      </c>
      <c r="H4" s="8">
        <v>20</v>
      </c>
      <c r="I4" s="8">
        <v>20</v>
      </c>
      <c r="J4" s="8">
        <v>20</v>
      </c>
      <c r="K4" s="8">
        <v>20</v>
      </c>
      <c r="L4" s="8">
        <v>20</v>
      </c>
      <c r="M4" s="8">
        <v>20</v>
      </c>
      <c r="O4" s="6" t="s">
        <v>10</v>
      </c>
      <c r="P4">
        <v>1600</v>
      </c>
      <c r="S4" s="21" t="s">
        <v>45</v>
      </c>
      <c r="T4" s="21"/>
      <c r="U4" s="21"/>
      <c r="V4" s="21"/>
      <c r="W4" s="21"/>
      <c r="X4" s="21"/>
    </row>
    <row r="5" spans="1:24" x14ac:dyDescent="0.5">
      <c r="A5" s="7" t="s">
        <v>33</v>
      </c>
      <c r="B5" s="8">
        <f>B4*$P3</f>
        <v>160</v>
      </c>
      <c r="C5" s="8">
        <f t="shared" ref="C5:M5" si="1">C4*$P3</f>
        <v>160</v>
      </c>
      <c r="D5" s="8">
        <f t="shared" si="1"/>
        <v>160</v>
      </c>
      <c r="E5" s="8">
        <f t="shared" si="1"/>
        <v>160</v>
      </c>
      <c r="F5" s="8">
        <f t="shared" si="1"/>
        <v>160</v>
      </c>
      <c r="G5" s="8">
        <f t="shared" si="1"/>
        <v>160</v>
      </c>
      <c r="H5" s="8">
        <f t="shared" si="1"/>
        <v>160</v>
      </c>
      <c r="I5" s="8">
        <f t="shared" si="1"/>
        <v>160</v>
      </c>
      <c r="J5" s="8">
        <f t="shared" si="1"/>
        <v>160</v>
      </c>
      <c r="K5" s="8">
        <f t="shared" si="1"/>
        <v>160</v>
      </c>
      <c r="L5" s="8">
        <f t="shared" si="1"/>
        <v>160</v>
      </c>
      <c r="M5" s="8">
        <f t="shared" si="1"/>
        <v>160</v>
      </c>
      <c r="O5" s="6" t="s">
        <v>11</v>
      </c>
      <c r="P5">
        <v>800</v>
      </c>
      <c r="S5" s="21"/>
      <c r="T5" s="21"/>
      <c r="U5" s="21"/>
      <c r="V5" s="21"/>
      <c r="W5" s="21"/>
      <c r="X5" s="21"/>
    </row>
    <row r="6" spans="1:24" x14ac:dyDescent="0.5">
      <c r="A6" s="7" t="s">
        <v>12</v>
      </c>
      <c r="B6" s="8">
        <f>ROUNDUP(B3/B5,0)</f>
        <v>16</v>
      </c>
      <c r="C6" s="8">
        <f t="shared" ref="C6:M6" si="2">ROUNDUP(C3/C5,0)</f>
        <v>19</v>
      </c>
      <c r="D6" s="8">
        <f t="shared" si="2"/>
        <v>25</v>
      </c>
      <c r="E6" s="8">
        <f t="shared" si="2"/>
        <v>22</v>
      </c>
      <c r="F6" s="8">
        <f t="shared" si="2"/>
        <v>22</v>
      </c>
      <c r="G6" s="8">
        <f t="shared" si="2"/>
        <v>19</v>
      </c>
      <c r="H6" s="8">
        <f t="shared" si="2"/>
        <v>19</v>
      </c>
      <c r="I6" s="8">
        <f t="shared" si="2"/>
        <v>25</v>
      </c>
      <c r="J6" s="8">
        <f t="shared" si="2"/>
        <v>25</v>
      </c>
      <c r="K6" s="8">
        <f t="shared" si="2"/>
        <v>25</v>
      </c>
      <c r="L6" s="8">
        <f t="shared" si="2"/>
        <v>19</v>
      </c>
      <c r="M6" s="8">
        <f t="shared" si="2"/>
        <v>19</v>
      </c>
      <c r="O6" s="6" t="s">
        <v>13</v>
      </c>
      <c r="P6" s="3">
        <v>11.5</v>
      </c>
    </row>
    <row r="7" spans="1:24" x14ac:dyDescent="0.5">
      <c r="A7" s="7" t="s">
        <v>14</v>
      </c>
      <c r="B7" s="8">
        <v>30</v>
      </c>
      <c r="C7" s="8">
        <f>B10</f>
        <v>22</v>
      </c>
      <c r="D7" s="8">
        <f t="shared" ref="D7:M7" si="3">C10</f>
        <v>22</v>
      </c>
      <c r="E7" s="8">
        <f t="shared" si="3"/>
        <v>22</v>
      </c>
      <c r="F7" s="8">
        <f t="shared" si="3"/>
        <v>22</v>
      </c>
      <c r="G7" s="8">
        <f t="shared" si="3"/>
        <v>22</v>
      </c>
      <c r="H7" s="8">
        <f t="shared" si="3"/>
        <v>22</v>
      </c>
      <c r="I7" s="8">
        <f t="shared" si="3"/>
        <v>22</v>
      </c>
      <c r="J7" s="8">
        <f t="shared" si="3"/>
        <v>22</v>
      </c>
      <c r="K7" s="8">
        <f t="shared" si="3"/>
        <v>22</v>
      </c>
      <c r="L7" s="8">
        <f t="shared" si="3"/>
        <v>22</v>
      </c>
      <c r="M7" s="8">
        <f t="shared" si="3"/>
        <v>22</v>
      </c>
      <c r="O7" s="6" t="s">
        <v>15</v>
      </c>
      <c r="P7" s="1">
        <v>15</v>
      </c>
    </row>
    <row r="8" spans="1:24" x14ac:dyDescent="0.5">
      <c r="A8" s="7" t="s">
        <v>16</v>
      </c>
      <c r="B8" s="9"/>
      <c r="C8" s="9"/>
      <c r="D8" s="9"/>
      <c r="E8" s="9"/>
      <c r="F8" s="9"/>
      <c r="G8" s="9"/>
      <c r="H8" s="9"/>
      <c r="I8" s="9"/>
      <c r="J8" s="9"/>
      <c r="K8" s="9"/>
      <c r="L8" s="9"/>
      <c r="M8" s="9"/>
      <c r="O8" s="6" t="s">
        <v>17</v>
      </c>
      <c r="P8">
        <v>500</v>
      </c>
    </row>
    <row r="9" spans="1:24" x14ac:dyDescent="0.5">
      <c r="A9" s="7" t="s">
        <v>18</v>
      </c>
      <c r="B9" s="9">
        <v>8</v>
      </c>
      <c r="C9" s="9"/>
      <c r="D9" s="9"/>
      <c r="E9" s="9"/>
      <c r="F9" s="9"/>
      <c r="G9" s="9"/>
      <c r="H9" s="9"/>
      <c r="I9" s="9"/>
      <c r="J9" s="9"/>
      <c r="K9" s="9"/>
      <c r="L9" s="9"/>
      <c r="M9" s="9"/>
      <c r="O9" s="6" t="s">
        <v>19</v>
      </c>
      <c r="P9" s="1">
        <v>5</v>
      </c>
    </row>
    <row r="10" spans="1:24" x14ac:dyDescent="0.5">
      <c r="A10" s="7" t="s">
        <v>20</v>
      </c>
      <c r="B10" s="8">
        <f>B7+B8-B9</f>
        <v>22</v>
      </c>
      <c r="C10" s="8">
        <f t="shared" ref="C10:M10" si="4">C7+C8-C9</f>
        <v>22</v>
      </c>
      <c r="D10" s="8">
        <f t="shared" si="4"/>
        <v>22</v>
      </c>
      <c r="E10" s="8">
        <f t="shared" si="4"/>
        <v>22</v>
      </c>
      <c r="F10" s="8">
        <f t="shared" si="4"/>
        <v>22</v>
      </c>
      <c r="G10" s="8">
        <f t="shared" si="4"/>
        <v>22</v>
      </c>
      <c r="H10" s="8">
        <f t="shared" si="4"/>
        <v>22</v>
      </c>
      <c r="I10" s="8">
        <f t="shared" si="4"/>
        <v>22</v>
      </c>
      <c r="J10" s="8">
        <f t="shared" si="4"/>
        <v>22</v>
      </c>
      <c r="K10" s="8">
        <f t="shared" si="4"/>
        <v>22</v>
      </c>
      <c r="L10" s="8">
        <f t="shared" si="4"/>
        <v>22</v>
      </c>
      <c r="M10" s="8">
        <f t="shared" si="4"/>
        <v>22</v>
      </c>
      <c r="O10" s="6" t="s">
        <v>21</v>
      </c>
    </row>
    <row r="11" spans="1:24" x14ac:dyDescent="0.5">
      <c r="A11" s="7" t="s">
        <v>17</v>
      </c>
      <c r="B11" s="8">
        <f>P8</f>
        <v>500</v>
      </c>
      <c r="C11" s="8">
        <f>B13</f>
        <v>1520</v>
      </c>
      <c r="D11" s="8">
        <f t="shared" ref="D11:M11" si="5">C13</f>
        <v>2040</v>
      </c>
      <c r="E11" s="8">
        <f t="shared" si="5"/>
        <v>1560</v>
      </c>
      <c r="F11" s="8">
        <f t="shared" si="5"/>
        <v>1580</v>
      </c>
      <c r="G11" s="8">
        <f t="shared" si="5"/>
        <v>1600</v>
      </c>
      <c r="H11" s="8">
        <f t="shared" si="5"/>
        <v>2120</v>
      </c>
      <c r="I11" s="8">
        <f t="shared" si="5"/>
        <v>2640</v>
      </c>
      <c r="J11" s="8">
        <f t="shared" si="5"/>
        <v>2160</v>
      </c>
      <c r="K11" s="8">
        <f t="shared" si="5"/>
        <v>1680</v>
      </c>
      <c r="L11" s="8">
        <f t="shared" si="5"/>
        <v>1200</v>
      </c>
      <c r="M11" s="8">
        <f t="shared" si="5"/>
        <v>1720</v>
      </c>
      <c r="O11" s="6" t="s">
        <v>22</v>
      </c>
      <c r="P11" s="1">
        <v>2000</v>
      </c>
      <c r="Q11" s="6" t="s">
        <v>42</v>
      </c>
      <c r="R11">
        <f>AVERAGE(B2:M2)</f>
        <v>3375</v>
      </c>
    </row>
    <row r="12" spans="1:24" x14ac:dyDescent="0.5">
      <c r="A12" s="7" t="s">
        <v>23</v>
      </c>
      <c r="B12" s="8">
        <f>ROUNDDOWN((B10*B5)/$P2,0)</f>
        <v>3520</v>
      </c>
      <c r="C12" s="8">
        <f t="shared" ref="C12:M12" si="6">ROUNDDOWN((C10*C5)/$P2,0)</f>
        <v>3520</v>
      </c>
      <c r="D12" s="8">
        <f t="shared" si="6"/>
        <v>3520</v>
      </c>
      <c r="E12" s="8">
        <f t="shared" si="6"/>
        <v>3520</v>
      </c>
      <c r="F12" s="8">
        <f t="shared" si="6"/>
        <v>3520</v>
      </c>
      <c r="G12" s="8">
        <f t="shared" si="6"/>
        <v>3520</v>
      </c>
      <c r="H12" s="8">
        <f t="shared" si="6"/>
        <v>3520</v>
      </c>
      <c r="I12" s="8">
        <f t="shared" si="6"/>
        <v>3520</v>
      </c>
      <c r="J12" s="8">
        <f t="shared" si="6"/>
        <v>3520</v>
      </c>
      <c r="K12" s="8">
        <f t="shared" si="6"/>
        <v>3520</v>
      </c>
      <c r="L12" s="8">
        <f t="shared" si="6"/>
        <v>3520</v>
      </c>
      <c r="M12" s="8">
        <f t="shared" si="6"/>
        <v>3520</v>
      </c>
      <c r="O12" s="6" t="s">
        <v>24</v>
      </c>
      <c r="P12" s="1">
        <v>95</v>
      </c>
      <c r="Q12" s="6" t="s">
        <v>43</v>
      </c>
      <c r="R12">
        <f>R11*P2</f>
        <v>3375</v>
      </c>
    </row>
    <row r="13" spans="1:24" x14ac:dyDescent="0.5">
      <c r="A13" s="7" t="s">
        <v>25</v>
      </c>
      <c r="B13" s="8">
        <f>B11+B12-B2</f>
        <v>1520</v>
      </c>
      <c r="C13" s="8">
        <f t="shared" ref="C13:M13" si="7">C11+C12-C2</f>
        <v>2040</v>
      </c>
      <c r="D13" s="8">
        <f t="shared" si="7"/>
        <v>1560</v>
      </c>
      <c r="E13" s="8">
        <f t="shared" si="7"/>
        <v>1580</v>
      </c>
      <c r="F13" s="8">
        <f t="shared" si="7"/>
        <v>1600</v>
      </c>
      <c r="G13" s="8">
        <f t="shared" si="7"/>
        <v>2120</v>
      </c>
      <c r="H13" s="8">
        <f t="shared" si="7"/>
        <v>2640</v>
      </c>
      <c r="I13" s="8">
        <f t="shared" si="7"/>
        <v>2160</v>
      </c>
      <c r="J13" s="8">
        <f t="shared" si="7"/>
        <v>1680</v>
      </c>
      <c r="K13" s="8">
        <f t="shared" si="7"/>
        <v>1200</v>
      </c>
      <c r="L13" s="8">
        <f t="shared" si="7"/>
        <v>1720</v>
      </c>
      <c r="M13" s="8">
        <f t="shared" si="7"/>
        <v>2240</v>
      </c>
      <c r="Q13" s="6" t="s">
        <v>44</v>
      </c>
      <c r="R13">
        <f>R12/(20*P3)</f>
        <v>21.09375</v>
      </c>
      <c r="S13" t="s">
        <v>69</v>
      </c>
    </row>
    <row r="14" spans="1:24" x14ac:dyDescent="0.5">
      <c r="A14" s="7" t="s">
        <v>26</v>
      </c>
      <c r="B14" s="9"/>
      <c r="C14" s="9"/>
      <c r="D14" s="9"/>
      <c r="E14" s="9"/>
      <c r="F14" s="9"/>
      <c r="G14" s="9"/>
      <c r="H14" s="9"/>
      <c r="I14" s="9"/>
      <c r="J14" s="9"/>
      <c r="K14" s="9"/>
      <c r="L14" s="9"/>
      <c r="M14" s="9"/>
    </row>
    <row r="15" spans="1:24" x14ac:dyDescent="0.5">
      <c r="A15" s="7"/>
      <c r="B15" s="8"/>
      <c r="C15" s="8"/>
      <c r="D15" s="8"/>
      <c r="E15" s="8"/>
      <c r="F15" s="8"/>
      <c r="G15" s="8"/>
      <c r="H15" s="8"/>
      <c r="I15" s="8"/>
      <c r="J15" s="8"/>
      <c r="K15" s="8"/>
      <c r="L15" s="8"/>
      <c r="M15" s="8"/>
      <c r="O15" s="2">
        <f>SUM(B22:M22)</f>
        <v>1236060</v>
      </c>
    </row>
    <row r="16" spans="1:24" x14ac:dyDescent="0.5">
      <c r="A16" s="7" t="s">
        <v>27</v>
      </c>
      <c r="B16" s="10">
        <f>B10*B4*8*$P6</f>
        <v>40480</v>
      </c>
      <c r="C16" s="10">
        <f t="shared" ref="C16:M16" si="8">C10*C4*8*$P6</f>
        <v>40480</v>
      </c>
      <c r="D16" s="10">
        <f t="shared" si="8"/>
        <v>40480</v>
      </c>
      <c r="E16" s="10">
        <f t="shared" si="8"/>
        <v>40480</v>
      </c>
      <c r="F16" s="10">
        <f t="shared" si="8"/>
        <v>40480</v>
      </c>
      <c r="G16" s="10">
        <f t="shared" si="8"/>
        <v>40480</v>
      </c>
      <c r="H16" s="10">
        <f t="shared" si="8"/>
        <v>40480</v>
      </c>
      <c r="I16" s="10">
        <f t="shared" si="8"/>
        <v>40480</v>
      </c>
      <c r="J16" s="10">
        <f t="shared" si="8"/>
        <v>40480</v>
      </c>
      <c r="K16" s="10">
        <f t="shared" si="8"/>
        <v>40480</v>
      </c>
      <c r="L16" s="10">
        <f t="shared" si="8"/>
        <v>40480</v>
      </c>
      <c r="M16" s="10">
        <f t="shared" si="8"/>
        <v>40480</v>
      </c>
    </row>
    <row r="17" spans="1:13" x14ac:dyDescent="0.5">
      <c r="A17" s="7" t="s">
        <v>10</v>
      </c>
      <c r="B17" s="10">
        <f>B8*$P4</f>
        <v>0</v>
      </c>
      <c r="C17" s="10">
        <f t="shared" ref="C17:M18" si="9">C8*$P4</f>
        <v>0</v>
      </c>
      <c r="D17" s="10">
        <f t="shared" si="9"/>
        <v>0</v>
      </c>
      <c r="E17" s="10">
        <f t="shared" si="9"/>
        <v>0</v>
      </c>
      <c r="F17" s="10">
        <f t="shared" si="9"/>
        <v>0</v>
      </c>
      <c r="G17" s="10">
        <f t="shared" si="9"/>
        <v>0</v>
      </c>
      <c r="H17" s="10">
        <f t="shared" si="9"/>
        <v>0</v>
      </c>
      <c r="I17" s="10">
        <f t="shared" si="9"/>
        <v>0</v>
      </c>
      <c r="J17" s="10">
        <f t="shared" si="9"/>
        <v>0</v>
      </c>
      <c r="K17" s="10">
        <f t="shared" si="9"/>
        <v>0</v>
      </c>
      <c r="L17" s="10">
        <f t="shared" si="9"/>
        <v>0</v>
      </c>
      <c r="M17" s="10">
        <f t="shared" si="9"/>
        <v>0</v>
      </c>
    </row>
    <row r="18" spans="1:13" x14ac:dyDescent="0.5">
      <c r="A18" s="7" t="s">
        <v>11</v>
      </c>
      <c r="B18" s="10">
        <f>B9*$P5</f>
        <v>6400</v>
      </c>
      <c r="C18" s="10">
        <f t="shared" si="9"/>
        <v>0</v>
      </c>
      <c r="D18" s="10">
        <f t="shared" si="9"/>
        <v>0</v>
      </c>
      <c r="E18" s="10">
        <f t="shared" si="9"/>
        <v>0</v>
      </c>
      <c r="F18" s="10">
        <f t="shared" si="9"/>
        <v>0</v>
      </c>
      <c r="G18" s="10">
        <f t="shared" si="9"/>
        <v>0</v>
      </c>
      <c r="H18" s="10">
        <f t="shared" si="9"/>
        <v>0</v>
      </c>
      <c r="I18" s="10">
        <f t="shared" si="9"/>
        <v>0</v>
      </c>
      <c r="J18" s="10">
        <f t="shared" si="9"/>
        <v>0</v>
      </c>
      <c r="K18" s="10">
        <f t="shared" si="9"/>
        <v>0</v>
      </c>
      <c r="L18" s="10">
        <f t="shared" si="9"/>
        <v>0</v>
      </c>
      <c r="M18" s="10">
        <f t="shared" si="9"/>
        <v>0</v>
      </c>
    </row>
    <row r="19" spans="1:13" x14ac:dyDescent="0.5">
      <c r="A19" s="7" t="s">
        <v>28</v>
      </c>
      <c r="B19" s="10">
        <f>B12*$P7</f>
        <v>52800</v>
      </c>
      <c r="C19" s="10">
        <f t="shared" ref="C19:M19" si="10">C12*$P7</f>
        <v>52800</v>
      </c>
      <c r="D19" s="10">
        <f t="shared" si="10"/>
        <v>52800</v>
      </c>
      <c r="E19" s="10">
        <f t="shared" si="10"/>
        <v>52800</v>
      </c>
      <c r="F19" s="10">
        <f t="shared" si="10"/>
        <v>52800</v>
      </c>
      <c r="G19" s="10">
        <f t="shared" si="10"/>
        <v>52800</v>
      </c>
      <c r="H19" s="10">
        <f t="shared" si="10"/>
        <v>52800</v>
      </c>
      <c r="I19" s="10">
        <f t="shared" si="10"/>
        <v>52800</v>
      </c>
      <c r="J19" s="10">
        <f t="shared" si="10"/>
        <v>52800</v>
      </c>
      <c r="K19" s="10">
        <f t="shared" si="10"/>
        <v>52800</v>
      </c>
      <c r="L19" s="10">
        <f t="shared" si="10"/>
        <v>52800</v>
      </c>
      <c r="M19" s="10">
        <f t="shared" si="10"/>
        <v>52800</v>
      </c>
    </row>
    <row r="20" spans="1:13" x14ac:dyDescent="0.5">
      <c r="A20" s="7" t="s">
        <v>29</v>
      </c>
      <c r="B20" s="10">
        <f>IF(B13&lt;0,0,B13*$P9)</f>
        <v>7600</v>
      </c>
      <c r="C20" s="10">
        <f t="shared" ref="C20:M20" si="11">IF(C13&lt;0,0,C13*$P9)</f>
        <v>10200</v>
      </c>
      <c r="D20" s="10">
        <f t="shared" si="11"/>
        <v>7800</v>
      </c>
      <c r="E20" s="10">
        <f t="shared" si="11"/>
        <v>7900</v>
      </c>
      <c r="F20" s="10">
        <f t="shared" si="11"/>
        <v>8000</v>
      </c>
      <c r="G20" s="10">
        <f t="shared" si="11"/>
        <v>10600</v>
      </c>
      <c r="H20" s="10">
        <f t="shared" si="11"/>
        <v>13200</v>
      </c>
      <c r="I20" s="10">
        <f t="shared" si="11"/>
        <v>10800</v>
      </c>
      <c r="J20" s="10">
        <f t="shared" si="11"/>
        <v>8400</v>
      </c>
      <c r="K20" s="10">
        <f t="shared" si="11"/>
        <v>6000</v>
      </c>
      <c r="L20" s="10">
        <f t="shared" si="11"/>
        <v>8600</v>
      </c>
      <c r="M20" s="10">
        <f t="shared" si="11"/>
        <v>11200</v>
      </c>
    </row>
    <row r="21" spans="1:13" x14ac:dyDescent="0.5">
      <c r="A21" s="7" t="s">
        <v>30</v>
      </c>
      <c r="B21" s="10">
        <f>IF(B14=0,0,$P11+(B14*$P12))</f>
        <v>0</v>
      </c>
      <c r="C21" s="10">
        <f t="shared" ref="C21:M21" si="12">IF(C14=0,0,$P11+(C14*$P12))</f>
        <v>0</v>
      </c>
      <c r="D21" s="10">
        <f t="shared" si="12"/>
        <v>0</v>
      </c>
      <c r="E21" s="10">
        <f t="shared" si="12"/>
        <v>0</v>
      </c>
      <c r="F21" s="10">
        <f t="shared" si="12"/>
        <v>0</v>
      </c>
      <c r="G21" s="10">
        <f t="shared" si="12"/>
        <v>0</v>
      </c>
      <c r="H21" s="10">
        <f t="shared" si="12"/>
        <v>0</v>
      </c>
      <c r="I21" s="10">
        <f t="shared" si="12"/>
        <v>0</v>
      </c>
      <c r="J21" s="10">
        <f t="shared" si="12"/>
        <v>0</v>
      </c>
      <c r="K21" s="10">
        <f t="shared" si="12"/>
        <v>0</v>
      </c>
      <c r="L21" s="10">
        <f t="shared" si="12"/>
        <v>0</v>
      </c>
      <c r="M21" s="10">
        <f t="shared" si="12"/>
        <v>0</v>
      </c>
    </row>
    <row r="22" spans="1:13" x14ac:dyDescent="0.5">
      <c r="A22" s="7" t="s">
        <v>31</v>
      </c>
      <c r="B22" s="10">
        <f>SUM(B16:B21)</f>
        <v>107280</v>
      </c>
      <c r="C22" s="10">
        <f t="shared" ref="C22:M22" si="13">SUM(C16:C21)</f>
        <v>103480</v>
      </c>
      <c r="D22" s="10">
        <f t="shared" si="13"/>
        <v>101080</v>
      </c>
      <c r="E22" s="10">
        <f t="shared" si="13"/>
        <v>101180</v>
      </c>
      <c r="F22" s="10">
        <f t="shared" si="13"/>
        <v>101280</v>
      </c>
      <c r="G22" s="10">
        <f t="shared" si="13"/>
        <v>103880</v>
      </c>
      <c r="H22" s="10">
        <f t="shared" si="13"/>
        <v>106480</v>
      </c>
      <c r="I22" s="10">
        <f t="shared" si="13"/>
        <v>104080</v>
      </c>
      <c r="J22" s="10">
        <f t="shared" si="13"/>
        <v>101680</v>
      </c>
      <c r="K22" s="10">
        <f t="shared" si="13"/>
        <v>99280</v>
      </c>
      <c r="L22" s="10">
        <f t="shared" si="13"/>
        <v>101880</v>
      </c>
      <c r="M22" s="10">
        <f t="shared" si="13"/>
        <v>104480</v>
      </c>
    </row>
  </sheetData>
  <mergeCells count="1">
    <mergeCell ref="S4:X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zoomScale="75" workbookViewId="0">
      <selection activeCell="O2" sqref="O2:P12"/>
    </sheetView>
  </sheetViews>
  <sheetFormatPr defaultRowHeight="14.35" x14ac:dyDescent="0.5"/>
  <cols>
    <col min="1" max="1" width="16.87890625" customWidth="1"/>
    <col min="2" max="12" width="9.52734375" customWidth="1"/>
    <col min="13" max="13" width="12.234375" customWidth="1"/>
    <col min="14" max="14" width="4.234375" customWidth="1"/>
    <col min="15" max="15" width="16.1171875" customWidth="1"/>
    <col min="16" max="16" width="10.52734375" customWidth="1"/>
    <col min="17" max="17" width="12.87890625" customWidth="1"/>
    <col min="19" max="19" width="10.76171875" bestFit="1" customWidth="1"/>
  </cols>
  <sheetData>
    <row r="1" spans="1:19" x14ac:dyDescent="0.5">
      <c r="A1" s="7"/>
      <c r="B1" s="7" t="s">
        <v>0</v>
      </c>
      <c r="C1" s="7" t="s">
        <v>1</v>
      </c>
      <c r="D1" s="7" t="s">
        <v>2</v>
      </c>
      <c r="E1" s="7" t="s">
        <v>3</v>
      </c>
      <c r="F1" s="7" t="s">
        <v>4</v>
      </c>
      <c r="G1" s="7" t="s">
        <v>5</v>
      </c>
      <c r="H1" s="7" t="s">
        <v>36</v>
      </c>
      <c r="I1" s="7" t="s">
        <v>37</v>
      </c>
      <c r="J1" s="7" t="s">
        <v>38</v>
      </c>
      <c r="K1" s="7" t="s">
        <v>39</v>
      </c>
      <c r="L1" s="7" t="s">
        <v>40</v>
      </c>
      <c r="M1" s="7" t="s">
        <v>41</v>
      </c>
    </row>
    <row r="2" spans="1:19" x14ac:dyDescent="0.5">
      <c r="A2" s="7" t="s">
        <v>6</v>
      </c>
      <c r="B2" s="8">
        <v>2500</v>
      </c>
      <c r="C2" s="8">
        <v>3000</v>
      </c>
      <c r="D2" s="8">
        <v>4000</v>
      </c>
      <c r="E2" s="8">
        <v>3500</v>
      </c>
      <c r="F2" s="8">
        <v>3500</v>
      </c>
      <c r="G2" s="8">
        <v>3000</v>
      </c>
      <c r="H2" s="8">
        <v>3000</v>
      </c>
      <c r="I2" s="8">
        <v>4000</v>
      </c>
      <c r="J2" s="8">
        <v>4000</v>
      </c>
      <c r="K2" s="8">
        <v>4000</v>
      </c>
      <c r="L2" s="8">
        <v>3000</v>
      </c>
      <c r="M2" s="8">
        <v>3000</v>
      </c>
      <c r="O2" s="7" t="s">
        <v>7</v>
      </c>
      <c r="P2" s="8">
        <v>1</v>
      </c>
      <c r="R2" t="s">
        <v>34</v>
      </c>
      <c r="S2" s="2">
        <v>1166700</v>
      </c>
    </row>
    <row r="3" spans="1:19" x14ac:dyDescent="0.5">
      <c r="A3" s="7" t="s">
        <v>8</v>
      </c>
      <c r="B3" s="8">
        <f>B2*$P2</f>
        <v>2500</v>
      </c>
      <c r="C3" s="8">
        <f t="shared" ref="C3:M3" si="0">C2*$P2</f>
        <v>3000</v>
      </c>
      <c r="D3" s="8">
        <f t="shared" si="0"/>
        <v>4000</v>
      </c>
      <c r="E3" s="8">
        <f t="shared" si="0"/>
        <v>3500</v>
      </c>
      <c r="F3" s="8">
        <f t="shared" si="0"/>
        <v>3500</v>
      </c>
      <c r="G3" s="8">
        <f t="shared" si="0"/>
        <v>3000</v>
      </c>
      <c r="H3" s="8">
        <f t="shared" si="0"/>
        <v>3000</v>
      </c>
      <c r="I3" s="8">
        <f t="shared" si="0"/>
        <v>4000</v>
      </c>
      <c r="J3" s="8">
        <f t="shared" si="0"/>
        <v>4000</v>
      </c>
      <c r="K3" s="8">
        <f t="shared" si="0"/>
        <v>4000</v>
      </c>
      <c r="L3" s="8">
        <f t="shared" si="0"/>
        <v>3000</v>
      </c>
      <c r="M3" s="8">
        <f t="shared" si="0"/>
        <v>3000</v>
      </c>
      <c r="O3" s="7" t="s">
        <v>32</v>
      </c>
      <c r="P3" s="8">
        <v>8</v>
      </c>
    </row>
    <row r="4" spans="1:19" x14ac:dyDescent="0.5">
      <c r="A4" s="7" t="s">
        <v>9</v>
      </c>
      <c r="B4" s="8">
        <v>20</v>
      </c>
      <c r="C4" s="8">
        <v>20</v>
      </c>
      <c r="D4" s="8">
        <v>20</v>
      </c>
      <c r="E4" s="8">
        <v>20</v>
      </c>
      <c r="F4" s="8">
        <v>20</v>
      </c>
      <c r="G4" s="8">
        <v>20</v>
      </c>
      <c r="H4" s="8">
        <v>20</v>
      </c>
      <c r="I4" s="8">
        <v>20</v>
      </c>
      <c r="J4" s="8">
        <v>20</v>
      </c>
      <c r="K4" s="8">
        <v>20</v>
      </c>
      <c r="L4" s="8">
        <v>20</v>
      </c>
      <c r="M4" s="8">
        <v>20</v>
      </c>
      <c r="O4" s="7" t="s">
        <v>10</v>
      </c>
      <c r="P4" s="8">
        <v>1600</v>
      </c>
    </row>
    <row r="5" spans="1:19" x14ac:dyDescent="0.5">
      <c r="A5" s="7" t="s">
        <v>33</v>
      </c>
      <c r="B5" s="8">
        <f>B4*$P3</f>
        <v>160</v>
      </c>
      <c r="C5" s="8">
        <f t="shared" ref="C5:M5" si="1">C4*$P3</f>
        <v>160</v>
      </c>
      <c r="D5" s="8">
        <f t="shared" si="1"/>
        <v>160</v>
      </c>
      <c r="E5" s="8">
        <f t="shared" si="1"/>
        <v>160</v>
      </c>
      <c r="F5" s="8">
        <f t="shared" si="1"/>
        <v>160</v>
      </c>
      <c r="G5" s="8">
        <f t="shared" si="1"/>
        <v>160</v>
      </c>
      <c r="H5" s="8">
        <f t="shared" si="1"/>
        <v>160</v>
      </c>
      <c r="I5" s="8">
        <f t="shared" si="1"/>
        <v>160</v>
      </c>
      <c r="J5" s="8">
        <f t="shared" si="1"/>
        <v>160</v>
      </c>
      <c r="K5" s="8">
        <f t="shared" si="1"/>
        <v>160</v>
      </c>
      <c r="L5" s="8">
        <f t="shared" si="1"/>
        <v>160</v>
      </c>
      <c r="M5" s="8">
        <f t="shared" si="1"/>
        <v>160</v>
      </c>
      <c r="O5" s="7" t="s">
        <v>11</v>
      </c>
      <c r="P5" s="8">
        <v>800</v>
      </c>
    </row>
    <row r="6" spans="1:19" x14ac:dyDescent="0.5">
      <c r="A6" s="7" t="s">
        <v>12</v>
      </c>
      <c r="B6" s="8">
        <f>ROUNDUP(B3/B5,0)</f>
        <v>16</v>
      </c>
      <c r="C6" s="8">
        <f t="shared" ref="C6:M6" si="2">ROUNDUP(C3/C5,0)</f>
        <v>19</v>
      </c>
      <c r="D6" s="8">
        <f t="shared" si="2"/>
        <v>25</v>
      </c>
      <c r="E6" s="8">
        <f t="shared" si="2"/>
        <v>22</v>
      </c>
      <c r="F6" s="8">
        <f t="shared" si="2"/>
        <v>22</v>
      </c>
      <c r="G6" s="8">
        <f t="shared" si="2"/>
        <v>19</v>
      </c>
      <c r="H6" s="8">
        <f t="shared" si="2"/>
        <v>19</v>
      </c>
      <c r="I6" s="8">
        <f t="shared" si="2"/>
        <v>25</v>
      </c>
      <c r="J6" s="8">
        <f t="shared" si="2"/>
        <v>25</v>
      </c>
      <c r="K6" s="8">
        <f t="shared" si="2"/>
        <v>25</v>
      </c>
      <c r="L6" s="8">
        <f t="shared" si="2"/>
        <v>19</v>
      </c>
      <c r="M6" s="8">
        <f t="shared" si="2"/>
        <v>19</v>
      </c>
      <c r="O6" s="7" t="s">
        <v>13</v>
      </c>
      <c r="P6" s="11">
        <v>11.5</v>
      </c>
    </row>
    <row r="7" spans="1:19" x14ac:dyDescent="0.5">
      <c r="A7" s="7" t="s">
        <v>14</v>
      </c>
      <c r="B7" s="8">
        <v>30</v>
      </c>
      <c r="C7" s="8">
        <f>B10</f>
        <v>16</v>
      </c>
      <c r="D7" s="8">
        <f t="shared" ref="D7:M7" si="3">C10</f>
        <v>19</v>
      </c>
      <c r="E7" s="8">
        <f t="shared" si="3"/>
        <v>25</v>
      </c>
      <c r="F7" s="8">
        <f t="shared" si="3"/>
        <v>22</v>
      </c>
      <c r="G7" s="8">
        <f t="shared" si="3"/>
        <v>22</v>
      </c>
      <c r="H7" s="8">
        <f t="shared" si="3"/>
        <v>19</v>
      </c>
      <c r="I7" s="8">
        <f t="shared" si="3"/>
        <v>19</v>
      </c>
      <c r="J7" s="8">
        <f t="shared" si="3"/>
        <v>25</v>
      </c>
      <c r="K7" s="8">
        <f t="shared" si="3"/>
        <v>25</v>
      </c>
      <c r="L7" s="8">
        <f t="shared" si="3"/>
        <v>25</v>
      </c>
      <c r="M7" s="8">
        <f t="shared" si="3"/>
        <v>19</v>
      </c>
      <c r="O7" s="7" t="s">
        <v>15</v>
      </c>
      <c r="P7" s="10">
        <v>15</v>
      </c>
    </row>
    <row r="8" spans="1:19" x14ac:dyDescent="0.5">
      <c r="A8" s="7" t="s">
        <v>16</v>
      </c>
      <c r="B8" s="9"/>
      <c r="C8" s="9">
        <v>3</v>
      </c>
      <c r="D8" s="9">
        <v>6</v>
      </c>
      <c r="E8" s="9"/>
      <c r="F8" s="9"/>
      <c r="G8" s="9"/>
      <c r="H8" s="9"/>
      <c r="I8" s="9">
        <v>6</v>
      </c>
      <c r="J8" s="9"/>
      <c r="K8" s="9"/>
      <c r="L8" s="9"/>
      <c r="M8" s="9"/>
      <c r="O8" s="7" t="s">
        <v>17</v>
      </c>
      <c r="P8" s="8">
        <v>500</v>
      </c>
    </row>
    <row r="9" spans="1:19" x14ac:dyDescent="0.5">
      <c r="A9" s="7" t="s">
        <v>18</v>
      </c>
      <c r="B9" s="9">
        <v>14</v>
      </c>
      <c r="C9" s="9"/>
      <c r="D9" s="9"/>
      <c r="E9" s="9">
        <v>3</v>
      </c>
      <c r="F9" s="9"/>
      <c r="G9" s="9">
        <v>3</v>
      </c>
      <c r="H9" s="9"/>
      <c r="I9" s="9"/>
      <c r="J9" s="9"/>
      <c r="K9" s="9"/>
      <c r="L9" s="9">
        <v>6</v>
      </c>
      <c r="M9" s="9"/>
      <c r="O9" s="7" t="s">
        <v>19</v>
      </c>
      <c r="P9" s="10">
        <v>5</v>
      </c>
    </row>
    <row r="10" spans="1:19" x14ac:dyDescent="0.5">
      <c r="A10" s="7" t="s">
        <v>20</v>
      </c>
      <c r="B10" s="8">
        <f>B7+B8-B9</f>
        <v>16</v>
      </c>
      <c r="C10" s="8">
        <f t="shared" ref="C10:M10" si="4">C7+C8-C9</f>
        <v>19</v>
      </c>
      <c r="D10" s="8">
        <f t="shared" si="4"/>
        <v>25</v>
      </c>
      <c r="E10" s="8">
        <f t="shared" si="4"/>
        <v>22</v>
      </c>
      <c r="F10" s="8">
        <f t="shared" si="4"/>
        <v>22</v>
      </c>
      <c r="G10" s="8">
        <f t="shared" si="4"/>
        <v>19</v>
      </c>
      <c r="H10" s="8">
        <f t="shared" si="4"/>
        <v>19</v>
      </c>
      <c r="I10" s="8">
        <f t="shared" si="4"/>
        <v>25</v>
      </c>
      <c r="J10" s="8">
        <f t="shared" si="4"/>
        <v>25</v>
      </c>
      <c r="K10" s="8">
        <f t="shared" si="4"/>
        <v>25</v>
      </c>
      <c r="L10" s="8">
        <f t="shared" si="4"/>
        <v>19</v>
      </c>
      <c r="M10" s="8">
        <f t="shared" si="4"/>
        <v>19</v>
      </c>
      <c r="O10" s="7" t="s">
        <v>21</v>
      </c>
      <c r="P10" s="8"/>
    </row>
    <row r="11" spans="1:19" x14ac:dyDescent="0.5">
      <c r="A11" s="7" t="s">
        <v>17</v>
      </c>
      <c r="B11" s="8">
        <f>P8</f>
        <v>500</v>
      </c>
      <c r="C11" s="8">
        <f>B13</f>
        <v>560</v>
      </c>
      <c r="D11" s="8">
        <f t="shared" ref="D11:M11" si="5">C13</f>
        <v>600</v>
      </c>
      <c r="E11" s="8">
        <f t="shared" si="5"/>
        <v>600</v>
      </c>
      <c r="F11" s="8">
        <f t="shared" si="5"/>
        <v>620</v>
      </c>
      <c r="G11" s="8">
        <f t="shared" si="5"/>
        <v>640</v>
      </c>
      <c r="H11" s="8">
        <f t="shared" si="5"/>
        <v>680</v>
      </c>
      <c r="I11" s="8">
        <f t="shared" si="5"/>
        <v>720</v>
      </c>
      <c r="J11" s="8">
        <f t="shared" si="5"/>
        <v>720</v>
      </c>
      <c r="K11" s="8">
        <f t="shared" si="5"/>
        <v>720</v>
      </c>
      <c r="L11" s="8">
        <f t="shared" si="5"/>
        <v>720</v>
      </c>
      <c r="M11" s="8">
        <f t="shared" si="5"/>
        <v>760</v>
      </c>
      <c r="O11" s="7" t="s">
        <v>22</v>
      </c>
      <c r="P11" s="10">
        <v>2000</v>
      </c>
    </row>
    <row r="12" spans="1:19" x14ac:dyDescent="0.5">
      <c r="A12" s="7" t="s">
        <v>23</v>
      </c>
      <c r="B12" s="8">
        <f>ROUNDDOWN((B10*B5)/$P2,0)</f>
        <v>2560</v>
      </c>
      <c r="C12" s="8">
        <f t="shared" ref="C12:M12" si="6">ROUNDDOWN((C10*C5)/$P2,0)</f>
        <v>3040</v>
      </c>
      <c r="D12" s="8">
        <f t="shared" si="6"/>
        <v>4000</v>
      </c>
      <c r="E12" s="8">
        <f t="shared" si="6"/>
        <v>3520</v>
      </c>
      <c r="F12" s="8">
        <f t="shared" si="6"/>
        <v>3520</v>
      </c>
      <c r="G12" s="8">
        <f t="shared" si="6"/>
        <v>3040</v>
      </c>
      <c r="H12" s="8">
        <f t="shared" si="6"/>
        <v>3040</v>
      </c>
      <c r="I12" s="8">
        <f t="shared" si="6"/>
        <v>4000</v>
      </c>
      <c r="J12" s="8">
        <f t="shared" si="6"/>
        <v>4000</v>
      </c>
      <c r="K12" s="8">
        <f t="shared" si="6"/>
        <v>4000</v>
      </c>
      <c r="L12" s="8">
        <f t="shared" si="6"/>
        <v>3040</v>
      </c>
      <c r="M12" s="8">
        <f t="shared" si="6"/>
        <v>3040</v>
      </c>
      <c r="O12" s="7" t="s">
        <v>24</v>
      </c>
      <c r="P12" s="10">
        <v>95</v>
      </c>
    </row>
    <row r="13" spans="1:19" x14ac:dyDescent="0.5">
      <c r="A13" s="7" t="s">
        <v>25</v>
      </c>
      <c r="B13" s="8">
        <f>B11+B12-B2</f>
        <v>560</v>
      </c>
      <c r="C13" s="8">
        <f t="shared" ref="C13:M13" si="7">C11+C12-C2</f>
        <v>600</v>
      </c>
      <c r="D13" s="8">
        <f t="shared" si="7"/>
        <v>600</v>
      </c>
      <c r="E13" s="8">
        <f t="shared" si="7"/>
        <v>620</v>
      </c>
      <c r="F13" s="8">
        <f t="shared" si="7"/>
        <v>640</v>
      </c>
      <c r="G13" s="8">
        <f t="shared" si="7"/>
        <v>680</v>
      </c>
      <c r="H13" s="8">
        <f t="shared" si="7"/>
        <v>720</v>
      </c>
      <c r="I13" s="8">
        <f t="shared" si="7"/>
        <v>720</v>
      </c>
      <c r="J13" s="8">
        <f t="shared" si="7"/>
        <v>720</v>
      </c>
      <c r="K13" s="8">
        <f t="shared" si="7"/>
        <v>720</v>
      </c>
      <c r="L13" s="8">
        <f t="shared" si="7"/>
        <v>760</v>
      </c>
      <c r="M13" s="8">
        <f t="shared" si="7"/>
        <v>800</v>
      </c>
    </row>
    <row r="14" spans="1:19" x14ac:dyDescent="0.5">
      <c r="A14" s="7" t="s">
        <v>26</v>
      </c>
      <c r="B14" s="9"/>
      <c r="C14" s="9"/>
      <c r="D14" s="9"/>
      <c r="E14" s="9"/>
      <c r="F14" s="9"/>
      <c r="G14" s="9"/>
      <c r="H14" s="9"/>
      <c r="I14" s="9"/>
      <c r="J14" s="9"/>
      <c r="K14" s="9"/>
      <c r="L14" s="9"/>
      <c r="M14" s="9"/>
    </row>
    <row r="15" spans="1:19" x14ac:dyDescent="0.5">
      <c r="A15" s="7"/>
      <c r="B15" s="8"/>
      <c r="C15" s="8"/>
      <c r="D15" s="8"/>
      <c r="E15" s="8"/>
      <c r="F15" s="8"/>
      <c r="G15" s="8"/>
      <c r="H15" s="8"/>
      <c r="I15" s="8"/>
      <c r="J15" s="8"/>
      <c r="K15" s="8"/>
      <c r="L15" s="8"/>
      <c r="M15" s="8"/>
      <c r="O15" s="2">
        <f>SUM(B22:M22)</f>
        <v>1166700</v>
      </c>
    </row>
    <row r="16" spans="1:19" x14ac:dyDescent="0.5">
      <c r="A16" s="7" t="s">
        <v>27</v>
      </c>
      <c r="B16" s="10">
        <f>B10*B4*8*$P6</f>
        <v>29440</v>
      </c>
      <c r="C16" s="10">
        <f t="shared" ref="C16:M16" si="8">C10*C4*8*$P6</f>
        <v>34960</v>
      </c>
      <c r="D16" s="10">
        <f t="shared" si="8"/>
        <v>46000</v>
      </c>
      <c r="E16" s="10">
        <f t="shared" si="8"/>
        <v>40480</v>
      </c>
      <c r="F16" s="10">
        <f t="shared" si="8"/>
        <v>40480</v>
      </c>
      <c r="G16" s="10">
        <f t="shared" si="8"/>
        <v>34960</v>
      </c>
      <c r="H16" s="10">
        <f t="shared" si="8"/>
        <v>34960</v>
      </c>
      <c r="I16" s="10">
        <f t="shared" si="8"/>
        <v>46000</v>
      </c>
      <c r="J16" s="10">
        <f t="shared" si="8"/>
        <v>46000</v>
      </c>
      <c r="K16" s="10">
        <f t="shared" si="8"/>
        <v>46000</v>
      </c>
      <c r="L16" s="10">
        <f t="shared" si="8"/>
        <v>34960</v>
      </c>
      <c r="M16" s="10">
        <f t="shared" si="8"/>
        <v>34960</v>
      </c>
    </row>
    <row r="17" spans="1:13" x14ac:dyDescent="0.5">
      <c r="A17" s="7" t="s">
        <v>10</v>
      </c>
      <c r="B17" s="10">
        <f>B8*$P4</f>
        <v>0</v>
      </c>
      <c r="C17" s="10">
        <f t="shared" ref="C17:M17" si="9">C8*$P4</f>
        <v>4800</v>
      </c>
      <c r="D17" s="10">
        <f t="shared" si="9"/>
        <v>9600</v>
      </c>
      <c r="E17" s="10">
        <f t="shared" si="9"/>
        <v>0</v>
      </c>
      <c r="F17" s="10">
        <f t="shared" si="9"/>
        <v>0</v>
      </c>
      <c r="G17" s="10">
        <f t="shared" si="9"/>
        <v>0</v>
      </c>
      <c r="H17" s="10">
        <f t="shared" si="9"/>
        <v>0</v>
      </c>
      <c r="I17" s="10">
        <f t="shared" si="9"/>
        <v>9600</v>
      </c>
      <c r="J17" s="10">
        <f t="shared" si="9"/>
        <v>0</v>
      </c>
      <c r="K17" s="10">
        <f t="shared" si="9"/>
        <v>0</v>
      </c>
      <c r="L17" s="10">
        <f t="shared" si="9"/>
        <v>0</v>
      </c>
      <c r="M17" s="10">
        <f t="shared" si="9"/>
        <v>0</v>
      </c>
    </row>
    <row r="18" spans="1:13" x14ac:dyDescent="0.5">
      <c r="A18" s="7" t="s">
        <v>11</v>
      </c>
      <c r="B18" s="10">
        <f>B9*$P5</f>
        <v>11200</v>
      </c>
      <c r="C18" s="10">
        <f t="shared" ref="C18:M18" si="10">C9*$P5</f>
        <v>0</v>
      </c>
      <c r="D18" s="10">
        <f t="shared" si="10"/>
        <v>0</v>
      </c>
      <c r="E18" s="10">
        <f t="shared" si="10"/>
        <v>2400</v>
      </c>
      <c r="F18" s="10">
        <f t="shared" si="10"/>
        <v>0</v>
      </c>
      <c r="G18" s="10">
        <f t="shared" si="10"/>
        <v>2400</v>
      </c>
      <c r="H18" s="10">
        <f t="shared" si="10"/>
        <v>0</v>
      </c>
      <c r="I18" s="10">
        <f t="shared" si="10"/>
        <v>0</v>
      </c>
      <c r="J18" s="10">
        <f t="shared" si="10"/>
        <v>0</v>
      </c>
      <c r="K18" s="10">
        <f t="shared" si="10"/>
        <v>0</v>
      </c>
      <c r="L18" s="10">
        <f t="shared" si="10"/>
        <v>4800</v>
      </c>
      <c r="M18" s="10">
        <f t="shared" si="10"/>
        <v>0</v>
      </c>
    </row>
    <row r="19" spans="1:13" x14ac:dyDescent="0.5">
      <c r="A19" s="7" t="s">
        <v>28</v>
      </c>
      <c r="B19" s="10">
        <f>B12*$P7</f>
        <v>38400</v>
      </c>
      <c r="C19" s="10">
        <f t="shared" ref="C19:M19" si="11">C12*$P7</f>
        <v>45600</v>
      </c>
      <c r="D19" s="10">
        <f t="shared" si="11"/>
        <v>60000</v>
      </c>
      <c r="E19" s="10">
        <f t="shared" si="11"/>
        <v>52800</v>
      </c>
      <c r="F19" s="10">
        <f t="shared" si="11"/>
        <v>52800</v>
      </c>
      <c r="G19" s="10">
        <f t="shared" si="11"/>
        <v>45600</v>
      </c>
      <c r="H19" s="10">
        <f t="shared" si="11"/>
        <v>45600</v>
      </c>
      <c r="I19" s="10">
        <f t="shared" si="11"/>
        <v>60000</v>
      </c>
      <c r="J19" s="10">
        <f t="shared" si="11"/>
        <v>60000</v>
      </c>
      <c r="K19" s="10">
        <f t="shared" si="11"/>
        <v>60000</v>
      </c>
      <c r="L19" s="10">
        <f t="shared" si="11"/>
        <v>45600</v>
      </c>
      <c r="M19" s="10">
        <f t="shared" si="11"/>
        <v>45600</v>
      </c>
    </row>
    <row r="20" spans="1:13" x14ac:dyDescent="0.5">
      <c r="A20" s="7" t="s">
        <v>29</v>
      </c>
      <c r="B20" s="10">
        <f>IF(B13&lt;0,0,B13*$P9)</f>
        <v>2800</v>
      </c>
      <c r="C20" s="10">
        <f t="shared" ref="C20:M20" si="12">IF(C13&lt;0,0,C13*$P9)</f>
        <v>3000</v>
      </c>
      <c r="D20" s="10">
        <f t="shared" si="12"/>
        <v>3000</v>
      </c>
      <c r="E20" s="10">
        <f t="shared" si="12"/>
        <v>3100</v>
      </c>
      <c r="F20" s="10">
        <f t="shared" si="12"/>
        <v>3200</v>
      </c>
      <c r="G20" s="10">
        <f t="shared" si="12"/>
        <v>3400</v>
      </c>
      <c r="H20" s="10">
        <f t="shared" si="12"/>
        <v>3600</v>
      </c>
      <c r="I20" s="10">
        <f t="shared" si="12"/>
        <v>3600</v>
      </c>
      <c r="J20" s="10">
        <f t="shared" si="12"/>
        <v>3600</v>
      </c>
      <c r="K20" s="10">
        <f t="shared" si="12"/>
        <v>3600</v>
      </c>
      <c r="L20" s="10">
        <f t="shared" si="12"/>
        <v>3800</v>
      </c>
      <c r="M20" s="10">
        <f t="shared" si="12"/>
        <v>4000</v>
      </c>
    </row>
    <row r="21" spans="1:13" x14ac:dyDescent="0.5">
      <c r="A21" s="7" t="s">
        <v>30</v>
      </c>
      <c r="B21" s="10">
        <f>IF(B14=0,0,$P11+(B14*$P12))</f>
        <v>0</v>
      </c>
      <c r="C21" s="10">
        <f t="shared" ref="C21:M21" si="13">IF(C14=0,0,$P11+(C14*$P12))</f>
        <v>0</v>
      </c>
      <c r="D21" s="10">
        <f t="shared" si="13"/>
        <v>0</v>
      </c>
      <c r="E21" s="10">
        <f t="shared" si="13"/>
        <v>0</v>
      </c>
      <c r="F21" s="10">
        <f t="shared" si="13"/>
        <v>0</v>
      </c>
      <c r="G21" s="10">
        <f t="shared" si="13"/>
        <v>0</v>
      </c>
      <c r="H21" s="10">
        <f t="shared" si="13"/>
        <v>0</v>
      </c>
      <c r="I21" s="10">
        <f t="shared" si="13"/>
        <v>0</v>
      </c>
      <c r="J21" s="10">
        <f t="shared" si="13"/>
        <v>0</v>
      </c>
      <c r="K21" s="10">
        <f t="shared" si="13"/>
        <v>0</v>
      </c>
      <c r="L21" s="10">
        <f t="shared" si="13"/>
        <v>0</v>
      </c>
      <c r="M21" s="10">
        <f t="shared" si="13"/>
        <v>0</v>
      </c>
    </row>
    <row r="22" spans="1:13" x14ac:dyDescent="0.5">
      <c r="A22" s="7" t="s">
        <v>31</v>
      </c>
      <c r="B22" s="10">
        <f>SUM(B16:B21)</f>
        <v>81840</v>
      </c>
      <c r="C22" s="10">
        <f t="shared" ref="C22:M22" si="14">SUM(C16:C21)</f>
        <v>88360</v>
      </c>
      <c r="D22" s="10">
        <f t="shared" si="14"/>
        <v>118600</v>
      </c>
      <c r="E22" s="10">
        <f t="shared" si="14"/>
        <v>98780</v>
      </c>
      <c r="F22" s="10">
        <f t="shared" si="14"/>
        <v>96480</v>
      </c>
      <c r="G22" s="10">
        <f t="shared" si="14"/>
        <v>86360</v>
      </c>
      <c r="H22" s="10">
        <f t="shared" si="14"/>
        <v>84160</v>
      </c>
      <c r="I22" s="10">
        <f t="shared" si="14"/>
        <v>119200</v>
      </c>
      <c r="J22" s="10">
        <f t="shared" si="14"/>
        <v>109600</v>
      </c>
      <c r="K22" s="10">
        <f t="shared" si="14"/>
        <v>109600</v>
      </c>
      <c r="L22" s="10">
        <f t="shared" si="14"/>
        <v>89160</v>
      </c>
      <c r="M22" s="10">
        <f t="shared" si="14"/>
        <v>84560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zoomScale="83" workbookViewId="0">
      <selection activeCell="Q18" sqref="Q18"/>
    </sheetView>
  </sheetViews>
  <sheetFormatPr defaultRowHeight="14.35" x14ac:dyDescent="0.5"/>
  <cols>
    <col min="1" max="1" width="16.87890625" customWidth="1"/>
    <col min="2" max="12" width="9.52734375" customWidth="1"/>
    <col min="13" max="13" width="12.234375" customWidth="1"/>
    <col min="14" max="14" width="4.234375" customWidth="1"/>
    <col min="15" max="15" width="25.52734375" bestFit="1" customWidth="1"/>
    <col min="16" max="16" width="10.52734375" customWidth="1"/>
    <col min="17" max="17" width="6.76171875" customWidth="1"/>
    <col min="19" max="19" width="10.76171875" bestFit="1" customWidth="1"/>
  </cols>
  <sheetData>
    <row r="1" spans="1:19" x14ac:dyDescent="0.5">
      <c r="A1" s="8"/>
      <c r="B1" s="7" t="s">
        <v>0</v>
      </c>
      <c r="C1" s="7" t="s">
        <v>1</v>
      </c>
      <c r="D1" s="7" t="s">
        <v>2</v>
      </c>
      <c r="E1" s="7" t="s">
        <v>3</v>
      </c>
      <c r="F1" s="7" t="s">
        <v>4</v>
      </c>
      <c r="G1" s="7" t="s">
        <v>5</v>
      </c>
      <c r="H1" s="7" t="s">
        <v>36</v>
      </c>
      <c r="I1" s="7" t="s">
        <v>37</v>
      </c>
      <c r="J1" s="7" t="s">
        <v>38</v>
      </c>
      <c r="K1" s="7" t="s">
        <v>39</v>
      </c>
      <c r="L1" s="7" t="s">
        <v>40</v>
      </c>
      <c r="M1" s="7" t="s">
        <v>41</v>
      </c>
    </row>
    <row r="2" spans="1:19" x14ac:dyDescent="0.5">
      <c r="A2" s="7" t="s">
        <v>6</v>
      </c>
      <c r="B2" s="8">
        <v>2500</v>
      </c>
      <c r="C2" s="8">
        <v>3000</v>
      </c>
      <c r="D2" s="8">
        <v>4000</v>
      </c>
      <c r="E2" s="8">
        <v>3500</v>
      </c>
      <c r="F2" s="8">
        <v>3500</v>
      </c>
      <c r="G2" s="8">
        <v>3000</v>
      </c>
      <c r="H2" s="8">
        <v>3000</v>
      </c>
      <c r="I2" s="8">
        <v>4000</v>
      </c>
      <c r="J2" s="8">
        <v>4000</v>
      </c>
      <c r="K2" s="8">
        <v>4000</v>
      </c>
      <c r="L2" s="8">
        <v>3000</v>
      </c>
      <c r="M2" s="8">
        <v>3000</v>
      </c>
      <c r="O2" s="7" t="s">
        <v>7</v>
      </c>
      <c r="P2" s="8">
        <v>1</v>
      </c>
    </row>
    <row r="3" spans="1:19" x14ac:dyDescent="0.5">
      <c r="A3" s="7" t="s">
        <v>8</v>
      </c>
      <c r="B3" s="8">
        <f>B2*$P2</f>
        <v>2500</v>
      </c>
      <c r="C3" s="8">
        <f t="shared" ref="C3:M3" si="0">C2*$P2</f>
        <v>3000</v>
      </c>
      <c r="D3" s="8">
        <f t="shared" si="0"/>
        <v>4000</v>
      </c>
      <c r="E3" s="8">
        <f t="shared" si="0"/>
        <v>3500</v>
      </c>
      <c r="F3" s="8">
        <f t="shared" si="0"/>
        <v>3500</v>
      </c>
      <c r="G3" s="8">
        <f t="shared" si="0"/>
        <v>3000</v>
      </c>
      <c r="H3" s="8">
        <f t="shared" si="0"/>
        <v>3000</v>
      </c>
      <c r="I3" s="8">
        <f t="shared" si="0"/>
        <v>4000</v>
      </c>
      <c r="J3" s="8">
        <f t="shared" si="0"/>
        <v>4000</v>
      </c>
      <c r="K3" s="8">
        <f t="shared" si="0"/>
        <v>4000</v>
      </c>
      <c r="L3" s="8">
        <f t="shared" si="0"/>
        <v>3000</v>
      </c>
      <c r="M3" s="8">
        <f t="shared" si="0"/>
        <v>3000</v>
      </c>
      <c r="O3" s="7" t="s">
        <v>32</v>
      </c>
      <c r="P3" s="8">
        <v>8</v>
      </c>
      <c r="R3" t="s">
        <v>46</v>
      </c>
      <c r="S3" s="4">
        <v>1151900</v>
      </c>
    </row>
    <row r="4" spans="1:19" x14ac:dyDescent="0.5">
      <c r="A4" s="7" t="s">
        <v>9</v>
      </c>
      <c r="B4" s="8">
        <v>20</v>
      </c>
      <c r="C4" s="8">
        <v>20</v>
      </c>
      <c r="D4" s="8">
        <v>20</v>
      </c>
      <c r="E4" s="8">
        <v>20</v>
      </c>
      <c r="F4" s="8">
        <v>20</v>
      </c>
      <c r="G4" s="8">
        <v>20</v>
      </c>
      <c r="H4" s="8">
        <v>20</v>
      </c>
      <c r="I4" s="8">
        <v>20</v>
      </c>
      <c r="J4" s="8">
        <v>20</v>
      </c>
      <c r="K4" s="8">
        <v>20</v>
      </c>
      <c r="L4" s="8">
        <v>20</v>
      </c>
      <c r="M4" s="8">
        <v>20</v>
      </c>
      <c r="O4" s="7" t="s">
        <v>10</v>
      </c>
      <c r="P4" s="8">
        <v>1600</v>
      </c>
    </row>
    <row r="5" spans="1:19" x14ac:dyDescent="0.5">
      <c r="A5" s="7" t="s">
        <v>33</v>
      </c>
      <c r="B5" s="8">
        <f>B4*$P3</f>
        <v>160</v>
      </c>
      <c r="C5" s="8">
        <f t="shared" ref="C5:M5" si="1">C4*$P3</f>
        <v>160</v>
      </c>
      <c r="D5" s="8">
        <f t="shared" si="1"/>
        <v>160</v>
      </c>
      <c r="E5" s="8">
        <f t="shared" si="1"/>
        <v>160</v>
      </c>
      <c r="F5" s="8">
        <f t="shared" si="1"/>
        <v>160</v>
      </c>
      <c r="G5" s="8">
        <f t="shared" si="1"/>
        <v>160</v>
      </c>
      <c r="H5" s="8">
        <f t="shared" si="1"/>
        <v>160</v>
      </c>
      <c r="I5" s="8">
        <f t="shared" si="1"/>
        <v>160</v>
      </c>
      <c r="J5" s="8">
        <f t="shared" si="1"/>
        <v>160</v>
      </c>
      <c r="K5" s="8">
        <f t="shared" si="1"/>
        <v>160</v>
      </c>
      <c r="L5" s="8">
        <f t="shared" si="1"/>
        <v>160</v>
      </c>
      <c r="M5" s="8">
        <f t="shared" si="1"/>
        <v>160</v>
      </c>
      <c r="O5" s="7" t="s">
        <v>11</v>
      </c>
      <c r="P5" s="8">
        <v>800</v>
      </c>
    </row>
    <row r="6" spans="1:19" x14ac:dyDescent="0.5">
      <c r="A6" s="7" t="s">
        <v>12</v>
      </c>
      <c r="B6" s="8">
        <f>ROUNDUP(B3/B5,0)</f>
        <v>16</v>
      </c>
      <c r="C6" s="8">
        <f t="shared" ref="C6:M6" si="2">ROUNDUP(C3/C5,0)</f>
        <v>19</v>
      </c>
      <c r="D6" s="8">
        <f t="shared" si="2"/>
        <v>25</v>
      </c>
      <c r="E6" s="8">
        <f t="shared" si="2"/>
        <v>22</v>
      </c>
      <c r="F6" s="8">
        <f t="shared" si="2"/>
        <v>22</v>
      </c>
      <c r="G6" s="8">
        <f t="shared" si="2"/>
        <v>19</v>
      </c>
      <c r="H6" s="8">
        <f t="shared" si="2"/>
        <v>19</v>
      </c>
      <c r="I6" s="8">
        <f t="shared" si="2"/>
        <v>25</v>
      </c>
      <c r="J6" s="8">
        <f t="shared" si="2"/>
        <v>25</v>
      </c>
      <c r="K6" s="8">
        <f t="shared" si="2"/>
        <v>25</v>
      </c>
      <c r="L6" s="8">
        <f t="shared" si="2"/>
        <v>19</v>
      </c>
      <c r="M6" s="8">
        <f t="shared" si="2"/>
        <v>19</v>
      </c>
      <c r="O6" s="7" t="s">
        <v>13</v>
      </c>
      <c r="P6" s="11">
        <v>11.5</v>
      </c>
    </row>
    <row r="7" spans="1:19" x14ac:dyDescent="0.5">
      <c r="A7" s="7" t="s">
        <v>14</v>
      </c>
      <c r="B7" s="8">
        <v>30</v>
      </c>
      <c r="C7" s="8">
        <f>B10</f>
        <v>19</v>
      </c>
      <c r="D7" s="8">
        <f t="shared" ref="D7:M7" si="3">C10</f>
        <v>19</v>
      </c>
      <c r="E7" s="8">
        <f t="shared" si="3"/>
        <v>19</v>
      </c>
      <c r="F7" s="8">
        <f t="shared" si="3"/>
        <v>22</v>
      </c>
      <c r="G7" s="8">
        <f t="shared" si="3"/>
        <v>22</v>
      </c>
      <c r="H7" s="8">
        <f t="shared" si="3"/>
        <v>22</v>
      </c>
      <c r="I7" s="8">
        <f t="shared" si="3"/>
        <v>22</v>
      </c>
      <c r="J7" s="8">
        <f t="shared" si="3"/>
        <v>22</v>
      </c>
      <c r="K7" s="8">
        <f t="shared" si="3"/>
        <v>22</v>
      </c>
      <c r="L7" s="8">
        <f t="shared" si="3"/>
        <v>22</v>
      </c>
      <c r="M7" s="8">
        <f t="shared" si="3"/>
        <v>22</v>
      </c>
      <c r="O7" s="7" t="s">
        <v>15</v>
      </c>
      <c r="P7" s="10">
        <v>15</v>
      </c>
    </row>
    <row r="8" spans="1:19" x14ac:dyDescent="0.5">
      <c r="A8" s="7" t="s">
        <v>16</v>
      </c>
      <c r="B8" s="9"/>
      <c r="C8" s="9"/>
      <c r="D8" s="9"/>
      <c r="E8" s="9">
        <v>3</v>
      </c>
      <c r="F8" s="9"/>
      <c r="G8" s="9"/>
      <c r="H8" s="9"/>
      <c r="I8" s="9"/>
      <c r="J8" s="9"/>
      <c r="K8" s="9"/>
      <c r="L8" s="9"/>
      <c r="M8" s="9"/>
      <c r="O8" s="7" t="s">
        <v>17</v>
      </c>
      <c r="P8" s="8">
        <v>500</v>
      </c>
    </row>
    <row r="9" spans="1:19" x14ac:dyDescent="0.5">
      <c r="A9" s="7" t="s">
        <v>18</v>
      </c>
      <c r="B9" s="9">
        <v>11</v>
      </c>
      <c r="C9" s="9"/>
      <c r="D9" s="9"/>
      <c r="E9" s="9"/>
      <c r="F9" s="9"/>
      <c r="G9" s="9"/>
      <c r="H9" s="9"/>
      <c r="I9" s="9"/>
      <c r="J9" s="9"/>
      <c r="K9" s="9"/>
      <c r="L9" s="9"/>
      <c r="M9" s="9"/>
      <c r="O9" s="7" t="s">
        <v>19</v>
      </c>
      <c r="P9" s="10">
        <v>5</v>
      </c>
    </row>
    <row r="10" spans="1:19" x14ac:dyDescent="0.5">
      <c r="A10" s="7" t="s">
        <v>20</v>
      </c>
      <c r="B10" s="8">
        <f>B7+B8-B9</f>
        <v>19</v>
      </c>
      <c r="C10" s="8">
        <f t="shared" ref="C10:M10" si="4">C7+C8-C9</f>
        <v>19</v>
      </c>
      <c r="D10" s="8">
        <f t="shared" si="4"/>
        <v>19</v>
      </c>
      <c r="E10" s="8">
        <f t="shared" si="4"/>
        <v>22</v>
      </c>
      <c r="F10" s="8">
        <f t="shared" si="4"/>
        <v>22</v>
      </c>
      <c r="G10" s="8">
        <f t="shared" si="4"/>
        <v>22</v>
      </c>
      <c r="H10" s="8">
        <f t="shared" si="4"/>
        <v>22</v>
      </c>
      <c r="I10" s="8">
        <f t="shared" si="4"/>
        <v>22</v>
      </c>
      <c r="J10" s="8">
        <f t="shared" si="4"/>
        <v>22</v>
      </c>
      <c r="K10" s="8">
        <f t="shared" si="4"/>
        <v>22</v>
      </c>
      <c r="L10" s="8">
        <f t="shared" si="4"/>
        <v>22</v>
      </c>
      <c r="M10" s="8">
        <f t="shared" si="4"/>
        <v>22</v>
      </c>
      <c r="O10" s="7" t="s">
        <v>21</v>
      </c>
      <c r="P10" s="8"/>
    </row>
    <row r="11" spans="1:19" x14ac:dyDescent="0.5">
      <c r="A11" s="7" t="s">
        <v>17</v>
      </c>
      <c r="B11" s="8">
        <f>P8</f>
        <v>500</v>
      </c>
      <c r="C11" s="8">
        <f>B13</f>
        <v>1040</v>
      </c>
      <c r="D11" s="8">
        <f t="shared" ref="D11:M11" si="5">C13</f>
        <v>1080</v>
      </c>
      <c r="E11" s="8">
        <f t="shared" si="5"/>
        <v>120</v>
      </c>
      <c r="F11" s="8">
        <f t="shared" si="5"/>
        <v>140</v>
      </c>
      <c r="G11" s="8">
        <f t="shared" si="5"/>
        <v>160</v>
      </c>
      <c r="H11" s="8">
        <f t="shared" si="5"/>
        <v>680</v>
      </c>
      <c r="I11" s="8">
        <f t="shared" si="5"/>
        <v>1200</v>
      </c>
      <c r="J11" s="8">
        <f t="shared" si="5"/>
        <v>720</v>
      </c>
      <c r="K11" s="8">
        <f t="shared" si="5"/>
        <v>240</v>
      </c>
      <c r="L11" s="8">
        <f t="shared" si="5"/>
        <v>-240</v>
      </c>
      <c r="M11" s="8">
        <f t="shared" si="5"/>
        <v>280</v>
      </c>
      <c r="O11" s="7" t="s">
        <v>22</v>
      </c>
      <c r="P11" s="10">
        <v>2000</v>
      </c>
    </row>
    <row r="12" spans="1:19" x14ac:dyDescent="0.5">
      <c r="A12" s="7" t="s">
        <v>23</v>
      </c>
      <c r="B12" s="8">
        <f>ROUNDDOWN((B10*B5)/$P2,0)</f>
        <v>3040</v>
      </c>
      <c r="C12" s="8">
        <f t="shared" ref="C12:M12" si="6">ROUNDDOWN((C10*C5)/$P2,0)</f>
        <v>3040</v>
      </c>
      <c r="D12" s="8">
        <f t="shared" si="6"/>
        <v>3040</v>
      </c>
      <c r="E12" s="8">
        <f t="shared" si="6"/>
        <v>3520</v>
      </c>
      <c r="F12" s="8">
        <f t="shared" si="6"/>
        <v>3520</v>
      </c>
      <c r="G12" s="8">
        <f t="shared" si="6"/>
        <v>3520</v>
      </c>
      <c r="H12" s="8">
        <f t="shared" si="6"/>
        <v>3520</v>
      </c>
      <c r="I12" s="8">
        <f t="shared" si="6"/>
        <v>3520</v>
      </c>
      <c r="J12" s="8">
        <f t="shared" si="6"/>
        <v>3520</v>
      </c>
      <c r="K12" s="8">
        <f t="shared" si="6"/>
        <v>3520</v>
      </c>
      <c r="L12" s="8">
        <f t="shared" si="6"/>
        <v>3520</v>
      </c>
      <c r="M12" s="8">
        <f t="shared" si="6"/>
        <v>3520</v>
      </c>
      <c r="O12" s="7" t="s">
        <v>24</v>
      </c>
      <c r="P12" s="10">
        <v>95</v>
      </c>
    </row>
    <row r="13" spans="1:19" x14ac:dyDescent="0.5">
      <c r="A13" s="7" t="s">
        <v>25</v>
      </c>
      <c r="B13" s="8">
        <f>B11+B12-B2</f>
        <v>1040</v>
      </c>
      <c r="C13" s="8">
        <f t="shared" ref="C13:M13" si="7">C11+C12-C2</f>
        <v>1080</v>
      </c>
      <c r="D13" s="8">
        <f t="shared" si="7"/>
        <v>120</v>
      </c>
      <c r="E13" s="8">
        <f t="shared" si="7"/>
        <v>140</v>
      </c>
      <c r="F13" s="8">
        <f t="shared" si="7"/>
        <v>160</v>
      </c>
      <c r="G13" s="8">
        <f t="shared" si="7"/>
        <v>680</v>
      </c>
      <c r="H13" s="8">
        <f t="shared" si="7"/>
        <v>1200</v>
      </c>
      <c r="I13" s="8">
        <f t="shared" si="7"/>
        <v>720</v>
      </c>
      <c r="J13" s="8">
        <f t="shared" si="7"/>
        <v>240</v>
      </c>
      <c r="K13" s="8">
        <f t="shared" si="7"/>
        <v>-240</v>
      </c>
      <c r="L13" s="8">
        <f t="shared" si="7"/>
        <v>280</v>
      </c>
      <c r="M13" s="8">
        <f t="shared" si="7"/>
        <v>800</v>
      </c>
    </row>
    <row r="14" spans="1:19" x14ac:dyDescent="0.5">
      <c r="A14" s="7" t="s">
        <v>26</v>
      </c>
      <c r="B14" s="9"/>
      <c r="C14" s="9"/>
      <c r="D14" s="9"/>
      <c r="E14" s="9"/>
      <c r="F14" s="9"/>
      <c r="G14" s="9"/>
      <c r="H14" s="9"/>
      <c r="I14" s="9"/>
      <c r="J14" s="9"/>
      <c r="K14" s="9">
        <v>240</v>
      </c>
      <c r="L14" s="9"/>
      <c r="M14" s="9"/>
    </row>
    <row r="15" spans="1:19" x14ac:dyDescent="0.5">
      <c r="A15" s="7"/>
      <c r="B15" s="8"/>
      <c r="C15" s="8"/>
      <c r="D15" s="8"/>
      <c r="E15" s="8"/>
      <c r="F15" s="8"/>
      <c r="G15" s="8"/>
      <c r="H15" s="8"/>
      <c r="I15" s="8"/>
      <c r="J15" s="8"/>
      <c r="K15" s="8"/>
      <c r="L15" s="8"/>
      <c r="M15" s="8"/>
      <c r="O15" s="2">
        <f>SUM(B22:M22)</f>
        <v>1151900</v>
      </c>
    </row>
    <row r="16" spans="1:19" x14ac:dyDescent="0.5">
      <c r="A16" s="7" t="s">
        <v>27</v>
      </c>
      <c r="B16" s="10">
        <f>B10*B4*8*$P6</f>
        <v>34960</v>
      </c>
      <c r="C16" s="10">
        <f t="shared" ref="C16:M16" si="8">C10*C4*8*$P6</f>
        <v>34960</v>
      </c>
      <c r="D16" s="10">
        <f t="shared" si="8"/>
        <v>34960</v>
      </c>
      <c r="E16" s="10">
        <f t="shared" si="8"/>
        <v>40480</v>
      </c>
      <c r="F16" s="10">
        <f t="shared" si="8"/>
        <v>40480</v>
      </c>
      <c r="G16" s="10">
        <f t="shared" si="8"/>
        <v>40480</v>
      </c>
      <c r="H16" s="10">
        <f t="shared" si="8"/>
        <v>40480</v>
      </c>
      <c r="I16" s="10">
        <f t="shared" si="8"/>
        <v>40480</v>
      </c>
      <c r="J16" s="10">
        <f t="shared" si="8"/>
        <v>40480</v>
      </c>
      <c r="K16" s="10">
        <f t="shared" si="8"/>
        <v>40480</v>
      </c>
      <c r="L16" s="10">
        <f t="shared" si="8"/>
        <v>40480</v>
      </c>
      <c r="M16" s="10">
        <f t="shared" si="8"/>
        <v>40480</v>
      </c>
    </row>
    <row r="17" spans="1:13" x14ac:dyDescent="0.5">
      <c r="A17" s="7" t="s">
        <v>10</v>
      </c>
      <c r="B17" s="10">
        <f>B8*$P4</f>
        <v>0</v>
      </c>
      <c r="C17" s="10">
        <f t="shared" ref="C17:M18" si="9">C8*$P4</f>
        <v>0</v>
      </c>
      <c r="D17" s="10">
        <f t="shared" si="9"/>
        <v>0</v>
      </c>
      <c r="E17" s="10">
        <f t="shared" si="9"/>
        <v>4800</v>
      </c>
      <c r="F17" s="10">
        <f t="shared" si="9"/>
        <v>0</v>
      </c>
      <c r="G17" s="10">
        <f t="shared" si="9"/>
        <v>0</v>
      </c>
      <c r="H17" s="10">
        <f t="shared" si="9"/>
        <v>0</v>
      </c>
      <c r="I17" s="10">
        <f t="shared" si="9"/>
        <v>0</v>
      </c>
      <c r="J17" s="10">
        <f t="shared" si="9"/>
        <v>0</v>
      </c>
      <c r="K17" s="10">
        <f t="shared" si="9"/>
        <v>0</v>
      </c>
      <c r="L17" s="10">
        <f t="shared" si="9"/>
        <v>0</v>
      </c>
      <c r="M17" s="10">
        <f t="shared" si="9"/>
        <v>0</v>
      </c>
    </row>
    <row r="18" spans="1:13" x14ac:dyDescent="0.5">
      <c r="A18" s="7" t="s">
        <v>11</v>
      </c>
      <c r="B18" s="10">
        <f>B9*$P5</f>
        <v>8800</v>
      </c>
      <c r="C18" s="10">
        <f t="shared" si="9"/>
        <v>0</v>
      </c>
      <c r="D18" s="10">
        <f t="shared" si="9"/>
        <v>0</v>
      </c>
      <c r="E18" s="10">
        <f t="shared" si="9"/>
        <v>0</v>
      </c>
      <c r="F18" s="10">
        <f t="shared" si="9"/>
        <v>0</v>
      </c>
      <c r="G18" s="10">
        <f t="shared" si="9"/>
        <v>0</v>
      </c>
      <c r="H18" s="10">
        <f t="shared" si="9"/>
        <v>0</v>
      </c>
      <c r="I18" s="10">
        <f t="shared" si="9"/>
        <v>0</v>
      </c>
      <c r="J18" s="10">
        <f t="shared" si="9"/>
        <v>0</v>
      </c>
      <c r="K18" s="10">
        <f t="shared" si="9"/>
        <v>0</v>
      </c>
      <c r="L18" s="10">
        <f t="shared" si="9"/>
        <v>0</v>
      </c>
      <c r="M18" s="10">
        <f t="shared" si="9"/>
        <v>0</v>
      </c>
    </row>
    <row r="19" spans="1:13" x14ac:dyDescent="0.5">
      <c r="A19" s="7" t="s">
        <v>28</v>
      </c>
      <c r="B19" s="10">
        <f>B12*$P7</f>
        <v>45600</v>
      </c>
      <c r="C19" s="10">
        <f t="shared" ref="C19:M19" si="10">C12*$P7</f>
        <v>45600</v>
      </c>
      <c r="D19" s="10">
        <f t="shared" si="10"/>
        <v>45600</v>
      </c>
      <c r="E19" s="10">
        <f t="shared" si="10"/>
        <v>52800</v>
      </c>
      <c r="F19" s="10">
        <f t="shared" si="10"/>
        <v>52800</v>
      </c>
      <c r="G19" s="10">
        <f t="shared" si="10"/>
        <v>52800</v>
      </c>
      <c r="H19" s="10">
        <f t="shared" si="10"/>
        <v>52800</v>
      </c>
      <c r="I19" s="10">
        <f t="shared" si="10"/>
        <v>52800</v>
      </c>
      <c r="J19" s="10">
        <f t="shared" si="10"/>
        <v>52800</v>
      </c>
      <c r="K19" s="10">
        <f t="shared" si="10"/>
        <v>52800</v>
      </c>
      <c r="L19" s="10">
        <f t="shared" si="10"/>
        <v>52800</v>
      </c>
      <c r="M19" s="10">
        <f t="shared" si="10"/>
        <v>52800</v>
      </c>
    </row>
    <row r="20" spans="1:13" x14ac:dyDescent="0.5">
      <c r="A20" s="7" t="s">
        <v>29</v>
      </c>
      <c r="B20" s="10">
        <f>IF(B13&lt;0,0,B13*$P9)</f>
        <v>5200</v>
      </c>
      <c r="C20" s="10">
        <f t="shared" ref="C20:M20" si="11">IF(C13&lt;0,0,C13*$P9)</f>
        <v>5400</v>
      </c>
      <c r="D20" s="10">
        <f t="shared" si="11"/>
        <v>600</v>
      </c>
      <c r="E20" s="10">
        <f t="shared" si="11"/>
        <v>700</v>
      </c>
      <c r="F20" s="10">
        <f t="shared" si="11"/>
        <v>800</v>
      </c>
      <c r="G20" s="10">
        <f t="shared" si="11"/>
        <v>3400</v>
      </c>
      <c r="H20" s="10">
        <f t="shared" si="11"/>
        <v>6000</v>
      </c>
      <c r="I20" s="10">
        <f t="shared" si="11"/>
        <v>3600</v>
      </c>
      <c r="J20" s="10">
        <f t="shared" si="11"/>
        <v>1200</v>
      </c>
      <c r="K20" s="10">
        <f t="shared" si="11"/>
        <v>0</v>
      </c>
      <c r="L20" s="10">
        <f t="shared" si="11"/>
        <v>1400</v>
      </c>
      <c r="M20" s="10">
        <f t="shared" si="11"/>
        <v>4000</v>
      </c>
    </row>
    <row r="21" spans="1:13" x14ac:dyDescent="0.5">
      <c r="A21" s="7" t="s">
        <v>30</v>
      </c>
      <c r="B21" s="10">
        <f>IF(B14=0,0,$P11+(B14*$P12))</f>
        <v>0</v>
      </c>
      <c r="C21" s="10">
        <f t="shared" ref="C21:M21" si="12">IF(C14=0,0,$P11+(C14*$P12))</f>
        <v>0</v>
      </c>
      <c r="D21" s="10">
        <f t="shared" si="12"/>
        <v>0</v>
      </c>
      <c r="E21" s="10">
        <f t="shared" si="12"/>
        <v>0</v>
      </c>
      <c r="F21" s="10">
        <f t="shared" si="12"/>
        <v>0</v>
      </c>
      <c r="G21" s="10">
        <f t="shared" si="12"/>
        <v>0</v>
      </c>
      <c r="H21" s="10">
        <f t="shared" si="12"/>
        <v>0</v>
      </c>
      <c r="I21" s="10">
        <f t="shared" si="12"/>
        <v>0</v>
      </c>
      <c r="J21" s="10">
        <f t="shared" si="12"/>
        <v>0</v>
      </c>
      <c r="K21" s="10">
        <f t="shared" si="12"/>
        <v>24800</v>
      </c>
      <c r="L21" s="10">
        <f t="shared" si="12"/>
        <v>0</v>
      </c>
      <c r="M21" s="10">
        <f t="shared" si="12"/>
        <v>0</v>
      </c>
    </row>
    <row r="22" spans="1:13" x14ac:dyDescent="0.5">
      <c r="A22" s="7" t="s">
        <v>31</v>
      </c>
      <c r="B22" s="10">
        <f>SUM(B16:B21)</f>
        <v>94560</v>
      </c>
      <c r="C22" s="10">
        <f t="shared" ref="C22:M22" si="13">SUM(C16:C21)</f>
        <v>85960</v>
      </c>
      <c r="D22" s="10">
        <f t="shared" si="13"/>
        <v>81160</v>
      </c>
      <c r="E22" s="10">
        <f t="shared" si="13"/>
        <v>98780</v>
      </c>
      <c r="F22" s="10">
        <f t="shared" si="13"/>
        <v>94080</v>
      </c>
      <c r="G22" s="10">
        <f t="shared" si="13"/>
        <v>96680</v>
      </c>
      <c r="H22" s="10">
        <f t="shared" si="13"/>
        <v>99280</v>
      </c>
      <c r="I22" s="10">
        <f t="shared" si="13"/>
        <v>96880</v>
      </c>
      <c r="J22" s="10">
        <f t="shared" si="13"/>
        <v>94480</v>
      </c>
      <c r="K22" s="10">
        <f t="shared" si="13"/>
        <v>118080</v>
      </c>
      <c r="L22" s="10">
        <f t="shared" si="13"/>
        <v>94680</v>
      </c>
      <c r="M22" s="10">
        <f t="shared" si="13"/>
        <v>97280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activeCell="L24" sqref="L24:L25"/>
    </sheetView>
  </sheetViews>
  <sheetFormatPr defaultRowHeight="14.35" x14ac:dyDescent="0.5"/>
  <cols>
    <col min="1" max="1" width="16.87890625" customWidth="1"/>
    <col min="2" max="2" width="9.52734375" customWidth="1"/>
    <col min="3" max="3" width="11.76171875" bestFit="1" customWidth="1"/>
    <col min="4" max="11" width="9.52734375" customWidth="1"/>
    <col min="12" max="12" width="11.76171875" bestFit="1" customWidth="1"/>
    <col min="13" max="13" width="12.234375" customWidth="1"/>
    <col min="14" max="14" width="4.234375" customWidth="1"/>
    <col min="15" max="15" width="25.52734375" bestFit="1" customWidth="1"/>
    <col min="16" max="16" width="10.52734375" customWidth="1"/>
    <col min="17" max="17" width="6" customWidth="1"/>
    <col min="19" max="19" width="10.76171875" bestFit="1" customWidth="1"/>
  </cols>
  <sheetData>
    <row r="1" spans="1:19" x14ac:dyDescent="0.5">
      <c r="A1" s="8"/>
      <c r="B1" s="7" t="s">
        <v>0</v>
      </c>
      <c r="C1" s="7" t="s">
        <v>1</v>
      </c>
      <c r="D1" s="7" t="s">
        <v>2</v>
      </c>
      <c r="E1" s="7" t="s">
        <v>3</v>
      </c>
      <c r="F1" s="7" t="s">
        <v>4</v>
      </c>
      <c r="G1" s="7" t="s">
        <v>5</v>
      </c>
      <c r="H1" s="7" t="s">
        <v>36</v>
      </c>
      <c r="I1" s="7" t="s">
        <v>37</v>
      </c>
      <c r="J1" s="7" t="s">
        <v>38</v>
      </c>
      <c r="K1" s="7" t="s">
        <v>39</v>
      </c>
      <c r="L1" s="7" t="s">
        <v>40</v>
      </c>
      <c r="M1" s="7" t="s">
        <v>41</v>
      </c>
    </row>
    <row r="2" spans="1:19" x14ac:dyDescent="0.5">
      <c r="A2" s="7" t="s">
        <v>6</v>
      </c>
      <c r="B2" s="8">
        <v>2500</v>
      </c>
      <c r="C2" s="8">
        <v>3000</v>
      </c>
      <c r="D2" s="8">
        <v>4000</v>
      </c>
      <c r="E2" s="8">
        <v>3500</v>
      </c>
      <c r="F2" s="8">
        <v>3500</v>
      </c>
      <c r="G2" s="8">
        <v>3000</v>
      </c>
      <c r="H2" s="8">
        <v>3000</v>
      </c>
      <c r="I2" s="8">
        <v>4000</v>
      </c>
      <c r="J2" s="8">
        <v>4000</v>
      </c>
      <c r="K2" s="8">
        <v>4000</v>
      </c>
      <c r="L2" s="8">
        <v>3000</v>
      </c>
      <c r="M2" s="8">
        <v>3000</v>
      </c>
      <c r="O2" s="7" t="s">
        <v>7</v>
      </c>
      <c r="P2" s="8">
        <v>1</v>
      </c>
    </row>
    <row r="3" spans="1:19" x14ac:dyDescent="0.5">
      <c r="A3" s="7" t="s">
        <v>8</v>
      </c>
      <c r="B3" s="8">
        <f>B2*$P2</f>
        <v>2500</v>
      </c>
      <c r="C3" s="8">
        <f t="shared" ref="C3:M3" si="0">C2*$P2</f>
        <v>3000</v>
      </c>
      <c r="D3" s="8">
        <f t="shared" si="0"/>
        <v>4000</v>
      </c>
      <c r="E3" s="8">
        <f t="shared" si="0"/>
        <v>3500</v>
      </c>
      <c r="F3" s="8">
        <f t="shared" si="0"/>
        <v>3500</v>
      </c>
      <c r="G3" s="8">
        <f t="shared" si="0"/>
        <v>3000</v>
      </c>
      <c r="H3" s="8">
        <f t="shared" si="0"/>
        <v>3000</v>
      </c>
      <c r="I3" s="8">
        <f t="shared" si="0"/>
        <v>4000</v>
      </c>
      <c r="J3" s="8">
        <f t="shared" si="0"/>
        <v>4000</v>
      </c>
      <c r="K3" s="8">
        <f t="shared" si="0"/>
        <v>4000</v>
      </c>
      <c r="L3" s="8">
        <f t="shared" si="0"/>
        <v>3000</v>
      </c>
      <c r="M3" s="8">
        <f t="shared" si="0"/>
        <v>3000</v>
      </c>
      <c r="O3" s="7" t="s">
        <v>32</v>
      </c>
      <c r="P3" s="8">
        <v>6.5</v>
      </c>
      <c r="R3" t="s">
        <v>46</v>
      </c>
      <c r="S3" s="4">
        <v>1151900</v>
      </c>
    </row>
    <row r="4" spans="1:19" x14ac:dyDescent="0.5">
      <c r="A4" s="7" t="s">
        <v>9</v>
      </c>
      <c r="B4" s="8">
        <v>20</v>
      </c>
      <c r="C4" s="8">
        <v>20</v>
      </c>
      <c r="D4" s="8">
        <v>20</v>
      </c>
      <c r="E4" s="8">
        <v>20</v>
      </c>
      <c r="F4" s="8">
        <v>20</v>
      </c>
      <c r="G4" s="8">
        <v>20</v>
      </c>
      <c r="H4" s="8">
        <v>20</v>
      </c>
      <c r="I4" s="8">
        <v>20</v>
      </c>
      <c r="J4" s="8">
        <v>20</v>
      </c>
      <c r="K4" s="8">
        <v>20</v>
      </c>
      <c r="L4" s="8">
        <v>20</v>
      </c>
      <c r="M4" s="8">
        <v>20</v>
      </c>
      <c r="O4" s="7" t="s">
        <v>10</v>
      </c>
      <c r="P4" s="8">
        <v>1600</v>
      </c>
    </row>
    <row r="5" spans="1:19" x14ac:dyDescent="0.5">
      <c r="A5" s="7" t="s">
        <v>33</v>
      </c>
      <c r="B5" s="8">
        <f>B4*$P3</f>
        <v>130</v>
      </c>
      <c r="C5" s="8">
        <f t="shared" ref="C5:M5" si="1">C4*$P3</f>
        <v>130</v>
      </c>
      <c r="D5" s="8">
        <f t="shared" si="1"/>
        <v>130</v>
      </c>
      <c r="E5" s="8">
        <f t="shared" si="1"/>
        <v>130</v>
      </c>
      <c r="F5" s="8">
        <f t="shared" si="1"/>
        <v>130</v>
      </c>
      <c r="G5" s="8">
        <f t="shared" si="1"/>
        <v>130</v>
      </c>
      <c r="H5" s="8">
        <f t="shared" si="1"/>
        <v>130</v>
      </c>
      <c r="I5" s="8">
        <f t="shared" si="1"/>
        <v>130</v>
      </c>
      <c r="J5" s="8">
        <f t="shared" si="1"/>
        <v>130</v>
      </c>
      <c r="K5" s="8">
        <f t="shared" si="1"/>
        <v>130</v>
      </c>
      <c r="L5" s="8">
        <f t="shared" si="1"/>
        <v>130</v>
      </c>
      <c r="M5" s="8">
        <f t="shared" si="1"/>
        <v>130</v>
      </c>
      <c r="O5" s="7" t="s">
        <v>11</v>
      </c>
      <c r="P5" s="8">
        <v>800</v>
      </c>
    </row>
    <row r="6" spans="1:19" x14ac:dyDescent="0.5">
      <c r="A6" s="7" t="s">
        <v>12</v>
      </c>
      <c r="B6" s="8">
        <f>ROUNDUP(B3/B5,0)</f>
        <v>20</v>
      </c>
      <c r="C6" s="8">
        <f t="shared" ref="C6:M6" si="2">ROUNDUP(C3/C5,0)</f>
        <v>24</v>
      </c>
      <c r="D6" s="8">
        <f t="shared" si="2"/>
        <v>31</v>
      </c>
      <c r="E6" s="8">
        <f t="shared" si="2"/>
        <v>27</v>
      </c>
      <c r="F6" s="8">
        <f t="shared" si="2"/>
        <v>27</v>
      </c>
      <c r="G6" s="8">
        <f t="shared" si="2"/>
        <v>24</v>
      </c>
      <c r="H6" s="8">
        <f t="shared" si="2"/>
        <v>24</v>
      </c>
      <c r="I6" s="8">
        <f t="shared" si="2"/>
        <v>31</v>
      </c>
      <c r="J6" s="8">
        <f t="shared" si="2"/>
        <v>31</v>
      </c>
      <c r="K6" s="8">
        <f t="shared" si="2"/>
        <v>31</v>
      </c>
      <c r="L6" s="8">
        <f t="shared" si="2"/>
        <v>24</v>
      </c>
      <c r="M6" s="8">
        <f t="shared" si="2"/>
        <v>24</v>
      </c>
      <c r="O6" s="7" t="s">
        <v>13</v>
      </c>
      <c r="P6" s="11">
        <v>11.5</v>
      </c>
    </row>
    <row r="7" spans="1:19" x14ac:dyDescent="0.5">
      <c r="A7" s="7" t="s">
        <v>14</v>
      </c>
      <c r="B7" s="8">
        <v>30</v>
      </c>
      <c r="C7" s="8">
        <f>B10</f>
        <v>19</v>
      </c>
      <c r="D7" s="8">
        <f t="shared" ref="D7:M7" si="3">C10</f>
        <v>19</v>
      </c>
      <c r="E7" s="8">
        <f t="shared" si="3"/>
        <v>19</v>
      </c>
      <c r="F7" s="8">
        <f t="shared" si="3"/>
        <v>22</v>
      </c>
      <c r="G7" s="8">
        <f t="shared" si="3"/>
        <v>22</v>
      </c>
      <c r="H7" s="8">
        <f t="shared" si="3"/>
        <v>22</v>
      </c>
      <c r="I7" s="8">
        <f t="shared" si="3"/>
        <v>22</v>
      </c>
      <c r="J7" s="8">
        <f t="shared" si="3"/>
        <v>22</v>
      </c>
      <c r="K7" s="8">
        <f t="shared" si="3"/>
        <v>22</v>
      </c>
      <c r="L7" s="8">
        <f t="shared" si="3"/>
        <v>22</v>
      </c>
      <c r="M7" s="8">
        <f t="shared" si="3"/>
        <v>22</v>
      </c>
      <c r="O7" s="7" t="s">
        <v>15</v>
      </c>
      <c r="P7" s="10">
        <v>15</v>
      </c>
    </row>
    <row r="8" spans="1:19" x14ac:dyDescent="0.5">
      <c r="A8" s="7" t="s">
        <v>16</v>
      </c>
      <c r="B8" s="9"/>
      <c r="C8" s="9"/>
      <c r="D8" s="9"/>
      <c r="E8" s="9">
        <v>3</v>
      </c>
      <c r="F8" s="9"/>
      <c r="G8" s="9"/>
      <c r="H8" s="9"/>
      <c r="I8" s="9"/>
      <c r="J8" s="9"/>
      <c r="K8" s="9"/>
      <c r="L8" s="9"/>
      <c r="M8" s="9"/>
      <c r="O8" s="7" t="s">
        <v>17</v>
      </c>
      <c r="P8" s="8">
        <v>500</v>
      </c>
    </row>
    <row r="9" spans="1:19" x14ac:dyDescent="0.5">
      <c r="A9" s="7" t="s">
        <v>18</v>
      </c>
      <c r="B9" s="9">
        <v>11</v>
      </c>
      <c r="C9" s="9"/>
      <c r="D9" s="9"/>
      <c r="E9" s="9"/>
      <c r="F9" s="9"/>
      <c r="G9" s="9"/>
      <c r="H9" s="9"/>
      <c r="I9" s="9"/>
      <c r="J9" s="9"/>
      <c r="K9" s="9"/>
      <c r="L9" s="9"/>
      <c r="M9" s="9"/>
      <c r="O9" s="7" t="s">
        <v>19</v>
      </c>
      <c r="P9" s="10">
        <v>5</v>
      </c>
    </row>
    <row r="10" spans="1:19" x14ac:dyDescent="0.5">
      <c r="A10" s="7" t="s">
        <v>20</v>
      </c>
      <c r="B10" s="8">
        <f>B7+B8-B9</f>
        <v>19</v>
      </c>
      <c r="C10" s="8">
        <f t="shared" ref="C10:M10" si="4">C7+C8-C9</f>
        <v>19</v>
      </c>
      <c r="D10" s="8">
        <f t="shared" si="4"/>
        <v>19</v>
      </c>
      <c r="E10" s="8">
        <f t="shared" si="4"/>
        <v>22</v>
      </c>
      <c r="F10" s="8">
        <f t="shared" si="4"/>
        <v>22</v>
      </c>
      <c r="G10" s="8">
        <f t="shared" si="4"/>
        <v>22</v>
      </c>
      <c r="H10" s="8">
        <f t="shared" si="4"/>
        <v>22</v>
      </c>
      <c r="I10" s="8">
        <f t="shared" si="4"/>
        <v>22</v>
      </c>
      <c r="J10" s="8">
        <f t="shared" si="4"/>
        <v>22</v>
      </c>
      <c r="K10" s="8">
        <f t="shared" si="4"/>
        <v>22</v>
      </c>
      <c r="L10" s="8">
        <f t="shared" si="4"/>
        <v>22</v>
      </c>
      <c r="M10" s="8">
        <f t="shared" si="4"/>
        <v>22</v>
      </c>
      <c r="O10" s="7" t="s">
        <v>21</v>
      </c>
      <c r="P10" s="8"/>
    </row>
    <row r="11" spans="1:19" x14ac:dyDescent="0.5">
      <c r="A11" s="7" t="s">
        <v>17</v>
      </c>
      <c r="B11" s="8">
        <f>P8</f>
        <v>500</v>
      </c>
      <c r="C11" s="8">
        <f>B13</f>
        <v>470</v>
      </c>
      <c r="D11" s="8">
        <f t="shared" ref="D11:M11" si="5">C13</f>
        <v>-60</v>
      </c>
      <c r="E11" s="8">
        <f t="shared" si="5"/>
        <v>-1590</v>
      </c>
      <c r="F11" s="8">
        <f t="shared" si="5"/>
        <v>-2230</v>
      </c>
      <c r="G11" s="8">
        <f t="shared" si="5"/>
        <v>-2870</v>
      </c>
      <c r="H11" s="8">
        <f t="shared" si="5"/>
        <v>-3010</v>
      </c>
      <c r="I11" s="8">
        <f t="shared" si="5"/>
        <v>-3150</v>
      </c>
      <c r="J11" s="8">
        <f t="shared" si="5"/>
        <v>-4290</v>
      </c>
      <c r="K11" s="8">
        <f t="shared" si="5"/>
        <v>-5430</v>
      </c>
      <c r="L11" s="8">
        <f t="shared" si="5"/>
        <v>-6570</v>
      </c>
      <c r="M11" s="8">
        <f t="shared" si="5"/>
        <v>-6710</v>
      </c>
      <c r="O11" s="7" t="s">
        <v>22</v>
      </c>
      <c r="P11" s="10">
        <v>2000</v>
      </c>
    </row>
    <row r="12" spans="1:19" x14ac:dyDescent="0.5">
      <c r="A12" s="7" t="s">
        <v>23</v>
      </c>
      <c r="B12" s="8">
        <f>ROUNDDOWN((B10*B5)/$P2,0)</f>
        <v>2470</v>
      </c>
      <c r="C12" s="8">
        <f t="shared" ref="C12:M12" si="6">ROUNDDOWN((C10*C5)/$P2,0)</f>
        <v>2470</v>
      </c>
      <c r="D12" s="8">
        <f t="shared" si="6"/>
        <v>2470</v>
      </c>
      <c r="E12" s="8">
        <f t="shared" si="6"/>
        <v>2860</v>
      </c>
      <c r="F12" s="8">
        <f t="shared" si="6"/>
        <v>2860</v>
      </c>
      <c r="G12" s="8">
        <f t="shared" si="6"/>
        <v>2860</v>
      </c>
      <c r="H12" s="8">
        <f t="shared" si="6"/>
        <v>2860</v>
      </c>
      <c r="I12" s="8">
        <f t="shared" si="6"/>
        <v>2860</v>
      </c>
      <c r="J12" s="8">
        <f t="shared" si="6"/>
        <v>2860</v>
      </c>
      <c r="K12" s="8">
        <f t="shared" si="6"/>
        <v>2860</v>
      </c>
      <c r="L12" s="8">
        <f t="shared" si="6"/>
        <v>2860</v>
      </c>
      <c r="M12" s="8">
        <f t="shared" si="6"/>
        <v>2860</v>
      </c>
      <c r="O12" s="7" t="s">
        <v>24</v>
      </c>
      <c r="P12" s="10">
        <v>95</v>
      </c>
    </row>
    <row r="13" spans="1:19" x14ac:dyDescent="0.5">
      <c r="A13" s="7" t="s">
        <v>25</v>
      </c>
      <c r="B13" s="8">
        <f>B11+B12-B2</f>
        <v>470</v>
      </c>
      <c r="C13" s="8">
        <f t="shared" ref="C13:M13" si="7">C11+C12-C2</f>
        <v>-60</v>
      </c>
      <c r="D13" s="8">
        <f t="shared" si="7"/>
        <v>-1590</v>
      </c>
      <c r="E13" s="8">
        <f t="shared" si="7"/>
        <v>-2230</v>
      </c>
      <c r="F13" s="8">
        <f t="shared" si="7"/>
        <v>-2870</v>
      </c>
      <c r="G13" s="8">
        <f t="shared" si="7"/>
        <v>-3010</v>
      </c>
      <c r="H13" s="8">
        <f t="shared" si="7"/>
        <v>-3150</v>
      </c>
      <c r="I13" s="8">
        <f t="shared" si="7"/>
        <v>-4290</v>
      </c>
      <c r="J13" s="8">
        <f t="shared" si="7"/>
        <v>-5430</v>
      </c>
      <c r="K13" s="8">
        <f t="shared" si="7"/>
        <v>-6570</v>
      </c>
      <c r="L13" s="8">
        <f t="shared" si="7"/>
        <v>-6710</v>
      </c>
      <c r="M13" s="8">
        <f t="shared" si="7"/>
        <v>-6850</v>
      </c>
    </row>
    <row r="14" spans="1:19" x14ac:dyDescent="0.5">
      <c r="A14" s="7" t="s">
        <v>26</v>
      </c>
      <c r="B14" s="9"/>
      <c r="C14" s="9">
        <v>60</v>
      </c>
      <c r="D14" s="9">
        <v>1590</v>
      </c>
      <c r="E14" s="9">
        <v>2230</v>
      </c>
      <c r="F14" s="9">
        <v>2870</v>
      </c>
      <c r="G14" s="9">
        <v>3010</v>
      </c>
      <c r="H14" s="9">
        <v>3150</v>
      </c>
      <c r="I14" s="9">
        <v>4290</v>
      </c>
      <c r="J14" s="9">
        <v>5430</v>
      </c>
      <c r="K14" s="9">
        <v>6570</v>
      </c>
      <c r="L14" s="9">
        <v>6710</v>
      </c>
      <c r="M14" s="9">
        <v>6850</v>
      </c>
    </row>
    <row r="15" spans="1:19" x14ac:dyDescent="0.5">
      <c r="A15" s="7"/>
      <c r="B15" s="8"/>
      <c r="C15" s="8"/>
      <c r="D15" s="8"/>
      <c r="E15" s="8"/>
      <c r="F15" s="8"/>
      <c r="G15" s="8"/>
      <c r="H15" s="8"/>
      <c r="I15" s="8"/>
      <c r="J15" s="8"/>
      <c r="K15" s="8"/>
      <c r="L15" s="8"/>
      <c r="M15" s="8"/>
      <c r="O15" s="2">
        <f>SUM(B22:M22)</f>
        <v>5066600</v>
      </c>
    </row>
    <row r="16" spans="1:19" x14ac:dyDescent="0.5">
      <c r="A16" s="7" t="s">
        <v>27</v>
      </c>
      <c r="B16" s="10">
        <f>B10*B4*8*$P6</f>
        <v>34960</v>
      </c>
      <c r="C16" s="10">
        <f t="shared" ref="C16:M16" si="8">C10*C4*8*$P6</f>
        <v>34960</v>
      </c>
      <c r="D16" s="10">
        <f t="shared" si="8"/>
        <v>34960</v>
      </c>
      <c r="E16" s="10">
        <f t="shared" si="8"/>
        <v>40480</v>
      </c>
      <c r="F16" s="10">
        <f t="shared" si="8"/>
        <v>40480</v>
      </c>
      <c r="G16" s="10">
        <f t="shared" si="8"/>
        <v>40480</v>
      </c>
      <c r="H16" s="10">
        <f t="shared" si="8"/>
        <v>40480</v>
      </c>
      <c r="I16" s="10">
        <f t="shared" si="8"/>
        <v>40480</v>
      </c>
      <c r="J16" s="10">
        <f t="shared" si="8"/>
        <v>40480</v>
      </c>
      <c r="K16" s="10">
        <f t="shared" si="8"/>
        <v>40480</v>
      </c>
      <c r="L16" s="10">
        <f t="shared" si="8"/>
        <v>40480</v>
      </c>
      <c r="M16" s="10">
        <f t="shared" si="8"/>
        <v>40480</v>
      </c>
    </row>
    <row r="17" spans="1:13" x14ac:dyDescent="0.5">
      <c r="A17" s="7" t="s">
        <v>10</v>
      </c>
      <c r="B17" s="10">
        <f>B8*$P4</f>
        <v>0</v>
      </c>
      <c r="C17" s="10">
        <f t="shared" ref="C17:M18" si="9">C8*$P4</f>
        <v>0</v>
      </c>
      <c r="D17" s="10">
        <f t="shared" si="9"/>
        <v>0</v>
      </c>
      <c r="E17" s="10">
        <f t="shared" si="9"/>
        <v>4800</v>
      </c>
      <c r="F17" s="10">
        <f t="shared" si="9"/>
        <v>0</v>
      </c>
      <c r="G17" s="10">
        <f t="shared" si="9"/>
        <v>0</v>
      </c>
      <c r="H17" s="10">
        <f t="shared" si="9"/>
        <v>0</v>
      </c>
      <c r="I17" s="10">
        <f t="shared" si="9"/>
        <v>0</v>
      </c>
      <c r="J17" s="10">
        <f t="shared" si="9"/>
        <v>0</v>
      </c>
      <c r="K17" s="10">
        <f t="shared" si="9"/>
        <v>0</v>
      </c>
      <c r="L17" s="10">
        <f t="shared" si="9"/>
        <v>0</v>
      </c>
      <c r="M17" s="10">
        <f t="shared" si="9"/>
        <v>0</v>
      </c>
    </row>
    <row r="18" spans="1:13" x14ac:dyDescent="0.5">
      <c r="A18" s="7" t="s">
        <v>11</v>
      </c>
      <c r="B18" s="10">
        <f>B9*$P5</f>
        <v>8800</v>
      </c>
      <c r="C18" s="10">
        <f t="shared" si="9"/>
        <v>0</v>
      </c>
      <c r="D18" s="10">
        <f t="shared" si="9"/>
        <v>0</v>
      </c>
      <c r="E18" s="10">
        <f t="shared" si="9"/>
        <v>0</v>
      </c>
      <c r="F18" s="10">
        <f t="shared" si="9"/>
        <v>0</v>
      </c>
      <c r="G18" s="10">
        <f t="shared" si="9"/>
        <v>0</v>
      </c>
      <c r="H18" s="10">
        <f t="shared" si="9"/>
        <v>0</v>
      </c>
      <c r="I18" s="10">
        <f t="shared" si="9"/>
        <v>0</v>
      </c>
      <c r="J18" s="10">
        <f t="shared" si="9"/>
        <v>0</v>
      </c>
      <c r="K18" s="10">
        <f t="shared" si="9"/>
        <v>0</v>
      </c>
      <c r="L18" s="10">
        <f t="shared" si="9"/>
        <v>0</v>
      </c>
      <c r="M18" s="10">
        <f t="shared" si="9"/>
        <v>0</v>
      </c>
    </row>
    <row r="19" spans="1:13" x14ac:dyDescent="0.5">
      <c r="A19" s="7" t="s">
        <v>28</v>
      </c>
      <c r="B19" s="10">
        <f>B12*$P7</f>
        <v>37050</v>
      </c>
      <c r="C19" s="10">
        <f t="shared" ref="C19:M19" si="10">C12*$P7</f>
        <v>37050</v>
      </c>
      <c r="D19" s="10">
        <f t="shared" si="10"/>
        <v>37050</v>
      </c>
      <c r="E19" s="10">
        <f t="shared" si="10"/>
        <v>42900</v>
      </c>
      <c r="F19" s="10">
        <f t="shared" si="10"/>
        <v>42900</v>
      </c>
      <c r="G19" s="10">
        <f t="shared" si="10"/>
        <v>42900</v>
      </c>
      <c r="H19" s="10">
        <f t="shared" si="10"/>
        <v>42900</v>
      </c>
      <c r="I19" s="10">
        <f t="shared" si="10"/>
        <v>42900</v>
      </c>
      <c r="J19" s="10">
        <f t="shared" si="10"/>
        <v>42900</v>
      </c>
      <c r="K19" s="10">
        <f t="shared" si="10"/>
        <v>42900</v>
      </c>
      <c r="L19" s="10">
        <f t="shared" si="10"/>
        <v>42900</v>
      </c>
      <c r="M19" s="10">
        <f t="shared" si="10"/>
        <v>42900</v>
      </c>
    </row>
    <row r="20" spans="1:13" x14ac:dyDescent="0.5">
      <c r="A20" s="7" t="s">
        <v>29</v>
      </c>
      <c r="B20" s="10">
        <f>IF(B13&lt;0,0,B13*$P9)</f>
        <v>2350</v>
      </c>
      <c r="C20" s="10">
        <f t="shared" ref="C20:M20" si="11">IF(C13&lt;0,0,C13*$P9)</f>
        <v>0</v>
      </c>
      <c r="D20" s="10">
        <f t="shared" si="11"/>
        <v>0</v>
      </c>
      <c r="E20" s="10">
        <f t="shared" si="11"/>
        <v>0</v>
      </c>
      <c r="F20" s="10">
        <f t="shared" si="11"/>
        <v>0</v>
      </c>
      <c r="G20" s="10">
        <f t="shared" si="11"/>
        <v>0</v>
      </c>
      <c r="H20" s="10">
        <f t="shared" si="11"/>
        <v>0</v>
      </c>
      <c r="I20" s="10">
        <f t="shared" si="11"/>
        <v>0</v>
      </c>
      <c r="J20" s="10">
        <f t="shared" si="11"/>
        <v>0</v>
      </c>
      <c r="K20" s="10">
        <f t="shared" si="11"/>
        <v>0</v>
      </c>
      <c r="L20" s="10">
        <f t="shared" si="11"/>
        <v>0</v>
      </c>
      <c r="M20" s="10">
        <f t="shared" si="11"/>
        <v>0</v>
      </c>
    </row>
    <row r="21" spans="1:13" x14ac:dyDescent="0.5">
      <c r="A21" s="7" t="s">
        <v>30</v>
      </c>
      <c r="B21" s="10">
        <f>IF(B14=0,0,$P11+(B14*$P12))</f>
        <v>0</v>
      </c>
      <c r="C21" s="10">
        <f t="shared" ref="C21:M21" si="12">IF(C14=0,0,$P11+(C14*$P12))</f>
        <v>7700</v>
      </c>
      <c r="D21" s="10">
        <f t="shared" si="12"/>
        <v>153050</v>
      </c>
      <c r="E21" s="10">
        <f t="shared" si="12"/>
        <v>213850</v>
      </c>
      <c r="F21" s="10">
        <f t="shared" si="12"/>
        <v>274650</v>
      </c>
      <c r="G21" s="10">
        <f t="shared" si="12"/>
        <v>287950</v>
      </c>
      <c r="H21" s="10">
        <f t="shared" si="12"/>
        <v>301250</v>
      </c>
      <c r="I21" s="10">
        <f t="shared" si="12"/>
        <v>409550</v>
      </c>
      <c r="J21" s="10">
        <f t="shared" si="12"/>
        <v>517850</v>
      </c>
      <c r="K21" s="10">
        <f t="shared" si="12"/>
        <v>626150</v>
      </c>
      <c r="L21" s="10">
        <f t="shared" si="12"/>
        <v>639450</v>
      </c>
      <c r="M21" s="10">
        <f t="shared" si="12"/>
        <v>652750</v>
      </c>
    </row>
    <row r="22" spans="1:13" x14ac:dyDescent="0.5">
      <c r="A22" s="7" t="s">
        <v>31</v>
      </c>
      <c r="B22" s="10">
        <f>SUM(B16:B21)</f>
        <v>83160</v>
      </c>
      <c r="C22" s="10">
        <f t="shared" ref="C22:M22" si="13">SUM(C16:C21)</f>
        <v>79710</v>
      </c>
      <c r="D22" s="10">
        <f t="shared" si="13"/>
        <v>225060</v>
      </c>
      <c r="E22" s="10">
        <f t="shared" si="13"/>
        <v>302030</v>
      </c>
      <c r="F22" s="10">
        <f t="shared" si="13"/>
        <v>358030</v>
      </c>
      <c r="G22" s="10">
        <f t="shared" si="13"/>
        <v>371330</v>
      </c>
      <c r="H22" s="10">
        <f t="shared" si="13"/>
        <v>384630</v>
      </c>
      <c r="I22" s="10">
        <f t="shared" si="13"/>
        <v>492930</v>
      </c>
      <c r="J22" s="10">
        <f t="shared" si="13"/>
        <v>601230</v>
      </c>
      <c r="K22" s="10">
        <f t="shared" si="13"/>
        <v>709530</v>
      </c>
      <c r="L22" s="10">
        <f t="shared" si="13"/>
        <v>722830</v>
      </c>
      <c r="M22" s="10">
        <f t="shared" si="13"/>
        <v>736130</v>
      </c>
    </row>
    <row r="24" spans="1:13" ht="15.6" customHeight="1" x14ac:dyDescent="0.5">
      <c r="B24" s="22" t="s">
        <v>47</v>
      </c>
      <c r="C24" s="22"/>
      <c r="D24" s="22"/>
      <c r="E24" s="22"/>
      <c r="F24" s="22"/>
      <c r="G24" s="22"/>
      <c r="H24" s="22"/>
      <c r="I24" s="22"/>
      <c r="J24" s="22"/>
      <c r="K24" s="22"/>
      <c r="L24" s="23">
        <f>O15-'Ans. c'!O15</f>
        <v>3914700</v>
      </c>
    </row>
    <row r="25" spans="1:13" x14ac:dyDescent="0.5">
      <c r="B25" s="22"/>
      <c r="C25" s="22"/>
      <c r="D25" s="22"/>
      <c r="E25" s="22"/>
      <c r="F25" s="22"/>
      <c r="G25" s="22"/>
      <c r="H25" s="22"/>
      <c r="I25" s="22"/>
      <c r="J25" s="22"/>
      <c r="K25" s="22"/>
      <c r="L25" s="23"/>
    </row>
  </sheetData>
  <mergeCells count="2">
    <mergeCell ref="B24:K25"/>
    <mergeCell ref="L24:L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zoomScale="71" workbookViewId="0">
      <selection activeCell="S19" sqref="Q11:S19"/>
    </sheetView>
  </sheetViews>
  <sheetFormatPr defaultRowHeight="14.35" x14ac:dyDescent="0.5"/>
  <cols>
    <col min="1" max="1" width="16.87890625" customWidth="1"/>
    <col min="2" max="2" width="9.52734375" customWidth="1"/>
    <col min="3" max="3" width="11.76171875" bestFit="1" customWidth="1"/>
    <col min="4" max="11" width="9.52734375" customWidth="1"/>
    <col min="12" max="12" width="11.76171875" bestFit="1" customWidth="1"/>
    <col min="13" max="13" width="12.234375" customWidth="1"/>
    <col min="14" max="14" width="4.234375" customWidth="1"/>
    <col min="15" max="15" width="25.52734375" bestFit="1" customWidth="1"/>
    <col min="16" max="16" width="10.52734375" customWidth="1"/>
    <col min="17" max="17" width="23" bestFit="1" customWidth="1"/>
    <col min="19" max="19" width="10.76171875" bestFit="1" customWidth="1"/>
  </cols>
  <sheetData>
    <row r="1" spans="1:19" x14ac:dyDescent="0.5">
      <c r="A1" s="7"/>
      <c r="B1" s="7" t="s">
        <v>0</v>
      </c>
      <c r="C1" s="7" t="s">
        <v>1</v>
      </c>
      <c r="D1" s="7" t="s">
        <v>2</v>
      </c>
      <c r="E1" s="7" t="s">
        <v>3</v>
      </c>
      <c r="F1" s="7" t="s">
        <v>4</v>
      </c>
      <c r="G1" s="7" t="s">
        <v>5</v>
      </c>
      <c r="H1" s="7" t="s">
        <v>36</v>
      </c>
      <c r="I1" s="7" t="s">
        <v>37</v>
      </c>
      <c r="J1" s="7" t="s">
        <v>38</v>
      </c>
      <c r="K1" s="7" t="s">
        <v>39</v>
      </c>
      <c r="L1" s="7" t="s">
        <v>40</v>
      </c>
      <c r="M1" s="7" t="s">
        <v>41</v>
      </c>
    </row>
    <row r="2" spans="1:19" x14ac:dyDescent="0.5">
      <c r="A2" s="7" t="s">
        <v>6</v>
      </c>
      <c r="B2" s="8">
        <v>2500</v>
      </c>
      <c r="C2" s="8">
        <v>3000</v>
      </c>
      <c r="D2" s="8">
        <v>4000</v>
      </c>
      <c r="E2" s="8">
        <v>3500</v>
      </c>
      <c r="F2" s="8">
        <v>3500</v>
      </c>
      <c r="G2" s="8">
        <v>3000</v>
      </c>
      <c r="H2" s="8">
        <v>3000</v>
      </c>
      <c r="I2" s="8">
        <v>4000</v>
      </c>
      <c r="J2" s="8">
        <v>4000</v>
      </c>
      <c r="K2" s="8">
        <v>4000</v>
      </c>
      <c r="L2" s="8">
        <v>3000</v>
      </c>
      <c r="M2" s="8">
        <v>3000</v>
      </c>
      <c r="O2" s="7" t="s">
        <v>7</v>
      </c>
      <c r="P2" s="8">
        <v>0.75</v>
      </c>
    </row>
    <row r="3" spans="1:19" x14ac:dyDescent="0.5">
      <c r="A3" s="7" t="s">
        <v>8</v>
      </c>
      <c r="B3" s="8">
        <f>B2*$P2</f>
        <v>1875</v>
      </c>
      <c r="C3" s="8">
        <f t="shared" ref="C3:M3" si="0">C2*$P2</f>
        <v>2250</v>
      </c>
      <c r="D3" s="8">
        <f t="shared" si="0"/>
        <v>3000</v>
      </c>
      <c r="E3" s="8">
        <f t="shared" si="0"/>
        <v>2625</v>
      </c>
      <c r="F3" s="8">
        <f t="shared" si="0"/>
        <v>2625</v>
      </c>
      <c r="G3" s="8">
        <f t="shared" si="0"/>
        <v>2250</v>
      </c>
      <c r="H3" s="8">
        <f t="shared" si="0"/>
        <v>2250</v>
      </c>
      <c r="I3" s="8">
        <f t="shared" si="0"/>
        <v>3000</v>
      </c>
      <c r="J3" s="8">
        <f t="shared" si="0"/>
        <v>3000</v>
      </c>
      <c r="K3" s="8">
        <f t="shared" si="0"/>
        <v>3000</v>
      </c>
      <c r="L3" s="8">
        <f t="shared" si="0"/>
        <v>2250</v>
      </c>
      <c r="M3" s="8">
        <f t="shared" si="0"/>
        <v>2250</v>
      </c>
      <c r="O3" s="7" t="s">
        <v>32</v>
      </c>
      <c r="P3" s="8">
        <v>8</v>
      </c>
      <c r="R3" t="s">
        <v>46</v>
      </c>
      <c r="S3" s="4">
        <v>1151900</v>
      </c>
    </row>
    <row r="4" spans="1:19" x14ac:dyDescent="0.5">
      <c r="A4" s="7" t="s">
        <v>9</v>
      </c>
      <c r="B4" s="8">
        <v>20</v>
      </c>
      <c r="C4" s="8">
        <v>20</v>
      </c>
      <c r="D4" s="8">
        <v>20</v>
      </c>
      <c r="E4" s="8">
        <v>20</v>
      </c>
      <c r="F4" s="8">
        <v>20</v>
      </c>
      <c r="G4" s="8">
        <v>20</v>
      </c>
      <c r="H4" s="8">
        <v>20</v>
      </c>
      <c r="I4" s="8">
        <v>20</v>
      </c>
      <c r="J4" s="8">
        <v>20</v>
      </c>
      <c r="K4" s="8">
        <v>20</v>
      </c>
      <c r="L4" s="8">
        <v>20</v>
      </c>
      <c r="M4" s="8">
        <v>20</v>
      </c>
      <c r="O4" s="7" t="s">
        <v>10</v>
      </c>
      <c r="P4" s="8">
        <v>1600</v>
      </c>
    </row>
    <row r="5" spans="1:19" x14ac:dyDescent="0.5">
      <c r="A5" s="7" t="s">
        <v>33</v>
      </c>
      <c r="B5" s="8">
        <f>B4*$P3</f>
        <v>160</v>
      </c>
      <c r="C5" s="8">
        <f t="shared" ref="C5:M5" si="1">C4*$P3</f>
        <v>160</v>
      </c>
      <c r="D5" s="8">
        <f t="shared" si="1"/>
        <v>160</v>
      </c>
      <c r="E5" s="8">
        <f t="shared" si="1"/>
        <v>160</v>
      </c>
      <c r="F5" s="8">
        <f t="shared" si="1"/>
        <v>160</v>
      </c>
      <c r="G5" s="8">
        <f t="shared" si="1"/>
        <v>160</v>
      </c>
      <c r="H5" s="8">
        <f t="shared" si="1"/>
        <v>160</v>
      </c>
      <c r="I5" s="8">
        <f t="shared" si="1"/>
        <v>160</v>
      </c>
      <c r="J5" s="8">
        <f t="shared" si="1"/>
        <v>160</v>
      </c>
      <c r="K5" s="8">
        <f t="shared" si="1"/>
        <v>160</v>
      </c>
      <c r="L5" s="8">
        <f t="shared" si="1"/>
        <v>160</v>
      </c>
      <c r="M5" s="8">
        <f t="shared" si="1"/>
        <v>160</v>
      </c>
      <c r="O5" s="7" t="s">
        <v>11</v>
      </c>
      <c r="P5" s="8">
        <v>800</v>
      </c>
    </row>
    <row r="6" spans="1:19" x14ac:dyDescent="0.5">
      <c r="A6" s="7" t="s">
        <v>12</v>
      </c>
      <c r="B6" s="8">
        <f>ROUNDUP(B3/B5,0)</f>
        <v>12</v>
      </c>
      <c r="C6" s="8">
        <f t="shared" ref="C6:M6" si="2">ROUNDUP(C3/C5,0)</f>
        <v>15</v>
      </c>
      <c r="D6" s="8">
        <f t="shared" si="2"/>
        <v>19</v>
      </c>
      <c r="E6" s="8">
        <f t="shared" si="2"/>
        <v>17</v>
      </c>
      <c r="F6" s="8">
        <f t="shared" si="2"/>
        <v>17</v>
      </c>
      <c r="G6" s="8">
        <f t="shared" si="2"/>
        <v>15</v>
      </c>
      <c r="H6" s="8">
        <f t="shared" si="2"/>
        <v>15</v>
      </c>
      <c r="I6" s="8">
        <f t="shared" si="2"/>
        <v>19</v>
      </c>
      <c r="J6" s="8">
        <f t="shared" si="2"/>
        <v>19</v>
      </c>
      <c r="K6" s="8">
        <f t="shared" si="2"/>
        <v>19</v>
      </c>
      <c r="L6" s="8">
        <f t="shared" si="2"/>
        <v>15</v>
      </c>
      <c r="M6" s="8">
        <f t="shared" si="2"/>
        <v>15</v>
      </c>
      <c r="O6" s="7" t="s">
        <v>13</v>
      </c>
      <c r="P6" s="11">
        <v>11.5</v>
      </c>
    </row>
    <row r="7" spans="1:19" x14ac:dyDescent="0.5">
      <c r="A7" s="7" t="s">
        <v>14</v>
      </c>
      <c r="B7" s="8">
        <v>30</v>
      </c>
      <c r="C7" s="8">
        <f>B10</f>
        <v>19</v>
      </c>
      <c r="D7" s="8">
        <f t="shared" ref="D7:M7" si="3">C10</f>
        <v>19</v>
      </c>
      <c r="E7" s="8">
        <f t="shared" si="3"/>
        <v>19</v>
      </c>
      <c r="F7" s="8">
        <f t="shared" si="3"/>
        <v>22</v>
      </c>
      <c r="G7" s="8">
        <f t="shared" si="3"/>
        <v>22</v>
      </c>
      <c r="H7" s="8">
        <f t="shared" si="3"/>
        <v>22</v>
      </c>
      <c r="I7" s="8">
        <f t="shared" si="3"/>
        <v>22</v>
      </c>
      <c r="J7" s="8">
        <f t="shared" si="3"/>
        <v>22</v>
      </c>
      <c r="K7" s="8">
        <f t="shared" si="3"/>
        <v>22</v>
      </c>
      <c r="L7" s="8">
        <f t="shared" si="3"/>
        <v>22</v>
      </c>
      <c r="M7" s="8">
        <f t="shared" si="3"/>
        <v>22</v>
      </c>
      <c r="O7" s="7" t="s">
        <v>15</v>
      </c>
      <c r="P7" s="10">
        <v>15</v>
      </c>
    </row>
    <row r="8" spans="1:19" x14ac:dyDescent="0.5">
      <c r="A8" s="7" t="s">
        <v>16</v>
      </c>
      <c r="B8" s="9"/>
      <c r="C8" s="9"/>
      <c r="D8" s="9"/>
      <c r="E8" s="9">
        <v>3</v>
      </c>
      <c r="F8" s="9"/>
      <c r="G8" s="9"/>
      <c r="H8" s="9"/>
      <c r="I8" s="9"/>
      <c r="J8" s="9"/>
      <c r="K8" s="9"/>
      <c r="L8" s="9"/>
      <c r="M8" s="9"/>
      <c r="O8" s="7" t="s">
        <v>17</v>
      </c>
      <c r="P8" s="8">
        <v>500</v>
      </c>
    </row>
    <row r="9" spans="1:19" x14ac:dyDescent="0.5">
      <c r="A9" s="7" t="s">
        <v>18</v>
      </c>
      <c r="B9" s="9">
        <v>11</v>
      </c>
      <c r="C9" s="9"/>
      <c r="D9" s="9"/>
      <c r="E9" s="9"/>
      <c r="F9" s="9"/>
      <c r="G9" s="9"/>
      <c r="H9" s="9"/>
      <c r="I9" s="9"/>
      <c r="J9" s="9"/>
      <c r="K9" s="9"/>
      <c r="L9" s="9"/>
      <c r="M9" s="9"/>
      <c r="O9" s="7" t="s">
        <v>19</v>
      </c>
      <c r="P9" s="10">
        <v>5</v>
      </c>
    </row>
    <row r="10" spans="1:19" x14ac:dyDescent="0.5">
      <c r="A10" s="7" t="s">
        <v>20</v>
      </c>
      <c r="B10" s="8">
        <f>B7+B8-B9</f>
        <v>19</v>
      </c>
      <c r="C10" s="8">
        <f t="shared" ref="C10:M10" si="4">C7+C8-C9</f>
        <v>19</v>
      </c>
      <c r="D10" s="8">
        <f t="shared" si="4"/>
        <v>19</v>
      </c>
      <c r="E10" s="8">
        <f t="shared" si="4"/>
        <v>22</v>
      </c>
      <c r="F10" s="8">
        <f t="shared" si="4"/>
        <v>22</v>
      </c>
      <c r="G10" s="8">
        <f t="shared" si="4"/>
        <v>22</v>
      </c>
      <c r="H10" s="8">
        <f t="shared" si="4"/>
        <v>22</v>
      </c>
      <c r="I10" s="8">
        <f t="shared" si="4"/>
        <v>22</v>
      </c>
      <c r="J10" s="8">
        <f t="shared" si="4"/>
        <v>22</v>
      </c>
      <c r="K10" s="8">
        <f t="shared" si="4"/>
        <v>22</v>
      </c>
      <c r="L10" s="8">
        <f t="shared" si="4"/>
        <v>22</v>
      </c>
      <c r="M10" s="8">
        <f t="shared" si="4"/>
        <v>22</v>
      </c>
      <c r="O10" s="7" t="s">
        <v>21</v>
      </c>
      <c r="P10" s="8"/>
    </row>
    <row r="11" spans="1:19" x14ac:dyDescent="0.5">
      <c r="A11" s="7" t="s">
        <v>17</v>
      </c>
      <c r="B11" s="8">
        <f>P8</f>
        <v>500</v>
      </c>
      <c r="C11" s="8">
        <f>B13</f>
        <v>2053</v>
      </c>
      <c r="D11" s="8">
        <f t="shared" ref="D11:M11" si="5">C13</f>
        <v>3106</v>
      </c>
      <c r="E11" s="8">
        <f t="shared" si="5"/>
        <v>3159</v>
      </c>
      <c r="F11" s="8">
        <f t="shared" si="5"/>
        <v>4352</v>
      </c>
      <c r="G11" s="8">
        <f t="shared" si="5"/>
        <v>5545</v>
      </c>
      <c r="H11" s="8">
        <f t="shared" si="5"/>
        <v>7238</v>
      </c>
      <c r="I11" s="8">
        <f t="shared" si="5"/>
        <v>8931</v>
      </c>
      <c r="J11" s="8">
        <f t="shared" si="5"/>
        <v>9624</v>
      </c>
      <c r="K11" s="8">
        <f t="shared" si="5"/>
        <v>10317</v>
      </c>
      <c r="L11" s="8">
        <f t="shared" si="5"/>
        <v>11010</v>
      </c>
      <c r="M11" s="8">
        <f t="shared" si="5"/>
        <v>12703</v>
      </c>
      <c r="O11" s="7" t="s">
        <v>22</v>
      </c>
      <c r="P11" s="12">
        <v>2000</v>
      </c>
    </row>
    <row r="12" spans="1:19" x14ac:dyDescent="0.5">
      <c r="A12" s="7" t="s">
        <v>23</v>
      </c>
      <c r="B12" s="8">
        <f>ROUNDDOWN((B10*B5)/$P2,0)</f>
        <v>4053</v>
      </c>
      <c r="C12" s="8">
        <f t="shared" ref="C12:M12" si="6">ROUNDDOWN((C10*C5)/$P2,0)</f>
        <v>4053</v>
      </c>
      <c r="D12" s="8">
        <f t="shared" si="6"/>
        <v>4053</v>
      </c>
      <c r="E12" s="8">
        <f t="shared" si="6"/>
        <v>4693</v>
      </c>
      <c r="F12" s="8">
        <f t="shared" si="6"/>
        <v>4693</v>
      </c>
      <c r="G12" s="8">
        <f t="shared" si="6"/>
        <v>4693</v>
      </c>
      <c r="H12" s="8">
        <f t="shared" si="6"/>
        <v>4693</v>
      </c>
      <c r="I12" s="8">
        <f t="shared" si="6"/>
        <v>4693</v>
      </c>
      <c r="J12" s="8">
        <f t="shared" si="6"/>
        <v>4693</v>
      </c>
      <c r="K12" s="8">
        <f t="shared" si="6"/>
        <v>4693</v>
      </c>
      <c r="L12" s="8">
        <f t="shared" si="6"/>
        <v>4693</v>
      </c>
      <c r="M12" s="8">
        <f t="shared" si="6"/>
        <v>4693</v>
      </c>
      <c r="O12" s="7" t="s">
        <v>24</v>
      </c>
      <c r="P12" s="12">
        <v>95</v>
      </c>
    </row>
    <row r="13" spans="1:19" x14ac:dyDescent="0.5">
      <c r="A13" s="7" t="s">
        <v>25</v>
      </c>
      <c r="B13" s="8">
        <f>B11+B12-B2</f>
        <v>2053</v>
      </c>
      <c r="C13" s="8">
        <f t="shared" ref="C13:M13" si="7">C11+C12-C2</f>
        <v>3106</v>
      </c>
      <c r="D13" s="8">
        <f t="shared" si="7"/>
        <v>3159</v>
      </c>
      <c r="E13" s="8">
        <f t="shared" si="7"/>
        <v>4352</v>
      </c>
      <c r="F13" s="8">
        <f t="shared" si="7"/>
        <v>5545</v>
      </c>
      <c r="G13" s="8">
        <f t="shared" si="7"/>
        <v>7238</v>
      </c>
      <c r="H13" s="8">
        <f t="shared" si="7"/>
        <v>8931</v>
      </c>
      <c r="I13" s="8">
        <f t="shared" si="7"/>
        <v>9624</v>
      </c>
      <c r="J13" s="8">
        <f t="shared" si="7"/>
        <v>10317</v>
      </c>
      <c r="K13" s="8">
        <f t="shared" si="7"/>
        <v>11010</v>
      </c>
      <c r="L13" s="8">
        <f t="shared" si="7"/>
        <v>12703</v>
      </c>
      <c r="M13" s="8">
        <f t="shared" si="7"/>
        <v>14396</v>
      </c>
    </row>
    <row r="14" spans="1:19" x14ac:dyDescent="0.5">
      <c r="A14" s="7" t="s">
        <v>26</v>
      </c>
      <c r="B14" s="9"/>
      <c r="C14" s="9"/>
      <c r="D14" s="9"/>
      <c r="E14" s="9"/>
      <c r="F14" s="9"/>
      <c r="G14" s="9"/>
      <c r="H14" s="9"/>
      <c r="I14" s="9"/>
      <c r="J14" s="9"/>
      <c r="K14" s="9"/>
      <c r="L14" s="9"/>
      <c r="M14" s="9"/>
    </row>
    <row r="15" spans="1:19" x14ac:dyDescent="0.5">
      <c r="A15" s="7"/>
      <c r="B15" s="8"/>
      <c r="C15" s="8"/>
      <c r="D15" s="8"/>
      <c r="E15" s="8"/>
      <c r="F15" s="8"/>
      <c r="G15" s="8"/>
      <c r="H15" s="8"/>
      <c r="I15" s="8"/>
      <c r="J15" s="8"/>
      <c r="K15" s="8"/>
      <c r="L15" s="8"/>
      <c r="M15" s="8"/>
      <c r="O15" s="2">
        <f>SUM(B22:M22)</f>
        <v>1760910</v>
      </c>
    </row>
    <row r="16" spans="1:19" x14ac:dyDescent="0.5">
      <c r="A16" s="7" t="s">
        <v>27</v>
      </c>
      <c r="B16" s="10">
        <f>B10*B4*8*$P6</f>
        <v>34960</v>
      </c>
      <c r="C16" s="10">
        <f t="shared" ref="C16:M16" si="8">C10*C4*8*$P6</f>
        <v>34960</v>
      </c>
      <c r="D16" s="10">
        <f t="shared" si="8"/>
        <v>34960</v>
      </c>
      <c r="E16" s="10">
        <f t="shared" si="8"/>
        <v>40480</v>
      </c>
      <c r="F16" s="10">
        <f t="shared" si="8"/>
        <v>40480</v>
      </c>
      <c r="G16" s="10">
        <f t="shared" si="8"/>
        <v>40480</v>
      </c>
      <c r="H16" s="10">
        <f t="shared" si="8"/>
        <v>40480</v>
      </c>
      <c r="I16" s="10">
        <f t="shared" si="8"/>
        <v>40480</v>
      </c>
      <c r="J16" s="10">
        <f t="shared" si="8"/>
        <v>40480</v>
      </c>
      <c r="K16" s="10">
        <f t="shared" si="8"/>
        <v>40480</v>
      </c>
      <c r="L16" s="10">
        <f t="shared" si="8"/>
        <v>40480</v>
      </c>
      <c r="M16" s="10">
        <f t="shared" si="8"/>
        <v>40480</v>
      </c>
    </row>
    <row r="17" spans="1:13" x14ac:dyDescent="0.5">
      <c r="A17" s="7" t="s">
        <v>10</v>
      </c>
      <c r="B17" s="10">
        <f>B8*$P4</f>
        <v>0</v>
      </c>
      <c r="C17" s="10">
        <f t="shared" ref="C17:M18" si="9">C8*$P4</f>
        <v>0</v>
      </c>
      <c r="D17" s="10">
        <f t="shared" si="9"/>
        <v>0</v>
      </c>
      <c r="E17" s="10">
        <f t="shared" si="9"/>
        <v>4800</v>
      </c>
      <c r="F17" s="10">
        <f t="shared" si="9"/>
        <v>0</v>
      </c>
      <c r="G17" s="10">
        <f t="shared" si="9"/>
        <v>0</v>
      </c>
      <c r="H17" s="10">
        <f t="shared" si="9"/>
        <v>0</v>
      </c>
      <c r="I17" s="10">
        <f t="shared" si="9"/>
        <v>0</v>
      </c>
      <c r="J17" s="10">
        <f t="shared" si="9"/>
        <v>0</v>
      </c>
      <c r="K17" s="10">
        <f t="shared" si="9"/>
        <v>0</v>
      </c>
      <c r="L17" s="10">
        <f t="shared" si="9"/>
        <v>0</v>
      </c>
      <c r="M17" s="10">
        <f t="shared" si="9"/>
        <v>0</v>
      </c>
    </row>
    <row r="18" spans="1:13" x14ac:dyDescent="0.5">
      <c r="A18" s="7" t="s">
        <v>11</v>
      </c>
      <c r="B18" s="10">
        <f>B9*$P5</f>
        <v>8800</v>
      </c>
      <c r="C18" s="10">
        <f t="shared" si="9"/>
        <v>0</v>
      </c>
      <c r="D18" s="10">
        <f t="shared" si="9"/>
        <v>0</v>
      </c>
      <c r="E18" s="10">
        <f t="shared" si="9"/>
        <v>0</v>
      </c>
      <c r="F18" s="10">
        <f t="shared" si="9"/>
        <v>0</v>
      </c>
      <c r="G18" s="10">
        <f t="shared" si="9"/>
        <v>0</v>
      </c>
      <c r="H18" s="10">
        <f t="shared" si="9"/>
        <v>0</v>
      </c>
      <c r="I18" s="10">
        <f t="shared" si="9"/>
        <v>0</v>
      </c>
      <c r="J18" s="10">
        <f t="shared" si="9"/>
        <v>0</v>
      </c>
      <c r="K18" s="10">
        <f t="shared" si="9"/>
        <v>0</v>
      </c>
      <c r="L18" s="10">
        <f t="shared" si="9"/>
        <v>0</v>
      </c>
      <c r="M18" s="10">
        <f t="shared" si="9"/>
        <v>0</v>
      </c>
    </row>
    <row r="19" spans="1:13" x14ac:dyDescent="0.5">
      <c r="A19" s="7" t="s">
        <v>28</v>
      </c>
      <c r="B19" s="10">
        <f>B12*$P7</f>
        <v>60795</v>
      </c>
      <c r="C19" s="10">
        <f t="shared" ref="C19:M19" si="10">C12*$P7</f>
        <v>60795</v>
      </c>
      <c r="D19" s="10">
        <f t="shared" si="10"/>
        <v>60795</v>
      </c>
      <c r="E19" s="10">
        <f t="shared" si="10"/>
        <v>70395</v>
      </c>
      <c r="F19" s="10">
        <f t="shared" si="10"/>
        <v>70395</v>
      </c>
      <c r="G19" s="10">
        <f t="shared" si="10"/>
        <v>70395</v>
      </c>
      <c r="H19" s="10">
        <f t="shared" si="10"/>
        <v>70395</v>
      </c>
      <c r="I19" s="10">
        <f t="shared" si="10"/>
        <v>70395</v>
      </c>
      <c r="J19" s="10">
        <f t="shared" si="10"/>
        <v>70395</v>
      </c>
      <c r="K19" s="10">
        <f t="shared" si="10"/>
        <v>70395</v>
      </c>
      <c r="L19" s="10">
        <f t="shared" si="10"/>
        <v>70395</v>
      </c>
      <c r="M19" s="10">
        <f t="shared" si="10"/>
        <v>70395</v>
      </c>
    </row>
    <row r="20" spans="1:13" x14ac:dyDescent="0.5">
      <c r="A20" s="7" t="s">
        <v>29</v>
      </c>
      <c r="B20" s="10">
        <f>IF(B13&lt;0,0,B13*$P9)</f>
        <v>10265</v>
      </c>
      <c r="C20" s="10">
        <f t="shared" ref="C20:M20" si="11">IF(C13&lt;0,0,C13*$P9)</f>
        <v>15530</v>
      </c>
      <c r="D20" s="10">
        <f t="shared" si="11"/>
        <v>15795</v>
      </c>
      <c r="E20" s="10">
        <f t="shared" si="11"/>
        <v>21760</v>
      </c>
      <c r="F20" s="10">
        <f t="shared" si="11"/>
        <v>27725</v>
      </c>
      <c r="G20" s="10">
        <f t="shared" si="11"/>
        <v>36190</v>
      </c>
      <c r="H20" s="10">
        <f t="shared" si="11"/>
        <v>44655</v>
      </c>
      <c r="I20" s="10">
        <f t="shared" si="11"/>
        <v>48120</v>
      </c>
      <c r="J20" s="10">
        <f t="shared" si="11"/>
        <v>51585</v>
      </c>
      <c r="K20" s="10">
        <f t="shared" si="11"/>
        <v>55050</v>
      </c>
      <c r="L20" s="10">
        <f t="shared" si="11"/>
        <v>63515</v>
      </c>
      <c r="M20" s="10">
        <f t="shared" si="11"/>
        <v>71980</v>
      </c>
    </row>
    <row r="21" spans="1:13" x14ac:dyDescent="0.5">
      <c r="A21" s="7" t="s">
        <v>30</v>
      </c>
      <c r="B21" s="10">
        <f>IF(B14=0,0,$P11+(B14*$P12))</f>
        <v>0</v>
      </c>
      <c r="C21" s="10">
        <f t="shared" ref="C21:M21" si="12">IF(C14=0,0,$P11+(C14*$P12))</f>
        <v>0</v>
      </c>
      <c r="D21" s="10">
        <f t="shared" si="12"/>
        <v>0</v>
      </c>
      <c r="E21" s="10">
        <f t="shared" si="12"/>
        <v>0</v>
      </c>
      <c r="F21" s="10">
        <f t="shared" si="12"/>
        <v>0</v>
      </c>
      <c r="G21" s="10">
        <f t="shared" si="12"/>
        <v>0</v>
      </c>
      <c r="H21" s="10">
        <f t="shared" si="12"/>
        <v>0</v>
      </c>
      <c r="I21" s="10">
        <f t="shared" si="12"/>
        <v>0</v>
      </c>
      <c r="J21" s="10">
        <f t="shared" si="12"/>
        <v>0</v>
      </c>
      <c r="K21" s="10">
        <f t="shared" si="12"/>
        <v>0</v>
      </c>
      <c r="L21" s="10">
        <f t="shared" si="12"/>
        <v>0</v>
      </c>
      <c r="M21" s="10">
        <f t="shared" si="12"/>
        <v>0</v>
      </c>
    </row>
    <row r="22" spans="1:13" x14ac:dyDescent="0.5">
      <c r="A22" s="7" t="s">
        <v>31</v>
      </c>
      <c r="B22" s="10">
        <f>SUM(B16:B21)</f>
        <v>114820</v>
      </c>
      <c r="C22" s="10">
        <f t="shared" ref="C22:M22" si="13">SUM(C16:C21)</f>
        <v>111285</v>
      </c>
      <c r="D22" s="10">
        <f t="shared" si="13"/>
        <v>111550</v>
      </c>
      <c r="E22" s="10">
        <f t="shared" si="13"/>
        <v>137435</v>
      </c>
      <c r="F22" s="10">
        <f t="shared" si="13"/>
        <v>138600</v>
      </c>
      <c r="G22" s="10">
        <f t="shared" si="13"/>
        <v>147065</v>
      </c>
      <c r="H22" s="10">
        <f t="shared" si="13"/>
        <v>155530</v>
      </c>
      <c r="I22" s="10">
        <f t="shared" si="13"/>
        <v>158995</v>
      </c>
      <c r="J22" s="10">
        <f t="shared" si="13"/>
        <v>162460</v>
      </c>
      <c r="K22" s="10">
        <f t="shared" si="13"/>
        <v>165925</v>
      </c>
      <c r="L22" s="10">
        <f t="shared" si="13"/>
        <v>174390</v>
      </c>
      <c r="M22" s="10">
        <f t="shared" si="13"/>
        <v>182855</v>
      </c>
    </row>
    <row r="24" spans="1:13" ht="24.6" customHeight="1" x14ac:dyDescent="0.5">
      <c r="B24" s="22" t="s">
        <v>48</v>
      </c>
      <c r="C24" s="22"/>
      <c r="D24" s="22"/>
      <c r="E24" s="22"/>
      <c r="F24" s="22"/>
      <c r="G24" s="22"/>
      <c r="H24" s="22"/>
      <c r="I24" s="22"/>
      <c r="J24" s="22"/>
      <c r="K24" s="22"/>
      <c r="L24" s="24">
        <f>O15-'Ans. c'!O15</f>
        <v>609010</v>
      </c>
    </row>
    <row r="25" spans="1:13" ht="28.85" customHeight="1" x14ac:dyDescent="0.5">
      <c r="B25" s="22"/>
      <c r="C25" s="22"/>
      <c r="D25" s="22"/>
      <c r="E25" s="22"/>
      <c r="F25" s="22"/>
      <c r="G25" s="22"/>
      <c r="H25" s="22"/>
      <c r="I25" s="22"/>
      <c r="J25" s="22"/>
      <c r="K25" s="22"/>
      <c r="L25" s="24"/>
    </row>
  </sheetData>
  <mergeCells count="2">
    <mergeCell ref="B24:K25"/>
    <mergeCell ref="L24:L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1"/>
  <sheetViews>
    <sheetView workbookViewId="0"/>
  </sheetViews>
  <sheetFormatPr defaultRowHeight="14.35" x14ac:dyDescent="0.5"/>
  <sheetData>
    <row r="1" spans="1:40" x14ac:dyDescent="0.5">
      <c r="A1">
        <v>2</v>
      </c>
      <c r="B1">
        <v>9</v>
      </c>
    </row>
    <row r="2" spans="1:40" x14ac:dyDescent="0.5">
      <c r="A2">
        <f ca="1">'Ans. e'!$B$2</f>
        <v>2500</v>
      </c>
      <c r="B2" t="b">
        <v>0</v>
      </c>
      <c r="C2">
        <v>1</v>
      </c>
      <c r="D2">
        <v>1</v>
      </c>
      <c r="E2" t="s">
        <v>49</v>
      </c>
      <c r="F2">
        <v>1</v>
      </c>
      <c r="G2">
        <f ca="1">'Ans. e'!$B$2</f>
        <v>2500</v>
      </c>
      <c r="H2">
        <v>0</v>
      </c>
      <c r="I2">
        <v>1</v>
      </c>
      <c r="J2" t="b">
        <v>1</v>
      </c>
      <c r="K2" t="b">
        <v>0</v>
      </c>
      <c r="L2">
        <v>1</v>
      </c>
      <c r="M2" t="b">
        <v>0</v>
      </c>
      <c r="N2" t="e">
        <f t="shared" ref="N2:N10" si="0">_</f>
        <v>#NAME?</v>
      </c>
    </row>
    <row r="3" spans="1:40" x14ac:dyDescent="0.5">
      <c r="A3">
        <f ca="1">'Ans. e'!$B$2</f>
        <v>2500</v>
      </c>
      <c r="B3" t="b">
        <v>0</v>
      </c>
      <c r="C3">
        <v>1</v>
      </c>
      <c r="D3">
        <v>1</v>
      </c>
      <c r="E3" t="s">
        <v>50</v>
      </c>
      <c r="F3">
        <v>1</v>
      </c>
      <c r="G3">
        <f ca="1">'Ans. e'!$B$2</f>
        <v>2500</v>
      </c>
      <c r="H3">
        <v>0</v>
      </c>
      <c r="I3">
        <v>1</v>
      </c>
      <c r="J3" t="b">
        <v>1</v>
      </c>
      <c r="K3" t="b">
        <v>0</v>
      </c>
      <c r="L3">
        <v>1</v>
      </c>
      <c r="M3" t="b">
        <v>0</v>
      </c>
      <c r="N3" t="e">
        <f t="shared" si="0"/>
        <v>#NAME?</v>
      </c>
    </row>
    <row r="4" spans="1:40" x14ac:dyDescent="0.5">
      <c r="A4">
        <f ca="1">'Ans. e'!$B$2</f>
        <v>2500</v>
      </c>
      <c r="B4" t="b">
        <v>0</v>
      </c>
      <c r="C4">
        <v>1</v>
      </c>
      <c r="D4">
        <v>1</v>
      </c>
      <c r="E4" t="s">
        <v>50</v>
      </c>
      <c r="F4">
        <v>1</v>
      </c>
      <c r="G4">
        <f ca="1">'Ans. e'!$B$2</f>
        <v>2500</v>
      </c>
      <c r="H4">
        <v>0</v>
      </c>
      <c r="I4">
        <v>1</v>
      </c>
      <c r="J4" t="b">
        <v>1</v>
      </c>
      <c r="K4" t="b">
        <v>0</v>
      </c>
      <c r="L4">
        <v>1</v>
      </c>
      <c r="M4" t="b">
        <v>0</v>
      </c>
      <c r="N4" t="e">
        <f t="shared" si="0"/>
        <v>#NAME?</v>
      </c>
    </row>
    <row r="5" spans="1:40" x14ac:dyDescent="0.5">
      <c r="A5">
        <f ca="1">'Ans. e'!$B$2</f>
        <v>2500</v>
      </c>
      <c r="B5" t="b">
        <v>0</v>
      </c>
      <c r="C5">
        <v>1</v>
      </c>
      <c r="D5">
        <v>1</v>
      </c>
      <c r="E5" t="s">
        <v>50</v>
      </c>
      <c r="F5">
        <v>1</v>
      </c>
      <c r="G5">
        <f ca="1">'Ans. e'!$B$2</f>
        <v>2500</v>
      </c>
      <c r="H5">
        <v>0</v>
      </c>
      <c r="I5">
        <v>1</v>
      </c>
      <c r="J5" t="b">
        <v>1</v>
      </c>
      <c r="K5" t="b">
        <v>0</v>
      </c>
      <c r="L5">
        <v>1</v>
      </c>
      <c r="M5" t="b">
        <v>0</v>
      </c>
      <c r="N5" t="e">
        <f t="shared" si="0"/>
        <v>#NAME?</v>
      </c>
    </row>
    <row r="6" spans="1:40" x14ac:dyDescent="0.5">
      <c r="A6" s="1">
        <f ca="1">'Ans. e'!$O$15</f>
        <v>1162720</v>
      </c>
      <c r="B6" t="b">
        <v>0</v>
      </c>
      <c r="C6">
        <v>1</v>
      </c>
      <c r="D6">
        <v>1</v>
      </c>
      <c r="E6" t="s">
        <v>50</v>
      </c>
      <c r="F6">
        <v>1</v>
      </c>
      <c r="G6" s="1">
        <f ca="1">'Ans. e'!$O$15</f>
        <v>1162720</v>
      </c>
      <c r="H6">
        <v>0</v>
      </c>
      <c r="I6">
        <v>1</v>
      </c>
      <c r="J6" t="b">
        <v>1</v>
      </c>
      <c r="K6" t="b">
        <v>0</v>
      </c>
      <c r="L6">
        <v>1</v>
      </c>
      <c r="M6" t="b">
        <v>0</v>
      </c>
      <c r="N6" t="e">
        <f t="shared" si="0"/>
        <v>#NAME?</v>
      </c>
    </row>
    <row r="7" spans="1:40" x14ac:dyDescent="0.5">
      <c r="A7">
        <f ca="1">'Ans. e'!$B$2</f>
        <v>2500</v>
      </c>
      <c r="B7" t="b">
        <v>0</v>
      </c>
      <c r="C7">
        <v>1</v>
      </c>
      <c r="D7">
        <v>1</v>
      </c>
      <c r="E7" t="s">
        <v>51</v>
      </c>
      <c r="F7">
        <v>1</v>
      </c>
      <c r="G7">
        <f ca="1">'Ans. e'!$B$2</f>
        <v>2500</v>
      </c>
      <c r="H7">
        <v>0</v>
      </c>
      <c r="I7">
        <v>1</v>
      </c>
      <c r="J7" t="b">
        <v>1</v>
      </c>
      <c r="K7" t="b">
        <v>0</v>
      </c>
      <c r="L7">
        <v>1</v>
      </c>
      <c r="M7" t="b">
        <v>0</v>
      </c>
      <c r="N7" t="e">
        <f t="shared" si="0"/>
        <v>#NAME?</v>
      </c>
    </row>
    <row r="8" spans="1:40" x14ac:dyDescent="0.5">
      <c r="A8" s="1">
        <f ca="1">'Ans. e'!$O$15</f>
        <v>1162720</v>
      </c>
      <c r="B8" t="b">
        <v>0</v>
      </c>
      <c r="C8">
        <v>1</v>
      </c>
      <c r="D8">
        <v>1</v>
      </c>
      <c r="E8" t="s">
        <v>50</v>
      </c>
      <c r="F8">
        <v>1</v>
      </c>
      <c r="G8" s="1">
        <f ca="1">'Ans. e'!$O$15</f>
        <v>1162720</v>
      </c>
      <c r="H8">
        <v>0</v>
      </c>
      <c r="I8">
        <v>1</v>
      </c>
      <c r="J8" t="b">
        <v>1</v>
      </c>
      <c r="K8" t="b">
        <v>0</v>
      </c>
      <c r="L8">
        <v>1</v>
      </c>
      <c r="M8" t="b">
        <v>0</v>
      </c>
      <c r="N8" t="e">
        <f t="shared" si="0"/>
        <v>#NAME?</v>
      </c>
    </row>
    <row r="9" spans="1:40" x14ac:dyDescent="0.5">
      <c r="A9">
        <f ca="1">'Ans. e'!$B$2</f>
        <v>2500</v>
      </c>
      <c r="B9" t="b">
        <v>0</v>
      </c>
      <c r="C9">
        <v>1</v>
      </c>
      <c r="D9">
        <v>1</v>
      </c>
      <c r="E9" t="s">
        <v>51</v>
      </c>
      <c r="F9">
        <v>1</v>
      </c>
      <c r="G9">
        <f ca="1">'Ans. e'!$B$2</f>
        <v>2500</v>
      </c>
      <c r="H9">
        <v>0</v>
      </c>
      <c r="I9">
        <v>1</v>
      </c>
      <c r="J9" t="b">
        <v>1</v>
      </c>
      <c r="K9" t="b">
        <v>0</v>
      </c>
      <c r="L9">
        <v>1</v>
      </c>
      <c r="M9" t="b">
        <v>0</v>
      </c>
      <c r="N9" t="e">
        <f t="shared" si="0"/>
        <v>#NAME?</v>
      </c>
    </row>
    <row r="10" spans="1:40" x14ac:dyDescent="0.5">
      <c r="A10">
        <f ca="1">'Ans. e'!$B$2</f>
        <v>2500</v>
      </c>
      <c r="B10" t="b">
        <v>0</v>
      </c>
      <c r="C10">
        <v>1</v>
      </c>
      <c r="D10">
        <v>1</v>
      </c>
      <c r="E10" t="s">
        <v>51</v>
      </c>
      <c r="F10">
        <v>1</v>
      </c>
      <c r="G10">
        <f ca="1">'Ans. e'!$B$2</f>
        <v>2500</v>
      </c>
      <c r="H10">
        <v>0</v>
      </c>
      <c r="I10">
        <v>1</v>
      </c>
      <c r="J10" t="b">
        <v>1</v>
      </c>
      <c r="K10" t="b">
        <v>0</v>
      </c>
      <c r="L10">
        <v>1</v>
      </c>
      <c r="M10" t="b">
        <v>0</v>
      </c>
      <c r="N10" t="e">
        <f t="shared" si="0"/>
        <v>#NAME?</v>
      </c>
    </row>
    <row r="11" spans="1:40" x14ac:dyDescent="0.5">
      <c r="A11">
        <v>0</v>
      </c>
    </row>
    <row r="12" spans="1:40" x14ac:dyDescent="0.5">
      <c r="A12" s="1">
        <f ca="1">'Ans. e'!$O$15</f>
        <v>1162720</v>
      </c>
      <c r="B12" t="b">
        <v>1</v>
      </c>
      <c r="C12">
        <v>0</v>
      </c>
      <c r="D12">
        <v>1</v>
      </c>
      <c r="E12" t="s">
        <v>52</v>
      </c>
      <c r="F12">
        <v>1</v>
      </c>
      <c r="G12">
        <v>0</v>
      </c>
      <c r="H12">
        <v>0</v>
      </c>
      <c r="J12" t="s">
        <v>53</v>
      </c>
      <c r="K12" t="s">
        <v>54</v>
      </c>
      <c r="L12" t="s">
        <v>55</v>
      </c>
      <c r="AG12" s="1">
        <f ca="1">'Ans. e'!$O$15</f>
        <v>1162720</v>
      </c>
      <c r="AH12">
        <v>1</v>
      </c>
      <c r="AI12">
        <v>1</v>
      </c>
      <c r="AJ12" t="b">
        <v>0</v>
      </c>
      <c r="AK12" t="b">
        <v>1</v>
      </c>
      <c r="AL12">
        <v>0</v>
      </c>
      <c r="AM12" t="b">
        <v>0</v>
      </c>
      <c r="AN12" t="e">
        <f>_</f>
        <v>#NAME?</v>
      </c>
    </row>
    <row r="13" spans="1:40" x14ac:dyDescent="0.5">
      <c r="A13" s="1">
        <f>'[1]e. Risk Simulation'!$O$17</f>
        <v>1257991.2128476887</v>
      </c>
      <c r="B13" t="b">
        <v>1</v>
      </c>
      <c r="C13">
        <v>0</v>
      </c>
      <c r="D13">
        <v>1</v>
      </c>
      <c r="E13" t="s">
        <v>58</v>
      </c>
      <c r="F13">
        <v>1</v>
      </c>
      <c r="G13">
        <v>0</v>
      </c>
      <c r="H13">
        <v>0</v>
      </c>
      <c r="J13" t="s">
        <v>53</v>
      </c>
      <c r="K13" t="s">
        <v>54</v>
      </c>
      <c r="L13" t="s">
        <v>55</v>
      </c>
      <c r="AG13" s="1">
        <f>'[1]e. Risk Simulation'!$O$17</f>
        <v>1257991.2128476887</v>
      </c>
      <c r="AH13">
        <v>2</v>
      </c>
      <c r="AI13">
        <v>1</v>
      </c>
      <c r="AJ13" t="b">
        <v>0</v>
      </c>
      <c r="AK13" t="b">
        <v>1</v>
      </c>
      <c r="AL13">
        <v>0</v>
      </c>
      <c r="AM13" t="b">
        <v>0</v>
      </c>
      <c r="AN13" t="e">
        <f>_</f>
        <v>#NAME?</v>
      </c>
    </row>
    <row r="14" spans="1:40" x14ac:dyDescent="0.5">
      <c r="A14">
        <v>0</v>
      </c>
    </row>
    <row r="15" spans="1:40" x14ac:dyDescent="0.5">
      <c r="A15" t="b">
        <v>0</v>
      </c>
      <c r="B15">
        <v>15680</v>
      </c>
      <c r="C15">
        <v>7345</v>
      </c>
      <c r="D15">
        <v>7360</v>
      </c>
      <c r="E15">
        <v>0</v>
      </c>
    </row>
    <row r="16" spans="1:40" x14ac:dyDescent="0.5">
      <c r="A16" t="b">
        <v>0</v>
      </c>
      <c r="B16">
        <v>15680</v>
      </c>
      <c r="C16">
        <v>7345</v>
      </c>
      <c r="D16">
        <v>7360</v>
      </c>
      <c r="E16">
        <v>0</v>
      </c>
    </row>
    <row r="17" spans="1:6" x14ac:dyDescent="0.5">
      <c r="A17" t="b">
        <v>0</v>
      </c>
      <c r="B17">
        <v>15680</v>
      </c>
      <c r="C17">
        <v>7345</v>
      </c>
      <c r="D17">
        <v>7360</v>
      </c>
      <c r="E17">
        <v>0</v>
      </c>
    </row>
    <row r="18" spans="1:6" x14ac:dyDescent="0.5">
      <c r="A18" t="b">
        <v>0</v>
      </c>
      <c r="B18">
        <v>15680</v>
      </c>
      <c r="C18">
        <v>7345</v>
      </c>
      <c r="D18">
        <v>7360</v>
      </c>
      <c r="E18">
        <v>0</v>
      </c>
    </row>
    <row r="19" spans="1:6" x14ac:dyDescent="0.5">
      <c r="A19" t="b">
        <v>0</v>
      </c>
      <c r="B19">
        <v>15680</v>
      </c>
      <c r="C19">
        <v>7345</v>
      </c>
      <c r="D19">
        <v>7360</v>
      </c>
      <c r="E19">
        <v>0</v>
      </c>
    </row>
    <row r="20" spans="1:6" x14ac:dyDescent="0.5">
      <c r="A20">
        <v>0</v>
      </c>
    </row>
    <row r="21" spans="1:6" x14ac:dyDescent="0.5">
      <c r="A21">
        <v>0</v>
      </c>
      <c r="B21" t="b">
        <v>0</v>
      </c>
      <c r="C21" t="b">
        <v>0</v>
      </c>
      <c r="D21">
        <v>10</v>
      </c>
      <c r="E21">
        <v>0.95</v>
      </c>
      <c r="F2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zoomScale="63" zoomScaleNormal="80" workbookViewId="0">
      <selection activeCell="O22" sqref="O22"/>
    </sheetView>
  </sheetViews>
  <sheetFormatPr defaultRowHeight="14.35" x14ac:dyDescent="0.5"/>
  <cols>
    <col min="1" max="1" width="16.87890625" customWidth="1"/>
    <col min="2" max="12" width="9.52734375" customWidth="1"/>
    <col min="13" max="13" width="12.234375" customWidth="1"/>
    <col min="14" max="14" width="4.234375" customWidth="1"/>
    <col min="15" max="15" width="25.52734375" bestFit="1" customWidth="1"/>
    <col min="16" max="16" width="16" customWidth="1"/>
    <col min="17" max="17" width="23" bestFit="1" customWidth="1"/>
    <col min="19" max="19" width="14.41015625" customWidth="1"/>
  </cols>
  <sheetData>
    <row r="1" spans="1:24" x14ac:dyDescent="0.5">
      <c r="A1" s="7"/>
      <c r="B1" s="7" t="s">
        <v>0</v>
      </c>
      <c r="C1" s="7" t="s">
        <v>1</v>
      </c>
      <c r="D1" s="7" t="s">
        <v>2</v>
      </c>
      <c r="E1" s="7" t="s">
        <v>3</v>
      </c>
      <c r="F1" s="7" t="s">
        <v>4</v>
      </c>
      <c r="G1" s="7" t="s">
        <v>5</v>
      </c>
      <c r="H1" s="7" t="s">
        <v>36</v>
      </c>
      <c r="I1" s="7" t="s">
        <v>37</v>
      </c>
      <c r="J1" s="7" t="s">
        <v>38</v>
      </c>
      <c r="K1" s="7" t="s">
        <v>39</v>
      </c>
      <c r="L1" s="7" t="s">
        <v>40</v>
      </c>
      <c r="M1" s="7" t="s">
        <v>41</v>
      </c>
    </row>
    <row r="2" spans="1:24" x14ac:dyDescent="0.5">
      <c r="A2" s="7" t="s">
        <v>6</v>
      </c>
      <c r="B2" s="8">
        <f ca="1">ROUNDUP(_xll.RiskTriang(2250,2500,2750),0)</f>
        <v>2500</v>
      </c>
      <c r="C2" s="8">
        <f ca="1">ROUNDUP(_xll.RiskTriang(2750,3000,3250),0)</f>
        <v>3000</v>
      </c>
      <c r="D2" s="8">
        <f ca="1">ROUNDUP(_xll.RiskTriang(3750,4000,4250),0)</f>
        <v>4000</v>
      </c>
      <c r="E2" s="8">
        <f ca="1">ROUNDUP(_xll.RiskTriang(3250,3500,3750),0)</f>
        <v>3500</v>
      </c>
      <c r="F2" s="8">
        <f ca="1">ROUNDUP(_xll.RiskTriang(3250,3500,3750),0)</f>
        <v>3500</v>
      </c>
      <c r="G2" s="8">
        <f ca="1">ROUNDUP(_xll.RiskTriang(2750,3000,3250),0)</f>
        <v>3000</v>
      </c>
      <c r="H2" s="8">
        <f ca="1">ROUNDUP(_xll.RiskTriang(2750,3000,3250),0)</f>
        <v>3000</v>
      </c>
      <c r="I2" s="8">
        <f ca="1">ROUNDUP(_xll.RiskTriang(3750,4000,4250),0)</f>
        <v>4000</v>
      </c>
      <c r="J2" s="8">
        <f ca="1">ROUNDUP(_xll.RiskTriang(3750,4000,4250),0)</f>
        <v>4000</v>
      </c>
      <c r="K2" s="8">
        <f ca="1">ROUNDUP(_xll.RiskTriang(3750,4000,4250),0)</f>
        <v>4000</v>
      </c>
      <c r="L2" s="8">
        <f ca="1">ROUNDUP(_xll.RiskTriang(2750,3000,3250),0)</f>
        <v>3000</v>
      </c>
      <c r="M2" s="8">
        <f ca="1">ROUNDUP(_xll.RiskTriang(2750,3000,3250),0)</f>
        <v>3000</v>
      </c>
      <c r="O2" s="7" t="s">
        <v>7</v>
      </c>
      <c r="P2" s="8">
        <v>0.75</v>
      </c>
    </row>
    <row r="3" spans="1:24" x14ac:dyDescent="0.5">
      <c r="A3" s="7" t="s">
        <v>8</v>
      </c>
      <c r="B3" s="8">
        <f ca="1">B2*$P2</f>
        <v>1875</v>
      </c>
      <c r="C3" s="8">
        <f t="shared" ref="C3:M3" ca="1" si="0">C2*$P2</f>
        <v>2250</v>
      </c>
      <c r="D3" s="8">
        <f t="shared" ca="1" si="0"/>
        <v>3000</v>
      </c>
      <c r="E3" s="8">
        <f t="shared" ca="1" si="0"/>
        <v>2625</v>
      </c>
      <c r="F3" s="8">
        <f t="shared" ca="1" si="0"/>
        <v>2625</v>
      </c>
      <c r="G3" s="8">
        <f t="shared" ca="1" si="0"/>
        <v>2250</v>
      </c>
      <c r="H3" s="8">
        <f t="shared" ca="1" si="0"/>
        <v>2250</v>
      </c>
      <c r="I3" s="8">
        <f t="shared" ca="1" si="0"/>
        <v>3000</v>
      </c>
      <c r="J3" s="8">
        <f t="shared" ca="1" si="0"/>
        <v>3000</v>
      </c>
      <c r="K3" s="8">
        <f t="shared" ca="1" si="0"/>
        <v>3000</v>
      </c>
      <c r="L3" s="8">
        <f t="shared" ca="1" si="0"/>
        <v>2250</v>
      </c>
      <c r="M3" s="8">
        <f t="shared" ca="1" si="0"/>
        <v>2250</v>
      </c>
      <c r="O3" s="7" t="s">
        <v>32</v>
      </c>
      <c r="P3" s="8">
        <v>6.5</v>
      </c>
    </row>
    <row r="4" spans="1:24" x14ac:dyDescent="0.5">
      <c r="A4" s="7" t="s">
        <v>9</v>
      </c>
      <c r="B4" s="8">
        <v>20</v>
      </c>
      <c r="C4" s="8">
        <v>20</v>
      </c>
      <c r="D4" s="8">
        <v>20</v>
      </c>
      <c r="E4" s="8">
        <v>20</v>
      </c>
      <c r="F4" s="8">
        <v>20</v>
      </c>
      <c r="G4" s="8">
        <v>20</v>
      </c>
      <c r="H4" s="8">
        <v>20</v>
      </c>
      <c r="I4" s="8">
        <v>20</v>
      </c>
      <c r="J4" s="8">
        <v>20</v>
      </c>
      <c r="K4" s="8">
        <v>20</v>
      </c>
      <c r="L4" s="8">
        <v>20</v>
      </c>
      <c r="M4" s="8">
        <v>20</v>
      </c>
      <c r="O4" s="7" t="s">
        <v>10</v>
      </c>
      <c r="P4" s="8">
        <v>1600</v>
      </c>
      <c r="S4" s="5"/>
      <c r="T4" s="5"/>
      <c r="U4" s="5"/>
      <c r="V4" s="5"/>
      <c r="W4" s="5"/>
      <c r="X4" s="5"/>
    </row>
    <row r="5" spans="1:24" x14ac:dyDescent="0.5">
      <c r="A5" s="7" t="s">
        <v>33</v>
      </c>
      <c r="B5" s="8">
        <f>B4*$P3</f>
        <v>130</v>
      </c>
      <c r="C5" s="8">
        <f t="shared" ref="C5:M5" si="1">C4*$P3</f>
        <v>130</v>
      </c>
      <c r="D5" s="8">
        <f t="shared" si="1"/>
        <v>130</v>
      </c>
      <c r="E5" s="8">
        <f t="shared" si="1"/>
        <v>130</v>
      </c>
      <c r="F5" s="8">
        <f t="shared" si="1"/>
        <v>130</v>
      </c>
      <c r="G5" s="8">
        <f t="shared" si="1"/>
        <v>130</v>
      </c>
      <c r="H5" s="8">
        <f t="shared" si="1"/>
        <v>130</v>
      </c>
      <c r="I5" s="8">
        <f t="shared" si="1"/>
        <v>130</v>
      </c>
      <c r="J5" s="8">
        <f t="shared" si="1"/>
        <v>130</v>
      </c>
      <c r="K5" s="8">
        <f t="shared" si="1"/>
        <v>130</v>
      </c>
      <c r="L5" s="8">
        <f t="shared" si="1"/>
        <v>130</v>
      </c>
      <c r="M5" s="8">
        <f t="shared" si="1"/>
        <v>130</v>
      </c>
      <c r="O5" s="7" t="s">
        <v>11</v>
      </c>
      <c r="P5" s="8">
        <v>800</v>
      </c>
      <c r="S5" s="5"/>
      <c r="T5" s="5"/>
      <c r="U5" s="5"/>
      <c r="V5" s="5"/>
      <c r="W5" s="5"/>
      <c r="X5" s="5"/>
    </row>
    <row r="6" spans="1:24" x14ac:dyDescent="0.5">
      <c r="A6" s="7" t="s">
        <v>12</v>
      </c>
      <c r="B6" s="8">
        <f ca="1">ROUNDUP(B3/B5,0)</f>
        <v>15</v>
      </c>
      <c r="C6" s="8">
        <f t="shared" ref="C6:M6" ca="1" si="2">ROUNDUP(C3/C5,0)</f>
        <v>18</v>
      </c>
      <c r="D6" s="8">
        <f t="shared" ca="1" si="2"/>
        <v>24</v>
      </c>
      <c r="E6" s="8">
        <f t="shared" ca="1" si="2"/>
        <v>21</v>
      </c>
      <c r="F6" s="8">
        <f t="shared" ca="1" si="2"/>
        <v>21</v>
      </c>
      <c r="G6" s="8">
        <f t="shared" ca="1" si="2"/>
        <v>18</v>
      </c>
      <c r="H6" s="8">
        <f t="shared" ca="1" si="2"/>
        <v>18</v>
      </c>
      <c r="I6" s="8">
        <f t="shared" ca="1" si="2"/>
        <v>24</v>
      </c>
      <c r="J6" s="8">
        <f t="shared" ca="1" si="2"/>
        <v>24</v>
      </c>
      <c r="K6" s="8">
        <f t="shared" ca="1" si="2"/>
        <v>24</v>
      </c>
      <c r="L6" s="8">
        <f t="shared" ca="1" si="2"/>
        <v>18</v>
      </c>
      <c r="M6" s="8">
        <f t="shared" ca="1" si="2"/>
        <v>18</v>
      </c>
      <c r="O6" s="7" t="s">
        <v>13</v>
      </c>
      <c r="P6" s="11">
        <v>11.5</v>
      </c>
    </row>
    <row r="7" spans="1:24" x14ac:dyDescent="0.5">
      <c r="A7" s="7" t="s">
        <v>14</v>
      </c>
      <c r="B7" s="8">
        <v>30</v>
      </c>
      <c r="C7" s="8">
        <f>B10</f>
        <v>20</v>
      </c>
      <c r="D7" s="8">
        <f t="shared" ref="D7:M7" si="3">C10</f>
        <v>20</v>
      </c>
      <c r="E7" s="8">
        <f t="shared" si="3"/>
        <v>20</v>
      </c>
      <c r="F7" s="8">
        <f t="shared" si="3"/>
        <v>20</v>
      </c>
      <c r="G7" s="8">
        <f t="shared" si="3"/>
        <v>20</v>
      </c>
      <c r="H7" s="8">
        <f t="shared" si="3"/>
        <v>20</v>
      </c>
      <c r="I7" s="8">
        <f t="shared" si="3"/>
        <v>20</v>
      </c>
      <c r="J7" s="8">
        <f t="shared" si="3"/>
        <v>20</v>
      </c>
      <c r="K7" s="8">
        <f t="shared" si="3"/>
        <v>20</v>
      </c>
      <c r="L7" s="8">
        <f t="shared" si="3"/>
        <v>20</v>
      </c>
      <c r="M7" s="8">
        <f t="shared" si="3"/>
        <v>20</v>
      </c>
      <c r="O7" s="7" t="s">
        <v>15</v>
      </c>
      <c r="P7" s="10">
        <v>15</v>
      </c>
    </row>
    <row r="8" spans="1:24" x14ac:dyDescent="0.5">
      <c r="A8" s="7" t="s">
        <v>16</v>
      </c>
      <c r="B8" s="9"/>
      <c r="C8" s="9"/>
      <c r="D8" s="9"/>
      <c r="E8" s="9"/>
      <c r="F8" s="9"/>
      <c r="G8" s="9"/>
      <c r="H8" s="9"/>
      <c r="I8" s="9"/>
      <c r="J8" s="9"/>
      <c r="K8" s="9"/>
      <c r="L8" s="9"/>
      <c r="M8" s="9"/>
      <c r="O8" s="7" t="s">
        <v>17</v>
      </c>
      <c r="P8" s="8">
        <v>500</v>
      </c>
    </row>
    <row r="9" spans="1:24" x14ac:dyDescent="0.5">
      <c r="A9" s="7" t="s">
        <v>18</v>
      </c>
      <c r="B9" s="9">
        <v>10</v>
      </c>
      <c r="C9" s="9"/>
      <c r="D9" s="9"/>
      <c r="E9" s="9"/>
      <c r="F9" s="9"/>
      <c r="G9" s="9"/>
      <c r="H9" s="9"/>
      <c r="I9" s="9"/>
      <c r="J9" s="9"/>
      <c r="K9" s="9"/>
      <c r="L9" s="9"/>
      <c r="M9" s="9"/>
      <c r="O9" s="7" t="s">
        <v>19</v>
      </c>
      <c r="P9" s="10">
        <v>5</v>
      </c>
    </row>
    <row r="10" spans="1:24" x14ac:dyDescent="0.5">
      <c r="A10" s="7" t="s">
        <v>20</v>
      </c>
      <c r="B10" s="8">
        <f>B7+B8-B9</f>
        <v>20</v>
      </c>
      <c r="C10" s="8">
        <f t="shared" ref="C10:M10" si="4">C7+C8-C9</f>
        <v>20</v>
      </c>
      <c r="D10" s="8">
        <f t="shared" si="4"/>
        <v>20</v>
      </c>
      <c r="E10" s="8">
        <f t="shared" si="4"/>
        <v>20</v>
      </c>
      <c r="F10" s="8">
        <f t="shared" si="4"/>
        <v>20</v>
      </c>
      <c r="G10" s="8">
        <f t="shared" si="4"/>
        <v>20</v>
      </c>
      <c r="H10" s="8">
        <f t="shared" si="4"/>
        <v>20</v>
      </c>
      <c r="I10" s="8">
        <f t="shared" si="4"/>
        <v>20</v>
      </c>
      <c r="J10" s="8">
        <f t="shared" si="4"/>
        <v>20</v>
      </c>
      <c r="K10" s="8">
        <f t="shared" si="4"/>
        <v>20</v>
      </c>
      <c r="L10" s="8">
        <f t="shared" si="4"/>
        <v>20</v>
      </c>
      <c r="M10" s="8">
        <f t="shared" si="4"/>
        <v>20</v>
      </c>
      <c r="O10" s="7" t="s">
        <v>21</v>
      </c>
      <c r="P10" s="8"/>
    </row>
    <row r="11" spans="1:24" x14ac:dyDescent="0.5">
      <c r="A11" s="7" t="s">
        <v>17</v>
      </c>
      <c r="B11" s="8">
        <f>P8</f>
        <v>500</v>
      </c>
      <c r="C11" s="8">
        <f ca="1">B13</f>
        <v>1466</v>
      </c>
      <c r="D11" s="8">
        <f t="shared" ref="D11:M11" ca="1" si="5">C13</f>
        <v>1932</v>
      </c>
      <c r="E11" s="8">
        <f t="shared" ca="1" si="5"/>
        <v>1398</v>
      </c>
      <c r="F11" s="8">
        <f t="shared" ca="1" si="5"/>
        <v>1364</v>
      </c>
      <c r="G11" s="8">
        <f t="shared" ca="1" si="5"/>
        <v>1330</v>
      </c>
      <c r="H11" s="8">
        <f t="shared" ca="1" si="5"/>
        <v>1796</v>
      </c>
      <c r="I11" s="8">
        <f t="shared" ca="1" si="5"/>
        <v>2262</v>
      </c>
      <c r="J11" s="8">
        <f t="shared" ca="1" si="5"/>
        <v>1728</v>
      </c>
      <c r="K11" s="8">
        <f t="shared" ca="1" si="5"/>
        <v>1194</v>
      </c>
      <c r="L11" s="8">
        <f t="shared" ca="1" si="5"/>
        <v>660</v>
      </c>
      <c r="M11" s="8">
        <f t="shared" ca="1" si="5"/>
        <v>1126</v>
      </c>
      <c r="O11" s="7" t="s">
        <v>22</v>
      </c>
      <c r="P11" s="10">
        <v>2000</v>
      </c>
      <c r="Q11" t="s">
        <v>42</v>
      </c>
      <c r="R11">
        <f ca="1">AVERAGE(B2:M2)</f>
        <v>3375</v>
      </c>
    </row>
    <row r="12" spans="1:24" x14ac:dyDescent="0.5">
      <c r="A12" s="7" t="s">
        <v>23</v>
      </c>
      <c r="B12" s="8">
        <f>ROUNDDOWN((B10*B5)/$P2,0)</f>
        <v>3466</v>
      </c>
      <c r="C12" s="8">
        <f t="shared" ref="C12:M12" si="6">ROUNDDOWN((C10*C5)/$P2,0)</f>
        <v>3466</v>
      </c>
      <c r="D12" s="8">
        <f t="shared" si="6"/>
        <v>3466</v>
      </c>
      <c r="E12" s="8">
        <f t="shared" si="6"/>
        <v>3466</v>
      </c>
      <c r="F12" s="8">
        <f t="shared" si="6"/>
        <v>3466</v>
      </c>
      <c r="G12" s="8">
        <f t="shared" si="6"/>
        <v>3466</v>
      </c>
      <c r="H12" s="8">
        <f t="shared" si="6"/>
        <v>3466</v>
      </c>
      <c r="I12" s="8">
        <f t="shared" si="6"/>
        <v>3466</v>
      </c>
      <c r="J12" s="8">
        <f t="shared" si="6"/>
        <v>3466</v>
      </c>
      <c r="K12" s="8">
        <f t="shared" si="6"/>
        <v>3466</v>
      </c>
      <c r="L12" s="8">
        <f t="shared" si="6"/>
        <v>3466</v>
      </c>
      <c r="M12" s="8">
        <f t="shared" si="6"/>
        <v>3466</v>
      </c>
      <c r="O12" s="7" t="s">
        <v>24</v>
      </c>
      <c r="P12" s="10">
        <v>95</v>
      </c>
      <c r="Q12" t="s">
        <v>43</v>
      </c>
      <c r="R12">
        <f ca="1">R11*P2</f>
        <v>2531.25</v>
      </c>
    </row>
    <row r="13" spans="1:24" x14ac:dyDescent="0.5">
      <c r="A13" s="7" t="s">
        <v>25</v>
      </c>
      <c r="B13" s="8">
        <f ca="1">B11+B12-B2</f>
        <v>1466</v>
      </c>
      <c r="C13" s="8">
        <f t="shared" ref="C13:M13" ca="1" si="7">C11+C12-C2</f>
        <v>1932</v>
      </c>
      <c r="D13" s="8">
        <f t="shared" ca="1" si="7"/>
        <v>1398</v>
      </c>
      <c r="E13" s="8">
        <f t="shared" ca="1" si="7"/>
        <v>1364</v>
      </c>
      <c r="F13" s="8">
        <f t="shared" ca="1" si="7"/>
        <v>1330</v>
      </c>
      <c r="G13" s="8">
        <f t="shared" ca="1" si="7"/>
        <v>1796</v>
      </c>
      <c r="H13" s="8">
        <f t="shared" ca="1" si="7"/>
        <v>2262</v>
      </c>
      <c r="I13" s="8">
        <f t="shared" ca="1" si="7"/>
        <v>1728</v>
      </c>
      <c r="J13" s="8">
        <f t="shared" ca="1" si="7"/>
        <v>1194</v>
      </c>
      <c r="K13" s="8">
        <f t="shared" ca="1" si="7"/>
        <v>660</v>
      </c>
      <c r="L13" s="8">
        <f t="shared" ca="1" si="7"/>
        <v>1126</v>
      </c>
      <c r="M13" s="8">
        <f t="shared" ca="1" si="7"/>
        <v>1592</v>
      </c>
      <c r="Q13" t="s">
        <v>44</v>
      </c>
      <c r="R13">
        <f ca="1">R12/(20*P3)</f>
        <v>19.471153846153847</v>
      </c>
      <c r="S13">
        <v>20</v>
      </c>
    </row>
    <row r="14" spans="1:24" x14ac:dyDescent="0.5">
      <c r="A14" s="7" t="s">
        <v>26</v>
      </c>
      <c r="B14" s="9"/>
      <c r="C14" s="9"/>
      <c r="D14" s="9"/>
      <c r="E14" s="9"/>
      <c r="F14" s="9"/>
      <c r="G14" s="9"/>
      <c r="H14" s="9"/>
      <c r="I14" s="9"/>
      <c r="J14" s="9"/>
      <c r="K14" s="9"/>
      <c r="L14" s="9"/>
      <c r="M14" s="9"/>
    </row>
    <row r="15" spans="1:24" x14ac:dyDescent="0.5">
      <c r="A15" s="7"/>
      <c r="B15" s="8"/>
      <c r="C15" s="8"/>
      <c r="D15" s="8"/>
      <c r="E15" s="8"/>
      <c r="F15" s="8"/>
      <c r="G15" s="8"/>
      <c r="H15" s="8"/>
      <c r="I15" s="8"/>
      <c r="J15" s="8"/>
      <c r="K15" s="8"/>
      <c r="L15" s="8"/>
      <c r="M15" s="8"/>
      <c r="O15" s="2">
        <f ca="1">_xll.RiskOutput()+SUM(B22:M22)</f>
        <v>1162720</v>
      </c>
    </row>
    <row r="16" spans="1:24" x14ac:dyDescent="0.5">
      <c r="A16" s="7" t="s">
        <v>27</v>
      </c>
      <c r="B16" s="10">
        <f>B10*B4*8*$P6</f>
        <v>36800</v>
      </c>
      <c r="C16" s="10">
        <f t="shared" ref="C16:M16" si="8">C10*C4*8*$P6</f>
        <v>36800</v>
      </c>
      <c r="D16" s="10">
        <f t="shared" si="8"/>
        <v>36800</v>
      </c>
      <c r="E16" s="10">
        <f t="shared" si="8"/>
        <v>36800</v>
      </c>
      <c r="F16" s="10">
        <f t="shared" si="8"/>
        <v>36800</v>
      </c>
      <c r="G16" s="10">
        <f t="shared" si="8"/>
        <v>36800</v>
      </c>
      <c r="H16" s="10">
        <f t="shared" si="8"/>
        <v>36800</v>
      </c>
      <c r="I16" s="10">
        <f t="shared" si="8"/>
        <v>36800</v>
      </c>
      <c r="J16" s="10">
        <f t="shared" si="8"/>
        <v>36800</v>
      </c>
      <c r="K16" s="10">
        <f t="shared" si="8"/>
        <v>36800</v>
      </c>
      <c r="L16" s="10">
        <f t="shared" si="8"/>
        <v>36800</v>
      </c>
      <c r="M16" s="10">
        <f t="shared" si="8"/>
        <v>36800</v>
      </c>
    </row>
    <row r="17" spans="1:16" x14ac:dyDescent="0.5">
      <c r="A17" s="7" t="s">
        <v>10</v>
      </c>
      <c r="B17" s="10">
        <f>B8*$P4</f>
        <v>0</v>
      </c>
      <c r="C17" s="10">
        <f t="shared" ref="C17:M18" si="9">C8*$P4</f>
        <v>0</v>
      </c>
      <c r="D17" s="10">
        <f t="shared" si="9"/>
        <v>0</v>
      </c>
      <c r="E17" s="10">
        <f t="shared" si="9"/>
        <v>0</v>
      </c>
      <c r="F17" s="10">
        <f t="shared" si="9"/>
        <v>0</v>
      </c>
      <c r="G17" s="10">
        <f t="shared" si="9"/>
        <v>0</v>
      </c>
      <c r="H17" s="10">
        <f t="shared" si="9"/>
        <v>0</v>
      </c>
      <c r="I17" s="10">
        <f t="shared" si="9"/>
        <v>0</v>
      </c>
      <c r="J17" s="10">
        <f t="shared" si="9"/>
        <v>0</v>
      </c>
      <c r="K17" s="10">
        <f t="shared" si="9"/>
        <v>0</v>
      </c>
      <c r="L17" s="10">
        <f t="shared" si="9"/>
        <v>0</v>
      </c>
      <c r="M17" s="10">
        <f t="shared" si="9"/>
        <v>0</v>
      </c>
    </row>
    <row r="18" spans="1:16" x14ac:dyDescent="0.5">
      <c r="A18" s="7" t="s">
        <v>11</v>
      </c>
      <c r="B18" s="10">
        <f>B9*$P5</f>
        <v>8000</v>
      </c>
      <c r="C18" s="10">
        <f t="shared" si="9"/>
        <v>0</v>
      </c>
      <c r="D18" s="10">
        <f t="shared" si="9"/>
        <v>0</v>
      </c>
      <c r="E18" s="10">
        <f t="shared" si="9"/>
        <v>0</v>
      </c>
      <c r="F18" s="10">
        <f t="shared" si="9"/>
        <v>0</v>
      </c>
      <c r="G18" s="10">
        <f t="shared" si="9"/>
        <v>0</v>
      </c>
      <c r="H18" s="10">
        <f t="shared" si="9"/>
        <v>0</v>
      </c>
      <c r="I18" s="10">
        <f t="shared" si="9"/>
        <v>0</v>
      </c>
      <c r="J18" s="10">
        <f t="shared" si="9"/>
        <v>0</v>
      </c>
      <c r="K18" s="10">
        <f t="shared" si="9"/>
        <v>0</v>
      </c>
      <c r="L18" s="10">
        <f t="shared" si="9"/>
        <v>0</v>
      </c>
      <c r="M18" s="10">
        <f t="shared" si="9"/>
        <v>0</v>
      </c>
    </row>
    <row r="19" spans="1:16" x14ac:dyDescent="0.5">
      <c r="A19" s="7" t="s">
        <v>28</v>
      </c>
      <c r="B19" s="10">
        <f>B12*$P7</f>
        <v>51990</v>
      </c>
      <c r="C19" s="10">
        <f t="shared" ref="C19:M19" si="10">C12*$P7</f>
        <v>51990</v>
      </c>
      <c r="D19" s="10">
        <f t="shared" si="10"/>
        <v>51990</v>
      </c>
      <c r="E19" s="10">
        <f t="shared" si="10"/>
        <v>51990</v>
      </c>
      <c r="F19" s="10">
        <f t="shared" si="10"/>
        <v>51990</v>
      </c>
      <c r="G19" s="10">
        <f t="shared" si="10"/>
        <v>51990</v>
      </c>
      <c r="H19" s="10">
        <f t="shared" si="10"/>
        <v>51990</v>
      </c>
      <c r="I19" s="10">
        <f t="shared" si="10"/>
        <v>51990</v>
      </c>
      <c r="J19" s="10">
        <f t="shared" si="10"/>
        <v>51990</v>
      </c>
      <c r="K19" s="10">
        <f t="shared" si="10"/>
        <v>51990</v>
      </c>
      <c r="L19" s="10">
        <f t="shared" si="10"/>
        <v>51990</v>
      </c>
      <c r="M19" s="10">
        <f t="shared" si="10"/>
        <v>51990</v>
      </c>
    </row>
    <row r="20" spans="1:16" x14ac:dyDescent="0.5">
      <c r="A20" s="7" t="s">
        <v>29</v>
      </c>
      <c r="B20" s="10">
        <f ca="1">IF(B13&lt;0,0,B13*$P9)</f>
        <v>7330</v>
      </c>
      <c r="C20" s="10">
        <f t="shared" ref="C20:M20" ca="1" si="11">IF(C13&lt;0,0,C13*$P9)</f>
        <v>9660</v>
      </c>
      <c r="D20" s="10">
        <f t="shared" ca="1" si="11"/>
        <v>6990</v>
      </c>
      <c r="E20" s="10">
        <f t="shared" ca="1" si="11"/>
        <v>6820</v>
      </c>
      <c r="F20" s="10">
        <f t="shared" ca="1" si="11"/>
        <v>6650</v>
      </c>
      <c r="G20" s="10">
        <f t="shared" ca="1" si="11"/>
        <v>8980</v>
      </c>
      <c r="H20" s="10">
        <f t="shared" ca="1" si="11"/>
        <v>11310</v>
      </c>
      <c r="I20" s="10">
        <f t="shared" ca="1" si="11"/>
        <v>8640</v>
      </c>
      <c r="J20" s="10">
        <f t="shared" ca="1" si="11"/>
        <v>5970</v>
      </c>
      <c r="K20" s="10">
        <f t="shared" ca="1" si="11"/>
        <v>3300</v>
      </c>
      <c r="L20" s="10">
        <f t="shared" ca="1" si="11"/>
        <v>5630</v>
      </c>
      <c r="M20" s="10">
        <f t="shared" ca="1" si="11"/>
        <v>7960</v>
      </c>
    </row>
    <row r="21" spans="1:16" x14ac:dyDescent="0.5">
      <c r="A21" s="7" t="s">
        <v>30</v>
      </c>
      <c r="B21" s="10">
        <f>IF(B14=0,0,$P11+(B14*$P12))</f>
        <v>0</v>
      </c>
      <c r="C21" s="10">
        <f t="shared" ref="C21:M21" si="12">IF(C14=0,0,$P11+(C14*$P12))</f>
        <v>0</v>
      </c>
      <c r="D21" s="10">
        <f t="shared" si="12"/>
        <v>0</v>
      </c>
      <c r="E21" s="10">
        <f t="shared" si="12"/>
        <v>0</v>
      </c>
      <c r="F21" s="10">
        <f t="shared" si="12"/>
        <v>0</v>
      </c>
      <c r="G21" s="10">
        <f t="shared" si="12"/>
        <v>0</v>
      </c>
      <c r="H21" s="10">
        <f t="shared" si="12"/>
        <v>0</v>
      </c>
      <c r="I21" s="10">
        <f t="shared" si="12"/>
        <v>0</v>
      </c>
      <c r="J21" s="10">
        <f t="shared" si="12"/>
        <v>0</v>
      </c>
      <c r="K21" s="10">
        <f t="shared" si="12"/>
        <v>0</v>
      </c>
      <c r="L21" s="10">
        <f t="shared" si="12"/>
        <v>0</v>
      </c>
      <c r="M21" s="10">
        <f t="shared" si="12"/>
        <v>0</v>
      </c>
    </row>
    <row r="22" spans="1:16" x14ac:dyDescent="0.5">
      <c r="A22" s="7" t="s">
        <v>31</v>
      </c>
      <c r="B22" s="10">
        <f ca="1">SUM(B16:B21)</f>
        <v>104120</v>
      </c>
      <c r="C22" s="10">
        <f t="shared" ref="C22:M22" ca="1" si="13">SUM(C16:C21)</f>
        <v>98450</v>
      </c>
      <c r="D22" s="10">
        <f t="shared" ca="1" si="13"/>
        <v>95780</v>
      </c>
      <c r="E22" s="10">
        <f t="shared" ca="1" si="13"/>
        <v>95610</v>
      </c>
      <c r="F22" s="10">
        <f t="shared" ca="1" si="13"/>
        <v>95440</v>
      </c>
      <c r="G22" s="10">
        <f t="shared" ca="1" si="13"/>
        <v>97770</v>
      </c>
      <c r="H22" s="10">
        <f t="shared" ca="1" si="13"/>
        <v>100100</v>
      </c>
      <c r="I22" s="10">
        <f t="shared" ca="1" si="13"/>
        <v>97430</v>
      </c>
      <c r="J22" s="10">
        <f t="shared" ca="1" si="13"/>
        <v>94760</v>
      </c>
      <c r="K22" s="10">
        <f t="shared" ca="1" si="13"/>
        <v>92090</v>
      </c>
      <c r="L22" s="10">
        <f t="shared" ca="1" si="13"/>
        <v>94420</v>
      </c>
      <c r="M22" s="10">
        <f t="shared" ca="1" si="13"/>
        <v>96750</v>
      </c>
    </row>
    <row r="26" spans="1:16" ht="15.35" x14ac:dyDescent="0.5">
      <c r="O26" s="16" t="s">
        <v>56</v>
      </c>
      <c r="P26" s="14">
        <v>1162538.6399999999</v>
      </c>
    </row>
    <row r="27" spans="1:16" x14ac:dyDescent="0.5">
      <c r="O27" s="17" t="s">
        <v>57</v>
      </c>
      <c r="P27" s="14">
        <v>12943.36</v>
      </c>
    </row>
  </sheetData>
  <conditionalFormatting sqref="C2">
    <cfRule type="expression" dxfId="9" priority="2" stopIfTrue="1">
      <formula>RiskIsInput</formula>
    </cfRule>
  </conditionalFormatting>
  <conditionalFormatting sqref="D2">
    <cfRule type="expression" dxfId="8" priority="3" stopIfTrue="1">
      <formula>RiskIsInput</formula>
    </cfRule>
  </conditionalFormatting>
  <conditionalFormatting sqref="E2:F2">
    <cfRule type="expression" dxfId="7" priority="4" stopIfTrue="1">
      <formula>RiskIsInput</formula>
    </cfRule>
  </conditionalFormatting>
  <conditionalFormatting sqref="G2:H2">
    <cfRule type="expression" dxfId="6" priority="5" stopIfTrue="1">
      <formula>RiskIsInput</formula>
    </cfRule>
  </conditionalFormatting>
  <conditionalFormatting sqref="I2:K2">
    <cfRule type="expression" dxfId="5" priority="6" stopIfTrue="1">
      <formula>RiskIsInput</formula>
    </cfRule>
  </conditionalFormatting>
  <conditionalFormatting sqref="L2:M2">
    <cfRule type="expression" dxfId="4" priority="7" stopIfTrue="1">
      <formula>RiskIsInput</formula>
    </cfRule>
  </conditionalFormatting>
  <conditionalFormatting sqref="B2">
    <cfRule type="expression" dxfId="1" priority="9" stopIfTrue="1">
      <formula>RiskIsInput</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Ans. a</vt:lpstr>
      <vt:lpstr>Ans. b</vt:lpstr>
      <vt:lpstr>Ans. c</vt:lpstr>
      <vt:lpstr>Ans. d (i)</vt:lpstr>
      <vt:lpstr>Ans. d (ii)</vt:lpstr>
      <vt:lpstr>RiskSerializationData</vt:lpstr>
      <vt:lpstr>Ans. 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cp:lastModifiedBy>
  <dcterms:created xsi:type="dcterms:W3CDTF">2017-02-23T00:21:20Z</dcterms:created>
  <dcterms:modified xsi:type="dcterms:W3CDTF">2018-03-13T22:59:43Z</dcterms:modified>
</cp:coreProperties>
</file>