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tt\Desktop\6436 Grading\6436 Assgt 6\"/>
    </mc:Choice>
  </mc:AlternateContent>
  <xr:revisionPtr revIDLastSave="0" documentId="10_ncr:100000_{226900D8-2F4E-4471-961A-D3CE6CF987B1}" xr6:coauthVersionLast="31" xr6:coauthVersionMax="31" xr10:uidLastSave="{00000000-0000-0000-0000-000000000000}"/>
  <bookViews>
    <workbookView xWindow="0" yWindow="0" windowWidth="23040" windowHeight="8773" xr2:uid="{00000000-000D-0000-FFFF-FFFF00000000}"/>
  </bookViews>
  <sheets>
    <sheet name="Cover page" sheetId="6" r:id="rId1"/>
    <sheet name="Solution 1" sheetId="1" r:id="rId2"/>
    <sheet name="Solution 2" sheetId="2" r:id="rId3"/>
    <sheet name="Solution 3" sheetId="3" r:id="rId4"/>
    <sheet name="Solution 4" sheetId="5" r:id="rId5"/>
    <sheet name="Solution 5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4" i="1"/>
  <c r="E12" i="1"/>
  <c r="E10" i="1"/>
  <c r="E9" i="1"/>
  <c r="B33" i="5" l="1"/>
  <c r="B35" i="5" l="1"/>
  <c r="B30" i="5"/>
  <c r="B28" i="5"/>
  <c r="B25" i="5"/>
  <c r="B23" i="5"/>
  <c r="B18" i="5"/>
  <c r="B30" i="3"/>
  <c r="B28" i="3"/>
  <c r="B25" i="3"/>
  <c r="B23" i="3"/>
  <c r="B18" i="3"/>
  <c r="B20" i="5" l="1"/>
  <c r="B15" i="5"/>
  <c r="B6" i="5"/>
  <c r="B34" i="5" s="1"/>
  <c r="B5" i="5"/>
  <c r="B29" i="5" s="1"/>
  <c r="B4" i="5"/>
  <c r="B19" i="5" s="1"/>
  <c r="B3" i="5"/>
  <c r="B24" i="5" s="1"/>
  <c r="E2" i="5"/>
  <c r="E2" i="4"/>
  <c r="B6" i="4" s="1"/>
  <c r="B20" i="3"/>
  <c r="B15" i="3"/>
  <c r="E2" i="3"/>
  <c r="B4" i="3"/>
  <c r="B5" i="3"/>
  <c r="B29" i="3" s="1"/>
  <c r="B31" i="3" s="1"/>
  <c r="B3" i="3"/>
  <c r="B17" i="2"/>
  <c r="D15" i="2"/>
  <c r="B19" i="2" s="1"/>
  <c r="D4" i="2"/>
  <c r="B6" i="2"/>
  <c r="B7" i="1"/>
  <c r="E2" i="1"/>
  <c r="B17" i="4" l="1"/>
  <c r="B7" i="4"/>
  <c r="B11" i="4"/>
  <c r="B19" i="3"/>
  <c r="B21" i="3" s="1"/>
  <c r="B24" i="3"/>
  <c r="B8" i="2"/>
  <c r="B21" i="5"/>
  <c r="B31" i="5"/>
  <c r="B26" i="5"/>
  <c r="B11" i="5"/>
  <c r="B36" i="5"/>
  <c r="B26" i="3"/>
  <c r="B10" i="3"/>
  <c r="B8" i="1"/>
  <c r="B10" i="1" s="1"/>
  <c r="B9" i="4" l="1"/>
  <c r="B18" i="4"/>
  <c r="E3" i="3"/>
  <c r="E4" i="3" s="1"/>
  <c r="B14" i="3"/>
  <c r="B13" i="3"/>
  <c r="E3" i="5"/>
  <c r="E4" i="5" s="1"/>
  <c r="B14" i="5"/>
  <c r="B13" i="5"/>
  <c r="B16" i="5" s="1"/>
  <c r="B16" i="3" l="1"/>
  <c r="B8" i="4"/>
  <c r="B20" i="4" s="1"/>
  <c r="B19" i="4"/>
  <c r="B12" i="4"/>
  <c r="B13" i="4" s="1"/>
</calcChain>
</file>

<file path=xl/sharedStrings.xml><?xml version="1.0" encoding="utf-8"?>
<sst xmlns="http://schemas.openxmlformats.org/spreadsheetml/2006/main" count="151" uniqueCount="95">
  <si>
    <t>Cost of over estimating the demand</t>
  </si>
  <si>
    <t xml:space="preserve">Cost of undrestimating the demand </t>
  </si>
  <si>
    <t>Average demand</t>
  </si>
  <si>
    <t>Standard deviation of demand</t>
  </si>
  <si>
    <t>SVC level</t>
  </si>
  <si>
    <t>Selling Price</t>
  </si>
  <si>
    <t>Co</t>
  </si>
  <si>
    <t>Z value</t>
  </si>
  <si>
    <t>Quantity</t>
  </si>
  <si>
    <t>Average daily demand</t>
  </si>
  <si>
    <t>Number of days</t>
  </si>
  <si>
    <t>Lead time to fill an order</t>
  </si>
  <si>
    <t>Service level &amp; standard deviation</t>
  </si>
  <si>
    <t>Standard deviation of demand per day</t>
  </si>
  <si>
    <t>Current inventory level</t>
  </si>
  <si>
    <t>Optimum order quantity</t>
  </si>
  <si>
    <t>Z value =</t>
  </si>
  <si>
    <t>Units</t>
  </si>
  <si>
    <t>Calculation for maximum number of units ordered:</t>
  </si>
  <si>
    <t xml:space="preserve">Service level &amp; standard deviation </t>
  </si>
  <si>
    <t>Maximum order quantity with 0 inventory</t>
  </si>
  <si>
    <t>Z value=</t>
  </si>
  <si>
    <t>units</t>
  </si>
  <si>
    <t>Demand</t>
  </si>
  <si>
    <t>Oredering Cost</t>
  </si>
  <si>
    <t>Holding Cost for &lt; 100 lbs</t>
  </si>
  <si>
    <t>Base price for material &lt; 100 lbs</t>
  </si>
  <si>
    <t>Base price for material 100 to 1000 lbs</t>
  </si>
  <si>
    <t>Base price for material 1000 lbs</t>
  </si>
  <si>
    <t>Days/Year</t>
  </si>
  <si>
    <t>Daily Demand</t>
  </si>
  <si>
    <t>Days Order Lasts</t>
  </si>
  <si>
    <t>Inventory Turns</t>
  </si>
  <si>
    <t>EOQ for Quantity range &lt; 100</t>
  </si>
  <si>
    <t>AOC(Annual ordering cost)</t>
  </si>
  <si>
    <t>ACC ( Annual Carrying cost)</t>
  </si>
  <si>
    <t>AAC ( Annual Acquisition cost)</t>
  </si>
  <si>
    <t>TAC</t>
  </si>
  <si>
    <t>AOC</t>
  </si>
  <si>
    <t>ACC</t>
  </si>
  <si>
    <t>AAC</t>
  </si>
  <si>
    <t>Setup cost</t>
  </si>
  <si>
    <t>Holding cost</t>
  </si>
  <si>
    <t>Daily Production Rate</t>
  </si>
  <si>
    <t>ERS</t>
  </si>
  <si>
    <t>Rub Time</t>
  </si>
  <si>
    <t>Down Time</t>
  </si>
  <si>
    <t>Imax</t>
  </si>
  <si>
    <t>ASC</t>
  </si>
  <si>
    <t>ERS Quantity is</t>
  </si>
  <si>
    <t xml:space="preserve">When the production is running, the run time will be </t>
  </si>
  <si>
    <t xml:space="preserve">The maximum amount held in inventory of this item will be </t>
  </si>
  <si>
    <t>Once the production process is shut down, the number of the days that will pass till its time to restart the process for another batch</t>
  </si>
  <si>
    <t>days</t>
  </si>
  <si>
    <t>Ordering cost</t>
  </si>
  <si>
    <t>Holding cost for &lt; 100 lbs</t>
  </si>
  <si>
    <t>Holding cost for &gt; 5000 lbs</t>
  </si>
  <si>
    <t>Base price for material &gt; 5000 lbs</t>
  </si>
  <si>
    <t>AOC(Annual Ordering Cost)</t>
  </si>
  <si>
    <t>ACC (Annual Varrying Cost)</t>
  </si>
  <si>
    <t>AAC(Annual Acquisition Cost)</t>
  </si>
  <si>
    <t xml:space="preserve">Daily Demand </t>
  </si>
  <si>
    <t>A) We should buy ~217 copies of San Pedro Times each morning.</t>
  </si>
  <si>
    <t>B) The probability of running out of stock is : 1-0.75=25%</t>
  </si>
  <si>
    <t>Thus, the optimal number of units that are required to be ordered is ~137 units</t>
  </si>
  <si>
    <t>Max number of units will have to be ordered is 172 units</t>
  </si>
  <si>
    <t>Holding Cost for 100 to 1000 lbs</t>
  </si>
  <si>
    <t>Holding Cost for &gt; 1000 lbs</t>
  </si>
  <si>
    <t>EOQ</t>
  </si>
  <si>
    <t>Considering the quantity of 1000 lbs to fall under the range with base price of $19 and the supplier delivers the inventory in multiples of 100</t>
  </si>
  <si>
    <t>TAC would be minimum for Order quantity of 1100 at a price of $56584.</t>
  </si>
  <si>
    <t>Holding cost for 100 to 1000 lbs</t>
  </si>
  <si>
    <t>Base price for material 1001-5000 lbs</t>
  </si>
  <si>
    <t>Holding cost for 1001-5000 lbs</t>
  </si>
  <si>
    <t>Group 7</t>
  </si>
  <si>
    <t>Team Members</t>
  </si>
  <si>
    <t>Pankaj Kumar</t>
  </si>
  <si>
    <t xml:space="preserve">Siva Prasad Sahoo </t>
  </si>
  <si>
    <t>Gauri Naik</t>
  </si>
  <si>
    <t>Goal Seek Value</t>
  </si>
  <si>
    <t>To get to minimum TAC value of $56584 for a order quantity of 5100, we should have the base price per pound to be set as 15.55</t>
  </si>
  <si>
    <t>Answers:</t>
  </si>
  <si>
    <t>Purchase Price</t>
  </si>
  <si>
    <t>Sale Price</t>
  </si>
  <si>
    <t>Mean Demand</t>
  </si>
  <si>
    <t>SD Demand</t>
  </si>
  <si>
    <t>Cu</t>
  </si>
  <si>
    <t>Service Level</t>
  </si>
  <si>
    <t>Z Value</t>
  </si>
  <si>
    <t>a.</t>
  </si>
  <si>
    <t>b.</t>
  </si>
  <si>
    <t>Your answer not correct.</t>
  </si>
  <si>
    <t>This is the key.</t>
  </si>
  <si>
    <t>OK</t>
  </si>
  <si>
    <t>92 of 100 points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</si>
</sst>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0" fontId="0" fillId="0" borderId="0" xfId="0" applyNumberFormat="1"/>
    <xf numFmtId="10" fontId="0" fillId="0" borderId="1" xfId="0" applyNumberFormat="1" applyBorder="1"/>
    <xf numFmtId="0" fontId="1" fillId="2" borderId="0" xfId="0" applyFont="1" applyFill="1" applyBorder="1" applyAlignment="1">
      <alignment wrapText="1"/>
    </xf>
    <xf numFmtId="0" fontId="1" fillId="2" borderId="0" xfId="0" applyFont="1" applyFill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44" fontId="0" fillId="0" borderId="0" xfId="1" applyFont="1" applyBorder="1"/>
    <xf numFmtId="0" fontId="1" fillId="0" borderId="2" xfId="0" applyFont="1" applyBorder="1"/>
    <xf numFmtId="44" fontId="0" fillId="0" borderId="3" xfId="1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44" fontId="0" fillId="0" borderId="8" xfId="1" applyFont="1" applyBorder="1"/>
    <xf numFmtId="0" fontId="0" fillId="0" borderId="9" xfId="0" applyBorder="1"/>
    <xf numFmtId="44" fontId="1" fillId="0" borderId="1" xfId="1" applyFont="1" applyBorder="1"/>
    <xf numFmtId="0" fontId="1" fillId="0" borderId="0" xfId="0" applyNumberFormat="1" applyFont="1"/>
    <xf numFmtId="44" fontId="1" fillId="0" borderId="0" xfId="1" applyFont="1"/>
    <xf numFmtId="44" fontId="1" fillId="0" borderId="3" xfId="1" applyFont="1" applyBorder="1"/>
    <xf numFmtId="0" fontId="1" fillId="0" borderId="4" xfId="0" applyFont="1" applyBorder="1"/>
    <xf numFmtId="44" fontId="1" fillId="0" borderId="0" xfId="0" applyNumberFormat="1" applyFont="1" applyBorder="1"/>
    <xf numFmtId="0" fontId="1" fillId="0" borderId="6" xfId="0" applyFont="1" applyBorder="1"/>
    <xf numFmtId="44" fontId="1" fillId="0" borderId="0" xfId="1" applyFont="1" applyBorder="1"/>
    <xf numFmtId="44" fontId="1" fillId="0" borderId="8" xfId="1" applyFont="1" applyBorder="1"/>
    <xf numFmtId="0" fontId="1" fillId="0" borderId="9" xfId="0" applyFont="1" applyBorder="1"/>
    <xf numFmtId="0" fontId="1" fillId="2" borderId="1" xfId="0" applyFont="1" applyFill="1" applyBorder="1"/>
    <xf numFmtId="0" fontId="1" fillId="2" borderId="10" xfId="0" applyFont="1" applyFill="1" applyBorder="1"/>
    <xf numFmtId="0" fontId="0" fillId="2" borderId="1" xfId="0" applyFill="1" applyBorder="1"/>
    <xf numFmtId="0" fontId="0" fillId="2" borderId="0" xfId="0" applyFill="1"/>
    <xf numFmtId="44" fontId="1" fillId="2" borderId="0" xfId="1" applyFont="1" applyFill="1"/>
    <xf numFmtId="0" fontId="1" fillId="2" borderId="1" xfId="0" applyFont="1" applyFill="1" applyBorder="1" applyAlignment="1">
      <alignment wrapText="1"/>
    </xf>
    <xf numFmtId="0" fontId="1" fillId="3" borderId="11" xfId="0" applyFont="1" applyFill="1" applyBorder="1"/>
    <xf numFmtId="0" fontId="1" fillId="3" borderId="12" xfId="0" applyFont="1" applyFill="1" applyBorder="1"/>
    <xf numFmtId="8" fontId="1" fillId="0" borderId="0" xfId="0" applyNumberFormat="1" applyFont="1"/>
    <xf numFmtId="6" fontId="1" fillId="0" borderId="0" xfId="0" applyNumberFormat="1" applyFont="1"/>
    <xf numFmtId="10" fontId="1" fillId="0" borderId="0" xfId="2" applyNumberFormat="1" applyFont="1"/>
    <xf numFmtId="0" fontId="1" fillId="3" borderId="0" xfId="0" applyFont="1" applyFill="1"/>
    <xf numFmtId="9" fontId="1" fillId="3" borderId="0" xfId="2" applyFont="1" applyFill="1"/>
    <xf numFmtId="0" fontId="3" fillId="3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11</xdr:col>
      <xdr:colOff>113905</xdr:colOff>
      <xdr:row>11</xdr:row>
      <xdr:rowOff>6571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51B3CA-BDF5-4950-A766-3857163A2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185057"/>
          <a:ext cx="3161905" cy="1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11" sqref="A11"/>
    </sheetView>
  </sheetViews>
  <sheetFormatPr defaultRowHeight="14.35" x14ac:dyDescent="0.5"/>
  <cols>
    <col min="1" max="1" width="16.87890625" bestFit="1" customWidth="1"/>
  </cols>
  <sheetData>
    <row r="1" spans="1:1" x14ac:dyDescent="0.5">
      <c r="A1" s="30" t="s">
        <v>74</v>
      </c>
    </row>
    <row r="2" spans="1:1" ht="14.7" thickBot="1" x14ac:dyDescent="0.55000000000000004">
      <c r="A2" s="3"/>
    </row>
    <row r="3" spans="1:1" x14ac:dyDescent="0.5">
      <c r="A3" s="31" t="s">
        <v>75</v>
      </c>
    </row>
    <row r="4" spans="1:1" x14ac:dyDescent="0.5">
      <c r="A4" s="36" t="s">
        <v>76</v>
      </c>
    </row>
    <row r="5" spans="1:1" x14ac:dyDescent="0.5">
      <c r="A5" s="36" t="s">
        <v>77</v>
      </c>
    </row>
    <row r="6" spans="1:1" ht="14.7" thickBot="1" x14ac:dyDescent="0.55000000000000004">
      <c r="A6" s="37" t="s">
        <v>78</v>
      </c>
    </row>
    <row r="10" spans="1:1" x14ac:dyDescent="0.5">
      <c r="A10" s="4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A20" sqref="A20"/>
    </sheetView>
  </sheetViews>
  <sheetFormatPr defaultRowHeight="14.35" x14ac:dyDescent="0.5"/>
  <cols>
    <col min="1" max="1" width="37" customWidth="1"/>
    <col min="4" max="4" width="26.52734375" customWidth="1"/>
  </cols>
  <sheetData>
    <row r="1" spans="1:5" x14ac:dyDescent="0.5">
      <c r="A1" s="2" t="s">
        <v>0</v>
      </c>
      <c r="B1" s="1">
        <v>0.25</v>
      </c>
      <c r="D1" s="3" t="s">
        <v>5</v>
      </c>
      <c r="E1">
        <v>1</v>
      </c>
    </row>
    <row r="2" spans="1:5" x14ac:dyDescent="0.5">
      <c r="A2" s="2" t="s">
        <v>1</v>
      </c>
      <c r="B2" s="1">
        <v>0.75</v>
      </c>
      <c r="D2" s="3" t="s">
        <v>6</v>
      </c>
      <c r="E2">
        <f>E1-B2</f>
        <v>0.25</v>
      </c>
    </row>
    <row r="3" spans="1:5" x14ac:dyDescent="0.5">
      <c r="A3" s="2"/>
      <c r="B3" s="1"/>
      <c r="D3" s="3"/>
    </row>
    <row r="4" spans="1:5" ht="33.6" customHeight="1" x14ac:dyDescent="0.5">
      <c r="A4" s="2" t="s">
        <v>2</v>
      </c>
      <c r="B4" s="1">
        <v>250</v>
      </c>
      <c r="D4" s="3" t="s">
        <v>82</v>
      </c>
      <c r="E4" s="38">
        <v>0.25</v>
      </c>
    </row>
    <row r="5" spans="1:5" x14ac:dyDescent="0.5">
      <c r="A5" s="2" t="s">
        <v>3</v>
      </c>
      <c r="B5" s="1">
        <v>50</v>
      </c>
      <c r="D5" s="3" t="s">
        <v>83</v>
      </c>
      <c r="E5" s="39">
        <v>1</v>
      </c>
    </row>
    <row r="6" spans="1:5" x14ac:dyDescent="0.5">
      <c r="A6" s="2"/>
      <c r="B6" s="1"/>
      <c r="D6" s="3" t="s">
        <v>84</v>
      </c>
      <c r="E6" s="3">
        <v>250</v>
      </c>
    </row>
    <row r="7" spans="1:5" x14ac:dyDescent="0.5">
      <c r="A7" s="2" t="s">
        <v>4</v>
      </c>
      <c r="B7" s="1">
        <f>B1/(B2+B1)</f>
        <v>0.25</v>
      </c>
      <c r="D7" s="3" t="s">
        <v>85</v>
      </c>
      <c r="E7" s="3">
        <v>50</v>
      </c>
    </row>
    <row r="8" spans="1:5" x14ac:dyDescent="0.5">
      <c r="A8" s="2" t="s">
        <v>7</v>
      </c>
      <c r="B8" s="1">
        <f>NORMSINV(B7)</f>
        <v>-0.67448975019608193</v>
      </c>
      <c r="D8" s="3"/>
      <c r="E8" s="3"/>
    </row>
    <row r="9" spans="1:5" x14ac:dyDescent="0.5">
      <c r="A9" s="2"/>
      <c r="B9" s="1"/>
      <c r="D9" s="3" t="s">
        <v>6</v>
      </c>
      <c r="E9" s="38">
        <f>E4</f>
        <v>0.25</v>
      </c>
    </row>
    <row r="10" spans="1:5" x14ac:dyDescent="0.5">
      <c r="A10" s="2" t="s">
        <v>8</v>
      </c>
      <c r="B10" s="1">
        <f>B4+B8*B5</f>
        <v>216.27551249019589</v>
      </c>
      <c r="D10" s="3" t="s">
        <v>86</v>
      </c>
      <c r="E10" s="38">
        <f>E5-E4</f>
        <v>0.75</v>
      </c>
    </row>
    <row r="11" spans="1:5" x14ac:dyDescent="0.5">
      <c r="D11" s="3"/>
      <c r="E11" s="3"/>
    </row>
    <row r="12" spans="1:5" ht="45.6" customHeight="1" x14ac:dyDescent="0.5">
      <c r="A12" s="6" t="s">
        <v>62</v>
      </c>
      <c r="D12" s="3" t="s">
        <v>87</v>
      </c>
      <c r="E12" s="40">
        <f>E10/(E9+E10)</f>
        <v>0.75</v>
      </c>
    </row>
    <row r="13" spans="1:5" ht="28.7" x14ac:dyDescent="0.5">
      <c r="A13" s="6" t="s">
        <v>63</v>
      </c>
      <c r="D13" s="3"/>
      <c r="E13" s="3"/>
    </row>
    <row r="14" spans="1:5" x14ac:dyDescent="0.5">
      <c r="D14" s="3" t="s">
        <v>88</v>
      </c>
      <c r="E14" s="3">
        <f>NORMSINV(E12)</f>
        <v>0.67448975019608193</v>
      </c>
    </row>
    <row r="15" spans="1:5" x14ac:dyDescent="0.5">
      <c r="D15" s="3"/>
      <c r="E15" s="3"/>
    </row>
    <row r="16" spans="1:5" x14ac:dyDescent="0.5">
      <c r="D16" s="3" t="s">
        <v>89</v>
      </c>
      <c r="E16" s="41">
        <f>E6+(E14*E7)</f>
        <v>283.72448750980408</v>
      </c>
    </row>
    <row r="17" spans="4:5" x14ac:dyDescent="0.5">
      <c r="D17" s="3" t="s">
        <v>90</v>
      </c>
      <c r="E17" s="42">
        <f>E12</f>
        <v>0.75</v>
      </c>
    </row>
    <row r="18" spans="4:5" x14ac:dyDescent="0.5">
      <c r="D18" s="3"/>
      <c r="E18" s="3"/>
    </row>
    <row r="19" spans="4:5" x14ac:dyDescent="0.5">
      <c r="D19" s="43" t="s">
        <v>91</v>
      </c>
      <c r="E19" s="43"/>
    </row>
    <row r="20" spans="4:5" x14ac:dyDescent="0.5">
      <c r="D20" s="3"/>
      <c r="E20" s="3"/>
    </row>
    <row r="21" spans="4:5" x14ac:dyDescent="0.5">
      <c r="D21" s="43" t="s">
        <v>92</v>
      </c>
      <c r="E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D19" sqref="D19"/>
    </sheetView>
  </sheetViews>
  <sheetFormatPr defaultRowHeight="14.35" x14ac:dyDescent="0.5"/>
  <cols>
    <col min="1" max="1" width="68.234375" bestFit="1" customWidth="1"/>
    <col min="2" max="2" width="12" bestFit="1" customWidth="1"/>
    <col min="4" max="4" width="12" bestFit="1" customWidth="1"/>
  </cols>
  <sheetData>
    <row r="1" spans="1:4" x14ac:dyDescent="0.5">
      <c r="A1" s="2" t="s">
        <v>9</v>
      </c>
      <c r="B1" s="1">
        <v>5</v>
      </c>
    </row>
    <row r="2" spans="1:4" x14ac:dyDescent="0.5">
      <c r="A2" s="2" t="s">
        <v>10</v>
      </c>
      <c r="B2" s="1">
        <v>30</v>
      </c>
    </row>
    <row r="3" spans="1:4" x14ac:dyDescent="0.5">
      <c r="A3" s="2" t="s">
        <v>11</v>
      </c>
      <c r="B3" s="1">
        <v>2</v>
      </c>
    </row>
    <row r="4" spans="1:4" x14ac:dyDescent="0.5">
      <c r="A4" s="2" t="s">
        <v>12</v>
      </c>
      <c r="B4" s="5">
        <v>0.98</v>
      </c>
      <c r="C4" s="3" t="s">
        <v>16</v>
      </c>
      <c r="D4">
        <f>NORMSINV(B4)</f>
        <v>2.0537489106318221</v>
      </c>
    </row>
    <row r="5" spans="1:4" x14ac:dyDescent="0.5">
      <c r="A5" s="2" t="s">
        <v>13</v>
      </c>
      <c r="B5" s="1">
        <v>1</v>
      </c>
      <c r="C5" s="3"/>
    </row>
    <row r="6" spans="1:4" x14ac:dyDescent="0.5">
      <c r="A6" s="2" t="s">
        <v>13</v>
      </c>
      <c r="B6" s="1">
        <f>SQRT((B3+B2)*(B5)^2)</f>
        <v>5.6568542494923806</v>
      </c>
      <c r="C6" s="3"/>
    </row>
    <row r="7" spans="1:4" x14ac:dyDescent="0.5">
      <c r="A7" s="2" t="s">
        <v>14</v>
      </c>
      <c r="B7" s="1">
        <v>35</v>
      </c>
      <c r="C7" s="3"/>
    </row>
    <row r="8" spans="1:4" x14ac:dyDescent="0.5">
      <c r="A8" s="2" t="s">
        <v>15</v>
      </c>
      <c r="B8" s="32">
        <f>((B1*(B2+B3))+D4*B6)-B7</f>
        <v>136.61775825249796</v>
      </c>
      <c r="C8" s="3" t="s">
        <v>17</v>
      </c>
      <c r="D8" s="43" t="s">
        <v>93</v>
      </c>
    </row>
    <row r="9" spans="1:4" x14ac:dyDescent="0.5">
      <c r="A9" s="3"/>
      <c r="C9" s="3"/>
    </row>
    <row r="10" spans="1:4" x14ac:dyDescent="0.5">
      <c r="A10" s="3" t="s">
        <v>18</v>
      </c>
      <c r="C10" s="3"/>
    </row>
    <row r="11" spans="1:4" x14ac:dyDescent="0.5">
      <c r="A11" s="3"/>
      <c r="C11" s="3"/>
    </row>
    <row r="12" spans="1:4" x14ac:dyDescent="0.5">
      <c r="A12" s="3" t="s">
        <v>9</v>
      </c>
      <c r="B12">
        <v>5</v>
      </c>
      <c r="C12" s="3"/>
    </row>
    <row r="13" spans="1:4" x14ac:dyDescent="0.5">
      <c r="A13" s="3" t="s">
        <v>10</v>
      </c>
      <c r="B13">
        <v>30</v>
      </c>
      <c r="C13" s="3"/>
    </row>
    <row r="14" spans="1:4" x14ac:dyDescent="0.5">
      <c r="A14" s="3" t="s">
        <v>11</v>
      </c>
      <c r="B14">
        <v>2</v>
      </c>
      <c r="C14" s="3"/>
    </row>
    <row r="15" spans="1:4" x14ac:dyDescent="0.5">
      <c r="A15" s="3" t="s">
        <v>19</v>
      </c>
      <c r="B15" s="4">
        <v>0.98</v>
      </c>
      <c r="C15" s="3" t="s">
        <v>21</v>
      </c>
      <c r="D15">
        <f>NORMSINV(B15)</f>
        <v>2.0537489106318221</v>
      </c>
    </row>
    <row r="16" spans="1:4" x14ac:dyDescent="0.5">
      <c r="A16" s="3" t="s">
        <v>13</v>
      </c>
      <c r="B16">
        <v>1</v>
      </c>
      <c r="C16" s="3"/>
    </row>
    <row r="17" spans="1:4" x14ac:dyDescent="0.5">
      <c r="A17" s="3" t="s">
        <v>3</v>
      </c>
      <c r="B17">
        <f>SQRT((B13+B14)*(B16)^2)</f>
        <v>5.6568542494923806</v>
      </c>
      <c r="C17" s="3"/>
    </row>
    <row r="18" spans="1:4" x14ac:dyDescent="0.5">
      <c r="A18" s="3" t="s">
        <v>14</v>
      </c>
      <c r="B18">
        <v>0</v>
      </c>
      <c r="C18" s="3"/>
    </row>
    <row r="19" spans="1:4" x14ac:dyDescent="0.5">
      <c r="A19" s="3" t="s">
        <v>20</v>
      </c>
      <c r="B19" s="33">
        <f>((B12*(B13+B14))+(D15*B17)-B18)</f>
        <v>171.61775825249796</v>
      </c>
      <c r="C19" s="3" t="s">
        <v>17</v>
      </c>
      <c r="D19" s="43" t="s">
        <v>93</v>
      </c>
    </row>
    <row r="20" spans="1:4" x14ac:dyDescent="0.5">
      <c r="A20" s="3"/>
    </row>
    <row r="21" spans="1:4" x14ac:dyDescent="0.5">
      <c r="A21" s="7" t="s">
        <v>64</v>
      </c>
    </row>
    <row r="22" spans="1:4" x14ac:dyDescent="0.5">
      <c r="A22" s="7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topLeftCell="A13" zoomScale="70" zoomScaleNormal="70" workbookViewId="0">
      <selection activeCell="B32" sqref="B32"/>
    </sheetView>
  </sheetViews>
  <sheetFormatPr defaultColWidth="8.87890625" defaultRowHeight="14.35" x14ac:dyDescent="0.5"/>
  <cols>
    <col min="1" max="1" width="33" style="9" customWidth="1"/>
    <col min="2" max="2" width="12.234375" style="9" bestFit="1" customWidth="1"/>
    <col min="3" max="3" width="8.87890625" style="9"/>
    <col min="4" max="4" width="20.41015625" style="9" customWidth="1"/>
    <col min="5" max="5" width="13.3515625" style="9" bestFit="1" customWidth="1"/>
    <col min="6" max="16384" width="8.87890625" style="9"/>
  </cols>
  <sheetData>
    <row r="1" spans="1:5" x14ac:dyDescent="0.5">
      <c r="A1" s="8" t="s">
        <v>23</v>
      </c>
      <c r="B1" s="9">
        <v>3000</v>
      </c>
      <c r="D1" s="9" t="s">
        <v>29</v>
      </c>
      <c r="E1" s="9">
        <v>250</v>
      </c>
    </row>
    <row r="2" spans="1:5" x14ac:dyDescent="0.5">
      <c r="A2" s="8" t="s">
        <v>24</v>
      </c>
      <c r="B2" s="11">
        <v>40</v>
      </c>
      <c r="D2" s="9" t="s">
        <v>30</v>
      </c>
      <c r="E2" s="9">
        <f>B1/E1</f>
        <v>12</v>
      </c>
    </row>
    <row r="3" spans="1:5" x14ac:dyDescent="0.5">
      <c r="A3" s="8" t="s">
        <v>25</v>
      </c>
      <c r="B3" s="11">
        <f>B6*25%</f>
        <v>5</v>
      </c>
      <c r="D3" s="9" t="s">
        <v>31</v>
      </c>
      <c r="E3" s="9">
        <f>B10/E2</f>
        <v>18.257418583505537</v>
      </c>
    </row>
    <row r="4" spans="1:5" x14ac:dyDescent="0.5">
      <c r="A4" s="8" t="s">
        <v>66</v>
      </c>
      <c r="B4" s="11">
        <f t="shared" ref="B4:B5" si="0">B7*25%</f>
        <v>4.75</v>
      </c>
      <c r="D4" s="9" t="s">
        <v>32</v>
      </c>
      <c r="E4" s="9">
        <f>E1/E3</f>
        <v>13.693063937629153</v>
      </c>
    </row>
    <row r="5" spans="1:5" x14ac:dyDescent="0.5">
      <c r="A5" s="8" t="s">
        <v>67</v>
      </c>
      <c r="B5" s="11">
        <f t="shared" si="0"/>
        <v>4.5</v>
      </c>
    </row>
    <row r="6" spans="1:5" x14ac:dyDescent="0.5">
      <c r="A6" s="8" t="s">
        <v>26</v>
      </c>
      <c r="B6" s="11">
        <v>20</v>
      </c>
    </row>
    <row r="7" spans="1:5" x14ac:dyDescent="0.5">
      <c r="A7" s="8" t="s">
        <v>27</v>
      </c>
      <c r="B7" s="11">
        <v>19</v>
      </c>
    </row>
    <row r="8" spans="1:5" x14ac:dyDescent="0.5">
      <c r="A8" s="8" t="s">
        <v>28</v>
      </c>
      <c r="B8" s="11">
        <v>18</v>
      </c>
    </row>
    <row r="9" spans="1:5" x14ac:dyDescent="0.5">
      <c r="A9" s="8"/>
    </row>
    <row r="10" spans="1:5" x14ac:dyDescent="0.5">
      <c r="A10" s="8" t="s">
        <v>33</v>
      </c>
      <c r="B10" s="9">
        <f>SQRT((2*B$1*B$2)/B3)</f>
        <v>219.08902300206645</v>
      </c>
      <c r="C10" s="9" t="s">
        <v>17</v>
      </c>
    </row>
    <row r="11" spans="1:5" x14ac:dyDescent="0.5">
      <c r="A11" s="8"/>
    </row>
    <row r="12" spans="1:5" x14ac:dyDescent="0.5">
      <c r="A12" s="8"/>
    </row>
    <row r="13" spans="1:5" x14ac:dyDescent="0.5">
      <c r="A13" s="12" t="s">
        <v>34</v>
      </c>
      <c r="B13" s="13">
        <f>(B$1/B10)*B$2</f>
        <v>547.72255750516604</v>
      </c>
      <c r="C13" s="14" t="s">
        <v>68</v>
      </c>
    </row>
    <row r="14" spans="1:5" x14ac:dyDescent="0.5">
      <c r="A14" s="15" t="s">
        <v>35</v>
      </c>
      <c r="B14" s="11">
        <f>B10/2*B3</f>
        <v>547.72255750516615</v>
      </c>
      <c r="C14" s="16"/>
    </row>
    <row r="15" spans="1:5" ht="16.850000000000001" customHeight="1" x14ac:dyDescent="0.5">
      <c r="A15" s="15" t="s">
        <v>36</v>
      </c>
      <c r="B15" s="11">
        <f>B$1*B6</f>
        <v>60000</v>
      </c>
      <c r="C15" s="16"/>
      <c r="D15" s="10"/>
    </row>
    <row r="16" spans="1:5" x14ac:dyDescent="0.5">
      <c r="A16" s="17" t="s">
        <v>37</v>
      </c>
      <c r="B16" s="18">
        <f>SUM(B13:B15)</f>
        <v>61095.445115010334</v>
      </c>
      <c r="C16" s="19"/>
    </row>
    <row r="17" spans="1:3" x14ac:dyDescent="0.5">
      <c r="A17" s="8"/>
      <c r="B17" s="11"/>
    </row>
    <row r="18" spans="1:3" x14ac:dyDescent="0.5">
      <c r="A18" s="12" t="s">
        <v>38</v>
      </c>
      <c r="B18" s="13">
        <f>(B$1/C18)*B$2</f>
        <v>1200</v>
      </c>
      <c r="C18" s="14">
        <v>100</v>
      </c>
    </row>
    <row r="19" spans="1:3" x14ac:dyDescent="0.5">
      <c r="A19" s="15" t="s">
        <v>39</v>
      </c>
      <c r="B19" s="11">
        <f>(C18/2)*B$4</f>
        <v>237.5</v>
      </c>
      <c r="C19" s="16"/>
    </row>
    <row r="20" spans="1:3" x14ac:dyDescent="0.5">
      <c r="A20" s="15" t="s">
        <v>40</v>
      </c>
      <c r="B20" s="11">
        <f>B$1*B7</f>
        <v>57000</v>
      </c>
      <c r="C20" s="16"/>
    </row>
    <row r="21" spans="1:3" x14ac:dyDescent="0.5">
      <c r="A21" s="17" t="s">
        <v>37</v>
      </c>
      <c r="B21" s="18">
        <f>SUM(B18:B20)</f>
        <v>58437.5</v>
      </c>
      <c r="C21" s="19"/>
    </row>
    <row r="22" spans="1:3" x14ac:dyDescent="0.5">
      <c r="A22" s="8"/>
      <c r="B22" s="11"/>
    </row>
    <row r="23" spans="1:3" x14ac:dyDescent="0.5">
      <c r="A23" s="12" t="s">
        <v>38</v>
      </c>
      <c r="B23" s="13">
        <f>(B$1/C23)*B$2</f>
        <v>120</v>
      </c>
      <c r="C23" s="14">
        <v>1000</v>
      </c>
    </row>
    <row r="24" spans="1:3" x14ac:dyDescent="0.5">
      <c r="A24" s="15" t="s">
        <v>39</v>
      </c>
      <c r="B24" s="11">
        <f>(C23/2)*(B$4)</f>
        <v>2375</v>
      </c>
      <c r="C24" s="16"/>
    </row>
    <row r="25" spans="1:3" x14ac:dyDescent="0.5">
      <c r="A25" s="15" t="s">
        <v>40</v>
      </c>
      <c r="B25" s="11">
        <f>B$1*B7</f>
        <v>57000</v>
      </c>
      <c r="C25" s="16"/>
    </row>
    <row r="26" spans="1:3" x14ac:dyDescent="0.5">
      <c r="A26" s="17" t="s">
        <v>37</v>
      </c>
      <c r="B26" s="18">
        <f>SUM(B23:B25)</f>
        <v>59495</v>
      </c>
      <c r="C26" s="19"/>
    </row>
    <row r="27" spans="1:3" x14ac:dyDescent="0.5">
      <c r="B27" s="11"/>
    </row>
    <row r="28" spans="1:3" x14ac:dyDescent="0.5">
      <c r="A28" s="12" t="s">
        <v>38</v>
      </c>
      <c r="B28" s="13">
        <f>B$1/C28*$B$2</f>
        <v>109.09090909090908</v>
      </c>
      <c r="C28" s="14">
        <v>1100</v>
      </c>
    </row>
    <row r="29" spans="1:3" x14ac:dyDescent="0.5">
      <c r="A29" s="15" t="s">
        <v>39</v>
      </c>
      <c r="B29" s="11">
        <f>C28/2*B5</f>
        <v>2475</v>
      </c>
      <c r="C29" s="16"/>
    </row>
    <row r="30" spans="1:3" x14ac:dyDescent="0.5">
      <c r="A30" s="15" t="s">
        <v>40</v>
      </c>
      <c r="B30" s="11">
        <f>B$1*B8</f>
        <v>54000</v>
      </c>
      <c r="C30" s="16"/>
    </row>
    <row r="31" spans="1:3" x14ac:dyDescent="0.5">
      <c r="A31" s="17" t="s">
        <v>37</v>
      </c>
      <c r="B31" s="18">
        <f>SUM(B28:B30)</f>
        <v>56584.090909090912</v>
      </c>
      <c r="C31" s="19"/>
    </row>
    <row r="32" spans="1:3" x14ac:dyDescent="0.5">
      <c r="B32" s="43" t="s">
        <v>93</v>
      </c>
    </row>
    <row r="33" spans="1:1" ht="57.35" x14ac:dyDescent="0.5">
      <c r="A33" s="6" t="s">
        <v>69</v>
      </c>
    </row>
    <row r="34" spans="1:1" ht="49.2" customHeight="1" x14ac:dyDescent="0.5">
      <c r="A34" s="6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"/>
  <sheetViews>
    <sheetView zoomScale="70" zoomScaleNormal="70" workbookViewId="0">
      <selection activeCell="E9" sqref="E9"/>
    </sheetView>
  </sheetViews>
  <sheetFormatPr defaultColWidth="8.87890625" defaultRowHeight="14.35" x14ac:dyDescent="0.5"/>
  <cols>
    <col min="1" max="1" width="42.76171875" style="3" customWidth="1"/>
    <col min="2" max="2" width="17.76171875" style="21" customWidth="1"/>
    <col min="3" max="3" width="8.87890625" style="3"/>
    <col min="4" max="4" width="14.87890625" style="3" bestFit="1" customWidth="1"/>
    <col min="5" max="16384" width="8.87890625" style="3"/>
  </cols>
  <sheetData>
    <row r="1" spans="1:5" x14ac:dyDescent="0.5">
      <c r="A1" s="3" t="s">
        <v>23</v>
      </c>
      <c r="B1" s="21">
        <v>3000</v>
      </c>
      <c r="D1" s="3" t="s">
        <v>29</v>
      </c>
      <c r="E1" s="3">
        <v>250</v>
      </c>
    </row>
    <row r="2" spans="1:5" x14ac:dyDescent="0.5">
      <c r="A2" s="3" t="s">
        <v>54</v>
      </c>
      <c r="B2" s="22">
        <v>40</v>
      </c>
      <c r="D2" s="3" t="s">
        <v>61</v>
      </c>
      <c r="E2" s="3">
        <f>B1/E1</f>
        <v>12</v>
      </c>
    </row>
    <row r="3" spans="1:5" x14ac:dyDescent="0.5">
      <c r="A3" s="3" t="s">
        <v>55</v>
      </c>
      <c r="B3" s="22">
        <f>B7*25%</f>
        <v>5</v>
      </c>
      <c r="D3" s="3" t="s">
        <v>31</v>
      </c>
      <c r="E3" s="3">
        <f>B11/E2</f>
        <v>18.257418583505537</v>
      </c>
    </row>
    <row r="4" spans="1:5" x14ac:dyDescent="0.5">
      <c r="A4" s="3" t="s">
        <v>71</v>
      </c>
      <c r="B4" s="22">
        <f>B8*25%</f>
        <v>4.75</v>
      </c>
      <c r="D4" s="3" t="s">
        <v>32</v>
      </c>
      <c r="E4" s="3">
        <f>E1/E3</f>
        <v>13.693063937629153</v>
      </c>
    </row>
    <row r="5" spans="1:5" x14ac:dyDescent="0.5">
      <c r="A5" s="3" t="s">
        <v>73</v>
      </c>
      <c r="B5" s="22">
        <f>B9*25%</f>
        <v>4.5</v>
      </c>
    </row>
    <row r="6" spans="1:5" x14ac:dyDescent="0.5">
      <c r="A6" s="3" t="s">
        <v>56</v>
      </c>
      <c r="B6" s="22">
        <f>B10*25%</f>
        <v>4.375</v>
      </c>
      <c r="D6" s="7" t="s">
        <v>79</v>
      </c>
      <c r="E6" s="34">
        <v>15.55</v>
      </c>
    </row>
    <row r="7" spans="1:5" x14ac:dyDescent="0.5">
      <c r="A7" s="3" t="s">
        <v>26</v>
      </c>
      <c r="B7" s="22">
        <v>20</v>
      </c>
    </row>
    <row r="8" spans="1:5" x14ac:dyDescent="0.5">
      <c r="A8" s="3" t="s">
        <v>27</v>
      </c>
      <c r="B8" s="22">
        <v>19</v>
      </c>
    </row>
    <row r="9" spans="1:5" x14ac:dyDescent="0.5">
      <c r="A9" s="3" t="s">
        <v>72</v>
      </c>
      <c r="B9" s="22">
        <v>18</v>
      </c>
      <c r="E9" s="43" t="s">
        <v>93</v>
      </c>
    </row>
    <row r="10" spans="1:5" x14ac:dyDescent="0.5">
      <c r="A10" s="3" t="s">
        <v>57</v>
      </c>
      <c r="B10" s="22">
        <v>17.5</v>
      </c>
    </row>
    <row r="11" spans="1:5" x14ac:dyDescent="0.5">
      <c r="A11" s="3" t="s">
        <v>33</v>
      </c>
      <c r="B11" s="21">
        <f>SQRT((2*B$1*B$2)/B3)</f>
        <v>219.08902300206645</v>
      </c>
      <c r="D11" s="1"/>
    </row>
    <row r="12" spans="1:5" x14ac:dyDescent="0.5">
      <c r="D12" s="9"/>
    </row>
    <row r="13" spans="1:5" x14ac:dyDescent="0.5">
      <c r="A13" s="12" t="s">
        <v>58</v>
      </c>
      <c r="B13" s="23">
        <f>(B$1/B11)*B$2</f>
        <v>547.72255750516604</v>
      </c>
      <c r="C13" s="24" t="s">
        <v>68</v>
      </c>
    </row>
    <row r="14" spans="1:5" x14ac:dyDescent="0.5">
      <c r="A14" s="15" t="s">
        <v>59</v>
      </c>
      <c r="B14" s="25">
        <f>B11/2*B3</f>
        <v>547.72255750516615</v>
      </c>
      <c r="C14" s="26"/>
      <c r="E14" s="3" t="s">
        <v>80</v>
      </c>
    </row>
    <row r="15" spans="1:5" x14ac:dyDescent="0.5">
      <c r="A15" s="15" t="s">
        <v>60</v>
      </c>
      <c r="B15" s="27">
        <f>B$1*B7</f>
        <v>60000</v>
      </c>
      <c r="C15" s="26"/>
    </row>
    <row r="16" spans="1:5" x14ac:dyDescent="0.5">
      <c r="A16" s="17" t="s">
        <v>37</v>
      </c>
      <c r="B16" s="28">
        <f>SUM(B13:B15)</f>
        <v>61095.445115010334</v>
      </c>
      <c r="C16" s="29"/>
    </row>
    <row r="18" spans="1:5" x14ac:dyDescent="0.5">
      <c r="A18" s="12" t="s">
        <v>38</v>
      </c>
      <c r="B18" s="23">
        <f>(B$1/C18)*B$2</f>
        <v>1200</v>
      </c>
      <c r="C18" s="24">
        <v>100</v>
      </c>
    </row>
    <row r="19" spans="1:5" x14ac:dyDescent="0.5">
      <c r="A19" s="15" t="s">
        <v>39</v>
      </c>
      <c r="B19" s="25">
        <f>(C18/2)*(B$4)</f>
        <v>237.5</v>
      </c>
      <c r="C19" s="26"/>
    </row>
    <row r="20" spans="1:5" x14ac:dyDescent="0.5">
      <c r="A20" s="15" t="s">
        <v>40</v>
      </c>
      <c r="B20" s="27">
        <f>B$1*B8</f>
        <v>57000</v>
      </c>
      <c r="C20" s="26"/>
    </row>
    <row r="21" spans="1:5" x14ac:dyDescent="0.5">
      <c r="A21" s="17" t="s">
        <v>37</v>
      </c>
      <c r="B21" s="28">
        <f>SUM(B18:B20)</f>
        <v>58437.5</v>
      </c>
      <c r="C21" s="29"/>
    </row>
    <row r="23" spans="1:5" x14ac:dyDescent="0.5">
      <c r="A23" s="12" t="s">
        <v>38</v>
      </c>
      <c r="B23" s="23">
        <f>(B$1/C23)*B$2</f>
        <v>120</v>
      </c>
      <c r="C23" s="24">
        <v>1000</v>
      </c>
      <c r="E23" s="3" t="s">
        <v>69</v>
      </c>
    </row>
    <row r="24" spans="1:5" x14ac:dyDescent="0.5">
      <c r="A24" s="15" t="s">
        <v>39</v>
      </c>
      <c r="B24" s="25">
        <f>(C23/2)*(B$3)</f>
        <v>2500</v>
      </c>
      <c r="C24" s="26"/>
    </row>
    <row r="25" spans="1:5" x14ac:dyDescent="0.5">
      <c r="A25" s="15" t="s">
        <v>40</v>
      </c>
      <c r="B25" s="25">
        <f>B$1*B8</f>
        <v>57000</v>
      </c>
      <c r="C25" s="26"/>
    </row>
    <row r="26" spans="1:5" x14ac:dyDescent="0.5">
      <c r="A26" s="17" t="s">
        <v>37</v>
      </c>
      <c r="B26" s="28">
        <f>SUM(B23:B25)</f>
        <v>59620</v>
      </c>
      <c r="C26" s="29"/>
    </row>
    <row r="28" spans="1:5" x14ac:dyDescent="0.5">
      <c r="A28" s="12" t="s">
        <v>38</v>
      </c>
      <c r="B28" s="23">
        <f>(B$1/C28)*B$2</f>
        <v>109.09090909090908</v>
      </c>
      <c r="C28" s="24">
        <v>1100</v>
      </c>
    </row>
    <row r="29" spans="1:5" x14ac:dyDescent="0.5">
      <c r="A29" s="15" t="s">
        <v>39</v>
      </c>
      <c r="B29" s="25">
        <f>(C28/2)*(B$5)</f>
        <v>2475</v>
      </c>
      <c r="C29" s="26"/>
    </row>
    <row r="30" spans="1:5" x14ac:dyDescent="0.5">
      <c r="A30" s="15" t="s">
        <v>40</v>
      </c>
      <c r="B30" s="25">
        <f>B$1*B9</f>
        <v>54000</v>
      </c>
      <c r="C30" s="26"/>
    </row>
    <row r="31" spans="1:5" x14ac:dyDescent="0.5">
      <c r="A31" s="17" t="s">
        <v>37</v>
      </c>
      <c r="B31" s="28">
        <f>SUM(B28:B30)</f>
        <v>56584.090909090912</v>
      </c>
      <c r="C31" s="29"/>
    </row>
    <row r="33" spans="1:3" x14ac:dyDescent="0.5">
      <c r="A33" s="12" t="s">
        <v>38</v>
      </c>
      <c r="B33" s="23">
        <f>(B$1/C33)*B$2</f>
        <v>23.529411764705884</v>
      </c>
      <c r="C33" s="24">
        <v>5100</v>
      </c>
    </row>
    <row r="34" spans="1:3" x14ac:dyDescent="0.5">
      <c r="A34" s="15" t="s">
        <v>39</v>
      </c>
      <c r="B34" s="25">
        <f>(C33/2)*(B$6)</f>
        <v>11156.25</v>
      </c>
      <c r="C34" s="26"/>
    </row>
    <row r="35" spans="1:3" x14ac:dyDescent="0.5">
      <c r="A35" s="15" t="s">
        <v>40</v>
      </c>
      <c r="B35" s="25">
        <f>B$1*B$10</f>
        <v>52500</v>
      </c>
      <c r="C35" s="26"/>
    </row>
    <row r="36" spans="1:3" x14ac:dyDescent="0.5">
      <c r="A36" s="17" t="s">
        <v>37</v>
      </c>
      <c r="B36" s="28">
        <f>SUM(B33:B35)</f>
        <v>63679.779411764706</v>
      </c>
      <c r="C36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workbookViewId="0">
      <selection activeCell="E18" sqref="E18"/>
    </sheetView>
  </sheetViews>
  <sheetFormatPr defaultRowHeight="14.35" x14ac:dyDescent="0.5"/>
  <cols>
    <col min="1" max="1" width="53.41015625" customWidth="1"/>
    <col min="2" max="2" width="10.41015625" bestFit="1" customWidth="1"/>
    <col min="4" max="4" width="13" customWidth="1"/>
  </cols>
  <sheetData>
    <row r="1" spans="1:5" x14ac:dyDescent="0.5">
      <c r="A1" s="2" t="s">
        <v>23</v>
      </c>
      <c r="B1" s="2">
        <v>17500</v>
      </c>
      <c r="D1" s="2" t="s">
        <v>29</v>
      </c>
      <c r="E1" s="2">
        <v>250</v>
      </c>
    </row>
    <row r="2" spans="1:5" x14ac:dyDescent="0.5">
      <c r="A2" s="2" t="s">
        <v>41</v>
      </c>
      <c r="B2" s="20">
        <v>400</v>
      </c>
      <c r="D2" s="2" t="s">
        <v>30</v>
      </c>
      <c r="E2" s="2">
        <f>B1/E1</f>
        <v>70</v>
      </c>
    </row>
    <row r="3" spans="1:5" x14ac:dyDescent="0.5">
      <c r="A3" s="2" t="s">
        <v>42</v>
      </c>
      <c r="B3" s="20">
        <v>2.25</v>
      </c>
    </row>
    <row r="4" spans="1:5" x14ac:dyDescent="0.5">
      <c r="A4" s="2" t="s">
        <v>43</v>
      </c>
      <c r="B4" s="2">
        <v>300</v>
      </c>
    </row>
    <row r="5" spans="1:5" x14ac:dyDescent="0.5">
      <c r="A5" s="2"/>
      <c r="B5" s="2"/>
    </row>
    <row r="6" spans="1:5" x14ac:dyDescent="0.5">
      <c r="A6" s="2" t="s">
        <v>44</v>
      </c>
      <c r="B6" s="2">
        <f>SQRT(((2*B1*B2)/B3)*(B4/(B4-E2)))</f>
        <v>2848.8492464476785</v>
      </c>
    </row>
    <row r="7" spans="1:5" x14ac:dyDescent="0.5">
      <c r="A7" s="2" t="s">
        <v>45</v>
      </c>
      <c r="B7" s="2">
        <f>B6/B4</f>
        <v>9.4961641548255944</v>
      </c>
    </row>
    <row r="8" spans="1:5" x14ac:dyDescent="0.5">
      <c r="A8" s="2" t="s">
        <v>46</v>
      </c>
      <c r="B8" s="2">
        <f>B9/E2</f>
        <v>31.201682222998386</v>
      </c>
    </row>
    <row r="9" spans="1:5" x14ac:dyDescent="0.5">
      <c r="A9" s="2" t="s">
        <v>47</v>
      </c>
      <c r="B9" s="2">
        <f>B7*(B4-E2)</f>
        <v>2184.1177556098869</v>
      </c>
    </row>
    <row r="10" spans="1:5" x14ac:dyDescent="0.5">
      <c r="A10" s="2"/>
      <c r="B10" s="2"/>
    </row>
    <row r="11" spans="1:5" x14ac:dyDescent="0.5">
      <c r="A11" s="2" t="s">
        <v>48</v>
      </c>
      <c r="B11" s="20">
        <f>(B1/B6)*B2</f>
        <v>2457.1324750611234</v>
      </c>
    </row>
    <row r="12" spans="1:5" x14ac:dyDescent="0.5">
      <c r="A12" s="2" t="s">
        <v>39</v>
      </c>
      <c r="B12" s="20">
        <f>(B9/2)*B3</f>
        <v>2457.1324750611229</v>
      </c>
    </row>
    <row r="13" spans="1:5" x14ac:dyDescent="0.5">
      <c r="A13" s="2" t="s">
        <v>37</v>
      </c>
      <c r="B13" s="20">
        <f>B12+B11</f>
        <v>4914.2649501222459</v>
      </c>
    </row>
    <row r="16" spans="1:5" x14ac:dyDescent="0.5">
      <c r="A16" s="30" t="s">
        <v>81</v>
      </c>
      <c r="B16" s="30"/>
      <c r="C16" s="30"/>
    </row>
    <row r="17" spans="1:5" x14ac:dyDescent="0.5">
      <c r="A17" s="35" t="s">
        <v>49</v>
      </c>
      <c r="B17" s="30">
        <f>B6</f>
        <v>2848.8492464476785</v>
      </c>
      <c r="C17" s="30" t="s">
        <v>22</v>
      </c>
    </row>
    <row r="18" spans="1:5" ht="31.2" customHeight="1" x14ac:dyDescent="0.5">
      <c r="A18" s="35" t="s">
        <v>50</v>
      </c>
      <c r="B18" s="30">
        <f>B7</f>
        <v>9.4961641548255944</v>
      </c>
      <c r="C18" s="30" t="s">
        <v>53</v>
      </c>
      <c r="E18" s="43" t="s">
        <v>93</v>
      </c>
    </row>
    <row r="19" spans="1:5" ht="39" customHeight="1" x14ac:dyDescent="0.5">
      <c r="A19" s="35" t="s">
        <v>51</v>
      </c>
      <c r="B19" s="30">
        <f>ROUNDUP(B9,0)</f>
        <v>2185</v>
      </c>
      <c r="C19" s="30" t="s">
        <v>22</v>
      </c>
    </row>
    <row r="20" spans="1:5" ht="39.6" customHeight="1" x14ac:dyDescent="0.5">
      <c r="A20" s="35" t="s">
        <v>52</v>
      </c>
      <c r="B20" s="30">
        <f>B8</f>
        <v>31.201682222998386</v>
      </c>
      <c r="C20" s="3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Solution 1</vt:lpstr>
      <vt:lpstr>Solution 2</vt:lpstr>
      <vt:lpstr>Solution 3</vt:lpstr>
      <vt:lpstr>Solution 4</vt:lpstr>
      <vt:lpstr>Solution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Naik</dc:creator>
  <cp:lastModifiedBy>Ron</cp:lastModifiedBy>
  <dcterms:created xsi:type="dcterms:W3CDTF">2018-03-23T21:50:40Z</dcterms:created>
  <dcterms:modified xsi:type="dcterms:W3CDTF">2018-03-29T15:39:56Z</dcterms:modified>
</cp:coreProperties>
</file>