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03"/>
  <workbookPr defaultThemeVersion="166925"/>
  <xr:revisionPtr revIDLastSave="12179" documentId="11_E60897F41BE170836B02CE998F75CCDC64E183C8" xr6:coauthVersionLast="47" xr6:coauthVersionMax="47" xr10:uidLastSave="{DD5F2CC2-9E56-47C6-94FB-3C050D440E09}"/>
  <bookViews>
    <workbookView xWindow="240" yWindow="105" windowWidth="14805" windowHeight="8010" firstSheet="2" xr2:uid="{00000000-000D-0000-FFFF-FFFF00000000}"/>
  </bookViews>
  <sheets>
    <sheet name="Portfolio" sheetId="1" r:id="rId1"/>
    <sheet name="Khushi-Portfolio" sheetId="2" r:id="rId2"/>
    <sheet name="Coffee Can Stocks" sheetId="3" r:id="rId3"/>
    <sheet name="Tradebook-2021-2022" sheetId="4" r:id="rId4"/>
  </sheets>
  <definedNames>
    <definedName name="_xlnm._FilterDatabase" localSheetId="1" hidden="1">'Khushi-Portfolio'!$C$3:$M$3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16" i="1" l="1" a="1"/>
  <c r="N16" i="1"/>
  <c r="J4" i="2"/>
  <c r="W18" i="1"/>
  <c r="E56" i="3"/>
  <c r="F56" i="3"/>
  <c r="G56" i="3"/>
  <c r="H56" i="3"/>
  <c r="I56" i="3"/>
  <c r="J56" i="3" a="1"/>
  <c r="J56" i="3"/>
  <c r="K56" i="3"/>
  <c r="L56" i="3"/>
  <c r="M56" i="3"/>
  <c r="N56" i="3"/>
  <c r="O56" i="3"/>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I246" i="4"/>
  <c r="K246" i="4"/>
  <c r="I245" i="4"/>
  <c r="K245" i="4"/>
  <c r="I244" i="4"/>
  <c r="K244" i="4"/>
  <c r="I243" i="4"/>
  <c r="K243" i="4"/>
  <c r="I242" i="4"/>
  <c r="K242" i="4"/>
  <c r="I241" i="4"/>
  <c r="K241" i="4"/>
  <c r="I240" i="4"/>
  <c r="K240" i="4"/>
  <c r="I239" i="4"/>
  <c r="K239" i="4"/>
  <c r="I238" i="4"/>
  <c r="K238" i="4"/>
  <c r="I237" i="4"/>
  <c r="K237" i="4"/>
  <c r="I236" i="4"/>
  <c r="K236" i="4"/>
  <c r="I235" i="4"/>
  <c r="K235" i="4"/>
  <c r="I234" i="4"/>
  <c r="K234" i="4"/>
  <c r="I233" i="4"/>
  <c r="K233" i="4"/>
  <c r="I232" i="4"/>
  <c r="K232" i="4"/>
  <c r="I231" i="4"/>
  <c r="K231" i="4"/>
  <c r="I230" i="4"/>
  <c r="K230" i="4"/>
  <c r="I229" i="4"/>
  <c r="K229" i="4"/>
  <c r="I228" i="4"/>
  <c r="K228" i="4"/>
  <c r="I227" i="4"/>
  <c r="K227" i="4"/>
  <c r="I226" i="4"/>
  <c r="K226" i="4"/>
  <c r="I225" i="4"/>
  <c r="K225" i="4"/>
  <c r="I224" i="4"/>
  <c r="K224" i="4"/>
  <c r="I223" i="4"/>
  <c r="K223" i="4"/>
  <c r="I222" i="4"/>
  <c r="K222" i="4"/>
  <c r="I221" i="4"/>
  <c r="K221" i="4"/>
  <c r="I220" i="4"/>
  <c r="K220" i="4"/>
  <c r="I219" i="4"/>
  <c r="K219" i="4"/>
  <c r="I218" i="4"/>
  <c r="K218" i="4"/>
  <c r="U5" i="1" a="1"/>
  <c r="U5" i="1"/>
  <c r="U4" i="1" a="1"/>
  <c r="U4" i="1"/>
  <c r="U14" i="1" a="1"/>
  <c r="U14" i="1"/>
  <c r="U8" i="1" a="1"/>
  <c r="U8" i="1"/>
  <c r="U7" i="1" a="1"/>
  <c r="U7" i="1"/>
  <c r="U9" i="1" a="1"/>
  <c r="U9" i="1"/>
  <c r="U12" i="1" a="1"/>
  <c r="U12" i="1"/>
  <c r="U13" i="1" a="1"/>
  <c r="U13" i="1"/>
  <c r="U11" i="1" a="1"/>
  <c r="U11" i="1"/>
  <c r="U10" i="1" a="1"/>
  <c r="U10" i="1"/>
  <c r="U15" i="1" a="1"/>
  <c r="U15" i="1"/>
  <c r="U27" i="1" a="1"/>
  <c r="U27" i="1"/>
  <c r="U18" i="1" a="1"/>
  <c r="U18" i="1"/>
  <c r="U25" i="1" a="1"/>
  <c r="U25" i="1"/>
  <c r="U17" i="1" a="1"/>
  <c r="U17" i="1"/>
  <c r="U26" i="1" a="1"/>
  <c r="U26" i="1"/>
  <c r="U19" i="1" a="1"/>
  <c r="U19" i="1"/>
  <c r="U20" i="1" a="1"/>
  <c r="U20" i="1"/>
  <c r="U21" i="1" a="1"/>
  <c r="U21" i="1"/>
  <c r="U22" i="1" a="1"/>
  <c r="U22" i="1"/>
  <c r="U23" i="1" a="1"/>
  <c r="U23" i="1"/>
  <c r="U24" i="1" a="1"/>
  <c r="U24" i="1"/>
  <c r="U16" i="1" a="1"/>
  <c r="U16" i="1"/>
  <c r="U31" i="1" a="1"/>
  <c r="U31" i="1"/>
  <c r="U30" i="1" a="1"/>
  <c r="U30" i="1"/>
  <c r="U29" i="1" a="1"/>
  <c r="U29" i="1"/>
  <c r="U28" i="1" a="1"/>
  <c r="U28" i="1"/>
  <c r="U6" i="1" a="1"/>
  <c r="U6" i="1"/>
  <c r="O6" i="1"/>
  <c r="O5" i="1"/>
  <c r="O4" i="1"/>
  <c r="O14" i="1"/>
  <c r="O8" i="1"/>
  <c r="O7" i="1"/>
  <c r="O9" i="1"/>
  <c r="O12" i="1"/>
  <c r="O13" i="1"/>
  <c r="O11" i="1"/>
  <c r="O10" i="1"/>
  <c r="O15" i="1"/>
  <c r="O27" i="1"/>
  <c r="O18" i="1"/>
  <c r="O25" i="1"/>
  <c r="O17" i="1"/>
  <c r="O26" i="1"/>
  <c r="O19" i="1"/>
  <c r="O20" i="1"/>
  <c r="O21" i="1"/>
  <c r="O22" i="1"/>
  <c r="O23" i="1"/>
  <c r="O24" i="1"/>
  <c r="O16" i="1"/>
  <c r="O31" i="1"/>
  <c r="O30" i="1"/>
  <c r="O29" i="1"/>
  <c r="O28" i="1"/>
  <c r="B28" i="1" a="1"/>
  <c r="B28" i="1"/>
  <c r="N28" i="1" a="1"/>
  <c r="N28" i="1"/>
  <c r="T28" i="1" a="1"/>
  <c r="T28" i="1"/>
  <c r="P28" i="1"/>
  <c r="Q28" i="1"/>
  <c r="R28" i="1"/>
  <c r="S28" i="1" a="1"/>
  <c r="S28" i="1"/>
  <c r="B29" i="1" a="1"/>
  <c r="B29" i="1"/>
  <c r="N29" i="1" a="1"/>
  <c r="N29" i="1"/>
  <c r="T29" i="1" a="1"/>
  <c r="T29" i="1"/>
  <c r="P29" i="1"/>
  <c r="Q29" i="1"/>
  <c r="R29" i="1"/>
  <c r="S29" i="1" a="1"/>
  <c r="S29" i="1"/>
  <c r="B30" i="1" a="1"/>
  <c r="B30" i="1"/>
  <c r="N30" i="1" a="1"/>
  <c r="N30" i="1"/>
  <c r="T30" i="1" a="1"/>
  <c r="T30" i="1"/>
  <c r="P30" i="1"/>
  <c r="Q30" i="1"/>
  <c r="R30" i="1"/>
  <c r="S30" i="1" a="1"/>
  <c r="S30" i="1"/>
  <c r="B31" i="1" a="1"/>
  <c r="B31" i="1"/>
  <c r="N31" i="1" a="1"/>
  <c r="N31" i="1"/>
  <c r="T31" i="1" a="1"/>
  <c r="T31" i="1"/>
  <c r="P31" i="1"/>
  <c r="Q31" i="1"/>
  <c r="R31" i="1"/>
  <c r="S31" i="1" a="1"/>
  <c r="S31" i="1"/>
  <c r="B16" i="1" a="1"/>
  <c r="B16" i="1"/>
  <c r="T16" i="1" a="1"/>
  <c r="T16" i="1"/>
  <c r="P16" i="1"/>
  <c r="Q16" i="1"/>
  <c r="R16" i="1"/>
  <c r="S16" i="1" a="1"/>
  <c r="S16" i="1"/>
  <c r="B26" i="1" a="1"/>
  <c r="B26" i="1"/>
  <c r="N26" i="1" a="1"/>
  <c r="N26" i="1"/>
  <c r="T26" i="1" a="1"/>
  <c r="T26" i="1"/>
  <c r="P26" i="1"/>
  <c r="Q26" i="1"/>
  <c r="R26" i="1"/>
  <c r="S26" i="1" a="1"/>
  <c r="S26" i="1"/>
  <c r="B17" i="1" a="1"/>
  <c r="B17" i="1"/>
  <c r="N17" i="1" a="1"/>
  <c r="N17" i="1"/>
  <c r="T17" i="1" a="1"/>
  <c r="T17" i="1"/>
  <c r="P17" i="1"/>
  <c r="Q17" i="1"/>
  <c r="R17" i="1"/>
  <c r="S17" i="1" a="1"/>
  <c r="S17" i="1"/>
  <c r="E13" i="3"/>
  <c r="F13" i="3"/>
  <c r="G13" i="3"/>
  <c r="H13" i="3"/>
  <c r="I13" i="3"/>
  <c r="J13" i="3" a="1"/>
  <c r="J13" i="3"/>
  <c r="K13" i="3"/>
  <c r="L13" i="3"/>
  <c r="M13" i="3"/>
  <c r="N13" i="3"/>
  <c r="O13" i="3"/>
  <c r="B13" i="1" a="1"/>
  <c r="B13" i="1"/>
  <c r="N13" i="1" a="1"/>
  <c r="N13" i="1"/>
  <c r="T13" i="1" a="1"/>
  <c r="T13" i="1"/>
  <c r="P13" i="1"/>
  <c r="Q13" i="1"/>
  <c r="R13" i="1"/>
  <c r="S13" i="1" a="1"/>
  <c r="S13" i="1"/>
  <c r="E25" i="3"/>
  <c r="F25" i="3"/>
  <c r="G25" i="3"/>
  <c r="H25" i="3"/>
  <c r="I25" i="3"/>
  <c r="J25" i="3" a="1"/>
  <c r="J25" i="3"/>
  <c r="K25" i="3"/>
  <c r="L25" i="3"/>
  <c r="M25" i="3"/>
  <c r="N25" i="3"/>
  <c r="O25" i="3"/>
  <c r="I198" i="4"/>
  <c r="J198" i="4"/>
  <c r="I199" i="4"/>
  <c r="J199" i="4"/>
  <c r="I200" i="4"/>
  <c r="J200" i="4"/>
  <c r="I201" i="4"/>
  <c r="J201" i="4"/>
  <c r="I202" i="4"/>
  <c r="J202" i="4"/>
  <c r="I203" i="4"/>
  <c r="J203" i="4"/>
  <c r="I204" i="4"/>
  <c r="J204" i="4"/>
  <c r="I205" i="4"/>
  <c r="J205" i="4"/>
  <c r="I206" i="4"/>
  <c r="J206" i="4"/>
  <c r="I207" i="4"/>
  <c r="J207" i="4"/>
  <c r="I208" i="4"/>
  <c r="J208" i="4"/>
  <c r="I209" i="4"/>
  <c r="J209" i="4"/>
  <c r="I210" i="4"/>
  <c r="J210" i="4"/>
  <c r="I211" i="4"/>
  <c r="J211" i="4"/>
  <c r="I212" i="4"/>
  <c r="J212" i="4"/>
  <c r="I213" i="4"/>
  <c r="J213" i="4"/>
  <c r="I214" i="4"/>
  <c r="J214" i="4"/>
  <c r="I215" i="4"/>
  <c r="J215" i="4"/>
  <c r="I216" i="4"/>
  <c r="J216" i="4"/>
  <c r="I217" i="4"/>
  <c r="J217" i="4"/>
  <c r="K198" i="4"/>
  <c r="K199" i="4"/>
  <c r="K200" i="4"/>
  <c r="K201" i="4"/>
  <c r="K202" i="4"/>
  <c r="K203" i="4"/>
  <c r="K204" i="4"/>
  <c r="K205" i="4"/>
  <c r="K206" i="4"/>
  <c r="K207" i="4"/>
  <c r="K208" i="4"/>
  <c r="K209" i="4"/>
  <c r="K210" i="4"/>
  <c r="K211" i="4"/>
  <c r="K212" i="4"/>
  <c r="K213" i="4"/>
  <c r="K214" i="4"/>
  <c r="K215" i="4"/>
  <c r="K216" i="4"/>
  <c r="K217" i="4"/>
  <c r="S5" i="1" a="1"/>
  <c r="S5" i="1"/>
  <c r="S6" i="1" a="1"/>
  <c r="S6" i="1"/>
  <c r="S14" i="1" a="1"/>
  <c r="S14" i="1"/>
  <c r="S4" i="1" a="1"/>
  <c r="S4" i="1"/>
  <c r="S8" i="1" a="1"/>
  <c r="S8" i="1"/>
  <c r="S7" i="1" a="1"/>
  <c r="S7" i="1"/>
  <c r="S9" i="1" a="1"/>
  <c r="S9" i="1"/>
  <c r="S12" i="1" a="1"/>
  <c r="S12" i="1"/>
  <c r="S11" i="1" a="1"/>
  <c r="S11" i="1"/>
  <c r="S10" i="1" a="1"/>
  <c r="S10" i="1"/>
  <c r="S15" i="1" a="1"/>
  <c r="S15" i="1"/>
  <c r="S27" i="1" a="1"/>
  <c r="S27" i="1"/>
  <c r="S18" i="1" a="1"/>
  <c r="S18" i="1"/>
  <c r="S25" i="1" a="1"/>
  <c r="S25" i="1"/>
  <c r="S19" i="1" a="1"/>
  <c r="S19" i="1"/>
  <c r="S20" i="1" a="1"/>
  <c r="S20" i="1"/>
  <c r="S21" i="1" a="1"/>
  <c r="S21" i="1"/>
  <c r="S23" i="1" a="1"/>
  <c r="S23" i="1"/>
  <c r="S22" i="1" a="1"/>
  <c r="S22" i="1"/>
  <c r="S24" i="1" a="1"/>
  <c r="S24" i="1"/>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O34" i="1" a="1"/>
  <c r="O34" i="1"/>
  <c r="B24" i="1" a="1"/>
  <c r="B24" i="1"/>
  <c r="B23" i="1" a="1"/>
  <c r="B23" i="1"/>
  <c r="B22" i="1" a="1"/>
  <c r="B22" i="1"/>
  <c r="B21" i="1" a="1"/>
  <c r="B21" i="1"/>
  <c r="B20" i="1" a="1"/>
  <c r="B20" i="1"/>
  <c r="B19" i="1" a="1"/>
  <c r="B19" i="1"/>
  <c r="B25" i="1" a="1"/>
  <c r="B25" i="1"/>
  <c r="B18" i="1" a="1"/>
  <c r="B18" i="1"/>
  <c r="B11" i="1" a="1"/>
  <c r="B11" i="1"/>
  <c r="B27" i="1" a="1"/>
  <c r="B27" i="1"/>
  <c r="B10" i="1" a="1"/>
  <c r="B10" i="1"/>
  <c r="B12" i="1" a="1"/>
  <c r="B12" i="1"/>
  <c r="B9" i="1" a="1"/>
  <c r="B9" i="1"/>
  <c r="B15" i="1" a="1"/>
  <c r="B15" i="1"/>
  <c r="B7" i="1" a="1"/>
  <c r="B7" i="1"/>
  <c r="B8" i="1" a="1"/>
  <c r="B8" i="1"/>
  <c r="B4" i="1" a="1"/>
  <c r="B4" i="1"/>
  <c r="B14" i="1" a="1"/>
  <c r="B14" i="1"/>
  <c r="B5" i="1" a="1"/>
  <c r="B5" i="1"/>
  <c r="B6" i="1" a="1"/>
  <c r="B6" i="1"/>
  <c r="E45" i="3"/>
  <c r="F45" i="3"/>
  <c r="G45" i="3"/>
  <c r="H45" i="3"/>
  <c r="I45" i="3"/>
  <c r="J45" i="3" a="1"/>
  <c r="J45" i="3"/>
  <c r="K45" i="3"/>
  <c r="L45" i="3"/>
  <c r="M45" i="3"/>
  <c r="N45" i="3"/>
  <c r="O45" i="3"/>
  <c r="E31" i="3"/>
  <c r="F31" i="3"/>
  <c r="G31" i="3"/>
  <c r="H31" i="3"/>
  <c r="I31" i="3"/>
  <c r="J31" i="3" a="1"/>
  <c r="J31" i="3"/>
  <c r="K31" i="3"/>
  <c r="L31" i="3"/>
  <c r="M31" i="3"/>
  <c r="N31" i="3"/>
  <c r="O31" i="3"/>
  <c r="E39" i="3"/>
  <c r="F39" i="3"/>
  <c r="G39" i="3"/>
  <c r="H39" i="3"/>
  <c r="I39" i="3"/>
  <c r="J39" i="3" a="1"/>
  <c r="J39" i="3"/>
  <c r="K39" i="3"/>
  <c r="L39" i="3"/>
  <c r="M39" i="3"/>
  <c r="N39" i="3"/>
  <c r="O39" i="3"/>
  <c r="E44" i="3"/>
  <c r="F44" i="3"/>
  <c r="G44" i="3"/>
  <c r="H44" i="3"/>
  <c r="I44" i="3"/>
  <c r="J44" i="3" a="1"/>
  <c r="J44" i="3"/>
  <c r="K44" i="3"/>
  <c r="L44" i="3"/>
  <c r="M44" i="3"/>
  <c r="N44" i="3"/>
  <c r="O44" i="3"/>
  <c r="E7" i="3"/>
  <c r="F7" i="3"/>
  <c r="G7" i="3"/>
  <c r="H7" i="3"/>
  <c r="I7" i="3"/>
  <c r="J7" i="3" a="1"/>
  <c r="J7" i="3"/>
  <c r="E5" i="3"/>
  <c r="F5" i="3"/>
  <c r="G5" i="3"/>
  <c r="H5" i="3"/>
  <c r="I5" i="3"/>
  <c r="J5" i="3" a="1"/>
  <c r="J5" i="3"/>
  <c r="E42" i="3"/>
  <c r="F42" i="3"/>
  <c r="G42" i="3"/>
  <c r="H42" i="3"/>
  <c r="I42" i="3"/>
  <c r="J42" i="3" a="1"/>
  <c r="J42" i="3"/>
  <c r="K42" i="3"/>
  <c r="L42" i="3"/>
  <c r="M42" i="3"/>
  <c r="N42" i="3"/>
  <c r="O42" i="3"/>
  <c r="E15" i="3"/>
  <c r="F15" i="3"/>
  <c r="G15" i="3"/>
  <c r="H15" i="3"/>
  <c r="I15" i="3"/>
  <c r="J15" i="3" a="1"/>
  <c r="J15" i="3"/>
  <c r="E27" i="3"/>
  <c r="F27" i="3"/>
  <c r="G27" i="3"/>
  <c r="H27" i="3"/>
  <c r="I27" i="3"/>
  <c r="J27" i="3" a="1"/>
  <c r="J27" i="3"/>
  <c r="K27" i="3"/>
  <c r="L27" i="3"/>
  <c r="M27" i="3"/>
  <c r="N27" i="3"/>
  <c r="O27" i="3"/>
  <c r="E28" i="3"/>
  <c r="F28" i="3"/>
  <c r="G28" i="3"/>
  <c r="H28" i="3"/>
  <c r="I28" i="3"/>
  <c r="J28" i="3" a="1"/>
  <c r="J28" i="3"/>
  <c r="K28" i="3"/>
  <c r="L28" i="3"/>
  <c r="M28" i="3"/>
  <c r="N28" i="3"/>
  <c r="O28" i="3"/>
  <c r="E54" i="3"/>
  <c r="F54" i="3"/>
  <c r="G54" i="3"/>
  <c r="H54" i="3"/>
  <c r="I54" i="3"/>
  <c r="J54" i="3" a="1"/>
  <c r="J54" i="3"/>
  <c r="K54" i="3"/>
  <c r="L54" i="3"/>
  <c r="M54" i="3"/>
  <c r="N54" i="3"/>
  <c r="O54" i="3"/>
  <c r="E29" i="3"/>
  <c r="F29" i="3"/>
  <c r="G29" i="3"/>
  <c r="H29" i="3"/>
  <c r="I29" i="3"/>
  <c r="J29" i="3" a="1"/>
  <c r="J29" i="3"/>
  <c r="K29" i="3"/>
  <c r="L29" i="3"/>
  <c r="M29" i="3"/>
  <c r="N29" i="3"/>
  <c r="O29" i="3"/>
  <c r="E53" i="3"/>
  <c r="F53" i="3"/>
  <c r="G53" i="3"/>
  <c r="H53" i="3"/>
  <c r="I53" i="3"/>
  <c r="J53" i="3" a="1"/>
  <c r="J53" i="3"/>
  <c r="K53" i="3"/>
  <c r="L53" i="3"/>
  <c r="M53" i="3"/>
  <c r="N53" i="3"/>
  <c r="O53" i="3"/>
  <c r="E26" i="3"/>
  <c r="F26" i="3"/>
  <c r="G26" i="3"/>
  <c r="H26" i="3"/>
  <c r="I26" i="3"/>
  <c r="J26" i="3" a="1"/>
  <c r="J26" i="3"/>
  <c r="K26" i="3"/>
  <c r="L26" i="3"/>
  <c r="M26" i="3"/>
  <c r="N26" i="3"/>
  <c r="O26" i="3"/>
  <c r="E48" i="3"/>
  <c r="F48" i="3"/>
  <c r="G48" i="3"/>
  <c r="H48" i="3"/>
  <c r="I48" i="3"/>
  <c r="J48" i="3" a="1"/>
  <c r="J48" i="3"/>
  <c r="K48" i="3"/>
  <c r="L48" i="3"/>
  <c r="M48" i="3"/>
  <c r="N48" i="3"/>
  <c r="O48" i="3"/>
  <c r="E43" i="3"/>
  <c r="F43" i="3"/>
  <c r="G43" i="3"/>
  <c r="H43" i="3"/>
  <c r="I43" i="3"/>
  <c r="J43" i="3" a="1"/>
  <c r="J43" i="3"/>
  <c r="K43" i="3"/>
  <c r="L43" i="3"/>
  <c r="M43" i="3"/>
  <c r="N43" i="3"/>
  <c r="O43" i="3"/>
  <c r="E12" i="3"/>
  <c r="E6" i="3"/>
  <c r="E4" i="3"/>
  <c r="E8" i="3"/>
  <c r="E14" i="3"/>
  <c r="E16" i="3"/>
  <c r="E11" i="3"/>
  <c r="E10" i="3"/>
  <c r="E19" i="3"/>
  <c r="E17" i="3"/>
  <c r="E22" i="3"/>
  <c r="E23" i="3"/>
  <c r="E21" i="3"/>
  <c r="E9" i="3"/>
  <c r="E20" i="3"/>
  <c r="E18" i="3"/>
  <c r="E24" i="3"/>
  <c r="E32" i="3"/>
  <c r="E30" i="3"/>
  <c r="E34" i="3"/>
  <c r="E33" i="3"/>
  <c r="E36" i="3"/>
  <c r="E38" i="3"/>
  <c r="E37" i="3"/>
  <c r="E46" i="3"/>
  <c r="E41" i="3"/>
  <c r="E35" i="3"/>
  <c r="E40" i="3"/>
  <c r="E50" i="3"/>
  <c r="E51" i="3"/>
  <c r="E47" i="3"/>
  <c r="E49" i="3"/>
  <c r="E52" i="3"/>
  <c r="E55" i="3"/>
  <c r="E57" i="3"/>
  <c r="F22" i="3"/>
  <c r="G22" i="3"/>
  <c r="H22" i="3"/>
  <c r="I22" i="3"/>
  <c r="J22" i="3" a="1"/>
  <c r="J22" i="3"/>
  <c r="K22" i="3"/>
  <c r="L22" i="3"/>
  <c r="M22" i="3"/>
  <c r="N22" i="3"/>
  <c r="O22" i="3"/>
  <c r="F24" i="3"/>
  <c r="G24" i="3"/>
  <c r="H24" i="3"/>
  <c r="I24" i="3"/>
  <c r="J24" i="3" a="1"/>
  <c r="J24" i="3"/>
  <c r="K24" i="3"/>
  <c r="L24" i="3"/>
  <c r="M24" i="3"/>
  <c r="N24" i="3"/>
  <c r="O24" i="3"/>
  <c r="F9" i="3"/>
  <c r="G9" i="3"/>
  <c r="H9" i="3"/>
  <c r="I9" i="3"/>
  <c r="J9" i="3" a="1"/>
  <c r="J9" i="3"/>
  <c r="K9" i="3"/>
  <c r="L9" i="3"/>
  <c r="M9" i="3"/>
  <c r="N9" i="3"/>
  <c r="O9" i="3"/>
  <c r="F55" i="3"/>
  <c r="G55" i="3"/>
  <c r="H55" i="3"/>
  <c r="I55" i="3"/>
  <c r="J55" i="3" a="1"/>
  <c r="J55" i="3"/>
  <c r="K55" i="3"/>
  <c r="L55" i="3"/>
  <c r="M55" i="3"/>
  <c r="N55" i="3"/>
  <c r="O55" i="3"/>
  <c r="F32" i="3"/>
  <c r="G32" i="3"/>
  <c r="H32" i="3"/>
  <c r="I32" i="3"/>
  <c r="J32" i="3" a="1"/>
  <c r="J32" i="3"/>
  <c r="K32" i="3"/>
  <c r="L32" i="3"/>
  <c r="M32" i="3"/>
  <c r="N32" i="3"/>
  <c r="O32" i="3"/>
  <c r="F34" i="3"/>
  <c r="G34" i="3"/>
  <c r="H34" i="3"/>
  <c r="I34" i="3"/>
  <c r="J34" i="3" a="1"/>
  <c r="J34" i="3"/>
  <c r="K34" i="3"/>
  <c r="L34" i="3"/>
  <c r="M34" i="3"/>
  <c r="N34" i="3"/>
  <c r="O34" i="3"/>
  <c r="J12" i="3" a="1"/>
  <c r="J12" i="3"/>
  <c r="K12" i="3"/>
  <c r="I12" i="3"/>
  <c r="O12" i="3"/>
  <c r="H12" i="3"/>
  <c r="N12" i="3"/>
  <c r="G12" i="3"/>
  <c r="M12" i="3"/>
  <c r="F12" i="3"/>
  <c r="L12" i="3"/>
  <c r="J51" i="3" a="1"/>
  <c r="J51" i="3"/>
  <c r="K51" i="3"/>
  <c r="I51" i="3"/>
  <c r="O51" i="3"/>
  <c r="H51" i="3"/>
  <c r="N51" i="3"/>
  <c r="G51" i="3"/>
  <c r="M51" i="3"/>
  <c r="F51" i="3"/>
  <c r="L51" i="3"/>
  <c r="F20" i="3"/>
  <c r="G20" i="3"/>
  <c r="H20" i="3"/>
  <c r="I20" i="3"/>
  <c r="J20" i="3" a="1"/>
  <c r="J20" i="3"/>
  <c r="K20" i="3"/>
  <c r="L20" i="3"/>
  <c r="M20" i="3"/>
  <c r="N20" i="3"/>
  <c r="O20" i="3"/>
  <c r="F8" i="3"/>
  <c r="G8" i="3"/>
  <c r="H8" i="3"/>
  <c r="I8" i="3"/>
  <c r="J8" i="3" a="1"/>
  <c r="J8" i="3"/>
  <c r="F11" i="3"/>
  <c r="G11" i="3"/>
  <c r="H11" i="3"/>
  <c r="I11" i="3"/>
  <c r="J11" i="3" a="1"/>
  <c r="J11" i="3"/>
  <c r="J18" i="3" a="1"/>
  <c r="J18" i="3"/>
  <c r="K18" i="3"/>
  <c r="I18" i="3"/>
  <c r="O18" i="3"/>
  <c r="H18" i="3"/>
  <c r="N18" i="3"/>
  <c r="G18" i="3"/>
  <c r="M18" i="3"/>
  <c r="F18" i="3"/>
  <c r="L18" i="3"/>
  <c r="J52" i="3" a="1"/>
  <c r="J52" i="3"/>
  <c r="K52" i="3"/>
  <c r="I52" i="3"/>
  <c r="O52" i="3"/>
  <c r="H52" i="3"/>
  <c r="N52" i="3"/>
  <c r="G52" i="3"/>
  <c r="M52" i="3"/>
  <c r="F52" i="3"/>
  <c r="L52" i="3"/>
  <c r="J41" i="3" a="1"/>
  <c r="J41" i="3"/>
  <c r="K41" i="3"/>
  <c r="I41" i="3"/>
  <c r="O41" i="3"/>
  <c r="H41" i="3"/>
  <c r="N41" i="3"/>
  <c r="G41" i="3"/>
  <c r="M41" i="3"/>
  <c r="F41" i="3"/>
  <c r="L41" i="3"/>
  <c r="J40" i="3" a="1"/>
  <c r="J40" i="3"/>
  <c r="K40" i="3"/>
  <c r="I40" i="3"/>
  <c r="O40" i="3"/>
  <c r="H40" i="3"/>
  <c r="N40" i="3"/>
  <c r="G40" i="3"/>
  <c r="M40" i="3"/>
  <c r="F40" i="3"/>
  <c r="L40" i="3"/>
  <c r="F49" i="3"/>
  <c r="G49" i="3"/>
  <c r="H49" i="3"/>
  <c r="I49" i="3"/>
  <c r="J49" i="3" a="1"/>
  <c r="J49" i="3"/>
  <c r="K49" i="3"/>
  <c r="L49" i="3"/>
  <c r="M49" i="3"/>
  <c r="N49" i="3"/>
  <c r="O49" i="3"/>
  <c r="F47" i="3"/>
  <c r="G47" i="3"/>
  <c r="H47" i="3"/>
  <c r="I47" i="3"/>
  <c r="J47" i="3" a="1"/>
  <c r="J47" i="3"/>
  <c r="K47" i="3"/>
  <c r="L47" i="3"/>
  <c r="M47" i="3"/>
  <c r="N47" i="3"/>
  <c r="O47" i="3"/>
  <c r="J10" i="3" a="1"/>
  <c r="J10" i="3"/>
  <c r="I10" i="3"/>
  <c r="H10" i="3"/>
  <c r="G10" i="3"/>
  <c r="F10" i="3"/>
  <c r="F19" i="3"/>
  <c r="G19" i="3"/>
  <c r="H19" i="3"/>
  <c r="I19" i="3"/>
  <c r="J19" i="3" a="1"/>
  <c r="J19" i="3"/>
  <c r="F17" i="3"/>
  <c r="F30" i="3"/>
  <c r="F37" i="3"/>
  <c r="F4" i="3"/>
  <c r="F50" i="3"/>
  <c r="F57" i="3"/>
  <c r="F38" i="3"/>
  <c r="F23" i="3"/>
  <c r="F46" i="3"/>
  <c r="F33" i="3"/>
  <c r="F6" i="3"/>
  <c r="F35" i="3"/>
  <c r="F21" i="3"/>
  <c r="F14" i="3"/>
  <c r="F16" i="3"/>
  <c r="F36" i="3"/>
  <c r="G17" i="3"/>
  <c r="G30" i="3"/>
  <c r="G37" i="3"/>
  <c r="G4" i="3"/>
  <c r="G50" i="3"/>
  <c r="G57" i="3"/>
  <c r="G38" i="3"/>
  <c r="G23" i="3"/>
  <c r="G46" i="3"/>
  <c r="G33" i="3"/>
  <c r="G6" i="3"/>
  <c r="G35" i="3"/>
  <c r="G21" i="3"/>
  <c r="G14" i="3"/>
  <c r="G16" i="3"/>
  <c r="G36" i="3"/>
  <c r="J36" i="3" a="1"/>
  <c r="J36" i="3"/>
  <c r="K36" i="3"/>
  <c r="I36" i="3"/>
  <c r="O36" i="3"/>
  <c r="H36" i="3"/>
  <c r="N36" i="3"/>
  <c r="M36" i="3"/>
  <c r="L36" i="3"/>
  <c r="H16" i="3"/>
  <c r="I16" i="3"/>
  <c r="J16" i="3" a="1"/>
  <c r="J16" i="3"/>
  <c r="H14" i="3"/>
  <c r="I14" i="3"/>
  <c r="J14" i="3" a="1"/>
  <c r="J14" i="3"/>
  <c r="H21" i="3"/>
  <c r="I21" i="3"/>
  <c r="J21" i="3" a="1"/>
  <c r="J21" i="3"/>
  <c r="K21" i="3"/>
  <c r="L21" i="3"/>
  <c r="M21" i="3"/>
  <c r="N21" i="3"/>
  <c r="O21" i="3"/>
  <c r="H35" i="3"/>
  <c r="I35" i="3"/>
  <c r="J35" i="3" a="1"/>
  <c r="J35" i="3"/>
  <c r="K35" i="3"/>
  <c r="L35" i="3"/>
  <c r="M35" i="3"/>
  <c r="N35" i="3"/>
  <c r="O35" i="3"/>
  <c r="H6" i="3"/>
  <c r="I6" i="3"/>
  <c r="J6" i="3" a="1"/>
  <c r="J6" i="3"/>
  <c r="H33" i="3"/>
  <c r="I33" i="3"/>
  <c r="J33" i="3" a="1"/>
  <c r="J33" i="3"/>
  <c r="K33" i="3"/>
  <c r="L33" i="3"/>
  <c r="M33" i="3"/>
  <c r="N33" i="3"/>
  <c r="O33" i="3"/>
  <c r="H46" i="3"/>
  <c r="I46" i="3"/>
  <c r="J46" i="3" a="1"/>
  <c r="J46" i="3"/>
  <c r="K46" i="3"/>
  <c r="L46" i="3"/>
  <c r="M46" i="3"/>
  <c r="N46" i="3"/>
  <c r="O46" i="3"/>
  <c r="H23" i="3"/>
  <c r="I23" i="3"/>
  <c r="J23" i="3" a="1"/>
  <c r="J23" i="3"/>
  <c r="K23" i="3"/>
  <c r="L23" i="3"/>
  <c r="M23" i="3"/>
  <c r="N23" i="3"/>
  <c r="O23" i="3"/>
  <c r="J38" i="3" a="1"/>
  <c r="J38" i="3"/>
  <c r="K38" i="3"/>
  <c r="I38" i="3"/>
  <c r="O38" i="3"/>
  <c r="H38" i="3"/>
  <c r="N38" i="3"/>
  <c r="M38" i="3"/>
  <c r="L38" i="3"/>
  <c r="H57" i="3"/>
  <c r="I57" i="3"/>
  <c r="J57" i="3" a="1"/>
  <c r="J57" i="3"/>
  <c r="K57" i="3"/>
  <c r="L57" i="3"/>
  <c r="M57" i="3"/>
  <c r="N57" i="3"/>
  <c r="O57" i="3"/>
  <c r="H50" i="3"/>
  <c r="I50" i="3"/>
  <c r="J50" i="3" a="1"/>
  <c r="J50" i="3"/>
  <c r="K50" i="3"/>
  <c r="L50" i="3"/>
  <c r="M50" i="3"/>
  <c r="N50" i="3"/>
  <c r="O50" i="3"/>
  <c r="J4" i="3" a="1"/>
  <c r="J4" i="3"/>
  <c r="I4" i="3"/>
  <c r="H4" i="3"/>
  <c r="I30" i="3"/>
  <c r="I37" i="3"/>
  <c r="I17" i="3"/>
  <c r="H30" i="3"/>
  <c r="H37" i="3"/>
  <c r="H17" i="3"/>
  <c r="J30" i="3" a="1"/>
  <c r="J30" i="3"/>
  <c r="K30" i="3"/>
  <c r="J37" i="3" a="1"/>
  <c r="J37" i="3"/>
  <c r="K37" i="3"/>
  <c r="J17" i="3" a="1"/>
  <c r="J17" i="3"/>
  <c r="N6" i="1" a="1"/>
  <c r="N6" i="1"/>
  <c r="T6" i="1" a="1"/>
  <c r="T6" i="1"/>
  <c r="P6" i="1"/>
  <c r="Q6" i="1"/>
  <c r="R6" i="1"/>
  <c r="J5" i="2"/>
  <c r="I4" i="2" a="1"/>
  <c r="I4" i="2"/>
  <c r="K4" i="2"/>
  <c r="N5" i="1" a="1"/>
  <c r="N5" i="1"/>
  <c r="T5" i="1" a="1"/>
  <c r="T5" i="1"/>
  <c r="P5" i="1"/>
  <c r="Q5" i="1"/>
  <c r="R5" i="1"/>
  <c r="N14" i="1" a="1"/>
  <c r="N14" i="1"/>
  <c r="T14" i="1" a="1"/>
  <c r="T14" i="1"/>
  <c r="P14" i="1"/>
  <c r="Q14" i="1"/>
  <c r="R14" i="1"/>
  <c r="N4" i="1" a="1"/>
  <c r="N4" i="1"/>
  <c r="T4" i="1" a="1"/>
  <c r="T4" i="1"/>
  <c r="P4" i="1"/>
  <c r="Q4" i="1"/>
  <c r="R4" i="1"/>
  <c r="N8" i="1" a="1"/>
  <c r="N8" i="1"/>
  <c r="T8" i="1" a="1"/>
  <c r="T8" i="1"/>
  <c r="P8" i="1"/>
  <c r="Q8" i="1"/>
  <c r="R8" i="1"/>
  <c r="N7" i="1" a="1"/>
  <c r="N7" i="1"/>
  <c r="T7" i="1" a="1"/>
  <c r="T7" i="1"/>
  <c r="P7" i="1"/>
  <c r="Q7" i="1"/>
  <c r="R7" i="1"/>
  <c r="N15" i="1" a="1"/>
  <c r="N15" i="1"/>
  <c r="T15" i="1" a="1"/>
  <c r="T15" i="1"/>
  <c r="P15" i="1"/>
  <c r="Q15" i="1"/>
  <c r="R15" i="1"/>
  <c r="N9" i="1" a="1"/>
  <c r="N9" i="1"/>
  <c r="T9" i="1" a="1"/>
  <c r="T9" i="1"/>
  <c r="P9" i="1"/>
  <c r="Q9" i="1"/>
  <c r="R9" i="1"/>
  <c r="N12" i="1" a="1"/>
  <c r="N12" i="1"/>
  <c r="T12" i="1" a="1"/>
  <c r="T12" i="1"/>
  <c r="P12" i="1"/>
  <c r="Q12" i="1"/>
  <c r="R12" i="1"/>
  <c r="N10" i="1" a="1"/>
  <c r="N10" i="1"/>
  <c r="T10" i="1" a="1"/>
  <c r="T10" i="1"/>
  <c r="P10" i="1"/>
  <c r="Q10" i="1"/>
  <c r="R10" i="1"/>
  <c r="N27" i="1" a="1"/>
  <c r="N27" i="1"/>
  <c r="T27" i="1" a="1"/>
  <c r="T27" i="1"/>
  <c r="P27" i="1"/>
  <c r="Q27" i="1"/>
  <c r="R27" i="1"/>
  <c r="N11" i="1" a="1"/>
  <c r="N11" i="1"/>
  <c r="T11" i="1" a="1"/>
  <c r="T11" i="1"/>
  <c r="P11" i="1"/>
  <c r="Q11" i="1"/>
  <c r="R11" i="1"/>
  <c r="N18" i="1" a="1"/>
  <c r="N18" i="1"/>
  <c r="T18" i="1" a="1"/>
  <c r="T18" i="1"/>
  <c r="P18" i="1"/>
  <c r="Q18" i="1"/>
  <c r="R18" i="1"/>
  <c r="N25" i="1" a="1"/>
  <c r="N25" i="1"/>
  <c r="T25" i="1" a="1"/>
  <c r="T25" i="1"/>
  <c r="P25" i="1"/>
  <c r="Q25" i="1"/>
  <c r="R25" i="1"/>
  <c r="N19" i="1" a="1"/>
  <c r="N19" i="1"/>
  <c r="T19" i="1" a="1"/>
  <c r="T19" i="1"/>
  <c r="P19" i="1"/>
  <c r="Q19" i="1"/>
  <c r="R19" i="1"/>
  <c r="N20" i="1" a="1"/>
  <c r="N20" i="1"/>
  <c r="T20" i="1" a="1"/>
  <c r="T20" i="1"/>
  <c r="P20" i="1"/>
  <c r="Q20" i="1"/>
  <c r="R20" i="1"/>
  <c r="N21" i="1" a="1"/>
  <c r="N21" i="1"/>
  <c r="T21" i="1" a="1"/>
  <c r="T21" i="1"/>
  <c r="P21" i="1"/>
  <c r="Q21" i="1"/>
  <c r="R21" i="1"/>
  <c r="N22" i="1" a="1"/>
  <c r="N22" i="1"/>
  <c r="T22" i="1" a="1"/>
  <c r="T22" i="1"/>
  <c r="P22" i="1"/>
  <c r="Q22" i="1"/>
  <c r="R22" i="1"/>
  <c r="N23" i="1" a="1"/>
  <c r="N23" i="1"/>
  <c r="T23" i="1" a="1"/>
  <c r="T23" i="1"/>
  <c r="P23" i="1"/>
  <c r="Q23" i="1"/>
  <c r="R23" i="1"/>
  <c r="N24" i="1" a="1"/>
  <c r="N24" i="1"/>
  <c r="T24" i="1" a="1"/>
  <c r="T24" i="1"/>
  <c r="P24" i="1"/>
  <c r="Q24" i="1"/>
  <c r="R24" i="1"/>
  <c r="J197" i="4"/>
  <c r="K197" i="4"/>
  <c r="J196" i="4"/>
  <c r="K196" i="4"/>
  <c r="J195" i="4"/>
  <c r="K195" i="4"/>
  <c r="J194" i="4"/>
  <c r="K194" i="4"/>
  <c r="J193" i="4"/>
  <c r="K193" i="4"/>
  <c r="J192" i="4"/>
  <c r="K192" i="4"/>
  <c r="J191" i="4"/>
  <c r="K191" i="4"/>
  <c r="J190" i="4"/>
  <c r="K190" i="4"/>
  <c r="J189" i="4"/>
  <c r="K189" i="4"/>
  <c r="J188" i="4"/>
  <c r="K188" i="4"/>
  <c r="J187" i="4"/>
  <c r="K187" i="4"/>
  <c r="J186" i="4"/>
  <c r="K186" i="4"/>
  <c r="J185" i="4"/>
  <c r="K185" i="4"/>
  <c r="J184" i="4"/>
  <c r="K184" i="4"/>
  <c r="J183" i="4"/>
  <c r="K183" i="4"/>
  <c r="J182" i="4"/>
  <c r="K182" i="4"/>
  <c r="J181" i="4"/>
  <c r="K181" i="4"/>
  <c r="J180" i="4"/>
  <c r="K180" i="4"/>
  <c r="J179" i="4"/>
  <c r="K179" i="4"/>
  <c r="J178" i="4"/>
  <c r="K178" i="4"/>
  <c r="J177" i="4"/>
  <c r="K177" i="4"/>
  <c r="J176" i="4"/>
  <c r="K176" i="4"/>
  <c r="J175" i="4"/>
  <c r="K175" i="4"/>
  <c r="J174" i="4"/>
  <c r="K174" i="4"/>
  <c r="J173" i="4"/>
  <c r="K173" i="4"/>
  <c r="J172" i="4"/>
  <c r="K172" i="4"/>
  <c r="J171" i="4"/>
  <c r="K171" i="4"/>
  <c r="J170" i="4"/>
  <c r="K170" i="4"/>
  <c r="J169" i="4"/>
  <c r="K169" i="4"/>
  <c r="J168" i="4"/>
  <c r="K168" i="4"/>
  <c r="J167" i="4"/>
  <c r="K167" i="4"/>
  <c r="J166" i="4"/>
  <c r="K166" i="4"/>
  <c r="J165" i="4"/>
  <c r="K165" i="4"/>
  <c r="J164" i="4"/>
  <c r="K164" i="4"/>
  <c r="J163" i="4"/>
  <c r="K163" i="4"/>
  <c r="J162" i="4"/>
  <c r="K162" i="4"/>
  <c r="J161" i="4"/>
  <c r="K161" i="4"/>
  <c r="J160" i="4"/>
  <c r="K160" i="4"/>
  <c r="J159" i="4"/>
  <c r="K159" i="4"/>
  <c r="J158" i="4"/>
  <c r="K158" i="4"/>
  <c r="J157" i="4"/>
  <c r="K157" i="4"/>
  <c r="J156" i="4"/>
  <c r="K156" i="4"/>
  <c r="J155" i="4"/>
  <c r="K155" i="4"/>
  <c r="J154" i="4"/>
  <c r="K154" i="4"/>
  <c r="J153" i="4"/>
  <c r="K153" i="4"/>
  <c r="J152" i="4"/>
  <c r="K152" i="4"/>
  <c r="J151" i="4"/>
  <c r="K151" i="4"/>
  <c r="J150" i="4"/>
  <c r="K150" i="4"/>
  <c r="J149" i="4"/>
  <c r="K149" i="4"/>
  <c r="J148" i="4"/>
  <c r="K148" i="4"/>
  <c r="J147" i="4"/>
  <c r="K147" i="4"/>
  <c r="J146" i="4"/>
  <c r="K146" i="4"/>
  <c r="J145" i="4"/>
  <c r="K145" i="4"/>
  <c r="J144" i="4"/>
  <c r="K144" i="4"/>
  <c r="J143" i="4"/>
  <c r="K143" i="4"/>
  <c r="J142" i="4"/>
  <c r="K142" i="4"/>
  <c r="J141" i="4"/>
  <c r="K141" i="4"/>
  <c r="J140" i="4"/>
  <c r="K140" i="4"/>
  <c r="J139" i="4"/>
  <c r="K139" i="4"/>
  <c r="J138" i="4"/>
  <c r="K138" i="4"/>
  <c r="J137" i="4"/>
  <c r="K137" i="4"/>
  <c r="J136" i="4"/>
  <c r="K136" i="4"/>
  <c r="J135" i="4"/>
  <c r="K135" i="4"/>
  <c r="J134" i="4"/>
  <c r="K134" i="4"/>
  <c r="J133" i="4"/>
  <c r="K133" i="4"/>
  <c r="J132" i="4"/>
  <c r="K132" i="4"/>
  <c r="J131" i="4"/>
  <c r="K131" i="4"/>
  <c r="J130" i="4"/>
  <c r="K130" i="4"/>
  <c r="J129" i="4"/>
  <c r="K129" i="4"/>
  <c r="J128" i="4"/>
  <c r="K128" i="4"/>
  <c r="J127" i="4"/>
  <c r="K127" i="4"/>
  <c r="J126" i="4"/>
  <c r="K126" i="4"/>
  <c r="J125" i="4"/>
  <c r="K125" i="4"/>
  <c r="J124" i="4"/>
  <c r="K124" i="4"/>
  <c r="J123" i="4"/>
  <c r="K123" i="4"/>
  <c r="J122" i="4"/>
  <c r="K122" i="4"/>
  <c r="J121" i="4"/>
  <c r="K121" i="4"/>
  <c r="J120" i="4"/>
  <c r="K120" i="4"/>
  <c r="J119" i="4"/>
  <c r="K119" i="4"/>
  <c r="J118" i="4"/>
  <c r="K118" i="4"/>
  <c r="J117" i="4"/>
  <c r="K117" i="4"/>
  <c r="J116" i="4"/>
  <c r="K116" i="4"/>
  <c r="J115" i="4"/>
  <c r="K115" i="4"/>
  <c r="J114" i="4"/>
  <c r="K114" i="4"/>
  <c r="J113" i="4"/>
  <c r="K113" i="4"/>
  <c r="J112" i="4"/>
  <c r="K112" i="4"/>
  <c r="J111" i="4"/>
  <c r="K111" i="4"/>
  <c r="J110" i="4"/>
  <c r="K110" i="4"/>
  <c r="J109" i="4"/>
  <c r="K109" i="4"/>
  <c r="J108" i="4"/>
  <c r="K108" i="4"/>
  <c r="J107" i="4"/>
  <c r="K107" i="4"/>
  <c r="J106" i="4"/>
  <c r="K106" i="4"/>
  <c r="J105" i="4"/>
  <c r="K105" i="4"/>
  <c r="J104" i="4"/>
  <c r="K104" i="4"/>
  <c r="J103" i="4"/>
  <c r="K103" i="4"/>
  <c r="J102" i="4"/>
  <c r="K102" i="4"/>
  <c r="J101" i="4"/>
  <c r="K101" i="4"/>
  <c r="J100" i="4"/>
  <c r="K100" i="4"/>
  <c r="J99" i="4"/>
  <c r="K99" i="4"/>
  <c r="J98" i="4"/>
  <c r="K98" i="4"/>
  <c r="J97" i="4"/>
  <c r="K97" i="4"/>
  <c r="J96" i="4"/>
  <c r="K96" i="4"/>
  <c r="J95" i="4"/>
  <c r="K95" i="4"/>
  <c r="J94" i="4"/>
  <c r="K94" i="4"/>
  <c r="J93" i="4"/>
  <c r="K93" i="4"/>
  <c r="J92" i="4"/>
  <c r="K92" i="4"/>
  <c r="J91" i="4"/>
  <c r="K91" i="4"/>
  <c r="J90" i="4"/>
  <c r="K90" i="4"/>
  <c r="J89" i="4"/>
  <c r="K89" i="4"/>
  <c r="J88" i="4"/>
  <c r="K88" i="4"/>
  <c r="J87" i="4"/>
  <c r="K87" i="4"/>
  <c r="J86" i="4"/>
  <c r="K86" i="4"/>
  <c r="J85" i="4"/>
  <c r="K85" i="4"/>
  <c r="J84" i="4"/>
  <c r="K84" i="4"/>
  <c r="J83" i="4"/>
  <c r="K83" i="4"/>
  <c r="J82" i="4"/>
  <c r="K82" i="4"/>
  <c r="J81" i="4"/>
  <c r="K81" i="4"/>
  <c r="J80" i="4"/>
  <c r="K80" i="4"/>
  <c r="J79" i="4"/>
  <c r="K79" i="4"/>
  <c r="J78" i="4"/>
  <c r="K78" i="4"/>
  <c r="J77" i="4"/>
  <c r="K77" i="4"/>
  <c r="J76" i="4"/>
  <c r="K76" i="4"/>
  <c r="J75" i="4"/>
  <c r="K75" i="4"/>
  <c r="J74" i="4"/>
  <c r="K74" i="4"/>
  <c r="J73" i="4"/>
  <c r="K73" i="4"/>
  <c r="J72" i="4"/>
  <c r="K72" i="4"/>
  <c r="J71" i="4"/>
  <c r="K71" i="4"/>
  <c r="J70" i="4"/>
  <c r="K70" i="4"/>
  <c r="J69" i="4"/>
  <c r="K69" i="4"/>
  <c r="J68" i="4"/>
  <c r="K68" i="4"/>
  <c r="J67" i="4"/>
  <c r="K67" i="4"/>
  <c r="J66" i="4"/>
  <c r="K66" i="4"/>
  <c r="J65" i="4"/>
  <c r="K65" i="4"/>
  <c r="J64" i="4"/>
  <c r="K64" i="4"/>
  <c r="J63" i="4"/>
  <c r="K63" i="4"/>
  <c r="J62" i="4"/>
  <c r="K62" i="4"/>
  <c r="J61" i="4"/>
  <c r="K61" i="4"/>
  <c r="J60" i="4"/>
  <c r="K60" i="4"/>
  <c r="J59" i="4"/>
  <c r="K59" i="4"/>
  <c r="J58" i="4"/>
  <c r="K58" i="4"/>
  <c r="J57" i="4"/>
  <c r="K57" i="4"/>
  <c r="J56" i="4"/>
  <c r="K56" i="4"/>
  <c r="J55" i="4"/>
  <c r="K55" i="4"/>
  <c r="J54" i="4"/>
  <c r="K54" i="4"/>
  <c r="J53" i="4"/>
  <c r="K53" i="4"/>
  <c r="J52" i="4"/>
  <c r="K52" i="4"/>
  <c r="J51" i="4"/>
  <c r="K51" i="4"/>
  <c r="J50" i="4"/>
  <c r="K50" i="4"/>
  <c r="J49" i="4"/>
  <c r="K49" i="4"/>
  <c r="J48" i="4"/>
  <c r="K48" i="4"/>
  <c r="J47" i="4"/>
  <c r="K47" i="4"/>
  <c r="J46" i="4"/>
  <c r="K46" i="4"/>
  <c r="J45" i="4"/>
  <c r="K45" i="4"/>
  <c r="J44" i="4"/>
  <c r="K44" i="4"/>
  <c r="J43" i="4"/>
  <c r="K43" i="4"/>
  <c r="J42" i="4"/>
  <c r="K42" i="4"/>
  <c r="J41" i="4"/>
  <c r="K41" i="4"/>
  <c r="J40" i="4"/>
  <c r="K40" i="4"/>
  <c r="J39" i="4"/>
  <c r="K39" i="4"/>
  <c r="J38" i="4"/>
  <c r="K38" i="4"/>
  <c r="J37" i="4"/>
  <c r="K37" i="4"/>
  <c r="J36" i="4"/>
  <c r="K36" i="4"/>
  <c r="J35" i="4"/>
  <c r="K35" i="4"/>
  <c r="J34" i="4"/>
  <c r="K34" i="4"/>
  <c r="J33" i="4"/>
  <c r="K33" i="4"/>
  <c r="J32" i="4"/>
  <c r="K32" i="4"/>
  <c r="J31" i="4"/>
  <c r="K31" i="4"/>
  <c r="J30" i="4"/>
  <c r="K30" i="4"/>
  <c r="J29" i="4"/>
  <c r="K29" i="4"/>
  <c r="J28" i="4"/>
  <c r="K28" i="4"/>
  <c r="J27" i="4"/>
  <c r="K27" i="4"/>
  <c r="J26" i="4"/>
  <c r="K26" i="4"/>
  <c r="J25" i="4"/>
  <c r="K25" i="4"/>
  <c r="J24" i="4"/>
  <c r="K24" i="4"/>
  <c r="J23" i="4"/>
  <c r="K23" i="4"/>
  <c r="J22" i="4"/>
  <c r="K22" i="4"/>
  <c r="J21" i="4"/>
  <c r="K21" i="4"/>
  <c r="J20" i="4"/>
  <c r="K20" i="4"/>
  <c r="J19" i="4"/>
  <c r="K19" i="4"/>
  <c r="J18" i="4"/>
  <c r="K18" i="4"/>
  <c r="J17" i="4"/>
  <c r="K17" i="4"/>
  <c r="J16" i="4"/>
  <c r="K16" i="4"/>
  <c r="J15" i="4"/>
  <c r="K15" i="4"/>
  <c r="J14" i="4"/>
  <c r="K14" i="4"/>
  <c r="J13" i="4"/>
  <c r="K13" i="4"/>
  <c r="J12" i="4"/>
  <c r="K12" i="4"/>
  <c r="J11" i="4"/>
  <c r="K11" i="4"/>
  <c r="J10" i="4"/>
  <c r="K10" i="4"/>
  <c r="J9" i="4"/>
  <c r="K9" i="4"/>
  <c r="J8" i="4"/>
  <c r="K8" i="4"/>
  <c r="J7" i="4"/>
  <c r="K7" i="4"/>
  <c r="J6" i="4"/>
  <c r="K6" i="4"/>
  <c r="J5" i="4"/>
  <c r="K5" i="4"/>
  <c r="J4" i="4"/>
  <c r="K4" i="4"/>
  <c r="K17" i="3"/>
  <c r="L17" i="3"/>
  <c r="M17" i="3"/>
  <c r="N17" i="3"/>
  <c r="O17" i="3"/>
  <c r="K4" i="3"/>
  <c r="L4" i="3"/>
  <c r="M4" i="3"/>
  <c r="N4" i="3"/>
  <c r="O4" i="3"/>
  <c r="K6" i="3"/>
  <c r="L6" i="3"/>
  <c r="M6" i="3"/>
  <c r="N6" i="3"/>
  <c r="O6" i="3"/>
  <c r="K14" i="3"/>
  <c r="L14" i="3"/>
  <c r="M14" i="3"/>
  <c r="N14" i="3"/>
  <c r="O14" i="3"/>
  <c r="K16" i="3"/>
  <c r="L16" i="3"/>
  <c r="M16" i="3"/>
  <c r="N16" i="3"/>
  <c r="O16" i="3"/>
  <c r="K19" i="3"/>
  <c r="L19" i="3"/>
  <c r="M19" i="3"/>
  <c r="N19" i="3"/>
  <c r="O19" i="3"/>
  <c r="K10" i="3"/>
  <c r="L10" i="3"/>
  <c r="M10" i="3"/>
  <c r="N10" i="3"/>
  <c r="O10" i="3"/>
  <c r="K11" i="3"/>
  <c r="L11" i="3"/>
  <c r="M11" i="3"/>
  <c r="N11" i="3"/>
  <c r="O11" i="3"/>
  <c r="K8" i="3"/>
  <c r="L8" i="3"/>
  <c r="M8" i="3"/>
  <c r="N8" i="3"/>
  <c r="O8" i="3"/>
  <c r="K15" i="3"/>
  <c r="L15" i="3"/>
  <c r="M15" i="3"/>
  <c r="N15" i="3"/>
  <c r="O15" i="3"/>
  <c r="K5" i="3"/>
  <c r="L5" i="3"/>
  <c r="M5" i="3"/>
  <c r="N5" i="3"/>
  <c r="O5" i="3"/>
  <c r="K7" i="3"/>
  <c r="L7" i="3"/>
  <c r="M7" i="3"/>
  <c r="N7" i="3"/>
  <c r="O7" i="3"/>
  <c r="O37" i="3"/>
  <c r="N37" i="3"/>
  <c r="M37" i="3"/>
  <c r="L37" i="3"/>
  <c r="O30" i="3"/>
  <c r="N30" i="3"/>
  <c r="M30" i="3"/>
  <c r="L30" i="3"/>
  <c r="G4" i="2"/>
  <c r="K5" i="2"/>
  <c r="L4" i="2"/>
  <c r="L5" i="2"/>
  <c r="M5" i="2"/>
  <c r="M4" i="2"/>
  <c r="C6" i="1"/>
  <c r="O32" i="1"/>
  <c r="K34" i="1"/>
  <c r="E6" i="1"/>
  <c r="H6" i="1"/>
  <c r="E16" i="1"/>
  <c r="H16" i="1"/>
  <c r="E31" i="1"/>
  <c r="H31" i="1"/>
  <c r="E29" i="1"/>
  <c r="H29" i="1"/>
  <c r="E28" i="1"/>
  <c r="H28" i="1"/>
  <c r="I6" i="1"/>
  <c r="J6" i="1"/>
  <c r="K6" i="1"/>
  <c r="I5" i="1"/>
  <c r="J5" i="1"/>
  <c r="K5" i="1"/>
  <c r="I4" i="1"/>
  <c r="J4" i="1"/>
  <c r="K4" i="1"/>
  <c r="I14" i="1"/>
  <c r="J14" i="1"/>
  <c r="K14" i="1"/>
  <c r="I8" i="1"/>
  <c r="J8" i="1"/>
  <c r="K8" i="1"/>
  <c r="I7" i="1"/>
  <c r="J7" i="1"/>
  <c r="K7" i="1"/>
  <c r="I9" i="1"/>
  <c r="J9" i="1"/>
  <c r="K9" i="1"/>
  <c r="I12" i="1"/>
  <c r="J12" i="1"/>
  <c r="K12" i="1"/>
  <c r="I13" i="1"/>
  <c r="J13" i="1"/>
  <c r="K13" i="1"/>
  <c r="I11" i="1"/>
  <c r="J11" i="1"/>
  <c r="K11" i="1"/>
  <c r="I10" i="1"/>
  <c r="J10" i="1"/>
  <c r="K10" i="1"/>
  <c r="I15" i="1"/>
  <c r="J15" i="1"/>
  <c r="K15" i="1"/>
  <c r="I27" i="1"/>
  <c r="J27" i="1"/>
  <c r="K27" i="1"/>
  <c r="I18" i="1"/>
  <c r="J18" i="1"/>
  <c r="K18" i="1"/>
  <c r="I25" i="1"/>
  <c r="J25" i="1"/>
  <c r="K25" i="1"/>
  <c r="I17" i="1"/>
  <c r="J17" i="1"/>
  <c r="K17" i="1"/>
  <c r="I26" i="1"/>
  <c r="J26" i="1"/>
  <c r="K26" i="1"/>
  <c r="I19" i="1"/>
  <c r="J19" i="1"/>
  <c r="K19" i="1"/>
  <c r="I20" i="1"/>
  <c r="J20" i="1"/>
  <c r="K20" i="1"/>
  <c r="I21" i="1"/>
  <c r="J21" i="1"/>
  <c r="K21" i="1"/>
  <c r="I22" i="1"/>
  <c r="J22" i="1"/>
  <c r="K22" i="1"/>
  <c r="I23" i="1"/>
  <c r="J23" i="1"/>
  <c r="K23" i="1"/>
  <c r="I24" i="1"/>
  <c r="J24" i="1"/>
  <c r="K24" i="1"/>
  <c r="I16" i="1"/>
  <c r="J16" i="1"/>
  <c r="K16" i="1"/>
  <c r="I31" i="1"/>
  <c r="J31" i="1"/>
  <c r="K31" i="1"/>
  <c r="I30" i="1"/>
  <c r="J30" i="1"/>
  <c r="K30" i="1"/>
  <c r="I29" i="1"/>
  <c r="J29" i="1"/>
  <c r="K29" i="1"/>
  <c r="I28" i="1"/>
  <c r="J28" i="1"/>
  <c r="K28" i="1"/>
  <c r="E5" i="1"/>
  <c r="H5" i="1"/>
  <c r="E4" i="1"/>
  <c r="H4" i="1"/>
  <c r="E14" i="1"/>
  <c r="H14" i="1"/>
  <c r="E8" i="1"/>
  <c r="H8" i="1"/>
  <c r="E12" i="1"/>
  <c r="H12" i="1"/>
  <c r="E18" i="1"/>
  <c r="H18" i="1"/>
  <c r="E25" i="1"/>
  <c r="H25" i="1"/>
  <c r="E7" i="1"/>
  <c r="H7" i="1"/>
  <c r="E11" i="1"/>
  <c r="H11" i="1"/>
  <c r="E13" i="1"/>
  <c r="H13" i="1"/>
  <c r="E10" i="1"/>
  <c r="H10" i="1"/>
  <c r="E26" i="1"/>
  <c r="H26" i="1"/>
  <c r="E17" i="1"/>
  <c r="H17" i="1"/>
  <c r="E20" i="1"/>
  <c r="H20" i="1"/>
  <c r="E9" i="1"/>
  <c r="H9" i="1"/>
  <c r="E30" i="1"/>
  <c r="H30" i="1"/>
  <c r="E24" i="1"/>
  <c r="H24" i="1"/>
  <c r="E23" i="1"/>
  <c r="H23" i="1"/>
  <c r="E22" i="1"/>
  <c r="H22" i="1"/>
  <c r="E21" i="1"/>
  <c r="H21" i="1"/>
  <c r="E19" i="1"/>
  <c r="H19" i="1"/>
  <c r="E27" i="1"/>
  <c r="H27" i="1"/>
  <c r="E15" i="1"/>
  <c r="H15" i="1"/>
  <c r="P32" i="1"/>
  <c r="F28" i="1"/>
  <c r="F29" i="1"/>
  <c r="F31" i="1"/>
  <c r="F16" i="1"/>
  <c r="L16" i="1"/>
  <c r="F6" i="1"/>
  <c r="L6" i="1"/>
  <c r="F15" i="1"/>
  <c r="L15" i="1"/>
  <c r="F27" i="1"/>
  <c r="L27" i="1"/>
  <c r="F19" i="1"/>
  <c r="L19" i="1"/>
  <c r="F21" i="1"/>
  <c r="L21" i="1"/>
  <c r="F22" i="1"/>
  <c r="L22" i="1"/>
  <c r="F23" i="1"/>
  <c r="L23" i="1"/>
  <c r="F24" i="1"/>
  <c r="L24" i="1"/>
  <c r="F30" i="1"/>
  <c r="L30" i="1"/>
  <c r="F9" i="1"/>
  <c r="L9" i="1"/>
  <c r="F20" i="1"/>
  <c r="L20" i="1"/>
  <c r="F17" i="1"/>
  <c r="L17" i="1"/>
  <c r="F26" i="1"/>
  <c r="L26" i="1"/>
  <c r="F10" i="1"/>
  <c r="L10" i="1"/>
  <c r="F13" i="1"/>
  <c r="L13" i="1"/>
  <c r="F11" i="1"/>
  <c r="L11" i="1"/>
  <c r="F7" i="1"/>
  <c r="L7" i="1"/>
  <c r="F25" i="1"/>
  <c r="L25" i="1"/>
  <c r="F18" i="1"/>
  <c r="L18" i="1"/>
  <c r="F12" i="1"/>
  <c r="L12" i="1"/>
  <c r="F8" i="1"/>
  <c r="L8" i="1"/>
  <c r="F14" i="1"/>
  <c r="L14" i="1"/>
  <c r="F4" i="1"/>
  <c r="L4" i="1"/>
  <c r="F5" i="1"/>
  <c r="L5" i="1"/>
  <c r="L31" i="1"/>
  <c r="L29" i="1"/>
  <c r="L28" i="1"/>
  <c r="Q34" i="1"/>
  <c r="Q35" i="1"/>
  <c r="O36" i="1"/>
  <c r="T32" i="1"/>
  <c r="Q32" i="1"/>
  <c r="R3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9">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4"/>
        </ext>
      </extLst>
    </bk>
    <bk>
      <extLst>
        <ext uri="{3e2802c4-a4d2-4d8b-9148-e3be6c30e623}">
          <xlrd:rvb i="57"/>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4"/>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2"/>
        </ext>
      </extLst>
    </bk>
  </futureMetadata>
  <cellMetadata count="1">
    <bk>
      <rc t="1" v="0"/>
    </bk>
  </cellMetadata>
  <valueMetadata count="5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valueMetadata>
</metadata>
</file>

<file path=xl/sharedStrings.xml><?xml version="1.0" encoding="utf-8"?>
<sst xmlns="http://schemas.openxmlformats.org/spreadsheetml/2006/main" count="791" uniqueCount="85">
  <si>
    <t>Symbol</t>
  </si>
  <si>
    <t>Beta</t>
  </si>
  <si>
    <t>Lot Size</t>
  </si>
  <si>
    <t>Quantity</t>
  </si>
  <si>
    <t>Portfolio (Invetment Value) %</t>
  </si>
  <si>
    <t>Portfolio (Current Value) %</t>
  </si>
  <si>
    <t>Model Portfolio %</t>
  </si>
  <si>
    <t>Portfolio Diff %</t>
  </si>
  <si>
    <t>Model Investment</t>
  </si>
  <si>
    <t>Scope of Investment</t>
  </si>
  <si>
    <t>Buy/Sell Quantity</t>
  </si>
  <si>
    <t>Weighted Beta</t>
  </si>
  <si>
    <t>Average Price</t>
  </si>
  <si>
    <t>Current Price</t>
  </si>
  <si>
    <t>Investment Value</t>
  </si>
  <si>
    <t>Current Value</t>
  </si>
  <si>
    <t>P&amp;L</t>
  </si>
  <si>
    <t>P&amp;L %</t>
  </si>
  <si>
    <t>Change</t>
  </si>
  <si>
    <t>Today's Change</t>
  </si>
  <si>
    <t>Today's Change (%)</t>
  </si>
  <si>
    <t>Total</t>
  </si>
  <si>
    <t>Portfolio Amount at end of Feb 2022</t>
  </si>
  <si>
    <t>Hedge Value</t>
  </si>
  <si>
    <t>Nifty Lot Size</t>
  </si>
  <si>
    <t>Nifty Lots required</t>
  </si>
  <si>
    <t>Portfolio Beta</t>
  </si>
  <si>
    <t>Date</t>
  </si>
  <si>
    <t>Amount</t>
  </si>
  <si>
    <t>Portfolio %</t>
  </si>
  <si>
    <t>Stock</t>
  </si>
  <si>
    <t>Historical Stock Price CAGR</t>
  </si>
  <si>
    <t>Closing Price 01-Dec-2019</t>
  </si>
  <si>
    <t>Return @5% CAGR</t>
  </si>
  <si>
    <t>Return @10% CAGR</t>
  </si>
  <si>
    <t>Return @15% CAGR</t>
  </si>
  <si>
    <t>Return @20% CAGR</t>
  </si>
  <si>
    <t>Return @25% CAGR</t>
  </si>
  <si>
    <t>Upside @5% CAGR</t>
  </si>
  <si>
    <t>Upside @10% CAGR</t>
  </si>
  <si>
    <t>Upside @15% CAGR</t>
  </si>
  <si>
    <t>Upside @20% CAGR</t>
  </si>
  <si>
    <t>Upside @25% CAGR</t>
  </si>
  <si>
    <t>Trade Date</t>
  </si>
  <si>
    <t>Exchange</t>
  </si>
  <si>
    <t>Trade Type</t>
  </si>
  <si>
    <t>Price</t>
  </si>
  <si>
    <t>Turnover</t>
  </si>
  <si>
    <t>STT</t>
  </si>
  <si>
    <t>Stamp Duty</t>
  </si>
  <si>
    <t>EBBETF0425</t>
  </si>
  <si>
    <t>NSE</t>
  </si>
  <si>
    <t>buy</t>
  </si>
  <si>
    <t>HDFCBANK</t>
  </si>
  <si>
    <t>RELIANCE</t>
  </si>
  <si>
    <t>HINDUNILVR</t>
  </si>
  <si>
    <t>TATAMOTORS</t>
  </si>
  <si>
    <t>ITC</t>
  </si>
  <si>
    <t>HDFCLIFE</t>
  </si>
  <si>
    <t>NIFTYBEES</t>
  </si>
  <si>
    <t>MARUTI</t>
  </si>
  <si>
    <t>BAJAJ-AUTO</t>
  </si>
  <si>
    <t>ICICIBANK</t>
  </si>
  <si>
    <t>BHARTIARTL</t>
  </si>
  <si>
    <t>MCDOWELL-N</t>
  </si>
  <si>
    <t>APOLLOTYRE</t>
  </si>
  <si>
    <t>ASIANPAINT</t>
  </si>
  <si>
    <t>BRITANNIA</t>
  </si>
  <si>
    <t>HDFC</t>
  </si>
  <si>
    <t>INFY</t>
  </si>
  <si>
    <t>IRCTC</t>
  </si>
  <si>
    <t>LT</t>
  </si>
  <si>
    <t>M&amp;M</t>
  </si>
  <si>
    <t>PIDILITIND</t>
  </si>
  <si>
    <t>TCS</t>
  </si>
  <si>
    <t>TTKPRESTIG</t>
  </si>
  <si>
    <t>ULTRACEMCO</t>
  </si>
  <si>
    <t>KOTAKBANK</t>
  </si>
  <si>
    <t>BSE</t>
  </si>
  <si>
    <t>NESTLEIND</t>
  </si>
  <si>
    <t>sell</t>
  </si>
  <si>
    <t>BAJFINANCE</t>
  </si>
  <si>
    <t>BERGEPAINT</t>
  </si>
  <si>
    <t>ABBOTINDIA</t>
  </si>
  <si>
    <t>RELAXO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</si>
</sst>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 #,##0.00;[Red]&quot;₹&quot;\ \-#,##0.00"/>
    <numFmt numFmtId="44" formatCode="_ &quot;₹&quot;\ * #,##0.00_ ;_ &quot;₹&quot;\ * \-#,##0.00_ ;_ &quot;₹&quot;\ * &quot;-&quot;??_ ;_ @_ "/>
    <numFmt numFmtId="164" formatCode="_ [$₹-44D]\ * #,##0.00_ ;_ [$₹-44D]\ * \-#,##0.00_ ;_ [$₹-44D]\ * &quot;-&quot;??_ ;_ @_ "/>
    <numFmt numFmtId="165" formatCode="[$-F800]dddd\,\ mmmm\ dd\,\ yyyy"/>
  </numFmts>
  <fonts count="12">
    <font>
      <sz val="11"/>
      <color theme="1"/>
      <name val="Calibri"/>
      <family val="2"/>
      <scheme val="minor"/>
    </font>
    <font>
      <b/>
      <sz val="11"/>
      <color theme="1"/>
      <name val="Calibri"/>
      <charset val="1"/>
    </font>
    <font>
      <sz val="11"/>
      <color theme="1"/>
      <name val="Calibri"/>
      <charset val="1"/>
    </font>
    <font>
      <sz val="11"/>
      <color theme="1"/>
      <name val="Calibri"/>
      <family val="2"/>
      <charset val="1"/>
    </font>
    <font>
      <b/>
      <sz val="11"/>
      <color theme="0"/>
      <name val="Calibri"/>
      <family val="2"/>
      <charset val="1"/>
    </font>
    <font>
      <sz val="11"/>
      <color theme="0"/>
      <name val="Calibri"/>
      <scheme val="minor"/>
    </font>
    <font>
      <sz val="10"/>
      <color theme="1"/>
      <name val="Arial"/>
      <charset val="1"/>
    </font>
    <font>
      <sz val="11"/>
      <color rgb="FF444444"/>
      <name val="Calibri"/>
      <family val="2"/>
      <charset val="1"/>
    </font>
    <font>
      <b/>
      <sz val="11"/>
      <color rgb="FF000000"/>
      <name val="Calibri"/>
      <family val="2"/>
    </font>
    <font>
      <sz val="11"/>
      <color rgb="FF000000"/>
      <name val="Calibri"/>
      <family val="2"/>
    </font>
    <font>
      <b/>
      <sz val="11"/>
      <color theme="0"/>
      <name val="Calibri"/>
      <scheme val="minor"/>
    </font>
    <font>
      <b/>
      <sz val="11"/>
      <color theme="1"/>
      <name val="Calibri"/>
      <family val="2"/>
      <scheme val="minor"/>
    </font>
  </fonts>
  <fills count="5">
    <fill>
      <patternFill patternType="none"/>
    </fill>
    <fill>
      <patternFill patternType="gray125"/>
    </fill>
    <fill>
      <patternFill patternType="solid">
        <fgColor theme="4"/>
        <bgColor theme="4"/>
      </patternFill>
    </fill>
    <fill>
      <patternFill patternType="solid">
        <fgColor theme="8"/>
      </patternFill>
    </fill>
    <fill>
      <patternFill patternType="solid">
        <fgColor theme="4" tint="0.79998168889431442"/>
        <bgColor theme="4" tint="0.79998168889431442"/>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2">
    <xf numFmtId="0" fontId="0" fillId="0" borderId="0"/>
    <xf numFmtId="0" fontId="5" fillId="3" borderId="0" applyNumberFormat="0" applyBorder="0" applyAlignment="0" applyProtection="0"/>
  </cellStyleXfs>
  <cellXfs count="104">
    <xf numFmtId="0" fontId="0" fillId="0" borderId="0" xfId="0"/>
    <xf numFmtId="164" fontId="0" fillId="0" borderId="1" xfId="0" applyNumberFormat="1" applyBorder="1"/>
    <xf numFmtId="164" fontId="2" fillId="0" borderId="1" xfId="0" applyNumberFormat="1" applyFont="1" applyBorder="1" applyAlignment="1">
      <alignment readingOrder="1"/>
    </xf>
    <xf numFmtId="0" fontId="1" fillId="0" borderId="2" xfId="0" applyFont="1" applyBorder="1" applyAlignment="1">
      <alignment readingOrder="1"/>
    </xf>
    <xf numFmtId="164" fontId="0" fillId="0" borderId="3" xfId="0" applyNumberFormat="1" applyBorder="1"/>
    <xf numFmtId="164" fontId="2" fillId="0" borderId="3" xfId="0" applyNumberFormat="1" applyFont="1" applyBorder="1" applyAlignment="1">
      <alignment readingOrder="1"/>
    </xf>
    <xf numFmtId="0" fontId="1" fillId="0" borderId="4" xfId="0" applyFont="1" applyBorder="1" applyAlignment="1">
      <alignment readingOrder="1"/>
    </xf>
    <xf numFmtId="0" fontId="1" fillId="0" borderId="7" xfId="0" applyFont="1" applyBorder="1" applyAlignment="1">
      <alignment readingOrder="1"/>
    </xf>
    <xf numFmtId="10" fontId="2" fillId="0" borderId="8" xfId="0" applyNumberFormat="1" applyFont="1" applyBorder="1" applyAlignment="1">
      <alignment readingOrder="1"/>
    </xf>
    <xf numFmtId="0" fontId="3" fillId="0" borderId="1" xfId="0" applyFont="1" applyBorder="1" applyAlignment="1">
      <alignment readingOrder="1"/>
    </xf>
    <xf numFmtId="164" fontId="3" fillId="0" borderId="1" xfId="0" applyNumberFormat="1" applyFont="1" applyBorder="1" applyAlignment="1">
      <alignment readingOrder="1"/>
    </xf>
    <xf numFmtId="10" fontId="3" fillId="0" borderId="1" xfId="0" applyNumberFormat="1" applyFont="1" applyBorder="1" applyAlignment="1">
      <alignment readingOrder="1"/>
    </xf>
    <xf numFmtId="44" fontId="3" fillId="0" borderId="1" xfId="0" applyNumberFormat="1" applyFont="1" applyBorder="1" applyAlignment="1">
      <alignment readingOrder="1"/>
    </xf>
    <xf numFmtId="165" fontId="3" fillId="0" borderId="1" xfId="0" applyNumberFormat="1" applyFont="1" applyBorder="1" applyAlignment="1">
      <alignment readingOrder="1"/>
    </xf>
    <xf numFmtId="9" fontId="3" fillId="0" borderId="1" xfId="0" applyNumberFormat="1" applyFont="1" applyBorder="1" applyAlignment="1">
      <alignment readingOrder="1"/>
    </xf>
    <xf numFmtId="0" fontId="5" fillId="3" borderId="1" xfId="1" applyBorder="1" applyAlignment="1">
      <alignment horizontal="center"/>
    </xf>
    <xf numFmtId="164" fontId="5" fillId="3" borderId="1" xfId="1" applyNumberFormat="1" applyBorder="1"/>
    <xf numFmtId="164" fontId="5" fillId="3" borderId="5" xfId="1" applyNumberFormat="1" applyBorder="1" applyAlignment="1">
      <alignment horizontal="right" readingOrder="1"/>
    </xf>
    <xf numFmtId="10" fontId="5" fillId="3" borderId="1" xfId="1" applyNumberFormat="1" applyBorder="1" applyAlignment="1">
      <alignment horizontal="right" readingOrder="1"/>
    </xf>
    <xf numFmtId="10" fontId="0" fillId="0" borderId="1" xfId="0" applyNumberFormat="1" applyBorder="1"/>
    <xf numFmtId="0" fontId="1" fillId="0" borderId="10" xfId="0" applyFont="1" applyBorder="1" applyAlignment="1">
      <alignment readingOrder="1"/>
    </xf>
    <xf numFmtId="0" fontId="4" fillId="2" borderId="1" xfId="0" applyFont="1" applyFill="1" applyBorder="1" applyAlignment="1">
      <alignment readingOrder="1"/>
    </xf>
    <xf numFmtId="44" fontId="2" fillId="0" borderId="5" xfId="0" applyNumberFormat="1" applyFont="1" applyBorder="1" applyAlignment="1">
      <alignment readingOrder="1"/>
    </xf>
    <xf numFmtId="44" fontId="2" fillId="0" borderId="6" xfId="0" applyNumberFormat="1" applyFont="1" applyBorder="1" applyAlignment="1">
      <alignment readingOrder="1"/>
    </xf>
    <xf numFmtId="44" fontId="2" fillId="0" borderId="1" xfId="0" applyNumberFormat="1" applyFont="1" applyBorder="1" applyAlignment="1">
      <alignment readingOrder="1"/>
    </xf>
    <xf numFmtId="44" fontId="2" fillId="0" borderId="3" xfId="0" applyNumberFormat="1" applyFont="1" applyBorder="1" applyAlignment="1">
      <alignment readingOrder="1"/>
    </xf>
    <xf numFmtId="44" fontId="5" fillId="3" borderId="1" xfId="1" applyNumberFormat="1" applyBorder="1"/>
    <xf numFmtId="0" fontId="0" fillId="0" borderId="1" xfId="0" applyBorder="1"/>
    <xf numFmtId="8" fontId="0" fillId="0" borderId="1" xfId="0" applyNumberFormat="1" applyBorder="1"/>
    <xf numFmtId="44" fontId="0" fillId="0" borderId="1" xfId="0" applyNumberFormat="1" applyBorder="1"/>
    <xf numFmtId="44" fontId="7" fillId="0" borderId="1" xfId="0" applyNumberFormat="1" applyFont="1" applyBorder="1"/>
    <xf numFmtId="8" fontId="6" fillId="0" borderId="1" xfId="0" applyNumberFormat="1" applyFont="1" applyBorder="1"/>
    <xf numFmtId="44" fontId="7" fillId="0" borderId="1" xfId="0" quotePrefix="1" applyNumberFormat="1" applyFont="1" applyBorder="1"/>
    <xf numFmtId="0" fontId="0" fillId="0" borderId="3" xfId="0" applyBorder="1"/>
    <xf numFmtId="44" fontId="6" fillId="0" borderId="3" xfId="0" applyNumberFormat="1" applyFont="1" applyBorder="1"/>
    <xf numFmtId="8" fontId="6" fillId="0" borderId="3" xfId="0" applyNumberFormat="1" applyFont="1" applyBorder="1"/>
    <xf numFmtId="44" fontId="0" fillId="0" borderId="3" xfId="0" applyNumberFormat="1" applyBorder="1"/>
    <xf numFmtId="44" fontId="7" fillId="0" borderId="3" xfId="0" applyNumberFormat="1" applyFont="1" applyBorder="1"/>
    <xf numFmtId="10" fontId="0" fillId="0" borderId="3" xfId="0" applyNumberFormat="1" applyBorder="1"/>
    <xf numFmtId="10" fontId="0" fillId="0" borderId="8" xfId="0" applyNumberFormat="1" applyBorder="1"/>
    <xf numFmtId="10" fontId="0" fillId="0" borderId="9" xfId="0" applyNumberFormat="1" applyBorder="1"/>
    <xf numFmtId="0" fontId="0" fillId="0" borderId="2" xfId="0" applyBorder="1" applyAlignment="1">
      <alignment horizontal="center" wrapText="1"/>
    </xf>
    <xf numFmtId="0" fontId="0" fillId="0" borderId="7" xfId="0" applyBorder="1" applyAlignment="1">
      <alignment horizontal="center" wrapText="1"/>
    </xf>
    <xf numFmtId="44" fontId="6" fillId="0" borderId="5" xfId="0" applyNumberFormat="1" applyFont="1" applyBorder="1"/>
    <xf numFmtId="44" fontId="6" fillId="0" borderId="6" xfId="0" applyNumberFormat="1" applyFont="1" applyBorder="1"/>
    <xf numFmtId="0" fontId="0" fillId="0" borderId="11" xfId="0" applyBorder="1" applyAlignment="1">
      <alignment horizontal="center"/>
    </xf>
    <xf numFmtId="0" fontId="0" fillId="0" borderId="11" xfId="0" applyBorder="1" applyAlignment="1">
      <alignment horizontal="center" wrapText="1"/>
    </xf>
    <xf numFmtId="9" fontId="0" fillId="0" borderId="1" xfId="0" applyNumberFormat="1" applyBorder="1"/>
    <xf numFmtId="10" fontId="7" fillId="0" borderId="1" xfId="0" applyNumberFormat="1" applyFont="1" applyBorder="1"/>
    <xf numFmtId="10" fontId="7" fillId="0" borderId="3" xfId="0" applyNumberFormat="1" applyFont="1" applyBorder="1"/>
    <xf numFmtId="9" fontId="0" fillId="0" borderId="3" xfId="0" applyNumberFormat="1" applyBorder="1"/>
    <xf numFmtId="0" fontId="2" fillId="0" borderId="12" xfId="0" applyFont="1" applyBorder="1" applyAlignment="1">
      <alignment readingOrder="1"/>
    </xf>
    <xf numFmtId="0" fontId="2" fillId="0" borderId="13" xfId="0" applyFont="1" applyBorder="1" applyAlignment="1">
      <alignment readingOrder="1"/>
    </xf>
    <xf numFmtId="0" fontId="1" fillId="0" borderId="11" xfId="0" applyFont="1" applyBorder="1" applyAlignment="1">
      <alignment readingOrder="1"/>
    </xf>
    <xf numFmtId="4" fontId="0" fillId="0" borderId="0" xfId="0" applyNumberFormat="1"/>
    <xf numFmtId="4" fontId="0" fillId="0" borderId="1" xfId="0" applyNumberFormat="1" applyBorder="1"/>
    <xf numFmtId="10" fontId="0" fillId="0" borderId="0" xfId="0" applyNumberFormat="1"/>
    <xf numFmtId="44" fontId="0" fillId="0" borderId="0" xfId="0" applyNumberFormat="1"/>
    <xf numFmtId="2" fontId="0" fillId="0" borderId="5" xfId="0" applyNumberFormat="1" applyBorder="1"/>
    <xf numFmtId="2" fontId="0" fillId="0" borderId="1" xfId="0" applyNumberFormat="1" applyBorder="1"/>
    <xf numFmtId="0" fontId="5" fillId="3" borderId="1" xfId="1" applyBorder="1"/>
    <xf numFmtId="0" fontId="9" fillId="0" borderId="1" xfId="0" applyFont="1" applyBorder="1"/>
    <xf numFmtId="14" fontId="9" fillId="0" borderId="1" xfId="0" applyNumberFormat="1" applyFont="1" applyBorder="1"/>
    <xf numFmtId="0" fontId="8" fillId="0" borderId="2" xfId="0" applyFont="1" applyBorder="1"/>
    <xf numFmtId="0" fontId="9" fillId="0" borderId="3" xfId="0" applyFont="1" applyBorder="1"/>
    <xf numFmtId="14" fontId="9" fillId="0" borderId="3" xfId="0" applyNumberFormat="1" applyFont="1" applyBorder="1"/>
    <xf numFmtId="0" fontId="9" fillId="0" borderId="5" xfId="0" applyFont="1" applyBorder="1"/>
    <xf numFmtId="0" fontId="9" fillId="0" borderId="6" xfId="0" applyFont="1" applyBorder="1"/>
    <xf numFmtId="0" fontId="9" fillId="0" borderId="8" xfId="0" applyFont="1" applyBorder="1"/>
    <xf numFmtId="0" fontId="9" fillId="0" borderId="9" xfId="0" applyFont="1" applyBorder="1"/>
    <xf numFmtId="0" fontId="8" fillId="0" borderId="11" xfId="0" applyFont="1" applyBorder="1"/>
    <xf numFmtId="0" fontId="8" fillId="0" borderId="10" xfId="0" applyFont="1" applyBorder="1"/>
    <xf numFmtId="0" fontId="8" fillId="0" borderId="14" xfId="0" applyFont="1" applyBorder="1"/>
    <xf numFmtId="0" fontId="9" fillId="0" borderId="4" xfId="0" applyFont="1" applyBorder="1"/>
    <xf numFmtId="14" fontId="9" fillId="0" borderId="2" xfId="0" applyNumberFormat="1" applyFont="1" applyBorder="1"/>
    <xf numFmtId="0" fontId="9" fillId="0" borderId="2" xfId="0" applyFont="1" applyBorder="1"/>
    <xf numFmtId="0" fontId="9" fillId="0" borderId="7" xfId="0" applyFont="1" applyBorder="1"/>
    <xf numFmtId="0" fontId="2" fillId="0" borderId="1" xfId="0" applyFont="1" applyBorder="1" applyAlignment="1">
      <alignment readingOrder="1"/>
    </xf>
    <xf numFmtId="10" fontId="2" fillId="0" borderId="1" xfId="0" applyNumberFormat="1" applyFont="1" applyBorder="1" applyAlignment="1">
      <alignment readingOrder="1"/>
    </xf>
    <xf numFmtId="10" fontId="0" fillId="0" borderId="5" xfId="0" applyNumberFormat="1" applyBorder="1"/>
    <xf numFmtId="0" fontId="5" fillId="0" borderId="0" xfId="1" applyFill="1" applyBorder="1"/>
    <xf numFmtId="164" fontId="0" fillId="0" borderId="0" xfId="0" applyNumberFormat="1"/>
    <xf numFmtId="0" fontId="5" fillId="3" borderId="3" xfId="1" applyBorder="1"/>
    <xf numFmtId="0" fontId="0" fillId="0" borderId="2" xfId="0" applyBorder="1"/>
    <xf numFmtId="0" fontId="5" fillId="3" borderId="1" xfId="1" applyBorder="1" applyAlignment="1">
      <alignment horizontal="right"/>
    </xf>
    <xf numFmtId="9" fontId="3" fillId="4" borderId="1" xfId="0" applyNumberFormat="1" applyFont="1" applyFill="1" applyBorder="1" applyAlignment="1">
      <alignment readingOrder="1"/>
    </xf>
    <xf numFmtId="0" fontId="3" fillId="4" borderId="1" xfId="0" applyFont="1" applyFill="1" applyBorder="1" applyAlignment="1">
      <alignment readingOrder="1"/>
    </xf>
    <xf numFmtId="0" fontId="2" fillId="0" borderId="5" xfId="0" applyFont="1" applyBorder="1" applyAlignment="1">
      <alignment readingOrder="1"/>
    </xf>
    <xf numFmtId="4" fontId="2" fillId="0" borderId="1" xfId="0" applyNumberFormat="1" applyFont="1" applyBorder="1" applyAlignment="1">
      <alignment readingOrder="1"/>
    </xf>
    <xf numFmtId="0" fontId="2" fillId="0" borderId="6" xfId="0" applyFont="1" applyBorder="1" applyAlignment="1">
      <alignment readingOrder="1"/>
    </xf>
    <xf numFmtId="0" fontId="2" fillId="0" borderId="3" xfId="0" applyFont="1" applyBorder="1" applyAlignment="1">
      <alignment readingOrder="1"/>
    </xf>
    <xf numFmtId="10" fontId="2" fillId="0" borderId="3" xfId="0" applyNumberFormat="1" applyFont="1" applyBorder="1" applyAlignment="1">
      <alignment readingOrder="1"/>
    </xf>
    <xf numFmtId="2" fontId="0" fillId="0" borderId="6" xfId="0" applyNumberFormat="1" applyBorder="1"/>
    <xf numFmtId="44" fontId="0" fillId="3" borderId="1" xfId="1" applyNumberFormat="1" applyFont="1" applyBorder="1"/>
    <xf numFmtId="4" fontId="0" fillId="0" borderId="3" xfId="0" applyNumberFormat="1" applyBorder="1"/>
    <xf numFmtId="2" fontId="2" fillId="0" borderId="1" xfId="0" applyNumberFormat="1" applyFont="1" applyBorder="1" applyAlignment="1">
      <alignment readingOrder="1"/>
    </xf>
    <xf numFmtId="2" fontId="2" fillId="0" borderId="3" xfId="0" applyNumberFormat="1" applyFont="1" applyBorder="1" applyAlignment="1">
      <alignment readingOrder="1"/>
    </xf>
    <xf numFmtId="44" fontId="11" fillId="3" borderId="5" xfId="1" applyNumberFormat="1" applyFont="1" applyBorder="1" applyAlignment="1">
      <alignment readingOrder="1"/>
    </xf>
    <xf numFmtId="10" fontId="10" fillId="3" borderId="1" xfId="1" applyNumberFormat="1" applyFont="1" applyBorder="1" applyAlignment="1">
      <alignment readingOrder="1"/>
    </xf>
    <xf numFmtId="0" fontId="11" fillId="0" borderId="0" xfId="0" applyFont="1"/>
    <xf numFmtId="164" fontId="11" fillId="3" borderId="1" xfId="1" applyNumberFormat="1" applyFont="1" applyBorder="1"/>
    <xf numFmtId="4" fontId="2" fillId="0" borderId="3" xfId="0" applyNumberFormat="1" applyFont="1" applyBorder="1" applyAlignment="1">
      <alignment readingOrder="1"/>
    </xf>
    <xf numFmtId="2" fontId="0" fillId="0" borderId="0" xfId="0" applyNumberFormat="1"/>
    <xf numFmtId="44" fontId="7" fillId="0" borderId="3" xfId="0" quotePrefix="1" applyNumberFormat="1" applyFont="1" applyBorder="1"/>
  </cellXfs>
  <cellStyles count="2">
    <cellStyle name="Accent5" xfId="1" builtinId="45"/>
    <cellStyle name="Normal" xfId="0" builtinId="0"/>
  </cellStyles>
  <dxfs count="97">
    <dxf>
      <font>
        <b val="0"/>
        <i val="0"/>
        <strike val="0"/>
        <condense val="0"/>
        <extend val="0"/>
        <outline val="0"/>
        <shadow val="0"/>
        <u val="none"/>
        <vertAlign val="baseline"/>
        <sz val="11"/>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numFmt numFmtId="19" formatCode="dd/mm/yyyy"/>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
      <numFmt numFmtId="14" formatCode="0.00%"/>
      <border>
        <left style="thin">
          <color rgb="FF000000"/>
        </left>
        <right/>
        <top style="thin">
          <color rgb="FF000000"/>
        </top>
        <bottom style="thin">
          <color rgb="FF000000"/>
        </bottom>
        <vertical style="thin">
          <color rgb="FF000000"/>
        </vertical>
        <horizontal style="thin">
          <color rgb="FF000000"/>
        </horizontal>
      </border>
    </dxf>
    <dxf>
      <numFmt numFmtId="14" formatCode="0.00%"/>
      <border>
        <left style="thin">
          <color rgb="FF000000"/>
        </left>
        <right style="thin">
          <color rgb="FF000000"/>
        </right>
        <top style="thin">
          <color rgb="FF000000"/>
        </top>
        <bottom style="thin">
          <color rgb="FF000000"/>
        </bottom>
        <vertical style="thin">
          <color rgb="FF000000"/>
        </vertical>
        <horizontal style="thin">
          <color rgb="FF000000"/>
        </horizontal>
      </border>
    </dxf>
    <dxf>
      <numFmt numFmtId="14" formatCode="0.00%"/>
      <border>
        <left style="thin">
          <color rgb="FF000000"/>
        </left>
        <right style="thin">
          <color rgb="FF000000"/>
        </right>
        <top style="thin">
          <color rgb="FF000000"/>
        </top>
        <bottom style="thin">
          <color rgb="FF000000"/>
        </bottom>
        <vertical style="thin">
          <color rgb="FF000000"/>
        </vertical>
        <horizontal style="thin">
          <color rgb="FF000000"/>
        </horizontal>
      </border>
    </dxf>
    <dxf>
      <numFmt numFmtId="14" formatCode="0.0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444444"/>
        <name val="Calibri"/>
        <family val="2"/>
        <charset val="1"/>
        <scheme val="none"/>
      </font>
      <numFmt numFmtId="14" formatCode="0.0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444444"/>
        <name val="Calibri"/>
        <family val="2"/>
        <charset val="1"/>
        <scheme val="none"/>
      </font>
      <numFmt numFmtId="34" formatCode="_ &quot;₹&quot;\ * #,##0.00_ ;_ &quot;₹&quot;\ * \-#,##0.00_ ;_ &quot;₹&quot;\ * &quot;-&quot;??_ ;_ @_ "/>
      <border>
        <left style="thin">
          <color rgb="FF000000"/>
        </left>
        <right style="thin">
          <color rgb="FF000000"/>
        </right>
        <top style="thin">
          <color rgb="FF000000"/>
        </top>
        <bottom style="thin">
          <color rgb="FF000000"/>
        </bottom>
        <vertical style="thin">
          <color rgb="FF000000"/>
        </vertical>
        <horizontal style="thin">
          <color rgb="FF000000"/>
        </horizontal>
      </border>
    </dxf>
    <dxf>
      <numFmt numFmtId="34" formatCode="_ &quot;₹&quot;\ * #,##0.00_ ;_ &quot;₹&quot;\ * \-#,##0.00_ ;_ &quot;₹&quot;\ * &quot;-&quot;??_ ;_ @_ "/>
      <border>
        <left style="thin">
          <color rgb="FF000000"/>
        </left>
        <right style="thin">
          <color rgb="FF000000"/>
        </right>
        <top style="thin">
          <color rgb="FF000000"/>
        </top>
        <bottom style="thin">
          <color rgb="FF000000"/>
        </bottom>
        <vertical style="thin">
          <color rgb="FF000000"/>
        </vertical>
        <horizontal style="thin">
          <color rgb="FF000000"/>
        </horizontal>
      </border>
    </dxf>
    <dxf>
      <numFmt numFmtId="34" formatCode="_ &quot;₹&quot;\ * #,##0.00_ ;_ &quot;₹&quot;\ * \-#,##0.00_ ;_ &quot;₹&quot;\ * &quot;-&quot;??_ ;_ @_ "/>
      <border>
        <left style="thin">
          <color rgb="FF000000"/>
        </left>
        <right style="thin">
          <color rgb="FF000000"/>
        </right>
        <top style="thin">
          <color rgb="FF000000"/>
        </top>
        <bottom style="thin">
          <color rgb="FF000000"/>
        </bottom>
        <vertical style="thin">
          <color rgb="FF000000"/>
        </vertical>
        <horizontal style="thin">
          <color rgb="FF000000"/>
        </horizontal>
      </border>
    </dxf>
    <dxf>
      <numFmt numFmtId="34" formatCode="_ &quot;₹&quot;\ * #,##0.00_ ;_ &quot;₹&quot;\ * \-#,##0.00_ ;_ &quot;₹&quot;\ * &quot;-&quot;??_ ;_ @_ "/>
      <border>
        <left style="thin">
          <color rgb="FF000000"/>
        </left>
        <right style="thin">
          <color rgb="FF000000"/>
        </right>
        <top style="thin">
          <color rgb="FF000000"/>
        </top>
        <bottom style="thin">
          <color rgb="FF000000"/>
        </bottom>
        <vertical style="thin">
          <color rgb="FF000000"/>
        </vertical>
        <horizontal style="thin">
          <color rgb="FF000000"/>
        </horizontal>
      </border>
    </dxf>
    <dxf>
      <numFmt numFmtId="34" formatCode="_ &quot;₹&quot;\ * #,##0.00_ ;_ &quot;₹&quot;\ * \-#,##0.00_ ;_ &quot;₹&quot;\ * &quot;-&quot;??_ ;_ @_ "/>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charset val="1"/>
        <scheme val="none"/>
      </font>
      <numFmt numFmtId="12" formatCode="&quot;₹&quot;\ #,##0.00;[Red]&quot;₹&quot;\ \-#,##0.0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charset val="1"/>
        <scheme val="none"/>
      </font>
      <numFmt numFmtId="34" formatCode="_ &quot;₹&quot;\ * #,##0.00_ ;_ &quot;₹&quot;\ * \-#,##0.00_ ;_ &quot;₹&quot;\ * &quot;-&quot;??_ ;_ @_ "/>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alignment horizontal="center"/>
      <border>
        <left style="thin">
          <color rgb="FF000000"/>
        </left>
        <right style="thin">
          <color rgb="FF000000"/>
        </right>
        <top/>
        <bottom/>
        <vertical style="thin">
          <color rgb="FF000000"/>
        </vertical>
        <horizontal style="thin">
          <color rgb="FF000000"/>
        </horizontal>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numFmt numFmtId="14" formatCode="0.00%"/>
    </dxf>
    <dxf>
      <numFmt numFmtId="164" formatCode="_ [$₹-44D]\ * #,##0.00_ ;_ [$₹-44D]\ * \-#,##0.00_ ;_ [$₹-44D]\ * &quot;-&quot;??_ ;_ @_ "/>
    </dxf>
    <dxf>
      <numFmt numFmtId="164" formatCode="_ [$₹-44D]\ * #,##0.00_ ;_ [$₹-44D]\ * \-#,##0.00_ ;_ [$₹-44D]\ * &quot;-&quot;??_ ;_ @_ "/>
    </dxf>
    <dxf>
      <font>
        <b val="0"/>
        <i val="0"/>
        <strike val="0"/>
        <condense val="0"/>
        <extend val="0"/>
        <outline val="0"/>
        <shadow val="0"/>
        <u val="none"/>
        <vertAlign val="baseline"/>
        <sz val="11"/>
        <color theme="1"/>
        <name val="Calibri"/>
        <charset val="1"/>
        <scheme val="none"/>
      </font>
      <numFmt numFmtId="14" formatCode="0.00%"/>
      <fill>
        <patternFill patternType="none">
          <fgColor indexed="64"/>
          <bgColor rgb="FFF4C7C3"/>
        </patternFill>
      </fill>
      <alignment horizontal="general" vertical="bottom" textRotation="0" wrapText="0" indent="0" justifyLastLine="0" shrinkToFit="0" readingOrder="1"/>
      <border diagonalUp="0" diagonalDown="0">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charset val="1"/>
        <scheme val="none"/>
      </font>
      <numFmt numFmtId="164" formatCode="_ [$₹-44D]\ * #,##0.00_ ;_ [$₹-44D]\ * \-#,##0.00_ ;_ [$₹-44D]\ * &quot;-&quot;??_ ;_ @_ "/>
      <fill>
        <patternFill patternType="none">
          <fgColor indexed="64"/>
          <bgColor rgb="FFF4C7C3"/>
        </patternFill>
      </fill>
      <alignment horizontal="general" vertical="bottom" textRotation="0" wrapText="0" indent="0" justifyLastLine="0" shrinkToFit="0" readingOrder="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charset val="1"/>
        <scheme val="none"/>
      </font>
      <numFmt numFmtId="164" formatCode="_ [$₹-44D]\ * #,##0.00_ ;_ [$₹-44D]\ * \-#,##0.00_ ;_ [$₹-44D]\ * &quot;-&quot;??_ ;_ @_ "/>
      <alignment horizontal="general" vertical="bottom" textRotation="0" wrapText="0" indent="0" justifyLastLine="0" shrinkToFit="0" readingOrder="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charset val="1"/>
        <scheme val="none"/>
      </font>
      <numFmt numFmtId="34" formatCode="_ &quot;₹&quot;\ * #,##0.00_ ;_ &quot;₹&quot;\ * \-#,##0.00_ ;_ &quot;₹&quot;\ * &quot;-&quot;??_ ;_ @_ "/>
      <alignment horizontal="general" vertical="bottom" textRotation="0" wrapText="0" indent="0" justifyLastLine="0" shrinkToFit="0" readingOrder="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numFmt numFmtId="164" formatCode="_ [$₹-44D]\ * #,##0.00_ ;_ [$₹-44D]\ * \-#,##0.00_ ;_ [$₹-44D]\ * &quot;-&quot;??_ ;_ @_ "/>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charset val="1"/>
        <scheme val="none"/>
      </font>
      <numFmt numFmtId="34" formatCode="_ &quot;₹&quot;\ * #,##0.00_ ;_ &quot;₹&quot;\ * \-#,##0.00_ ;_ &quot;₹&quot;\ * &quot;-&quot;??_ ;_ @_ "/>
      <alignment horizontal="general" vertical="bottom" textRotation="0" wrapText="0" indent="0" justifyLastLine="0" shrinkToFit="0" readingOrder="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numFmt numFmtId="2" formatCode="0.0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charset val="1"/>
        <scheme val="none"/>
      </font>
      <numFmt numFmtId="2" formatCode="0.00"/>
      <alignment horizontal="general" vertical="bottom" textRotation="0" wrapText="0" indent="0" justifyLastLine="0" shrinkToFit="0" readingOrder="1"/>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Calibri"/>
        <charset val="1"/>
        <scheme val="none"/>
      </font>
      <numFmt numFmtId="34" formatCode="_ &quot;₹&quot;\ * #,##0.00_ ;_ &quot;₹&quot;\ * \-#,##0.00_ ;_ &quot;₹&quot;\ * &quot;-&quot;??_ ;_ @_ "/>
      <alignment horizontal="general" vertical="bottom" textRotation="0" wrapText="0" indent="0" justifyLastLine="0" shrinkToFit="0" readingOrder="1"/>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Calibri"/>
        <charset val="1"/>
        <scheme val="none"/>
      </font>
      <numFmt numFmtId="34" formatCode="_ &quot;₹&quot;\ * #,##0.00_ ;_ &quot;₹&quot;\ * \-#,##0.00_ ;_ &quot;₹&quot;\ * &quot;-&quot;??_ ;_ @_ "/>
      <alignment horizontal="general" vertical="bottom" textRotation="0" wrapText="0" indent="0" justifyLastLine="0" shrinkToFit="0" readingOrder="1"/>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Calibri"/>
        <charset val="1"/>
        <scheme val="none"/>
      </font>
      <numFmt numFmtId="14" formatCode="0.00%"/>
      <alignment horizontal="general" vertical="bottom" textRotation="0" wrapText="0" indent="0" justifyLastLine="0" shrinkToFit="0" readingOrder="1"/>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Calibri"/>
        <charset val="1"/>
        <scheme val="none"/>
      </font>
      <numFmt numFmtId="14" formatCode="0.00%"/>
      <alignment horizontal="general" vertical="bottom" textRotation="0" wrapText="0" indent="0" justifyLastLine="0" shrinkToFit="0" readingOrder="1"/>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Calibri"/>
        <charset val="1"/>
        <scheme val="none"/>
      </font>
      <numFmt numFmtId="14" formatCode="0.00%"/>
      <alignment horizontal="general" vertical="bottom" textRotation="0" wrapText="0" indent="0" justifyLastLine="0" shrinkToFit="0" readingOrder="1"/>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Calibri"/>
        <charset val="1"/>
        <scheme val="none"/>
      </font>
      <numFmt numFmtId="14" formatCode="0.00%"/>
      <alignment horizontal="general" vertical="bottom" textRotation="0" wrapText="0" indent="0" justifyLastLine="0" shrinkToFit="0" readingOrder="1"/>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Calibri"/>
        <charset val="1"/>
        <scheme val="none"/>
      </font>
      <alignment horizontal="general" vertical="bottom" textRotation="0" wrapText="0" indent="0" justifyLastLine="0" shrinkToFit="0" readingOrder="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charset val="1"/>
        <scheme val="none"/>
      </font>
      <alignment horizontal="general" vertical="bottom" textRotation="0" wrapText="0" indent="0" justifyLastLine="0" shrinkToFit="0" readingOrder="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charset val="1"/>
        <scheme val="none"/>
      </font>
      <numFmt numFmtId="4" formatCode="#,##0.00"/>
      <alignment horizontal="general" vertical="bottom" textRotation="0" wrapText="0" indent="0" justifyLastLine="0" shrinkToFit="0" readingOrder="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charset val="1"/>
        <scheme val="none"/>
      </font>
      <alignment horizontal="general" vertical="bottom" textRotation="0" wrapText="0" indent="0" justifyLastLine="0" shrinkToFit="0" readingOrder="1"/>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charset val="1"/>
        <scheme val="none"/>
      </font>
      <fill>
        <patternFill patternType="none">
          <fgColor indexed="64"/>
          <bgColor rgb="FF00FFFF"/>
        </patternFill>
      </fill>
      <alignment horizontal="general" vertical="bottom" textRotation="0" wrapText="0" indent="0" justifyLastLine="0" shrinkToFit="0" readingOrder="1"/>
      <border diagonalUp="0" diagonalDown="0">
        <left style="thin">
          <color rgb="FF000000"/>
        </left>
        <right style="thin">
          <color rgb="FF000000"/>
        </right>
        <top/>
        <bottom/>
        <vertical style="thin">
          <color rgb="FF000000"/>
        </vertical>
        <horizontal style="thin">
          <color rgb="FF000000"/>
        </horizontal>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colors>
    <mruColors>
      <color rgb="FFED6B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03">
  <rv s="0">
    <v>https://www.bing.com/financeapi/forcetrigger?t=ahgz6h&amp;q=XNSE%3aASIANPAINT&amp;form=skydnc</v>
    <v>Learn more on Bing</v>
  </rv>
  <rv s="1">
    <v>en-US</v>
    <v>ahgz6h</v>
    <v>268435456</v>
    <v>1</v>
    <v>Powered by Refinitiv</v>
    <v>0</v>
    <v>ASIAN PAINTS LIMITED (XNSE:ASIANPAINT)</v>
    <v>2</v>
    <v>3</v>
    <v>Finance</v>
    <v>4</v>
    <v>3590</v>
    <v>2484.5</v>
    <v>0.53490000000000004</v>
    <v>13.2</v>
    <v>4.2030000000000001E-3</v>
    <v>INR</v>
    <v>Asian Paints Limited is engaged in the business of manufacturing, selling and distribution of paints, coatings, products related to home decor, bath fittings and providing related services. The Company’s segments include Paints and Home Improvement. Paints segment is engaged in manufacturing and trading of paints and related services. Home Improvement segment is engaged in manufacturing and trading bath fitting products and related services The Company manufactures paints, varnishes, enamels, or lacquers, and surfacing preparations, which include organic composite solvents and thinners and other related products. It also manufactures organic and inorganic chemical compounds; metal sanitary ware such as bath, sinks, washbasins and similar articles and cosmetics and toiletries. Its offers a range of services, such as interior design service, safe painting service, wood solutions, waterproofing solutions, color consultancy online and contractor finder services.</v>
    <v>7134</v>
    <v>National Stock Exchange of India</v>
    <v>XNSE</v>
    <v>XNSE</v>
    <v>Asian Paints House, 6A, Shantinagar, Santacruz (EAST), MUMBAI, MAHARASHTRA, 400055 IN</v>
    <v>3165</v>
    <v>Chemicals</v>
    <v>Stock</v>
    <v>44657.489745370367</v>
    <v>0</v>
    <v>3113</v>
    <v>3011947000000</v>
    <v>ASIAN PAINTS LIMITED</v>
    <v>ASIAN PAINTS LIMITED</v>
    <v>3137</v>
    <v>99.33</v>
    <v>3140.8</v>
    <v>3154</v>
    <v>958974500</v>
    <v>ASIANPAINT</v>
    <v>ASIAN PAINTS LIMITED (XNSE:ASIANPAINT)</v>
    <v>736379</v>
    <v>1041770</v>
    <v>1945</v>
  </rv>
  <rv s="2">
    <v>1</v>
  </rv>
  <rv s="0">
    <v>http://en.wikipedia.org/wiki/Public_domain</v>
    <v>Public domain</v>
  </rv>
  <rv s="0">
    <v>http://en.wikipedia.org/wiki/HDFC_Bank</v>
    <v>Wikipedia</v>
  </rv>
  <rv s="3">
    <v>3</v>
    <v>4</v>
  </rv>
  <rv s="4">
    <v>9</v>
    <v>https://www.bing.com/th?id=AMMS_c643fbc43e47b24065ddbb05b826221c&amp;qlt=95</v>
    <v>5</v>
    <v>0</v>
    <v>https://www.bing.com/images/search?form=xlimg&amp;q=hdfc+bank</v>
    <v>Image of HDFC BANK LIMITED</v>
  </rv>
  <rv s="0">
    <v>https://www.bing.com/financeapi/forcetrigger?t=ahi3jc&amp;q=XNSE%3aHDFCBANK&amp;form=skydnc</v>
    <v>Learn more on Bing</v>
  </rv>
  <rv s="5">
    <v>en-US</v>
    <v>ahi3jc</v>
    <v>268435456</v>
    <v>1</v>
    <v>Powered by Refinitiv</v>
    <v>5</v>
    <v>HDFC BANK LIMITED (XNSE:HDFCBANK)</v>
    <v>7</v>
    <v>8</v>
    <v>Finance</v>
    <v>4</v>
    <v>1725</v>
    <v>1292</v>
    <v>1.0973999999999999</v>
    <v>-57.4</v>
    <v>-3.5691000000000001E-2</v>
    <v>INR</v>
    <v>HDFC Bank Limited (the Bank) is an India-based private sector bank. The Bank caters to a range of banking services covering commercial and investment banking on the wholesale side and transactional/ branch banking on the retail side. The Bank's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the Bank's branch network and other channels. The Wholesale Banking segment provides loans, non-fund facilities and transaction services to large corporates, emerging corporates, public sector units, government bodies, financial institutions and medium scale enterprises. The Other Banking Operations segment includes income from Para banking activities, such as credit cards, debit cards and third-party product distribution, among others.</v>
    <v>134412</v>
    <v>National Stock Exchange of India</v>
    <v>XNSE</v>
    <v>XNSE</v>
    <v>iTHINK Techno Campus, Bldg B, Alpha,, Vikhroli Link Rd, Kanjur Marg East, MUMBAI, MAHARASHTRA, 400042 IN</v>
    <v>1589.8</v>
    <v>6</v>
    <v>Banking Services</v>
    <v>Stock</v>
    <v>44657.489756944444</v>
    <v>7</v>
    <v>1547.35</v>
    <v>8918616000000</v>
    <v>HDFC BANK LIMITED</v>
    <v>HDFC BANK LIMITED</v>
    <v>1587.7</v>
    <v>24.66</v>
    <v>1608.25</v>
    <v>1550.85</v>
    <v>5545541000</v>
    <v>HDFCBANK</v>
    <v>HDFC BANK LIMITED (XNSE:HDFCBANK)</v>
    <v>13513930</v>
    <v>12636700</v>
    <v>1994</v>
  </rv>
  <rv s="2">
    <v>8</v>
  </rv>
  <rv s="0">
    <v>https://www.bing.com/financeapi/forcetrigger?t=ahjfbh&amp;q=XNSE%3aPIDILITIND&amp;form=skydnc</v>
    <v>Learn more on Bing</v>
  </rv>
  <rv s="1">
    <v>en-US</v>
    <v>ahjfbh</v>
    <v>268435456</v>
    <v>1</v>
    <v>Powered by Refinitiv</v>
    <v>0</v>
    <v>PIDILITE INDUSTRIES LIMITED (XNSE:PIDILITIND)</v>
    <v>2</v>
    <v>3</v>
    <v>Finance</v>
    <v>4</v>
    <v>2764.7</v>
    <v>1753</v>
    <v>0.56410000000000005</v>
    <v>21.9</v>
    <v>8.7329999999999994E-3</v>
    <v>INR</v>
    <v>Pidilite Industries Limited is an India-based company, which is engaged in consumer and industrial specialty chemicals. The Company operates through two segments: Consumer &amp; Bazaar (C&amp;B) and Business to Business (B2B). C&amp;B segment is engaged in the sale of products mainly to end consumers, which are retail users, such as carpenters, painters, plumbers, mechanics, households, students, offices and other. Its sales consist of mainly adhesives, sealants, art and craft materials and construction and paint chemicals. B2B segment is engaged in the sale of products to end customers, which are mainly large business users. This includes Industrial Products (IP), such as adhesives, synthetic resins, organic pigments, pigment preparations, construction chemicals (projects) and surfactants, and caters to various industries, such as packaging, textiles, paints, joineries, printing inks, paper, leather and other. Its subsidiaries include Tenax Pidilite India Pvt Ltd and Pidilite Adhesives Pvt Ltd.</v>
    <v>6376</v>
    <v>National Stock Exchange of India</v>
    <v>XNSE</v>
    <v>XNSE</v>
    <v>Ramkrishna Mandir Road, Off Mathuradas Vasanji Road, Andheri (E), MUMBAI, MAHARASHTRA, 400059 IN</v>
    <v>2540</v>
    <v>Chemicals</v>
    <v>Stock</v>
    <v>44657.489768518521</v>
    <v>10</v>
    <v>2490.4</v>
    <v>1274610000000</v>
    <v>PIDILITE INDUSTRIES LIMITED</v>
    <v>PIDILITE INDUSTRIES LIMITED</v>
    <v>2499</v>
    <v>101.23</v>
    <v>2507.65</v>
    <v>2529.5500000000002</v>
    <v>508288400</v>
    <v>PIDILITIND</v>
    <v>PIDILITE INDUSTRIES LIMITED (XNSE:PIDILITIND)</v>
    <v>255433</v>
    <v>347160</v>
    <v>1969</v>
  </rv>
  <rv s="2">
    <v>11</v>
  </rv>
  <rv s="0">
    <v>https://www.bing.com/financeapi/forcetrigger?t=ahh3im&amp;q=XNSE%3aBAJFINANCE&amp;form=skydnc</v>
    <v>Learn more on Bing</v>
  </rv>
  <rv s="1">
    <v>en-US</v>
    <v>ahh3im</v>
    <v>268435456</v>
    <v>1</v>
    <v>Powered by Refinitiv</v>
    <v>0</v>
    <v>BAJAJ FINANCE LIMITED (XNSE:BAJFINANCE)</v>
    <v>2</v>
    <v>3</v>
    <v>Finance</v>
    <v>4</v>
    <v>8050</v>
    <v>4362</v>
    <v>1.7707999999999999</v>
    <v>-41.5</v>
    <v>-5.6169999999999996E-3</v>
    <v>INR</v>
    <v>Bajaj Finance Limited is an India-based non-banking financial company. The Company’s consumer lending products include consumer electronics, furniture, digital products, e-commerce purchases and daily spends financing. Its small and medium enterprises (SME) lending consist of working capital loans and term facilities to SME, and professionals. The Company’s rural lending offers all its lending and deposits products, which include consumer business-to-business (B2B) lending, personal loans, gold loans, and retail deposits in small towns and villages. Its loan against securities business offers medium-term and short-term financing against shares, bonds, mutual funds, insurance policies and deposits to customer. Its mortgages offer home loans, loans against property and developer finance. Its commercial lending is engaged in lending to auto component manufacturers and the light engineering industry, loans to financial institutions, loans to the specialty chemical and pharma industry.</v>
    <v>28546</v>
    <v>National Stock Exchange of India</v>
    <v>XNSE</v>
    <v>XNSE</v>
    <v>4th Floor, Bajaj Finserv Corporate Office,, Off Pune-Ahmednagar Road,, Viman Nagar,, PUNE, MAHARASHTRA, 411014 IN</v>
    <v>7425</v>
    <v>Banking Services</v>
    <v>Stock</v>
    <v>44657.489745370367</v>
    <v>13</v>
    <v>7300</v>
    <v>4482333000000</v>
    <v>BAJAJ FINANCE LIMITED</v>
    <v>BAJAJ FINANCE LIMITED</v>
    <v>7350</v>
    <v>74.709999999999994</v>
    <v>7388.45</v>
    <v>7346.95</v>
    <v>606667500</v>
    <v>BAJFINANCE</v>
    <v>BAJAJ FINANCE LIMITED (XNSE:BAJFINANCE)</v>
    <v>767031</v>
    <v>1041610</v>
    <v>1987</v>
  </rv>
  <rv s="2">
    <v>14</v>
  </rv>
  <rv s="0">
    <v>https://www.bing.com/financeapi/forcetrigger?t=ahkau2&amp;q=XNSE%3aTCS&amp;form=skydnc</v>
    <v>Learn more on Bing</v>
  </rv>
  <rv s="1">
    <v>en-US</v>
    <v>ahkau2</v>
    <v>268435456</v>
    <v>1</v>
    <v>Powered by Refinitiv</v>
    <v>0</v>
    <v>TATA CONSULTANCY SERVICES LIMITED (XNSE:TCS)</v>
    <v>2</v>
    <v>3</v>
    <v>Finance</v>
    <v>4</v>
    <v>4043</v>
    <v>3004</v>
    <v>0.64119999999999999</v>
    <v>-59.45</v>
    <v>-1.5584000000000001E-2</v>
    <v>INR</v>
    <v>Tata Consultancy Services Limited (TCS) is an India-based company engaged in providing information technology (IT) services, digital and business solutions. The Company's segments include Banking, Financial Services and Insurance, Manufacturing, Retail and Consumer Business, Communication, Media and Technology, Life Sciences and Healthcare and Others. The Company’s products include TCS BaNCS, TCS Connected Intelligence Platform, ignio, TCS iON, TCS MasterCraft, TAP, CHROMA, TCS Customer Intelligence &amp; Insights, TCS Intelligent Urban Exchange, Jile, TCS OmniStore, Quartz and The Smart Ledgers. Its platforms include TCS ADD TCS BFSI Platforms ERP on Cloud and TCS HOBS. Its services portfolio consists of IT and assurance services, business intelligence and performance management, business process services, cloud services, connected marketing solutions, mobility products and services and platform solutions. It serves industries, including insurance, healthcare, retail, telecom and others.</v>
    <v>556986</v>
    <v>National Stock Exchange of India</v>
    <v>XNSE</v>
    <v>XNSE</v>
    <v>TCS House, Raveline Street,, Fort,, MUMBAI, MAHARASHTRA, 400001 IN</v>
    <v>3809.3</v>
    <v>Software &amp; IT Services</v>
    <v>Stock</v>
    <v>44657.48978009259</v>
    <v>16</v>
    <v>3731.15</v>
    <v>13958550000000</v>
    <v>TATA CONSULTANCY SERVICES LIMITED</v>
    <v>TATA CONSULTANCY SERVICES LIMITED</v>
    <v>3809.3</v>
    <v>37.49</v>
    <v>3814.8</v>
    <v>3755.35</v>
    <v>3659051000</v>
    <v>TCS</v>
    <v>TATA CONSULTANCY SERVICES LIMITED (XNSE:TCS)</v>
    <v>2051729</v>
    <v>1913460</v>
    <v>1995</v>
  </rv>
  <rv s="2">
    <v>17</v>
  </rv>
  <rv s="0">
    <v>https://www.bing.com/financeapi/forcetrigger?t=ahinjc&amp;q=XNSE%3aKOTAKBANK&amp;form=skydnc</v>
    <v>Learn more on Bing</v>
  </rv>
  <rv s="1">
    <v>en-US</v>
    <v>ahinjc</v>
    <v>268435456</v>
    <v>1</v>
    <v>Powered by Refinitiv</v>
    <v>0</v>
    <v>KOTAK MAHINDRA BANK LIMITED (XNSE:KOTAKBANK)</v>
    <v>2</v>
    <v>3</v>
    <v>Finance</v>
    <v>4</v>
    <v>2253</v>
    <v>1626</v>
    <v>0.95820000000000005</v>
    <v>-22.8</v>
    <v>-1.2650999999999999E-2</v>
    <v>INR</v>
    <v>Kotak Mahindra Bank Limited (the Bank) is an India-based bank. The Bank provides a range of banking services to its customers encompassing retail banking, treasury and corporate banking in India and also has a representative office in Dubai. Its segments include Corporate / Wholesale Banking, Retail Banking, Treasury, BMU and Corporate Centre, and Other Banking business. The Corporate / Wholesale Banking segment includes wholesale borrowings and lending's and other related services to the corporate sector, which are not included under retail banking. The Retail Banking segment includes lending, branch banking and credit cards. The Treasury, BMU and Corporate Centre segment includes money market, forex market, derivatives, investments and primary dealership of government securities and balance sheet management unit (BMU) for asset liability management and corporate center, which primarily consists of support functions. The Other Banking business segment includes other businesses.</v>
    <v>73000</v>
    <v>National Stock Exchange of India</v>
    <v>XNSE</v>
    <v>XNSE</v>
    <v>C-27 G Block, 27 BKC, Bandra Kurla Complex, Bandra(EAST), MUMBAI, MAHARASHTRA, 400051 IN</v>
    <v>1793</v>
    <v>Banking Services</v>
    <v>Stock</v>
    <v>44657.489756944444</v>
    <v>19</v>
    <v>1771.75</v>
    <v>3581768000000</v>
    <v>KOTAK MAHINDRA BANK LIMITED</v>
    <v>KOTAK MAHINDRA BANK LIMITED</v>
    <v>1787.5</v>
    <v>33.119999999999997</v>
    <v>1802.2</v>
    <v>1779.4</v>
    <v>2984662000</v>
    <v>KOTAKBANK</v>
    <v>KOTAK MAHINDRA BANK LIMITED (XNSE:KOTAKBANK)</v>
    <v>2349001</v>
    <v>4760700</v>
    <v>1985</v>
  </rv>
  <rv s="2">
    <v>20</v>
  </rv>
  <rv s="0">
    <v>https://www.bing.com/financeapi/forcetrigger?t=axd4c7&amp;q=XNSE%3aHDFCLIFE&amp;form=skydnc</v>
    <v>Learn more on Bing</v>
  </rv>
  <rv s="1">
    <v>en-US</v>
    <v>axd4c7</v>
    <v>268435456</v>
    <v>1</v>
    <v>Powered by Refinitiv</v>
    <v>0</v>
    <v>HDFC LIFE INSURANCE COMPANY LIMITED (XNSE:HDFCLIFE)</v>
    <v>2</v>
    <v>3</v>
    <v>Finance</v>
    <v>4</v>
    <v>775.65</v>
    <v>497.05</v>
    <v>0.88600000000000001</v>
    <v>-13.8</v>
    <v>-2.4225E-2</v>
    <v>INR</v>
    <v>HDFC Life Insurance Company Ltd is a life insurance company. It provides a range of individual and group insurance solutions across India. It offers a range of life insurance plans, such as term insurance plan, health insurance plans, child education plans, unit linked insurance plans (ULIPs), and savings and investment plans. It offers long term savings, protection and retirement or pension products. It operates in three segments: participating (Par) segment products includes endowment, savings cum protection and pension plans; non-participating (Non Par) segment products includes term protection, savings cum protection, immediate and deferred annuity and health plans under Individual business and credit life, term life, fund based pension, group variable plans under Group business; and unit-linked (UL) product includes Unit Linked Life and fund-based Pension plans under Individual and Group businesses. Exide Life Insurance Company Ltd is the subsidiary of the Company.</v>
    <v>20636</v>
    <v>National Stock Exchange of India</v>
    <v>XNSE</v>
    <v>XNSE</v>
    <v>12th Floor, Lodha Excelus, Apollo Mills Compound, N.M. Joshi Road, Mahalaxmi, MUMBAI, MAHARASHTRA, 400011 IN</v>
    <v>568</v>
    <v>Insurance</v>
    <v>Stock</v>
    <v>44657.489756944444</v>
    <v>22</v>
    <v>553.75</v>
    <v>1203454000000</v>
    <v>HDFC LIFE INSURANCE COMPANY LIMITED</v>
    <v>HDFC LIFE INSURANCE COMPANY LIMITED</v>
    <v>567</v>
    <v>101.15</v>
    <v>569.65</v>
    <v>555.85</v>
    <v>2112619000</v>
    <v>HDFCLIFE</v>
    <v>HDFC LIFE INSURANCE COMPANY LIMITED (XNSE:HDFCLIFE)</v>
    <v>5626902</v>
    <v>6090020</v>
    <v>2000</v>
  </rv>
  <rv s="2">
    <v>23</v>
  </rv>
  <rv s="0">
    <v>https://www.bing.com/financeapi/forcetrigger?t=ahi3gh&amp;q=XNSE%3aHDFC&amp;form=skydnc</v>
    <v>Learn more on Bing</v>
  </rv>
  <rv s="1">
    <v>en-US</v>
    <v>ahi3gh</v>
    <v>268435456</v>
    <v>1</v>
    <v>Powered by Refinitiv</v>
    <v>0</v>
    <v>HOUSING DEVELOPMENT FINANCE CORPORATION LIMITED (XNSE:HDFC)</v>
    <v>2</v>
    <v>3</v>
    <v>Finance</v>
    <v>4</v>
    <v>3021.1</v>
    <v>2046</v>
    <v>1.1548</v>
    <v>-87.65</v>
    <v>-3.3406999999999999E-2</v>
    <v>INR</v>
    <v>Housing Development Finance Corporation Limited is an India-based holding company that is primarily engaged in providing finance to individuals, corporates and developers for the purchase, construction, development and repair of houses, apartments and commercial properties. The Company's segments include loans, life insurance, general insurance and asset management. The Company offers a range of insurance products, including motor, health, travel, home and personal accident in the retail division. It has customized products, such as property, marine, aviation, cyber security and liability insurance in the corporate division and crop insurance. The Company operates approximately 387 branches and service centers.</v>
    <v>3226</v>
    <v>National Stock Exchange of India</v>
    <v>XNSE</v>
    <v>XNSE</v>
    <v>HDFC House, H T Parekh Marg, 165-166,, Backbay Reclamation, Churchgate, MUMBAI, MAHARASHTRA, 400020 IN</v>
    <v>2604</v>
    <v>Banking Services</v>
    <v>Stock</v>
    <v>44657.489756944444</v>
    <v>25</v>
    <v>2530.1</v>
    <v>4756843000000</v>
    <v>HOUSING DEVELOPMENT FINANCE CORPORATION LIMITED</v>
    <v>HOUSING DEVELOPMENT FINANCE CORPORATION LIMITED</v>
    <v>2597.4</v>
    <v>21.97</v>
    <v>2623.7</v>
    <v>2536.0500000000002</v>
    <v>1813028000</v>
    <v>HDFC</v>
    <v>HOUSING DEVELOPMENT FINANCE CORPORATION LIMITED (XNSE:HDFC)</v>
    <v>5102935</v>
    <v>6899380</v>
    <v>1977</v>
  </rv>
  <rv s="2">
    <v>26</v>
  </rv>
  <rv s="0">
    <v>https://www.bing.com/financeapi/forcetrigger?t=ahj63m&amp;q=XNSE%3aNESTLEIND&amp;form=skydnc</v>
    <v>Learn more on Bing</v>
  </rv>
  <rv s="1">
    <v>en-US</v>
    <v>ahj63m</v>
    <v>268435456</v>
    <v>1</v>
    <v>Powered by Refinitiv</v>
    <v>0</v>
    <v>NESTLE INDIA LIMITED (XNSE:NESTLEIND)</v>
    <v>2</v>
    <v>3</v>
    <v>Finance</v>
    <v>4</v>
    <v>20609.150000000001</v>
    <v>16255</v>
    <v>0.2495</v>
    <v>193.55</v>
    <v>1.0739E-2</v>
    <v>INR</v>
    <v>Nestle India Limited is an India-based company, which is primarily involved in food business. The Company’s product groups include Milk Products and Nutrition, Prepared Dishes and Cooking Aids, Powdered and Liquid Beverages, and Confectionery. Its Milk Products and Nutrition product group includes dairy whitener, condensed milk, ultra-heat treatment milk, yogurt, maternal and infant formula, baby foods, and health care nutrition. Its Prepared dishes and cooking aids product group includes noodles, sauces, seasonings, pasta and cereals. Its Powdered and Liquid Beverages product group includes instant coffee, instant tea, ready to drink beverages. Its Confectionery product group includes bar countlines, tablets and sugar confectionery. The Company manufactures products under brand names, such as NESCAFE, MAGGI, MILKYBAR, KIT KAT, BAR-ONE, MILKMAID and NESTEA. It also offers products of daily consumption and use, such as NESTLEEMilk, NESTLE SLIM Milk, NESTLE Dahi and NESTLE Jeera Raita.</v>
    <v>7910</v>
    <v>National Stock Exchange of India</v>
    <v>XNSE</v>
    <v>XNSE</v>
    <v>Nestle House, Jacaranda Marg M Block, DLF City Phase II, National Highway 8, GURGAON, HARYANA, 122002 IN</v>
    <v>18260</v>
    <v>Food &amp; Tobacco</v>
    <v>Stock</v>
    <v>44657.489768518521</v>
    <v>28</v>
    <v>17863</v>
    <v>1737720000000</v>
    <v>NESTLE INDIA LIMITED</v>
    <v>NESTLE INDIA LIMITED</v>
    <v>17975</v>
    <v>81.02</v>
    <v>18023.2</v>
    <v>18216.75</v>
    <v>96415720</v>
    <v>NESTLEIND</v>
    <v>NESTLE INDIA LIMITED (XNSE:NESTLEIND)</v>
    <v>47058</v>
    <v>66800</v>
    <v>1959</v>
  </rv>
  <rv s="2">
    <v>29</v>
  </rv>
  <rv s="0">
    <v>https://www.bing.com/financeapi/forcetrigger?t=ahh5yc&amp;q=XNSE%3aBERGEPAINT&amp;form=skydnc</v>
    <v>Learn more on Bing</v>
  </rv>
  <rv s="1">
    <v>en-US</v>
    <v>ahh5yc</v>
    <v>268435456</v>
    <v>1</v>
    <v>Powered by Refinitiv</v>
    <v>0</v>
    <v>BERGER PAINTS INDIA LIMITED (XNSE:BERGEPAINT)</v>
    <v>2</v>
    <v>3</v>
    <v>Finance</v>
    <v>4</v>
    <v>872.95</v>
    <v>620.45000000000005</v>
    <v>0.59950000000000003</v>
    <v>2.9</v>
    <v>4.006E-3</v>
    <v>INR</v>
    <v>Berger Paints India Limited is engaged in the manufacturing and selling of paints, varnishes, enamels or lacquers. The Company offers products in categories, including interior wall coatings, exterior wall coatings, exterior textures, metal finishes, wood finishes, glass finishes, under coats, water proofing solutions and external thermal insulation and composite systems (ETICS). Its designer finishes include Silk Illusions Design Metallica, Silk Illusions Non Metallic, Silk Illusions Metallica and Silk Illusions Marble Finish. Its interior emulsions include Silk Breathe Easy, Silk Glamor, Silk Glow and Silk Luxury Emulsion. Its interior wall distempers include Bison Distemper. The Company's exterior emulsions include WeatherCoat Long Life 10, WeatherCoat Long Life 7, WeatherCoat Anti Dustt, WeatherCoat Glow, WeatherCoat Champ, WeatherCoat Floor Protector and WeatherCoat Tile Protector. Its exterior textures include Florentina, Solitaire and Ruff N Tuff.</v>
    <v>3814</v>
    <v>National Stock Exchange of India</v>
    <v>XNSE</v>
    <v>XNSE</v>
    <v>Berger House, 129 Part Street, KOLKATA, WEST BENGAL, 700017 IN</v>
    <v>729</v>
    <v>Chemicals</v>
    <v>Stock</v>
    <v>44657.489745370367</v>
    <v>31</v>
    <v>718.25</v>
    <v>703189600000</v>
    <v>BERGER PAINTS INDIA LIMITED</v>
    <v>BERGER PAINTS INDIA LIMITED</v>
    <v>723.95</v>
    <v>85.66</v>
    <v>723.95</v>
    <v>726.85</v>
    <v>971323500</v>
    <v>BERGEPAINT</v>
    <v>BERGER PAINTS INDIA LIMITED (XNSE:BERGEPAINT)</v>
    <v>367142</v>
    <v>619390</v>
    <v>1923</v>
  </rv>
  <rv s="2">
    <v>32</v>
  </rv>
  <rv s="0">
    <v>https://www.bing.com/financeapi/forcetrigger?t=ahi62w&amp;q=XNSE%3aHINDUNILVR&amp;form=skydnc</v>
    <v>Learn more on Bing</v>
  </rv>
  <rv s="1">
    <v>en-US</v>
    <v>ahi62w</v>
    <v>268435456</v>
    <v>1</v>
    <v>Powered by Refinitiv</v>
    <v>0</v>
    <v>HINDUSTAN UNILEVER LIMITED (XNSE:HINDUNILVR)</v>
    <v>2</v>
    <v>3</v>
    <v>Finance</v>
    <v>4</v>
    <v>2859.3</v>
    <v>1901.55</v>
    <v>0.25530000000000003</v>
    <v>2.25</v>
    <v>1.052E-3</v>
    <v>INR</v>
    <v>Hindustan Unilever Limited is an India-based consumer goods company. The Company's segments are Home care, which includes detergent bars, detergent powders, detergent liquids, scourers, water business and purifiers business; Beauty &amp; Personal Care, which includes products in the categories of oral care, skin care, soaps, hair care, deodorants, talcum powder, color cosmetics and salon services; Foods &amp; Refreshment, which includes staples, culinary products, tea, coffee, health food drinks, ice-cream and frozen desserts, and Others, which includes exports and infant care products. The Company's portfolio includes household brands, such as Lux, Lifebuoy, Surf excel, Rin, Wheel, Glow &amp; Lovely, Pond’s, Vaseline, Lakme, Dove, Clinic Plus, Sunsilk, Pepsodent, Closeup, Axe, Brooke Bond, Bru, Knorr, Kissan, Kwality Wall’s, Horlicks and Pureit.</v>
    <v>21000</v>
    <v>National Stock Exchange of India</v>
    <v>XNSE</v>
    <v>XNSE</v>
    <v>Unilever House,, Secretarial Dept, Building 1, Level 3 (B1L3),, B D Sawant Marg, Chakala,, MUMBAI, MAHARASHTRA, 400099 IN</v>
    <v>2164.4</v>
    <v>Personal &amp; Household Products &amp; Services</v>
    <v>Stock</v>
    <v>44657.489756944444</v>
    <v>34</v>
    <v>2121.3000000000002</v>
    <v>5027656000000</v>
    <v>HINDUSTAN UNILEVER LIMITED</v>
    <v>HINDUSTAN UNILEVER LIMITED</v>
    <v>2135</v>
    <v>57.4</v>
    <v>2139.8000000000002</v>
    <v>2142.0500000000002</v>
    <v>2349591000</v>
    <v>HINDUNILVR</v>
    <v>HINDUSTAN UNILEVER LIMITED (XNSE:HINDUNILVR)</v>
    <v>1736115</v>
    <v>2432580</v>
    <v>1933</v>
  </rv>
  <rv s="2">
    <v>35</v>
  </rv>
  <rv s="0">
    <v>http://en.wikipedia.org/wiki/Tata_Motors</v>
    <v>Wikipedia</v>
  </rv>
  <rv s="3">
    <v>3</v>
    <v>37</v>
  </rv>
  <rv s="4">
    <v>9</v>
    <v>https://www.bing.com/th?id=AMMS_55c43e0de6f4f93c01d1d9afa57febd7&amp;qlt=95</v>
    <v>38</v>
    <v>0</v>
    <v>https://www.bing.com/images/search?form=xlimg&amp;q=tata+motors</v>
    <v>Image of TATA MOTORS LIMITED</v>
  </rv>
  <rv s="0">
    <v>https://www.bing.com/financeapi/forcetrigger?t=ahk9xm&amp;q=XNSE%3aTATAMOTORS&amp;form=skydnc</v>
    <v>Learn more on Bing</v>
  </rv>
  <rv s="5">
    <v>en-US</v>
    <v>ahk9xm</v>
    <v>268435456</v>
    <v>1</v>
    <v>Powered by Refinitiv</v>
    <v>5</v>
    <v>TATA MOTORS LIMITED (XNSE:TATAMOTORS)</v>
    <v>7</v>
    <v>8</v>
    <v>Finance</v>
    <v>4</v>
    <v>536.70000000000005</v>
    <v>268.45</v>
    <v>1.7437</v>
    <v>-1.9</v>
    <v>-4.1479999999999998E-3</v>
    <v>INR</v>
    <v>Tata Motors Limited is a global automobile manufacturing company. The Company’s diverse portfolio includes a range of cars, sports utility vehicles, trucks, buses and defense vehicles. Its segments include automotive operations and other operations. Its automotive segment consists of four reportable sub-segments: Tata Commercial Vehicles, which include small commercial vehicles (SCV) and pickup trucks, medium and heavy commercial vehicles and intermediate light commercial vehicle and CV passenger vehicles manufactured under the Tata and Daewoo brands; Tata Passenger Vehicles, which include passenger vehicles and utility vehicles manufactured under the Tata and Fiat brands; Jaguar Land Rover, which include vehicles manufactured under the Jaguar Land Rover brand; and Vehicle Financing, which include financing of new vehicles and pre-owned vehicles. Its other operations consist of information technology (IT) services, machine tools, and factory automation solutions.</v>
    <v>75278</v>
    <v>National Stock Exchange of India</v>
    <v>XNSE</v>
    <v>XNSE</v>
    <v>4th Floor, Ahura Centre, 82 Mahakali Caves Road, MIDC, Andheri East, MUMBAI, MAHARASHTRA, 400093 IN</v>
    <v>462.7</v>
    <v>39</v>
    <v>Automobiles &amp; Auto Parts</v>
    <v>Stock</v>
    <v>44657.48978009259</v>
    <v>40</v>
    <v>452.6</v>
    <v>1635926000000</v>
    <v>TATA MOTORS LIMITED</v>
    <v>TATA MOTORS LIMITED</v>
    <v>455.9</v>
    <v>0</v>
    <v>458.05</v>
    <v>456.15</v>
    <v>3829165000</v>
    <v>TATAMOTORS</v>
    <v>TATA MOTORS LIMITED (XNSE:TATAMOTORS)</v>
    <v>24974477</v>
    <v>19402570</v>
    <v>1945</v>
  </rv>
  <rv s="2">
    <v>41</v>
  </rv>
  <rv s="0">
    <v>https://www.bing.com/financeapi/forcetrigger?t=ahipnm&amp;q=XNSE%3aLALPATHLAB&amp;form=skydnc</v>
    <v>Learn more on Bing</v>
  </rv>
  <rv s="1">
    <v>en-US</v>
    <v>ahipnm</v>
    <v>268435456</v>
    <v>1</v>
    <v>Powered by Refinitiv</v>
    <v>0</v>
    <v>DR. LAL PATHLABS Limited (XNSE:LALPATHLAB)</v>
    <v>2</v>
    <v>3</v>
    <v>Finance</v>
    <v>4</v>
    <v>4245.5</v>
    <v>2263.4</v>
    <v>0.59799999999999998</v>
    <v>-78.900000000000006</v>
    <v>-2.8393000000000002E-2</v>
    <v>INR</v>
    <v>Dr. Lal PathLabs Limited is engaged in providing diagnostic and related healthcare tests and services. The Company is also engaged in running laboratories for carrying out pathological investigations of various branches of biochemistry, hematology, histopathology, microbiology, electrophoresis, immuno-chemistry, and other pathological and radiological investigations. The Company offers a range of tests by condition, which includes allergy, diabetes, health checkups, viral infections, fever, heart diseases, hypertension, cancer, abortions, anemia, arthritis, breast cancer, diphtheria, disorder of the liver, disorders of bone, drugs of abuse, infertility, lymphoma, tuberculosis, ovarian cancer, osteoporosis, multiple sclerosis, muscular disorder and viral infections. The Company’s subsidiaries include Paliwal Diagnostics Private Limited, Paliwal Medicare Private Limited, Dr. Lal PathLabs Nepal Private Limited, Dr. Lal PathLabs Bangladesh Pvt. Ltd. and Dr. Lal Ventures Private Limited.</v>
    <v>3996</v>
    <v>National Stock Exchange of India</v>
    <v>XNSE</v>
    <v>XNSE</v>
    <v>12th Floor, Tower B, SAS Tower, Sector 38,, Medicity,, GURGAON, HARYANA, 122001 IN</v>
    <v>2808.5</v>
    <v>Healthcare Providers &amp; Services</v>
    <v>Stock</v>
    <v>44657.489756944444</v>
    <v>43</v>
    <v>2681</v>
    <v>229751200000</v>
    <v>DR. LAL PATHLABS Limited</v>
    <v>DR. LAL PATHLABS Limited</v>
    <v>2785</v>
    <v>62.6</v>
    <v>2778.9</v>
    <v>2700</v>
    <v>82677020</v>
    <v>LALPATHLAB</v>
    <v>DR. LAL PATHLABS Limited (XNSE:LALPATHLAB)</v>
    <v>353294</v>
    <v>198990</v>
    <v>1995</v>
  </rv>
  <rv s="2">
    <v>44</v>
  </rv>
  <rv s="0">
    <v>https://www.bing.com/financeapi/forcetrigger?t=ahjnmw&amp;q=XNSE%3aRELAXO&amp;form=skydnc</v>
    <v>Learn more on Bing</v>
  </rv>
  <rv s="1">
    <v>en-US</v>
    <v>ahjnmw</v>
    <v>268435456</v>
    <v>1</v>
    <v>Powered by Refinitiv</v>
    <v>0</v>
    <v>RELAXO FOOTWEARS LIMITED (XNSE:RELAXO)</v>
    <v>2</v>
    <v>3</v>
    <v>Finance</v>
    <v>4</v>
    <v>1448</v>
    <v>841</v>
    <v>0.46579999999999999</v>
    <v>8.5500000000000007</v>
    <v>7.4580000000000002E-3</v>
    <v>INR</v>
    <v>Relaxo Footwears Limited is engaged in the manufacturing and trading of footwear and related products. It manufactures a range of slippers, sandals, casuals, and sports and casual shoes for men, women and kids. Its brands include Relaxo, Sparx, Flite, Bahamas, Maryjane and Kids Fun. The Company manufactures and sells a range of synthetic Ethylene Vinyl Acetate (EVA) product. Under Relaxo brand, it offers its products in various categories, such as slippers, including RPL-29, RPK-01, ORTHO-04 and FITNESS-03. Under Sparx brand, it offers its products in categories, such as shoe, including SL-86, SM-608 and SK-524; sandals, including SS-520, SS-497 and SS-708, and slippers, including SFG-1072, SFG-46 and SFL-560. Under Bahamas brand, it offers its products in various categories, such as slippers, including BHL-165, BHL-125, BHG-163, BHG-157, BHK-19 and BHK-16. The Company’s manufacturing facilities at Bahadurgarh (Haryana), Bhiwadi (Rajasthan) and Haridwar (Uttarakhand).</v>
    <v>8229</v>
    <v>National Stock Exchange of India</v>
    <v>XNSE</v>
    <v>XNSE</v>
    <v>Aggarwal City square,Plot no 10, District center,Manglam Palace, Sector-3,Rohini, DELHI, DELHI, 110085 IN</v>
    <v>1165</v>
    <v>Textiles &amp; Apparel</v>
    <v>Stock</v>
    <v>44657.489768518521</v>
    <v>46</v>
    <v>1103</v>
    <v>285368800000</v>
    <v>RELAXO FOOTWEARS LIMITED</v>
    <v>RELAXO FOOTWEARS LIMITED</v>
    <v>1151.8</v>
    <v>104.8</v>
    <v>1146.4000000000001</v>
    <v>1154.95</v>
    <v>248926100</v>
    <v>RELAXO</v>
    <v>RELAXO FOOTWEARS LIMITED (XNSE:RELAXO)</v>
    <v>177862</v>
    <v>398500</v>
    <v>1984</v>
  </rv>
  <rv s="2">
    <v>47</v>
  </rv>
  <rv s="0">
    <v>http://en.wikipedia.org/wiki/ICICI_Bank</v>
    <v>Wikipedia</v>
  </rv>
  <rv s="3">
    <v>3</v>
    <v>49</v>
  </rv>
  <rv s="4">
    <v>9</v>
    <v>https://www.bing.com/th?id=AMMS_7a55564cbcf9b185c2bd50f7f3a85b23&amp;qlt=95</v>
    <v>50</v>
    <v>0</v>
    <v>https://www.bing.com/images/search?form=xlimg&amp;q=icici+bank</v>
    <v>Image of ICICI BANK LIMITED</v>
  </rv>
  <rv s="0">
    <v>https://www.bing.com/financeapi/forcetrigger?t=ahi877&amp;q=XNSE%3aICICIBANK&amp;form=skydnc</v>
    <v>Learn more on Bing</v>
  </rv>
  <rv s="5">
    <v>en-US</v>
    <v>ahi877</v>
    <v>268435456</v>
    <v>1</v>
    <v>Powered by Refinitiv</v>
    <v>5</v>
    <v>ICICI BANK LIMITED (XNSE:ICICIBANK)</v>
    <v>7</v>
    <v>8</v>
    <v>Finance</v>
    <v>4</v>
    <v>867</v>
    <v>531.15</v>
    <v>1.3244</v>
    <v>-0.2</v>
    <v>-2.6959999999999999E-4</v>
    <v>INR</v>
    <v>ICICI Bank Limited (the Bank) is a banking company. The Bank is engaged in providing a range of banking and financial services including commercial banking and treasury operations. The Bank's business segments include Retail Banking, Wholesale Banking, Treasury, and Other Banking. The Bank provides a range of products, which includes savings account, women’s account, senior citizen account, current accounts, credit cards, home loan, personal loan, car loan, gold loan, fixed deposit, recurring deposit, life insurance, and general insurance. It provides a range of Internet banking services, which includes pay bills, raise service request, and make transfers. It also offers a range of mobile banking services, which includes iMobile Pay, short message service (SMS) banking, Call to Pay, and immediate payment service (IMPS). Its general insurance products include health insurance, travel insurance, home insurance, two wheeler insurance, and car insurance.</v>
    <v>97488</v>
    <v>National Stock Exchange of India</v>
    <v>XNSE</v>
    <v>XNSE</v>
    <v>ICICI Bank Towers, Bandra-Kurla Complex, MUMBAI, MAHARASHTRA, 400051 IN</v>
    <v>744.9</v>
    <v>51</v>
    <v>Banking Services</v>
    <v>Stock</v>
    <v>44657.489756944444</v>
    <v>52</v>
    <v>732.1</v>
    <v>5154599000000</v>
    <v>ICICI BANK LIMITED</v>
    <v>ICICI BANK LIMITED</v>
    <v>732.3</v>
    <v>23.06</v>
    <v>741.8</v>
    <v>741.6</v>
    <v>6948771000</v>
    <v>ICICIBANK</v>
    <v>ICICI BANK LIMITED (XNSE:ICICIBANK)</v>
    <v>13518142</v>
    <v>14324060</v>
    <v>1994</v>
  </rv>
  <rv s="2">
    <v>53</v>
  </rv>
  <rv s="0">
    <v>https://www.bing.com/financeapi/forcetrigger?t=ahkh52&amp;q=XNSE%3aULTRACEMCO&amp;form=skydnc</v>
    <v>Learn more on Bing</v>
  </rv>
  <rv s="1">
    <v>en-US</v>
    <v>ahkh52</v>
    <v>268435456</v>
    <v>1</v>
    <v>Powered by Refinitiv</v>
    <v>0</v>
    <v>ULTRATECH CEMENT LIMITED (XNSE:ULTRACEMCO)</v>
    <v>2</v>
    <v>3</v>
    <v>Finance</v>
    <v>4</v>
    <v>8269</v>
    <v>5629.2</v>
    <v>0.87739999999999996</v>
    <v>10</v>
    <v>1.487E-3</v>
    <v>INR</v>
    <v>UltraTech Cement Limited is an India-based company engaged in the business of cement and cement related products. The Company manufactures a range of products that cater to construction needs from foundation to finish, including Ordinary Portland Cement (OPC), Portland Blast Furnace Slag Cement (PSC), Portland Pozzolana Cement (PPC), white cement and white cement-based products, ready mix concrete, including specialty concrete, building products, such as aerated autoclaved concrete (AAC) blocks and joining mortars and a host of others in retail formats. The Company’s products include UltraTech Cement, UltraTech Concrete, UltraTech Building Products, Birla White Cement and White Topping Concrete. Its UltraTech Building products range includes tiles adhesives, repair products (MICROKRETE and BASEKRETE), waterproofing products, industrial and precision grout, plasters (READIPLAST, SUPER STUCCO), masonry products (FIXOBLOCK), light weight autoclaved aerated concrete block.</v>
    <v>21909</v>
    <v>National Stock Exchange of India</v>
    <v>XNSE</v>
    <v>XNSE</v>
    <v>B Wing, 2nd floor, Ahura Centre, Mahakali Caves Road, Andheri (East), MUMBAI, MAHARASHTRA, 400093 IN</v>
    <v>6792</v>
    <v>Construction Materials</v>
    <v>Stock</v>
    <v>44657.48978009259</v>
    <v>55</v>
    <v>6690</v>
    <v>1940373000000</v>
    <v>ULTRATECH CEMENT LIMITED</v>
    <v>ULTRATECH CEMENT LIMITED</v>
    <v>6700</v>
    <v>28.66</v>
    <v>6726.15</v>
    <v>6736.15</v>
    <v>288482000</v>
    <v>ULTRACEMCO</v>
    <v>ULTRATECH CEMENT LIMITED (XNSE:ULTRACEMCO)</v>
    <v>297453</v>
    <v>528860</v>
    <v>2000</v>
  </rv>
  <rv s="2">
    <v>56</v>
  </rv>
  <rv s="0">
    <v>http://en.wikipedia.org/wiki/Infosys</v>
    <v>Wikipedia</v>
  </rv>
  <rv s="3">
    <v>3</v>
    <v>58</v>
  </rv>
  <rv s="4">
    <v>9</v>
    <v>https://www.bing.com/th?id=AMMS_b5caa81950e75d64490fd060984642b9&amp;qlt=95</v>
    <v>59</v>
    <v>0</v>
    <v>https://www.bing.com/images/search?form=xlimg&amp;q=infosys</v>
    <v>Image of INFOSYS LIMITED</v>
  </rv>
  <rv s="0">
    <v>https://www.bing.com/financeapi/forcetrigger?t=ahicim&amp;q=XNSE%3aINFY&amp;form=skydnc</v>
    <v>Learn more on Bing</v>
  </rv>
  <rv s="5">
    <v>en-US</v>
    <v>ahicim</v>
    <v>268435456</v>
    <v>1</v>
    <v>Powered by Refinitiv</v>
    <v>5</v>
    <v>INFOSYS LIMITED (XNSE:INFY)</v>
    <v>7</v>
    <v>8</v>
    <v>Finance</v>
    <v>4</v>
    <v>1953.9</v>
    <v>1311.3</v>
    <v>0.62839999999999996</v>
    <v>-32.25</v>
    <v>-1.7328E-2</v>
    <v>INR</v>
    <v>Infosys Limited is engaged in consulting, technology, outsourcing, and next-generation digital services. Its segments are enterprises in Financial Services and Insurance; enterprises in Manufacturing; enterprises in Retail, Consumer Packaged Goods and Logistics; enterprises in the Energy, Utilities, Resources and Services; enterprises in Communication, Telecom OEM and Media; enterprises in Hi-Tech; enterprises in Life Sciences and Healthcare; and all other segments. All other segments represent the operating segments of businesses in India, Japan, China, Infosys Public Services, and other enterprises in public services. Its core services include application management services, proprietary application development services, independent validation solutions, product engineering and management, infrastructure management services, traditional enterprise application implementation, and support and integration services. Its products and platforms include Finacle, Panaya, Skava, and LEAP.</v>
    <v>292067</v>
    <v>National Stock Exchange of India</v>
    <v>XNSE</v>
    <v>XNSE</v>
    <v>Electronics City Hosur Rd, BANGALORE, KARNATAKA, 560100 IN</v>
    <v>1857.5</v>
    <v>60</v>
    <v>Software &amp; IT Services</v>
    <v>Stock</v>
    <v>44657.489756944444</v>
    <v>61</v>
    <v>1822.15</v>
    <v>7802260000000</v>
    <v>INFOSYS LIMITED</v>
    <v>INFOSYS LIMITED</v>
    <v>1855</v>
    <v>36.54</v>
    <v>1861.1</v>
    <v>1828.85</v>
    <v>4192284000</v>
    <v>INFY</v>
    <v>INFOSYS LIMITED (XNSE:INFY)</v>
    <v>5407453</v>
    <v>5378200</v>
    <v>1981</v>
  </rv>
  <rv s="2">
    <v>62</v>
  </rv>
  <rv s="0">
    <v>https://www.bing.com/financeapi/forcetrigger?t=ahh9sm&amp;q=XNSE%3aBRITANNIA&amp;form=skydnc</v>
    <v>Learn more on Bing</v>
  </rv>
  <rv s="1">
    <v>en-US</v>
    <v>ahh9sm</v>
    <v>268435456</v>
    <v>1</v>
    <v>Powered by Refinitiv</v>
    <v>0</v>
    <v>BRITANNIA INDUSTRIES LTD (XNSE:BRITANNIA)</v>
    <v>2</v>
    <v>3</v>
    <v>Finance</v>
    <v>4</v>
    <v>4153</v>
    <v>3050</v>
    <v>0.58950000000000002</v>
    <v>-20.9</v>
    <v>-6.3270000000000002E-3</v>
    <v>INR</v>
    <v>Britannia Industries Limited is primarily involved in manufacturing and sale of various food products. Its product portfolio includes biscuits, bread, cakes, rusk, and dairy products including cheese, beverages, milk, and yoghurt. Its biscuit products include Good Day, Crackers, NutriChoice, Marie Gold, Tiger, Milk Bikis, Jim Jam + Treat, Bourbon, Little Hearts, and Pure Magic. Its bread products include Whole Wheat Breads, White Sandwich Breads, Daily Breads, and Bread Assortment. Its dairy products include Cheese, Milk Based Beverages, Fresh Dairy and Everyday Goodness. Its cake products include Gobbles, Tiffin Fun, Nut &amp; Raisin, Muffills, Layerz, Rollyo, and Fudgeit. It also provides Toastea, Treat Creme Wafer, and Treat Croissant. Its geographical segments include India and Outside India. The products of the Company are exported to over 79 Countries across the world. Its subsidiaries include Britchip Foods Limited, Manna Foods Private Limited, and Snacko Bisc Private Limited.</v>
    <v>4499</v>
    <v>National Stock Exchange of India</v>
    <v>XNSE</v>
    <v>XNSE</v>
    <v>Floor No 16 and 17, Tower C,, Prestige Shantiniketan, The Business Precinct,, Whitefield Main Road, Mahadevapura Post, BANGALORE, KARNATAKA, 660048 IN</v>
    <v>3295</v>
    <v>Food &amp; Tobacco</v>
    <v>Stock</v>
    <v>44657.489745370367</v>
    <v>64</v>
    <v>3254.65</v>
    <v>795684300000</v>
    <v>BRITANNIA INDUSTRIES LTD</v>
    <v>BRITANNIA INDUSTRIES LTD</v>
    <v>3282</v>
    <v>52.72</v>
    <v>3303.4</v>
    <v>3282.5</v>
    <v>240868300</v>
    <v>BRITANNIA</v>
    <v>BRITANNIA INDUSTRIES LTD (XNSE:BRITANNIA)</v>
    <v>245111</v>
    <v>449620</v>
    <v>1918</v>
  </rv>
  <rv s="2">
    <v>65</v>
  </rv>
  <rv s="0">
    <v>https://www.bing.com/financeapi/forcetrigger?t=ahkfhw&amp;q=XNSE%3aTTKPRESTIG&amp;form=skydnc</v>
    <v>Learn more on Bing</v>
  </rv>
  <rv s="1">
    <v>en-US</v>
    <v>ahkfhw</v>
    <v>268435456</v>
    <v>1</v>
    <v>Powered by Refinitiv</v>
    <v>0</v>
    <v>TTK PRESTIGE LIMITED (XNSE:TTKPRESTIG)</v>
    <v>2</v>
    <v>3</v>
    <v>Finance</v>
    <v>4</v>
    <v>1264.6500000000001</v>
    <v>681.5</v>
    <v>0.78879999999999995</v>
    <v>5.75</v>
    <v>6.8130000000000005E-3</v>
    <v>INR</v>
    <v>TTK Prestige Limited is an India-based company that is primarily engaged in the business of kitchen and home appliances. The Company's product categories include pressure cooker, cookware, gas stove, mixer grinder, induction cooktop, small appliances, chimneys, cleaning solutions, and tools and accessories. Its Prestige Lifestyle is a line of premium stores for luxury kitchen appliances. Prestige Lifestyle offers built-in ovens, hobs, cooktops, island chimneys, decorative chimneys, dishwashers, multi cookers and barbeque, among others. The Company's subsidiaries include TTK British Holdings Limited and Horwood Homewares Limited.</v>
    <v>1442</v>
    <v>National Stock Exchange of India</v>
    <v>XNSE</v>
    <v>XNSE</v>
    <v>11th Floor, Brigade Towers, 135, Brigade Road, BANGALORE, KARNATAKA, 560025 IN</v>
    <v>857.8</v>
    <v>Household Goods</v>
    <v>Stock</v>
    <v>44657.48978009259</v>
    <v>67</v>
    <v>832.05</v>
    <v>116990200000</v>
    <v>TTK PRESTIGE LIMITED</v>
    <v>TTK PRESTIGE LIMITED</v>
    <v>843.7</v>
    <v>37.72</v>
    <v>844</v>
    <v>849.75</v>
    <v>138614000</v>
    <v>TTKPRESTIG</v>
    <v>TTK PRESTIGE LIMITED (XNSE:TTKPRESTIG)</v>
    <v>157562</v>
    <v>111230</v>
    <v>1955</v>
  </rv>
  <rv s="2">
    <v>68</v>
  </rv>
  <rv s="0">
    <v>https://www.bing.com/financeapi/forcetrigger?t=ahirxm&amp;q=XNSE%3aLT&amp;form=skydnc</v>
    <v>Learn more on Bing</v>
  </rv>
  <rv s="1">
    <v>en-US</v>
    <v>ahirxm</v>
    <v>268435456</v>
    <v>1</v>
    <v>Powered by Refinitiv</v>
    <v>0</v>
    <v>LARSEN AND TOUBRO LIMITED (XNSE:LT)</v>
    <v>2</v>
    <v>3</v>
    <v>Finance</v>
    <v>4</v>
    <v>2078.5500000000002</v>
    <v>1306</v>
    <v>1.1302000000000001</v>
    <v>16.75</v>
    <v>9.1229999999999992E-3</v>
    <v>INR</v>
    <v>Larsen and Toubro Limited is an India-based company that is engaged in technology, engineering, construction, manufacturing and financial services conglomerate with global operations. The Company’s segments include Infrastructure, Power, Heavy Engineering and Defense Engineering. The Infrastructure segment is engaged in engineering and construction of buildings and factories, transportation infrastructure and heavy civil infrastructure. The Power segment offers solutions for coal-based and gas-based thermal power plants. The Heavy Engineering segment manufactures and supplies custom-designed, engineered critical equipment and systems. The Defense Engineering segment is engaged in designing, development, serial production and supporting of equipment, systems and platforms for defense and aerospace sectors. It also includes communication projects, hydrocarbon, marketing and servicing of construction and mining machinery and parts, and manufacture and sale of rubber processing machinery.</v>
    <v>40253</v>
    <v>National Stock Exchange of India</v>
    <v>XNSE</v>
    <v>XNSE</v>
    <v>L&amp;T House, Ballard Estate, P. O. Box: 278,, MUMBAI, MAHARASHTRA, 400001 IN</v>
    <v>1858</v>
    <v>Construction &amp; Engineering</v>
    <v>Stock</v>
    <v>44657.489756944444</v>
    <v>70</v>
    <v>1827.7</v>
    <v>2579763000000</v>
    <v>LARSEN AND TOUBRO LIMITED</v>
    <v>LARSEN AND TOUBRO LIMITED</v>
    <v>1833</v>
    <v>30.46</v>
    <v>1836.05</v>
    <v>1852.8</v>
    <v>1405061000</v>
    <v>LT</v>
    <v>LARSEN AND TOUBRO LIMITED (XNSE:LT)</v>
    <v>2245496</v>
    <v>1961700</v>
    <v>1946</v>
  </rv>
  <rv s="2">
    <v>71</v>
  </rv>
  <rv s="0">
    <v>http://en.wikipedia.org/wiki/Apollo_Tyres</v>
    <v>Wikipedia</v>
  </rv>
  <rv s="3">
    <v>3</v>
    <v>73</v>
  </rv>
  <rv s="4">
    <v>9</v>
    <v>https://www.bing.com/th?id=AMMS_7a05e5c8dc87720f62b95fc57e5c425f&amp;qlt=95</v>
    <v>74</v>
    <v>0</v>
    <v>https://www.bing.com/images/search?form=xlimg&amp;q=apollo+tyres</v>
    <v>Image of APOLLO TYRES LIMITED.</v>
  </rv>
  <rv s="0">
    <v>https://www.bing.com/financeapi/forcetrigger?t=ahgwvh&amp;q=XNSE%3aAPOLLOTYRE&amp;form=skydnc</v>
    <v>Learn more on Bing</v>
  </rv>
  <rv s="5">
    <v>en-US</v>
    <v>ahgwvh</v>
    <v>268435456</v>
    <v>1</v>
    <v>Powered by Refinitiv</v>
    <v>5</v>
    <v>APOLLO TYRES LIMITED. (XNSE:APOLLOTYRE)</v>
    <v>7</v>
    <v>8</v>
    <v>Finance</v>
    <v>4</v>
    <v>250</v>
    <v>165.25</v>
    <v>1.3536999999999999</v>
    <v>-2.7</v>
    <v>-1.349E-2</v>
    <v>INR</v>
    <v>Apollo Tyres Limited is an India-based company, which is engaged in the manufacturing and sale of automotive tires. The Company operates through the Automobile Tyres, Automobile Tubes and Automobile Flaps segment. Its geographical segments include APMEA, Europe and Others. APMEA segment includes manufacturing and sales operations through India and includes entities in the United Arab Emirates, Thailand, Malaysia and South Africa. Europe segment includes manufacturing and sales operations through the entities in Europe. Others segment includes sales operations in Americas and all other corporate entities. The Company markets its products under its two global brands, such as Apollo and Vredestein. The Apollo brand is available across various categories, including commercial, passenger vehicles, two-wheelers, farm and industrial. The Vredestein brand products include car tires, tires for agricultural and industrial applications and bicycle tires.</v>
    <v>18734</v>
    <v>National Stock Exchange of India</v>
    <v>XNSE</v>
    <v>XNSE</v>
    <v>Apollo House, 7 Institutional Area, Sector 32, GURGAON, HARYANA, 122001 IN</v>
    <v>201.05</v>
    <v>75</v>
    <v>Automobiles &amp; Auto Parts</v>
    <v>Stock</v>
    <v>44657.489745370367</v>
    <v>76</v>
    <v>197.2</v>
    <v>127115500000</v>
    <v>APOLLO TYRES LIMITED.</v>
    <v>APOLLO TYRES LIMITED.</v>
    <v>198.8</v>
    <v>15.64</v>
    <v>200.15</v>
    <v>197.45</v>
    <v>635101000</v>
    <v>APOLLOTYRE</v>
    <v>APOLLO TYRES LIMITED. (XNSE:APOLLOTYRE)</v>
    <v>1882397</v>
    <v>2877700</v>
    <v>1972</v>
  </rv>
  <rv s="2">
    <v>77</v>
  </rv>
  <rv s="0">
    <v>https://www.bing.com/financeapi/forcetrigger?t=ahj6w7&amp;q=XNSE%3aNIFTYBEES&amp;form=skydnc</v>
    <v>Learn more on Bing</v>
  </rv>
  <rv s="6">
    <v>en-US</v>
    <v>ahj6w7</v>
    <v>268435456</v>
    <v>1</v>
    <v>Powered by Refinitiv</v>
    <v>10</v>
    <v>Nippon India ETF Nifty BeES (XNSE:NIFTYBEES)</v>
    <v>11</v>
    <v>12</v>
    <v>Finance</v>
    <v>4</v>
    <v>223</v>
    <v>132</v>
    <v>1.0043</v>
    <v>-1.55</v>
    <v>-7.9670000000000001E-3</v>
    <v>INR</v>
    <v>National Stock Exchange of India</v>
    <v>XNSE</v>
    <v>5.0000000000000001E-4</v>
    <v>194.24</v>
    <v>ETF</v>
    <v>44657.489768518521</v>
    <v>79</v>
    <v>192.7</v>
    <v>64426140111.290001</v>
    <v>Nippon India ETF Nifty BeES</v>
    <v>194.24</v>
    <v>194.55</v>
    <v>193</v>
    <v>NIFTYBEES</v>
    <v>Nippon India ETF Nifty BeES (XNSE:NIFTYBEES)</v>
    <v>2181412</v>
  </rv>
  <rv s="2">
    <v>80</v>
  </rv>
  <rv s="0">
    <v>https://www.bing.com/financeapi/forcetrigger?t=ahgqfr&amp;q=XNSE%3aABBOTINDIA&amp;form=skydnc</v>
    <v>Learn more on Bing</v>
  </rv>
  <rv s="1">
    <v>en-US</v>
    <v>ahgqfr</v>
    <v>268435456</v>
    <v>1</v>
    <v>Powered by Refinitiv</v>
    <v>0</v>
    <v>ABBOTT INDIA LIMITED (XNSE:ABBOTINDIA)</v>
    <v>2</v>
    <v>3</v>
    <v>Finance</v>
    <v>4</v>
    <v>23934.45</v>
    <v>14456.74</v>
    <v>0.20760000000000001</v>
    <v>47.9</v>
    <v>2.7169999999999998E-3</v>
    <v>INR</v>
    <v>Abbott India Limited is an India-based company that is engaged in pharmaceuticals business. The Company has a portfolio of offerings in diagnostics, medical devices, nutrition products and branded generic medicines. It provides products and solutions across various therapeutic areas, such as women's health, gastroenterology, central nervous system, metabolics, multi-specialty, vaccines and consumer health, among others. Its products include Colospa (irritable bowel disease), Ganaton (gastrointestinal motility), Librax (irritable bowel disease), Zolfresh (insomnia), Thyronorm (hypothyroidism), Duphaston (miscarriage and IVF), Duphalac (constipation), Digene (antacid), Prothiaden (pain and depression), Influvac (prevention of influenza), Creon (pancreatic insufficiency), Cremalax (constipation), Pankreoflat (indigestion) and Duvadilan (preterm labor), among others. It offers various products under brands, such as Similac, PediaSure, Pedialyte, EleCare, Ensure and Glucerna, among others.</v>
    <v>3585</v>
    <v>National Stock Exchange of India</v>
    <v>XNSE</v>
    <v>XNSE</v>
    <v>16th Floor, Godrej BKC,, Plot-C,G Block,, Bandra-Kurla Complex,Bandra (East), MUMBAI, MAHARASHTRA, 400051 IN</v>
    <v>17849.95</v>
    <v>Pharmaceuticals</v>
    <v>Stock</v>
    <v>44657.489745370367</v>
    <v>82</v>
    <v>17562</v>
    <v>374588000000</v>
    <v>ABBOTT INDIA LIMITED</v>
    <v>ABBOTT INDIA LIMITED</v>
    <v>17600.05</v>
    <v>50.64</v>
    <v>17628.25</v>
    <v>17676.150000000001</v>
    <v>21249300</v>
    <v>ABBOTINDIA</v>
    <v>ABBOTT INDIA LIMITED (XNSE:ABBOTINDIA)</v>
    <v>12869</v>
    <v>23100</v>
    <v>1944</v>
  </rv>
  <rv s="2">
    <v>83</v>
  </rv>
  <rv s="0">
    <v>https://www.bing.com/financeapi/forcetrigger?t=ahiwa2&amp;q=XNSE%3aMARUTI&amp;form=skydnc</v>
    <v>Learn more on Bing</v>
  </rv>
  <rv s="1">
    <v>en-US</v>
    <v>ahiwa2</v>
    <v>268435456</v>
    <v>1</v>
    <v>Powered by Refinitiv</v>
    <v>0</v>
    <v>MARUTI SUZUKI INDIA LIMITED (XNSE:MARUTI)</v>
    <v>2</v>
    <v>3</v>
    <v>Finance</v>
    <v>4</v>
    <v>9050</v>
    <v>6400</v>
    <v>1.1111</v>
    <v>-17.649999999999999</v>
    <v>-2.274E-3</v>
    <v>INR</v>
    <v>Maruti Suzuki India Limited is engaged in the manufacturing, purchasing and sale of motor vehicles, components and spare parts. The Company’s other activities comprises facilitation of pre-owned car sales, fleet management and car financing. The Company offers its products through three channels, namely Nexa, Arena and Commercial. Its portfolio of Nexa products include Baleno, XL6, Ignis, S-Cross and Ciaz. Its portfolio of Arena products includes Vitara Brezza, Ertiga, Wagon-R, Dzire, Alto, Celerio, CelerioX, S-Presso, Eeco and Swift. Its portfolio of Commercial products includes Super Carry and Eeco Cargo. Its service offerings include Maruti Suzuki Genuine Parts, Maruti Suzuki Genuine Accessories, Maruti Suzuki Finance, Maruti Insurance, Maruti Suzuki Rewards, Maruti Suzuki Subscribe and Maruti Suzuki Driving School. The Company’s plant is located in Palam Gurgaon Road, Gurgaon, Haryana, and at Manesar Industrial Town, Gurgaon, Haryana.</v>
    <v>16025</v>
    <v>National Stock Exchange of India</v>
    <v>XNSE</v>
    <v>XNSE</v>
    <v>1, Nelson Mandela Road,, Vasant Kunj,, NEW DELHI, DELHI, 110070 IN</v>
    <v>7849</v>
    <v>Automobiles &amp; Auto Parts</v>
    <v>Stock</v>
    <v>44657.489756944444</v>
    <v>85</v>
    <v>7675</v>
    <v>2344700000000</v>
    <v>MARUTI SUZUKI INDIA LIMITED</v>
    <v>MARUTI SUZUKI INDIA LIMITED</v>
    <v>7739</v>
    <v>72.260000000000005</v>
    <v>7761.85</v>
    <v>7744.2</v>
    <v>302080000</v>
    <v>MARUTI</v>
    <v>MARUTI SUZUKI INDIA LIMITED (XNSE:MARUTI)</v>
    <v>393628</v>
    <v>616390</v>
    <v>1981</v>
  </rv>
  <rv s="2">
    <v>86</v>
  </rv>
  <rv s="0">
    <v>https://creativecommons.org/licenses/by/3.0</v>
    <v>CC BY 3.0</v>
  </rv>
  <rv s="0">
    <v>http://ko.wikipedia.org/wiki/릴라이언스_인더스트리</v>
    <v>Wikipedia</v>
  </rv>
  <rv s="3">
    <v>88</v>
    <v>89</v>
  </rv>
  <rv s="4">
    <v>9</v>
    <v>https://www.bing.com/th?id=AMMS_991c98a722f3ecd67e311cc6cb82310e&amp;qlt=95</v>
    <v>90</v>
    <v>0</v>
    <v>https://www.bing.com/images/search?form=xlimg&amp;q=reliance+industries</v>
    <v>Image of RELIANCE INDUSTRIES LIMITED</v>
  </rv>
  <rv s="0">
    <v>https://www.bing.com/financeapi/forcetrigger?t=ahjo52&amp;q=XNSE%3aRELIANCE&amp;form=skydnc</v>
    <v>Learn more on Bing</v>
  </rv>
  <rv s="5">
    <v>en-US</v>
    <v>ahjo52</v>
    <v>268435456</v>
    <v>1</v>
    <v>Powered by Refinitiv</v>
    <v>5</v>
    <v>RELIANCE INDUSTRIES LIMITED (XNSE:RELIANCE)</v>
    <v>7</v>
    <v>8</v>
    <v>Finance</v>
    <v>4</v>
    <v>2751.35</v>
    <v>1876.7</v>
    <v>1.1415</v>
    <v>-7</v>
    <v>-2.666E-3</v>
    <v>INR</v>
    <v>Reliance Industries Limited is an India-based company, which operates in the Oil to Chemicals (O2C), Oil and Gas, Retail, Digital Services and Financial Services segments. The O2C segment includes refining, petrochemicals, fuel retailing through Reliance BP Mobility Limited, aviation fuel and bulk wholesale marketing, and its assets comprises of refinery off-gas cracker, aromatics, gasification, multi-feed and gas crackers along with downstream manufacturing facilities, logistics and supply-chain infrastructure. The Oil and Gas segment includes exploration, development and production of crude oil and natural gas. The Retail segment includes consumer retail and a range of related services. The Digital Services segment includes provision of a range of digital services The Financial Services segment comprises of management and deployment of identified resources of the Company to various activities, including non-banking financial services and insurance broking.</v>
    <v>236334</v>
    <v>National Stock Exchange of India</v>
    <v>XNSE</v>
    <v>XNSE</v>
    <v>Maker Chambers IV, 3rd Floor, 222, Nariman Point, MUMBAI, MAHARASHTRA, 400021 IN</v>
    <v>2634.5</v>
    <v>91</v>
    <v>Oil &amp; Gas</v>
    <v>Stock</v>
    <v>44657.489768518521</v>
    <v>92</v>
    <v>2587.1</v>
    <v>17771840000000</v>
    <v>RELIANCE INDUSTRIES LIMITED</v>
    <v>RELIANCE INDUSTRIES LIMITED</v>
    <v>2587.1</v>
    <v>29.89</v>
    <v>2626.05</v>
    <v>2619.0500000000002</v>
    <v>6768619000</v>
    <v>RELIANCE</v>
    <v>RELIANCE INDUSTRIES LIMITED (XNSE:RELIANCE)</v>
    <v>5656703</v>
    <v>5947480</v>
    <v>1973</v>
  </rv>
  <rv s="2">
    <v>93</v>
  </rv>
  <rv s="0">
    <v>https://www.bing.com/financeapi/forcetrigger?t=ahhkhw&amp;q=XNSE%3aDIVISLAB&amp;form=skydnc</v>
    <v>Learn more on Bing</v>
  </rv>
  <rv s="1">
    <v>en-US</v>
    <v>ahhkhw</v>
    <v>268435456</v>
    <v>1</v>
    <v>Powered by Refinitiv</v>
    <v>0</v>
    <v>DIVI'S LABORATORIES LIMITED (XNSE:DIVISLAB)</v>
    <v>2</v>
    <v>3</v>
    <v>Finance</v>
    <v>4</v>
    <v>5425.1</v>
    <v>3561.65</v>
    <v>0.30430000000000001</v>
    <v>-74.3</v>
    <v>-1.6655E-2</v>
    <v>INR</v>
    <v>Divi's Laboratories Limited is an India-based company, which is engaged in manufacturing and sale of active pharmaceutical ingredients (APIs), intermediates and nutraceutical ingredients with predominance in exports. The Company’s products include Bupropion HCl, Capecitabine, Carbidopa, Diltiazem HCl, Dextromethorphan Base, Dextromethorphan HBr, Gabapentin, Iopamidol, Iohexol, Irbesartan, Lacosamide, Levetiracetam, Levodopa, Losartan, Nabumetone, Naproxen, Naproxen Sodium, Olmesartan Medoxomil, Pregabalin, Ticagrelor, Triprolidine HCl, Valacyclovir HCl, Valsartan, Venlafaxine HCl and Vigabatrin. The Company’s subsidiaries include Divi’s Laboratories USA, Inc., (Divi’s USA) and Divi’s Laboratories Europe AG (Divi’s Europe).</v>
    <v>16818</v>
    <v>National Stock Exchange of India</v>
    <v>XNSE</v>
    <v>XNSE</v>
    <v>1-72/23(P)/Divis/303,, Divi Towers, Cyber Hills, Gachibowli,, HYDERABAD, TELANGANA, 500032 IN</v>
    <v>4527</v>
    <v>Pharmaceuticals</v>
    <v>Stock</v>
    <v>44657.489745370367</v>
    <v>95</v>
    <v>4372.8999999999996</v>
    <v>1184308000000</v>
    <v>DIVI'S LABORATORIES LIMITED</v>
    <v>DIVI'S LABORATORIES LIMITED</v>
    <v>4461</v>
    <v>46.12</v>
    <v>4461.2</v>
    <v>4386.8999999999996</v>
    <v>265468600</v>
    <v>DIVISLAB</v>
    <v>DIVI'S LABORATORIES LIMITED (XNSE:DIVISLAB)</v>
    <v>532706</v>
    <v>416610</v>
    <v>1990</v>
  </rv>
  <rv s="2">
    <v>96</v>
  </rv>
  <rv s="0">
    <v>https://www.bing.com/financeapi/forcetrigger?t=ahkdxm&amp;q=XNSE%3aTITAN&amp;form=skydnc</v>
    <v>Learn more on Bing</v>
  </rv>
  <rv s="1">
    <v>en-US</v>
    <v>ahkdxm</v>
    <v>268435456</v>
    <v>1</v>
    <v>Powered by Refinitiv</v>
    <v>0</v>
    <v>TITAN COMPANY LIMITED (XNSE:TITAN)</v>
    <v>2</v>
    <v>3</v>
    <v>Finance</v>
    <v>4</v>
    <v>2768</v>
    <v>1400.05</v>
    <v>0.84019999999999995</v>
    <v>-9.15</v>
    <v>-3.5890000000000002E-3</v>
    <v>INR</v>
    <v>Titan Company Limited is an India-based company, which is primarily involved in the manufacturing and sale of watches, jewelry, eyewear and other accessories and products. The Company's segments include Watches and Wearables, Jewellery, Eyewear and Others. The Watches and Wearables segment includes brands, such as Titan, Titan Clock, Fastrack, Sonata, Zoop, Octane, Xylys, Helios, Titan Raga, Favre-Leuba, Nebula and SF. The Jewellery segment includes brands, such as Tanishq, Mia, Zoya and CaratLane. The Eyewear segment include Titan EyePlus brand. The Others segment includes fragrances, Indian dress wear and accessories. Its new business includes brands, such as Skinn and Taneira. The Company's subsidiaries include Titan Engineering &amp; Automation Limited, Caratlane Trading Private Limited, Favre Leuba AG, Titan Holdings International FZCO, Titan Commodity Trading Limited and TCL North America Inc., among others.</v>
    <v>7235</v>
    <v>National Stock Exchange of India</v>
    <v>XNSE</v>
    <v>XNSE</v>
    <v>Integrity, Veerasandra, Electronics City P.O,, Off Hosur Main Road,, BANGALORE, KARNATAKA, 560100 IN</v>
    <v>2564.9</v>
    <v>Textiles &amp; Apparel</v>
    <v>Stock</v>
    <v>44657.48978009259</v>
    <v>98</v>
    <v>2523.3000000000002</v>
    <v>2263145000000</v>
    <v>TITAN COMPANY LIMITED</v>
    <v>TITAN COMPANY LIMITED</v>
    <v>2547</v>
    <v>101.68</v>
    <v>2549.1999999999998</v>
    <v>2540.0500000000002</v>
    <v>887786100</v>
    <v>TITAN</v>
    <v>TITAN COMPANY LIMITED (XNSE:TITAN)</v>
    <v>1349078</v>
    <v>1389510</v>
    <v>1984</v>
  </rv>
  <rv s="2">
    <v>99</v>
  </rv>
  <rv s="0">
    <v>https://www.bing.com/financeapi/forcetrigger?t=ahjbvh&amp;q=XNSE%3aPAGEIND&amp;form=skydnc</v>
    <v>Learn more on Bing</v>
  </rv>
  <rv s="1">
    <v>en-US</v>
    <v>ahjbvh</v>
    <v>268435456</v>
    <v>1</v>
    <v>Powered by Refinitiv</v>
    <v>0</v>
    <v>PAGE INDUSTRIES LIMITED (XNSE:PAGEIND)</v>
    <v>2</v>
    <v>3</v>
    <v>Finance</v>
    <v>4</v>
    <v>45600</v>
    <v>27801</v>
    <v>0.69479999999999997</v>
    <v>90.85</v>
    <v>2.049E-3</v>
    <v>INR</v>
    <v>Page Industries Limited is an India-based company that is engaged in the business of manufacturing and trading garments. The Company offers knitted garments. The Company offers a range of products for men, women and children. The Company is engaged in the manufacturing, distribution, and marketing of Jockey products. It holds the license of SPEEDO, an international brand for swimwear. The Company's Jockey brand products are sold through exclusive brand outlets (EBO), large format stores (LFS), multi-brand outlets (MBO), traditional hosiery stores and multi-purpose stores spread across India. It also sells its products online. It has approximately 930 EBOs which includes 46 Jockey Woman EBOs catering to its women customers. It has six operational EBOs outside India, four in UAE and two in Sri Lanka. The Speedo brand is available in 1,300 stores, 34 EBOs and 15 large format stores spread across 230 and more cities. It operates its own online store www.jockeyindia.com.</v>
    <v>21280</v>
    <v>National Stock Exchange of India</v>
    <v>XNSE</v>
    <v>XNSE</v>
    <v>Umiya Business Bay-Tower-1,7th Floor, Cessna Business Park,, Kadubeesanahalli,Varthur Hobli,, BANGALORE, KARNATAKA, 560103 IN</v>
    <v>44800</v>
    <v>Textiles &amp; Apparel</v>
    <v>Stock</v>
    <v>44657.489768518521</v>
    <v>101</v>
    <v>43930.400000000001</v>
    <v>494483000000</v>
    <v>PAGE INDUSTRIES LIMITED</v>
    <v>PAGE INDUSTRIES LIMITED</v>
    <v>44000.05</v>
    <v>107.13</v>
    <v>44332.85</v>
    <v>44423.7</v>
    <v>11153870</v>
    <v>PAGEIND</v>
    <v>PAGE INDUSTRIES LIMITED (XNSE:PAGEIND)</v>
    <v>14615</v>
    <v>18650</v>
    <v>1994</v>
  </rv>
  <rv s="2">
    <v>102</v>
  </rv>
  <rv s="0">
    <v>https://www.bing.com/financeapi/forcetrigger?t=ahkqww&amp;q=NIFTY+50&amp;form=skydnc</v>
    <v>Learn more on Bing</v>
  </rv>
  <rv s="7">
    <v>en-US</v>
    <v>ahkqww</v>
    <v>268435456</v>
    <v>1</v>
    <v>Powered by Refinitiv</v>
    <v>13</v>
    <v>NIFTY 50</v>
    <v>11</v>
    <v>14</v>
    <v>Finance</v>
    <v>15</v>
    <v>18604.45</v>
    <v>14151.4</v>
    <v>-149.75</v>
    <v>-8.3389999999999992E-3</v>
    <v>IN</v>
    <v>17901</v>
    <v>Index</v>
    <v>104</v>
    <v>17779.849999999999</v>
    <v>NIFTY 50</v>
    <v>17842.75</v>
    <v>17957.400000000001</v>
    <v>17807.650000000001</v>
    <v>NIFTY</v>
    <v>NIFTY 50</v>
  </rv>
  <rv s="2">
    <v>105</v>
  </rv>
  <rv s="0">
    <v>https://www.bing.com/financeapi/forcetrigger?t=ahi9kr&amp;q=XNSE%3aIGL&amp;form=skydnc</v>
    <v>Learn more on Bing</v>
  </rv>
  <rv s="1">
    <v>en-US</v>
    <v>ahi9kr</v>
    <v>268435456</v>
    <v>1</v>
    <v>Powered by Refinitiv</v>
    <v>0</v>
    <v>INDRAPRASTHA GAS LIMITED (XNSE:IGL)</v>
    <v>2</v>
    <v>3</v>
    <v>Finance</v>
    <v>4</v>
    <v>602.04999999999995</v>
    <v>321</v>
    <v>0.65720000000000001</v>
    <v>-7.05</v>
    <v>-1.8109E-2</v>
    <v>INR</v>
    <v>Indraprastha Gas Limited (IGL) is an India-based city gas distribution company. The Company's business consists of sale of natural gas. The Company is focused on industrial and commercial business. The Company supplies compressed natural gas (CNG) to the transport sector and piped natural gas (PNG) to the domestic, industrial and commercial sectors in Delhi and the National Capital Region (NCR). The Company offers PNG, which includes methane-CH4, as well as other hydrocarbons. The Company offers CNG, a gaseous fuel that includes a mixture of hydrocarbons, primarily methane. The operations of the Company are spread over NCT of Delhi, Noida, Greater Noida, Ghaziabad and Hapur, Gurugram, Meerut, Shamli, Muzaffarnagar, Karnal, Rewari, Kanpur, Hamirpur and Fatehpur districts, Kaithal district and Ajmer, Pali and Rajsamand.</v>
    <v>707</v>
    <v>National Stock Exchange of India</v>
    <v>XNSE</v>
    <v>XNSE</v>
    <v>Plot No 4, Igl Bhawan, Community Centre, R K Puram Sector 9, NEW DELHI, DELHI, 110022 IN</v>
    <v>396.4</v>
    <v>Natural Gas Utilities</v>
    <v>Stock</v>
    <v>44657.489756944444</v>
    <v>107</v>
    <v>380.6</v>
    <v>272510300000</v>
    <v>INDRAPRASTHA GAS LIMITED</v>
    <v>INDRAPRASTHA GAS LIMITED</v>
    <v>390</v>
    <v>18.84</v>
    <v>389.3</v>
    <v>382.25</v>
    <v>700000800</v>
    <v>IGL</v>
    <v>INDRAPRASTHA GAS LIMITED (XNSE:IGL)</v>
    <v>4399603</v>
    <v>2838920</v>
    <v>1998</v>
  </rv>
  <rv s="2">
    <v>108</v>
  </rv>
  <rv s="0">
    <v>https://www.bing.com/financeapi/forcetrigger?t=ahi8a2&amp;q=XNSE%3aICICIGI&amp;form=skydnc</v>
    <v>Learn more on Bing</v>
  </rv>
  <rv s="1">
    <v>en-US</v>
    <v>ahi8a2</v>
    <v>268435456</v>
    <v>1</v>
    <v>Powered by Refinitiv</v>
    <v>0</v>
    <v>ICICI LOMBARD GENERAL INSURANCE COMPANY LIMITED (XNSE:ICICIGI)</v>
    <v>2</v>
    <v>3</v>
    <v>Finance</v>
    <v>4</v>
    <v>1675</v>
    <v>1192</v>
    <v>0.67</v>
    <v>15.55</v>
    <v>1.1503000000000001E-2</v>
    <v>INR</v>
    <v>ICICI Lombard General Insurance Company Limited is an India-based general insurance company. The Company offers insurance coverage for motor, health, travel, home, student travel and more. Its segments include Fire, Engineering, Marine Cargo, Marine Hull, Motor OD, Motor TP, Workmen’s Compensation, Public/Product Liability, Personal Accident, Aviation, Health, Credit Insurance, Crop/Weather Insurance and Others. Its products include motor insurance, car insurance, two-wheeler insurance, health insurance, complete health insurance, health booster, personal accident insurance, international travel insurance, home insurance, marine insurance, business insurance, rural insurance, cyber insurance, third party insurance and crop insurance. It also offers various services, such as grievance redressal, retrieve quote, intimate claim, marine/property claims, live chat and renew policy.</v>
    <v>10236</v>
    <v>National Stock Exchange of India</v>
    <v>XNSE</v>
    <v>XNSE</v>
    <v>ICICI Lombard House, 414, Veer Savarkar Marg, Near Siddhi Vinayak Temple, Prabhadevi, MUMBAI, MAHARASHTRA, 400025 IN</v>
    <v>1375</v>
    <v>Insurance</v>
    <v>Stock</v>
    <v>44657.489756944444</v>
    <v>110</v>
    <v>1349.5</v>
    <v>663611600000</v>
    <v>ICICI LOMBARD GENERAL INSURANCE COMPANY LIMITED</v>
    <v>ICICI LOMBARD GENERAL INSURANCE COMPANY LIMITED</v>
    <v>1349.8</v>
    <v>49.81</v>
    <v>1351.85</v>
    <v>1367.4</v>
    <v>490891400</v>
    <v>ICICIGI</v>
    <v>ICICI LOMBARD GENERAL INSURANCE COMPANY LIMITED (XNSE:ICICIGI)</v>
    <v>268510</v>
    <v>566910</v>
    <v>2000</v>
  </rv>
  <rv s="2">
    <v>111</v>
  </rv>
  <rv s="0">
    <v>https://www.bing.com/financeapi/forcetrigger?t=ahhx5r&amp;q=XNSE%3aGODREJCP&amp;form=skydnc</v>
    <v>Learn more on Bing</v>
  </rv>
  <rv s="1">
    <v>en-US</v>
    <v>ahhx5r</v>
    <v>268435456</v>
    <v>1</v>
    <v>Powered by Refinitiv</v>
    <v>0</v>
    <v>GODREJ CONSUMER PRODUCTS LIMITED (XNSE:GODREJCP)</v>
    <v>2</v>
    <v>3</v>
    <v>Finance</v>
    <v>4</v>
    <v>1138</v>
    <v>660.05</v>
    <v>0.62839999999999996</v>
    <v>-18.45</v>
    <v>-2.3932999999999999E-2</v>
    <v>INR</v>
    <v>Godrej Consumer Products Limited is an India-based fast moving consumer goods company. The Company is principally engaged in manufacturing and marketing personal, household and hair care products. Its geographical segments include India, Indonesia, Africa and others. Its personal care brands include Saniter, Cinthol, PAMELAGRANT Beauty, Villeneuve, Millefiori, mitu, purest hygiene and goodness.me. Its home care brands include Good knight, HIT, aer, Stella, and Ezee. Its haircare brands include DARLING, INECTO, PROFECTIV Mega Growth, Ilicit, ISSUE, nupur, PROFESSIONAL, tcb naturals, renew, Just for Me, ROBY, AFRiCAN PRIDE and nyu. It offers a range of products in India, which includes household insecticides, air fresheners, hair color and soaps. Its subsidiaries include Godrej Household Products (Lanka) Pvt. Ltd., Godrej South Africa Proprietary Ltd, Beleza Mozambique LDA, Cosmetica Nacional, Godrej Africa Holdings Limited, Godrej East Africa Holdings Ltd and Deciral SA.</v>
    <v>2698</v>
    <v>National Stock Exchange of India</v>
    <v>XNSE</v>
    <v>XNSE</v>
    <v>Godrej One, 4th Floor, Pirojshanagar, Eastern Express Highway, Vikhroli(East), MUMBAI, MAHARASHTRA, 400079 IN</v>
    <v>767</v>
    <v>Personal &amp; Household Products &amp; Services</v>
    <v>Stock</v>
    <v>44657.489756944444</v>
    <v>113</v>
    <v>748.9</v>
    <v>788307800000</v>
    <v>GODREJ CONSUMER PRODUCTS LIMITED</v>
    <v>GODREJ CONSUMER PRODUCTS LIMITED</v>
    <v>767</v>
    <v>44.13</v>
    <v>770.9</v>
    <v>752.45</v>
    <v>1022581000</v>
    <v>GODREJCP</v>
    <v>GODREJ CONSUMER PRODUCTS LIMITED (XNSE:GODREJCP)</v>
    <v>1218462</v>
    <v>2103590</v>
    <v>2000</v>
  </rv>
  <rv s="2">
    <v>114</v>
  </rv>
  <rv s="0">
    <v>https://www.bing.com/financeapi/forcetrigger?t=ahhokr&amp;q=XNSE%3aENDURANCE&amp;form=skydnc</v>
    <v>Learn more on Bing</v>
  </rv>
  <rv s="1">
    <v>en-US</v>
    <v>ahhokr</v>
    <v>268435456</v>
    <v>1</v>
    <v>Powered by Refinitiv</v>
    <v>0</v>
    <v>ENDURANCE TECHNOLOGIES LIMITED (CN) (XNSE:ENDURANCE)</v>
    <v>2</v>
    <v>3</v>
    <v>Finance</v>
    <v>4</v>
    <v>1989</v>
    <v>1047.2</v>
    <v>1.0577000000000001</v>
    <v>-25.8</v>
    <v>-2.1777999999999999E-2</v>
    <v>INR</v>
    <v>Endurance Technologies Ltd (CN) is an India-based automotive component manufacturing company. The Company is engaged in manufacturing of aluminum die castings, including alloy wheels, suspension, transmission and braking products. The Company’s products include aluminum die casting, which offers high pressure die castings, low pressure die castings and gravity die castings; suspension, which offers front forks / inverted front forks, hydraulic gas filled shock absorbers / rear mono shock absorbers for bikes; transmission, which offers clutch assemblies, continuous variable transmissions (CVTs), and friction plates, and braking, which offers disc brake system, anti-lock braking system (ABS) assembly, combined braking system (CBS) brake hoses for two wheelers and tandem master cylinder and hydraulic drum brake systems for three wheelers. It also offers tires and tubes for two wheelers, three wheelers and electric rickshaws.</v>
    <v>3800</v>
    <v>National Stock Exchange of India</v>
    <v>XNSE</v>
    <v>XNSE</v>
    <v>E-92, MIDC Industrial Area, Waluj, AURANGABAD, MAHARASHTRA, 431136 IN</v>
    <v>1197</v>
    <v>Automobiles &amp; Auto Parts</v>
    <v>Stock</v>
    <v>44657.489745370367</v>
    <v>116</v>
    <v>1137.5</v>
    <v>166643300000</v>
    <v>ENDURANCE TECHNOLOGIES LIMITED (CN)</v>
    <v>ENDURANCE TECHNOLOGIES LIMITED (CN)</v>
    <v>1185</v>
    <v>32.549999999999997</v>
    <v>1184.7</v>
    <v>1158.9000000000001</v>
    <v>140662900</v>
    <v>ENDURANCE</v>
    <v>ENDURANCE TECHNOLOGIES LIMITED (CN) (XNSE:ENDURANCE)</v>
    <v>303332</v>
    <v>261390</v>
    <v>1999</v>
  </rv>
  <rv s="2">
    <v>117</v>
  </rv>
  <rv s="0">
    <v>http://en.wikipedia.org/wiki/ITC_Limited</v>
    <v>Wikipedia</v>
  </rv>
  <rv s="3">
    <v>3</v>
    <v>119</v>
  </rv>
  <rv s="4">
    <v>9</v>
    <v>https://www.bing.com/th?id=AMMS_249b6c3416d9d0337e9d0cdf4d6e4a9f&amp;qlt=95</v>
    <v>120</v>
    <v>0</v>
    <v>https://www.bing.com/images/search?form=xlimg&amp;q=itc+limited</v>
    <v>Image of ITC LIMITED</v>
  </rv>
  <rv s="0">
    <v>https://www.bing.com/financeapi/forcetrigger?t=ahie2w&amp;q=XNSE%3aITC&amp;form=skydnc</v>
    <v>Learn more on Bing</v>
  </rv>
  <rv s="5">
    <v>en-US</v>
    <v>ahie2w</v>
    <v>268435456</v>
    <v>1</v>
    <v>Powered by Refinitiv</v>
    <v>5</v>
    <v>ITC LIMITED (XNSE:ITC)</v>
    <v>7</v>
    <v>8</v>
    <v>Finance</v>
    <v>4</v>
    <v>265.3</v>
    <v>199.1</v>
    <v>0.73240000000000005</v>
    <v>0.15</v>
    <v>5.7810000000000001E-4</v>
    <v>INR</v>
    <v>ITC Limited is an India-based holding company. The Company operates through four segments: FMCG (fast moving consumer goods), Hotels, Paperboards, Paper and Packaging and Agri Business. The FMCG segment includes Cigarettes, such as cigarettes and cigars and Others, such as branded packaged foods businesses (staples and meals; snacks; dairy and beverages; biscuits and cakes; chocolates, coffee, and confectionery); education and stationery products; personal care products; safety matches and agarbattis and apparel. Its Hotels segment includes Hoteliering. Its Paperboards, Paper and Packaging segment includes Paperboards, Paper including Specialty Paper and Packaging including Flexibles. Its Agri Business segment includes Agri commodities such as soya, spices, coffee, and leaf tobacco. Its Other segment includes information technology services and branded residences. Its brand includes Aashirvaad, Bingo!, Candyman, Fiama, Vivel, Classmate, Superia, Engage, Mangaldeep, Aim and Homelites.</v>
    <v>26017</v>
    <v>National Stock Exchange of India</v>
    <v>XNSE</v>
    <v>XNSE</v>
    <v>Virginia House, 37, J. L. Nehru Road, KOLKATA, WEST BENGAL, 110001 IN</v>
    <v>263.35000000000002</v>
    <v>121</v>
    <v>Food &amp; Tobacco</v>
    <v>Stock</v>
    <v>44657.489756944444</v>
    <v>122</v>
    <v>257.3</v>
    <v>3197269000000</v>
    <v>ITC LIMITED</v>
    <v>ITC LIMITED</v>
    <v>257.5</v>
    <v>21.59</v>
    <v>259.45</v>
    <v>259.60000000000002</v>
    <v>12323260000</v>
    <v>ITC</v>
    <v>ITC LIMITED (XNSE:ITC)</v>
    <v>19597941</v>
    <v>26147400</v>
    <v>1910</v>
  </rv>
  <rv s="2">
    <v>123</v>
  </rv>
  <rv s="0">
    <v>https://www.bing.com/financeapi/forcetrigger?t=ahhhk2&amp;q=XNSE%3aDABUR&amp;form=skydnc</v>
    <v>Learn more on Bing</v>
  </rv>
  <rv s="1">
    <v>en-US</v>
    <v>ahhhk2</v>
    <v>268435456</v>
    <v>1</v>
    <v>Powered by Refinitiv</v>
    <v>0</v>
    <v>DABUR INDIA LIMITED (XNSE:DABUR)</v>
    <v>2</v>
    <v>3</v>
    <v>Finance</v>
    <v>4</v>
    <v>658.95</v>
    <v>502</v>
    <v>0.40639999999999998</v>
    <v>-7.5</v>
    <v>-1.3662000000000001E-2</v>
    <v>INR</v>
    <v>Dabur India Limited is a fast moving consumer goods (FMCG) company. Its segments include Consumer care business, Food business, Retail business and Other segments. Its Consumer care business segment includes home care, personal care, and health care. Its Food business segment includes juices, beverages, and culinary. Its Retail business segment includes retail stores. Its Other segments include Guar gum, pharma and others. Its product categories include hair care, oral care, health care, skin care, home care and foods. Its FMCG portfolio includes eight brands, including Dabur Chyawanprash, Dabur Honey, Dabur PudinHara, Dabur Lal Tail and Dabur Honitus in the healthcare space; Dabur Amla and Dabur Red Paste in the personal care category; and Real in the food and Beverage’s category. In addition, Vatika is an international brand. Its products include Real Juices, Dabur Red Paste, Odonil, Odomos, Dabur Hommade Tasty Masala, Rheumatil Oil, Dabur Badam Oil, Odopic, Oxy bleach and Hajmola.</v>
    <v>7617</v>
    <v>National Stock Exchange of India</v>
    <v>XNSE</v>
    <v>XNSE</v>
    <v>Dabur Towers, Kaushambi,, Sahibabad,, GHAZIABAD, UTTAR PRADESH, 201010 IN</v>
    <v>548.95000000000005</v>
    <v>Personal &amp; Household Products &amp; Services</v>
    <v>Stock</v>
    <v>44657.489745370367</v>
    <v>125</v>
    <v>538.6</v>
    <v>970464800000</v>
    <v>DABUR INDIA LIMITED</v>
    <v>DABUR INDIA LIMITED</v>
    <v>548.95000000000005</v>
    <v>53.24</v>
    <v>548.95000000000005</v>
    <v>541.45000000000005</v>
    <v>1767856000</v>
    <v>DABUR</v>
    <v>DABUR INDIA LIMITED (XNSE:DABUR)</v>
    <v>1813477</v>
    <v>2486070</v>
    <v>1975</v>
  </rv>
  <rv s="2">
    <v>126</v>
  </rv>
  <rv s="0">
    <v>https://www.bing.com/financeapi/forcetrigger?t=bkoqbh&amp;q=XNSE%3aAAVAS&amp;form=skydnc</v>
    <v>Learn more on Bing</v>
  </rv>
  <rv s="1">
    <v>en-US</v>
    <v>bkoqbh</v>
    <v>268435456</v>
    <v>1</v>
    <v>Powered by Refinitiv</v>
    <v>0</v>
    <v>AAVAS FINANCIERS LIMITED (XNSE:AAVAS)</v>
    <v>2</v>
    <v>3</v>
    <v>Finance</v>
    <v>4</v>
    <v>3340</v>
    <v>2114.15</v>
    <v>1.0407</v>
    <v>-34</v>
    <v>-1.3431999999999999E-2</v>
    <v>INR</v>
    <v>Aavas Financiers Limited is an India-based housing finance company. The Company is engaged in providing the home loans to the customers belonging to low- and middle-income segment in semi urban and rural areas. It operates through lending to borrower’s segment. The Company’s offerings include home loan, plot and home construction loan, home improvement loan, home loan balance transfer, loan against property, micro, small and medium enterprise (MSME) loan, and emergency credit line guarantee scheme. It offers customers home loans for the purchase or construction of residential properties, and for the extension and repair of existing housing units. It also offers other mortgage loans, including loans against property. The Company operates in markets, such as Rajasthan, Maharashtra, Gujarat, Madhya Pradesh, Haryana, Uttar Pradesh, Chhattisgarh, Uttarakhand, Punjab, Himachal Pradesh, Delhi, Odisha and Karnataka.</v>
    <v>5679</v>
    <v>National Stock Exchange of India</v>
    <v>XNSE</v>
    <v>XNSE</v>
    <v>201-202, 2nd Floor, Southend Square, Mansarovar Industrial Area, JAIPUR, RAJASTHAN, 302020 IN</v>
    <v>2556.5</v>
    <v>Banking Services</v>
    <v>Stock</v>
    <v>44657.489745370367</v>
    <v>128</v>
    <v>2488.3000000000002</v>
    <v>199815800000</v>
    <v>AAVAS FINANCIERS LIMITED</v>
    <v>AAVAS FINANCIERS LIMITED</v>
    <v>2531.35</v>
    <v>61.34</v>
    <v>2531.35</v>
    <v>2497.35</v>
    <v>78936450</v>
    <v>AAVAS</v>
    <v>AAVAS FINANCIERS LIMITED (XNSE:AAVAS)</v>
    <v>58624</v>
    <v>199870</v>
    <v>2011</v>
  </rv>
  <rv s="2">
    <v>129</v>
  </rv>
  <rv s="0">
    <v>https://www.bing.com/financeapi/forcetrigger?t=ahjew7&amp;q=XNSE%3aPGHH&amp;form=skydnc</v>
    <v>Learn more on Bing</v>
  </rv>
  <rv s="1">
    <v>en-US</v>
    <v>ahjew7</v>
    <v>268435456</v>
    <v>1</v>
    <v>Powered by Refinitiv</v>
    <v>0</v>
    <v>PROCTER &amp; GAMBLE HYGIENE AND HEALTH CARE LIMITED (XNSE:PGHH)</v>
    <v>2</v>
    <v>3</v>
    <v>Finance</v>
    <v>4</v>
    <v>16448.7</v>
    <v>12117.8</v>
    <v>0.28010000000000002</v>
    <v>44.55</v>
    <v>3.0930000000000003E-3</v>
    <v>INR</v>
    <v>Procter &amp; Gamble Hygiene and Health Care Limited is engaged in the manufacturing and selling of branded packaged fast moving consumer goods in the feminine care and healthcare businesses. The Company’s segments include Healthcare products and Hygiene products. The Healthcare products segment includes ointment and creams, cough drops and tablets. The Hygiene products segment includes feminine hygiene products and other skin care hygiene products. It offers ayurvedic products, sanitary napkins, and deodorants. Its portfolio of brands includes Whisper, Vicks VapoRub, Vicks Throat Drops, Vicks Action 500 Advanced, Vicks Inhaler and Vicks BabyRub. The Company's products are sold through retail operations including mass merchandisers, grocery stores, membership club stores, drug stores, department stores and, high frequency stores. The Company has its manufacturing locations at Goa and Baddi in Himachal Pradesh, apart from third party manufacturing locations spread across India.</v>
    <v>463</v>
    <v>National Stock Exchange of India</v>
    <v>XNSE</v>
    <v>XNSE</v>
    <v>P&amp;G Plaza, Cardinal Gracias Road, Chakala, Andheri (E), MUMBAI, MAHARASHTRA, 400099 IN</v>
    <v>14500</v>
    <v>Personal &amp; Household Products &amp; Services</v>
    <v>Stock</v>
    <v>44657.489768518521</v>
    <v>131</v>
    <v>14265</v>
    <v>467566100000</v>
    <v>PROCTER &amp; GAMBLE HYGIENE AND HEALTH CARE LIMITED</v>
    <v>PROCTER &amp; GAMBLE HYGIENE AND HEALTH CARE LIMITED</v>
    <v>14265</v>
    <v>80.94</v>
    <v>14404.05</v>
    <v>14448.6</v>
    <v>32460740</v>
    <v>PGHH</v>
    <v>PROCTER &amp; GAMBLE HYGIENE AND HEALTH CARE LIMITED (XNSE:PGHH)</v>
    <v>4472</v>
    <v>11750</v>
    <v>1964</v>
  </rv>
  <rv s="2">
    <v>132</v>
  </rv>
  <rv s="0">
    <v>https://www.bing.com/financeapi/forcetrigger?t=ahiw4c&amp;q=XNSE%3aMARICO&amp;form=skydnc</v>
    <v>Learn more on Bing</v>
  </rv>
  <rv s="1">
    <v>en-US</v>
    <v>ahiw4c</v>
    <v>268435456</v>
    <v>1</v>
    <v>Powered by Refinitiv</v>
    <v>0</v>
    <v>MARICO LIMITED (XNSE:MARICO)</v>
    <v>2</v>
    <v>3</v>
    <v>Finance</v>
    <v>4</v>
    <v>607.70000000000005</v>
    <v>399</v>
    <v>0.35410000000000003</v>
    <v>-22.6</v>
    <v>-4.1551999999999999E-2</v>
    <v>INR</v>
    <v>Marico Limited is a consumer products company operating in the health, beauty and wellness space. The Company's principal products include edible oils, hair care and personal care. The Company offers various brands in the categories of hair care, skin care, edible oils, healthy foods, hygiene, male grooming, and fabric care. Its portfolio of brands includes Parachute, Saffola, Saffola FITTIFY Gourmet, Coco Soul, Parachute Advansed, Hair &amp; Care, Nihar Naturals, Livon, Set Wet, Set Wet Studio X, Veggie Clean, Kaya Youth, Travel Protect, House Protect, Mediker, Parachute Advansed Body Lotion, Revive, Veggie Clean, Parachute Advansed Coconut Creme Oil, Revive and Beardo. Its international portfolio includes brands, such as Fiancee, Hair Code, Caivil, Hercules, Black Chic, Code 10, Ingwe, X-men and Thuan Phat. It operates over eight factories across India in various locations. It operates across Bangladesh, Singapore, Egypt, Malaysia, Middle East, Nepal, Malaysia and South Africa.</v>
    <v>1695</v>
    <v>National Stock Exchange of India</v>
    <v>XNSE</v>
    <v>XNSE</v>
    <v>7th Floor, Grande Palladium, 175,CST Road, Kalina,, Santacruz (East), MUMBAI, MAHARASHTRA, 400098 IN</v>
    <v>532</v>
    <v>Personal &amp; Household Products &amp; Services</v>
    <v>Stock</v>
    <v>44657.489756944444</v>
    <v>134</v>
    <v>517.85</v>
    <v>703147000000</v>
    <v>MARICO LIMITED</v>
    <v>MARICO LIMITED</v>
    <v>525</v>
    <v>58.77</v>
    <v>543.9</v>
    <v>521.29999999999995</v>
    <v>1292787000</v>
    <v>MARICO</v>
    <v>MARICO LIMITED (XNSE:MARICO)</v>
    <v>3004423</v>
    <v>1906110</v>
    <v>1988</v>
  </rv>
  <rv s="2">
    <v>135</v>
  </rv>
  <rv s="0">
    <v>https://www.bing.com/financeapi/forcetrigger?t=ahh1bh&amp;q=XNSE%3aAUBANK&amp;form=skydnc</v>
    <v>Learn more on Bing</v>
  </rv>
  <rv s="1">
    <v>en-US</v>
    <v>ahh1bh</v>
    <v>268435456</v>
    <v>1</v>
    <v>Powered by Refinitiv</v>
    <v>0</v>
    <v>AU SMALL FINANCE BANK LIMITED (XNSE:AUBANK)</v>
    <v>2</v>
    <v>3</v>
    <v>Finance</v>
    <v>4</v>
    <v>1421</v>
    <v>910</v>
    <v>1.5251999999999999</v>
    <v>21.55</v>
    <v>1.6390000000000002E-2</v>
    <v>INR</v>
    <v>AU Small Finance Bank Limited is an India-based non-deposit accepting non-banking financial company (NBFC-ND). The Company is engaged in providing a range of banking and financial services including retail banking, wholesale banking and treasury operations and other services. The Company’s segments include treasury, retail banking, wholesale banking, and other banking business. The treasury segment primarily consists of interest from investment portfolio, money market borrowing and lending. The retail banking segment serves retail customers through a branch network and other delivery channels. The wholesale banking segment provides loans and transaction services to large corporates, emerging corporates, public sector units, government bodies, financial institutions, and medium scale enterprises. The Company offers personal banking, commercial banking, and digital banking. It offers various types of loans which includes vehicle loan, home loan, personal loan, credit card and gold loan.</v>
    <v>22484</v>
    <v>National Stock Exchange of India</v>
    <v>XNSE</v>
    <v>XNSE</v>
    <v>Bank House, Mile 0, Ajmer Road, JAIPUR, RAJASTHAN, 302001 IN</v>
    <v>1340</v>
    <v>Banking Services</v>
    <v>Stock</v>
    <v>44657.489745370367</v>
    <v>137</v>
    <v>1301.3499999999999</v>
    <v>414046300000</v>
    <v>AU SMALL FINANCE BANK LIMITED</v>
    <v>AU SMALL FINANCE BANK LIMITED</v>
    <v>1314.4</v>
    <v>43.08</v>
    <v>1314.85</v>
    <v>1336.4</v>
    <v>314900000</v>
    <v>AUBANK</v>
    <v>AU SMALL FINANCE BANK LIMITED (XNSE:AUBANK)</v>
    <v>1440824</v>
    <v>1095020</v>
    <v>1996</v>
  </rv>
  <rv s="2">
    <v>138</v>
  </rv>
  <rv s="0">
    <v>http://en.wikipedia.org/wiki/Mahindra_&amp;_Mahindra</v>
    <v>Wikipedia</v>
  </rv>
  <rv s="3">
    <v>3</v>
    <v>140</v>
  </rv>
  <rv s="4">
    <v>9</v>
    <v>https://www.bing.com/th?id=AMMS_7809404109fa52c669af5c5c7cbbcc64&amp;qlt=95</v>
    <v>141</v>
    <v>0</v>
    <v>https://www.bing.com/images/search?form=xlimg&amp;q=mahindra+%26+mahindra</v>
    <v>Image of MAHINDRA AND MAHINDRA LIMITED</v>
  </rv>
  <rv s="0">
    <v>https://www.bing.com/financeapi/forcetrigger?t=ahizgh&amp;q=XNSE%3aM%26M&amp;form=skydnc</v>
    <v>Learn more on Bing</v>
  </rv>
  <rv s="5">
    <v>en-US</v>
    <v>ahizgh</v>
    <v>268435456</v>
    <v>1</v>
    <v>Powered by Refinitiv</v>
    <v>5</v>
    <v>MAHINDRA AND MAHINDRA LIMITED (XNSE:M&amp;M)</v>
    <v>7</v>
    <v>8</v>
    <v>Finance</v>
    <v>4</v>
    <v>979</v>
    <v>671.15</v>
    <v>1.4771000000000001</v>
    <v>-8.6999999999999993</v>
    <v>-1.04E-2</v>
    <v>INR</v>
    <v>Mahindra and Mahindra Limited is an India-based company that is primarily engaged in the mobility products and farm solutions. The Company’s segments include Automotive and Farm Equipment. The Automotive segment comprises the sale of automobiles, spares, mobility solutions, construction equipment and related services. The Farm Equipment segment comprises the sale of tractors, implements, spares and related services It also comprises of Powerol and spares business unit. The Company offers a range of products and solutions, including sport utility vehicles (SUVs), pickups, commercial vehicles and tractors to electric vehicles, two-wheelers, and construction equipment. Its industries include aerospace, aftermarket, agribusiness, automotive, boats, clean energy, consulting, construction equipment, defense, farm equipment, hospitality, information technology, insurance broking, logistics, power backup, retail, steel, real estate and infrastructure, and vehicle and equipment finance.</v>
    <v>19941</v>
    <v>National Stock Exchange of India</v>
    <v>XNSE</v>
    <v>XNSE</v>
    <v>Mahindra Towers,, Dr. G. M. Bhosale Marg,, P. K. Kurne Chowk, Worli,, MUMBAI, MAHARASHTRA, 400018 IN</v>
    <v>838.7</v>
    <v>142</v>
    <v>Automobiles &amp; Auto Parts</v>
    <v>Stock</v>
    <v>44657.489756944444</v>
    <v>143</v>
    <v>822.95</v>
    <v>999351200000</v>
    <v>MAHINDRA AND MAHINDRA LIMITED</v>
    <v>MAHINDRA AND MAHINDRA LIMITED</v>
    <v>838.7</v>
    <v>15.77</v>
    <v>836.55</v>
    <v>827.85</v>
    <v>1194610000</v>
    <v>M&amp;M</v>
    <v>MAHINDRA AND MAHINDRA LIMITED (XNSE:M&amp;M)</v>
    <v>2049292</v>
    <v>4138660</v>
    <v>1945</v>
  </rv>
  <rv s="2">
    <v>144</v>
  </rv>
  <rv s="0">
    <v>https://www.bing.com/financeapi/forcetrigger?t=ahixc7&amp;q=XNSE%3aMCDOWELL-N&amp;form=skydnc</v>
    <v>Learn more on Bing</v>
  </rv>
  <rv s="1">
    <v>en-US</v>
    <v>ahixc7</v>
    <v>268435456</v>
    <v>1</v>
    <v>Powered by Refinitiv</v>
    <v>0</v>
    <v>United Spirits Limited (XNSE:MCDOWELL-N)</v>
    <v>2</v>
    <v>3</v>
    <v>Finance</v>
    <v>4</v>
    <v>1019.95</v>
    <v>507.5</v>
    <v>0.81269999999999998</v>
    <v>0.15</v>
    <v>1.616E-4</v>
    <v>INR</v>
    <v>United Spirits Limited is an India-based company, which is engaged in the business of manufacture, purchase and sale of beverage alcohol and other allied spirits, including through tie-up manufacturing units and through strategic franchising of some of its brands in certain states. The Company manufacture, sell and distribute a collection of brands, such as Johnnie Walker, Black Dog, Black &amp; White, Vat 69, Antiquity, Signature, Royal Challenge, McDowell’s No1, Smirnoff, and Captain Morgan. The Company through its subsidiary, Royal Challengers Sports Private Limited, holds the right to the Royal Challengers Bangalore (RCB) cricket franchise of the Indian Premier League (IPL).</v>
    <v>3261</v>
    <v>National Stock Exchange of India</v>
    <v>XNSE</v>
    <v>XNSE</v>
    <v>'UB Tower', Level 6, UB City,, # 24, Vittal Mallya Road,, BANGALORE, KARNATAKA, 560001 IN</v>
    <v>944</v>
    <v>Beverages</v>
    <v>Stock</v>
    <v>44657.489768518521</v>
    <v>146</v>
    <v>923.5</v>
    <v>674538800000</v>
    <v>United Spirits Limited</v>
    <v>United Spirits Limited</v>
    <v>930</v>
    <v>77.12</v>
    <v>928.3</v>
    <v>928.45</v>
    <v>726638700</v>
    <v>MCDOWELL-N</v>
    <v>United Spirits Limited (XNSE:MCDOWELL-N)</v>
    <v>1523973</v>
    <v>1469630</v>
    <v>1999</v>
  </rv>
  <rv s="2">
    <v>147</v>
  </rv>
  <rv s="0">
    <v>https://www.bing.com/financeapi/forcetrigger?t=ahiiyc&amp;q=XNSE%3aJUBLFOOD&amp;form=skydnc</v>
    <v>Learn more on Bing</v>
  </rv>
  <rv s="1">
    <v>en-US</v>
    <v>ahiiyc</v>
    <v>268435456</v>
    <v>1</v>
    <v>Powered by Refinitiv</v>
    <v>0</v>
    <v>Jubilant FoodWorks Limited (XNSE:JUBLFOOD)</v>
    <v>2</v>
    <v>3</v>
    <v>Finance</v>
    <v>4</v>
    <v>4590</v>
    <v>2443.3000000000002</v>
    <v>0.97719999999999996</v>
    <v>-54.55</v>
    <v>-1.9321999999999999E-2</v>
    <v>INR</v>
    <v>Jubilant FoodWorks Limited is an India-based food service company. The Company operates through its food and beverages segment. The Company is engaged in retail sales of food through international and home-grown brands addressing different food market segments. Its international brands include Domino’s Pizza, Dunkin’ Donuts and Popeyes. The Company has rights to open and operate Domino’s Pizza Restaurants in India, Sri Lanka, Bangladesh and Nepal. The Company directly operates Domino’s Pizza in India and through its subsidiaries in Sri Lanka and Bangladesh. Its home grown brands include Hong’s Kitchen, ChefBoss and Ekdum. Its Hong’s Kitchen is engaged in Chinese cuisine segment. Ekdum offers a range of biryanis curated from various parts of India using authentic ingredients along with a range of kebabs, curries, breads, desserts and beverages. The Company operates approximately 1,500 outlets for Domino's Pizza, Dunkin' Donuts and Hong's Kitchen.</v>
    <v>36001</v>
    <v>National Stock Exchange of India</v>
    <v>XNSE</v>
    <v>XNSE</v>
    <v>5th Floor, Tower D, Logix Techno Park, Plot No 5, NOIDA, UTTAR PRADESH, 201304 IN</v>
    <v>2810</v>
    <v>Hotels &amp; Entertainment Services</v>
    <v>Stock</v>
    <v>44657.489756944444</v>
    <v>149</v>
    <v>2748.05</v>
    <v>372575000000</v>
    <v>Jubilant FoodWorks Limited</v>
    <v>Jubilant FoodWorks Limited</v>
    <v>2803</v>
    <v>86.98</v>
    <v>2823.2</v>
    <v>2768.65</v>
    <v>131969000</v>
    <v>JUBLFOOD</v>
    <v>Jubilant FoodWorks Limited (XNSE:JUBLFOOD)</v>
    <v>782374</v>
    <v>1146380</v>
    <v>1995</v>
  </rv>
  <rv s="2">
    <v>150</v>
  </rv>
  <rv s="0">
    <v>https://www.bing.com/financeapi/forcetrigger?t=ahh7a2&amp;q=XNSE%3aBHARTIARTL&amp;form=skydnc</v>
    <v>Learn more on Bing</v>
  </rv>
  <rv s="1">
    <v>en-US</v>
    <v>ahh7a2</v>
    <v>268435456</v>
    <v>1</v>
    <v>Powered by Refinitiv</v>
    <v>0</v>
    <v>Bharti Airtel Limited (XNSE:BHARTIARTL)</v>
    <v>2</v>
    <v>3</v>
    <v>Finance</v>
    <v>4</v>
    <v>781.8</v>
    <v>505.12</v>
    <v>0.73499999999999999</v>
    <v>9.0500000000000007</v>
    <v>1.1805000000000001E-2</v>
    <v>INR</v>
    <v>Bharti Airtel Limited is a global telecommunications company with operations in 18 countries across Asia and Africa. Its segments include Mobile Services India, Mobile Services Africa, Mobile Services South Asia, Tower Infrastructure Services, Digital TV Services, Homes Services, Airtel Business and Others. The Mobile Services India segment includes voice and data telecom services provided through wireless technology (2G / 3G / 4G) in India. The Mobile Services Africa segment includes voice and data telecom services provided through wireless technology (2G / 3G / 4G) offered to customers in Africa. The Mobile Services South Asia segment includes voice and data telecom services provided through wireless technology (2G / 3G) in Sri Lanka. The Tower Infrastructure Services segment includes setting up, operating and maintaining wireless communication towers in India. The Digital TV Services segment includes digital broadcasting services provided under the direct-to-home platform.</v>
    <v>18317</v>
    <v>National Stock Exchange of India</v>
    <v>XNSE</v>
    <v>XNSE</v>
    <v>Bharti Crescent 1, Nelson Mandela Road,, Vasant Kunj, Phase II, NEW DELHI, DELHI, 110070 IN</v>
    <v>780.7</v>
    <v>Telecommunications Services</v>
    <v>Stock</v>
    <v>44657.489745370367</v>
    <v>152</v>
    <v>763</v>
    <v>4415832000000</v>
    <v>Bharti Airtel Limited</v>
    <v>Bharti Airtel Limited</v>
    <v>764</v>
    <v>142.27000000000001</v>
    <v>766.6</v>
    <v>775.65</v>
    <v>5952613000</v>
    <v>BHARTIARTL</v>
    <v>Bharti Airtel Limited (XNSE:BHARTIARTL)</v>
    <v>7490027</v>
    <v>7030970</v>
    <v>1995</v>
  </rv>
  <rv s="2">
    <v>153</v>
  </rv>
  <rv s="0">
    <v>https://www.bing.com/financeapi/forcetrigger?t=ahi2vh&amp;q=XNSE%3aHAVELLS&amp;form=skydnc</v>
    <v>Learn more on Bing</v>
  </rv>
  <rv s="1">
    <v>en-US</v>
    <v>ahi2vh</v>
    <v>268435456</v>
    <v>1</v>
    <v>Powered by Refinitiv</v>
    <v>0</v>
    <v>HAVELLS INDIA LIMITED (XNSE:HAVELLS)</v>
    <v>2</v>
    <v>3</v>
    <v>Finance</v>
    <v>4</v>
    <v>1504.45</v>
    <v>958</v>
    <v>0.94410000000000005</v>
    <v>-6.8</v>
    <v>-5.4029999999999998E-3</v>
    <v>INR</v>
    <v>Havells India Limited is an electrical consumer goods company. The Company is engaged in manufacturing and distributing equipment for domestic, commercial, and industrial applications. The Company operates through segments such as Cable, Switchgears, Electric Consumer Durables, Lighting &amp; Fixtures, and Lloyd Consumer. Its products range from industrial and domestic circuit protection switchgears, cables, motors, pumps, solar products, fans, power capacitors, led lamps and luminaires for domestic, commercial, and industrial applications, modular switches, water heaters, coolers, and domestic appliances, personal grooming, air purifier, water purifier, air conditioner, television, washing machine and refrigerator covering the entire range of household, commercial and industrial electrical needs. The Company’s manufacturing facilities are at Faridabad in Haryana, Alwar, Ghiloth and Neemrana in Rajasthan, Haridwar in Uttarakhand, Sahibabad in Uttar Pradesh, Baddi in Himachal Pradesh.</v>
    <v>5727</v>
    <v>National Stock Exchange of India</v>
    <v>XNSE</v>
    <v>XNSE</v>
    <v>QRG Towers, 2D, Sector - 126, Expressway, NOIDA, UTTAR PRADESH, 201304 IN</v>
    <v>1264</v>
    <v>Machinery, Equipment &amp; Components</v>
    <v>Stock</v>
    <v>44657.489756944444</v>
    <v>155</v>
    <v>1240.8499999999999</v>
    <v>788243600000</v>
    <v>HAVELLS INDIA LIMITED</v>
    <v>HAVELLS INDIA LIMITED</v>
    <v>1258.6500000000001</v>
    <v>68.66</v>
    <v>1258.6500000000001</v>
    <v>1251.8499999999999</v>
    <v>626261100</v>
    <v>HAVELLS</v>
    <v>HAVELLS INDIA LIMITED (XNSE:HAVELLS)</v>
    <v>845250</v>
    <v>900360</v>
    <v>1983</v>
  </rv>
  <rv s="2">
    <v>156</v>
  </rv>
  <rv s="0">
    <v>https://www.bing.com/financeapi/forcetrigger?t=ahjfec&amp;q=XNSE%3aPIIND&amp;form=skydnc</v>
    <v>Learn more on Bing</v>
  </rv>
  <rv s="1">
    <v>en-US</v>
    <v>ahjfec</v>
    <v>268435456</v>
    <v>1</v>
    <v>Powered by Refinitiv</v>
    <v>0</v>
    <v>PI INDUSTRIES LIMITED (XNSE:PIIND)</v>
    <v>2</v>
    <v>3</v>
    <v>Finance</v>
    <v>4</v>
    <v>3534.9</v>
    <v>2201.85</v>
    <v>0.91800000000000004</v>
    <v>-18.350000000000001</v>
    <v>-6.3010000000000002E-3</v>
    <v>INR</v>
    <v>PI Industries Limited is a holding company. The Company is engaged in the manufacturing and distribution of agro chemicals. It operates through Agro Chemicals segment. The Company has two products categories: agro chemical products and specialty products. The Company's agrochemical products categories include insecticides, fungicides and herbicides. Its specialty products brands include Biovita Granules, Biovita Liquid, Super Spreader and Humesol. The Company offers services, such as Research and Development (RandD) Services, CSM Services, Distribution Services. The R and D services comprise of Target, Discovery, Molecule Design, Library Synthesis, Lead Optimization, Biological Evaluation and Route Synthesis. It also provides Shield (fungicide) and Londax Power (rice herbicide) products. The Company provides services in various areas, including contract research, process development, analytical method development, process safety data generation and process detailed engineering.</v>
    <v>2963</v>
    <v>National Stock Exchange of India</v>
    <v>XNSE</v>
    <v>XNSE</v>
    <v>Vipul Square, 5th Floor, B-Block, Sushant Lok, Phase- I, GURGAON, HARYANA, 122009 IN</v>
    <v>2909.4</v>
    <v>Chemicals</v>
    <v>Stock</v>
    <v>44657.489768518521</v>
    <v>158</v>
    <v>2869.65</v>
    <v>441632000000</v>
    <v>PI INDUSTRIES LIMITED</v>
    <v>PI INDUSTRIES LIMITED</v>
    <v>2900</v>
    <v>52.63</v>
    <v>2912.35</v>
    <v>2894</v>
    <v>151641100</v>
    <v>PIIND</v>
    <v>PI INDUSTRIES LIMITED (XNSE:PIIND)</v>
    <v>117386</v>
    <v>230890</v>
    <v>1946</v>
  </rv>
  <rv s="2">
    <v>159</v>
  </rv>
  <rv s="0">
    <v>https://www.bing.com/financeapi/forcetrigger?t=aywihw&amp;q=XNSE%3aGALAXYSURF&amp;form=skydnc</v>
    <v>Learn more on Bing</v>
  </rv>
  <rv s="1">
    <v>en-US</v>
    <v>aywihw</v>
    <v>268435456</v>
    <v>1</v>
    <v>Powered by Refinitiv</v>
    <v>0</v>
    <v>GALAXY SURFACTANTS LTD (XNSE:GALAXYSURF)</v>
    <v>2</v>
    <v>3</v>
    <v>Finance</v>
    <v>4</v>
    <v>3585.65</v>
    <v>2441</v>
    <v>0.89229999999999998</v>
    <v>53.4</v>
    <v>1.7967E-2</v>
    <v>INR</v>
    <v>Galaxy Surfactants Ltd is an India-based chemical manufacturing company, which is engaged in manufacturing and marketing surfactants and specialty chemicals for the personal and home care industry. The Company’s market segments include skincare, haircare, sun care, oral care, baby care and home care. Its products include fatty alcohol sulfate and ether sulfate, fatty alcohol ethoxylate and labsa, foam &amp; viscosity boosters, mild surfactants, pearlized, surfactant blends, syndet and TBB, sunscreens, functional actives, preservatives and blends. Its range of products include non-toxic preservation, gli 21, mild surfactants, syndet noodles, green catalyst for amino acid surfactants and galecosafe. The Company’s products are used in-home care, hand wash and wellness. The Company operates in India, Egypt, and United States.</v>
    <v>1370</v>
    <v>National Stock Exchange of India</v>
    <v>XNSE</v>
    <v>XNSE</v>
    <v>C-49/2, TTC Industrial Area, Pawne, NAVI MUMBAI, MAHARASHTRA, 400703 IN</v>
    <v>3063</v>
    <v>Chemicals</v>
    <v>Stock</v>
    <v>44657.489756944444</v>
    <v>161</v>
    <v>2959.05</v>
    <v>105376800000</v>
    <v>GALAXY SURFACTANTS LTD</v>
    <v>GALAXY SURFACTANTS LTD</v>
    <v>2962.15</v>
    <v>43.36</v>
    <v>2972.15</v>
    <v>3025.55</v>
    <v>35454750</v>
    <v>GALAXYSURF</v>
    <v>GALAXY SURFACTANTS LTD (XNSE:GALAXYSURF)</v>
    <v>17060</v>
    <v>21780</v>
    <v>1986</v>
  </rv>
  <rv s="2">
    <v>162</v>
  </rv>
  <rv s="0">
    <v>https://www.bing.com/financeapi/forcetrigger?t=b1saar&amp;q=XNSE%3aFINEORG&amp;form=skydnc</v>
    <v>Learn more on Bing</v>
  </rv>
  <rv s="1">
    <v>en-US</v>
    <v>b1saar</v>
    <v>268435456</v>
    <v>1</v>
    <v>Powered by Refinitiv</v>
    <v>0</v>
    <v>FINE ORGANIC INDUSTRIES LIMITED (XNSE:FINEORG)</v>
    <v>2</v>
    <v>3</v>
    <v>Finance</v>
    <v>4</v>
    <v>4488.8500000000004</v>
    <v>2265.3000000000002</v>
    <v>0.2099</v>
    <v>46.9</v>
    <v>1.1350000000000001E-2</v>
    <v>INR</v>
    <v>Fine Organic Industries Limited is an India-based company, which is engaged in manufacturing, processing, supplying, distributing, dealing, importing, and exporting of oleochemical-based green additives used in foods, plastics, cosmetics, coatings, and other specialty application in various industries. The Company produces additives for coatings that act as anti-settling agents, emulsifiers, thickening/anti-sagging agents, wetting and dispersing agents, defoamers, biocides and anti-mar waxes used in coating applications. Food additives are used in dairy and frozen food products, bakery and confectionery, beverages and in other processed foods. Plastic additives include stabilizers, lubricants, plasticizers, antioxidants, mold release agents, slip and anti-blocks, antistatic and antifogging additives, multifunctional processing aids, fillers, and ultraviolet stabilizers. The Company’s subsidiaries include Fine Organics (USA), Inc. and Fine Organics Europe BV.</v>
    <v>723</v>
    <v>National Stock Exchange of India</v>
    <v>XNSE</v>
    <v>XNSE</v>
    <v>Fine House, Anandji Street, Off M G Road, Ghatkopar East, MUMBAI, MAHARASHTRA, 400077 IN</v>
    <v>4220.05</v>
    <v>Chemicals</v>
    <v>Stock</v>
    <v>44657.489756944444</v>
    <v>164</v>
    <v>4090.55</v>
    <v>126690100000</v>
    <v>FINE ORGANIC INDUSTRIES LIMITED</v>
    <v>FINE ORGANIC INDUSTRIES LIMITED</v>
    <v>4150</v>
    <v>74.7</v>
    <v>4132.1000000000004</v>
    <v>4179</v>
    <v>30659980</v>
    <v>FINEORG</v>
    <v>FINE ORGANIC INDUSTRIES LIMITED (XNSE:FINEORG)</v>
    <v>27064</v>
    <v>14310</v>
    <v>2002</v>
  </rv>
  <rv s="2">
    <v>165</v>
  </rv>
  <rv s="0">
    <v>https://www.bing.com/financeapi/forcetrigger?t=ahj3bh&amp;q=XNSE%3aMUTHOOTFIN&amp;form=skydnc</v>
    <v>Learn more on Bing</v>
  </rv>
  <rv s="1">
    <v>en-US</v>
    <v>ahj3bh</v>
    <v>268435456</v>
    <v>1</v>
    <v>Powered by Refinitiv</v>
    <v>0</v>
    <v>MUTHOOT FINANCE LIMITED (XNSE:MUTHOOTFIN)</v>
    <v>2</v>
    <v>3</v>
    <v>Finance</v>
    <v>4</v>
    <v>1721.95</v>
    <v>1121</v>
    <v>1.1181000000000001</v>
    <v>-0.35</v>
    <v>-2.5619999999999999E-4</v>
    <v>INR</v>
    <v>Muthoot Finance Limited is an India-based gold financing company. The Company is a non-deposit taking, non-banking financial company, which is engaged primarily in the business of financing. It provides personal and business loans secured by gold jewelry. It lends against security of household used gold ornaments (HUGO) and does not deal in gold bullion. Its gold loan schemes include Muthoot One Percent Loan, Muthoot Ultimate Loan, Muthoot Delight Loan, Muthoot EMI Scheme, Muthoot Mudra Loan, Muthoot Advantage Loan, Muthoot High Value Loan Plus, Muthoot High Value Loan and Muthoot Big Business Loans. Its core offering is gold loans, however the Company offers a range of other products and services to its customers, which includes foreign inward money transfer services, domestic money transfer services, instant money transfer services, microfinance, non-convertible debentures, home loans, personal loans, corporate loans, foreign exchange services and insurance services, among others.</v>
    <v>25554</v>
    <v>National Stock Exchange of India</v>
    <v>XNSE</v>
    <v>XNSE</v>
    <v>2nd Floor, Muthoot Chambers,, Opposite Saritha Theatre Complex, Banerji Road, KOCHI, KERALA, 682018 IN</v>
    <v>1382</v>
    <v>Banking Services</v>
    <v>Stock</v>
    <v>44657.489768518521</v>
    <v>167</v>
    <v>1356.75</v>
    <v>548217600000</v>
    <v>MUTHOOT FINANCE LIMITED</v>
    <v>MUTHOOT FINANCE LIMITED</v>
    <v>1360</v>
    <v>13.57</v>
    <v>1365.95</v>
    <v>1365.6</v>
    <v>401345300</v>
    <v>MUTHOOTFIN</v>
    <v>MUTHOOT FINANCE LIMITED (XNSE:MUTHOOTFIN)</v>
    <v>336265</v>
    <v>883790</v>
    <v>1997</v>
  </rv>
  <rv s="2">
    <v>168</v>
  </rv>
  <rv s="0">
    <v>https://www.bing.com/financeapi/forcetrigger?t=ahi3dm&amp;q=XNSE%3aHCLTECH&amp;form=skydnc</v>
    <v>Learn more on Bing</v>
  </rv>
  <rv s="1">
    <v>en-US</v>
    <v>ahi3dm</v>
    <v>268435456</v>
    <v>1</v>
    <v>Powered by Refinitiv</v>
    <v>0</v>
    <v>HCL TECHNOLOGIES LIMITED (XNSE:HCLTECH)</v>
    <v>2</v>
    <v>3</v>
    <v>Finance</v>
    <v>4</v>
    <v>1377.75</v>
    <v>891</v>
    <v>0.85340000000000005</v>
    <v>-24.95</v>
    <v>-2.0871000000000001E-2</v>
    <v>INR</v>
    <v>HCL Technologies Limited is an India-based technology company. The Company offers its services and products through three business segments: IT and Business Services (ITBS), Engineering and R&amp;D Services (ERS) and Products &amp; Platforms (P&amp;P). ITBS segment provides a portfolio of information technology (IT) and business services, including application, infrastructure and digital process operations and digital transformation services enabled by digital and analytics, IoTWoRKs, cloud native and cybersecurity solutions including products developed within these businesses. ERS segment provides engineering services and solutions across software, embedded, mechanical, very large-scale integration (VLSI) and platform engineering that support the end-to-end lifecycle of products, including both hardware and software across diverse industries. P&amp;P segment provides modernized software products to global clients for their technology and industry-specific requirements.</v>
    <v>187634</v>
    <v>National Stock Exchange of India</v>
    <v>XNSE</v>
    <v>XNSE</v>
    <v>Technology Hub, SEZ, Plot No. 3A, Sector 126, NOIDA, UTTAR PRADESH, 201304 IN</v>
    <v>1194.9000000000001</v>
    <v>Software &amp; IT Services</v>
    <v>Stock</v>
    <v>44657.489756944444</v>
    <v>170</v>
    <v>1167.5</v>
    <v>3244051000000</v>
    <v>HCL TECHNOLOGIES LIMITED</v>
    <v>HCL TECHNOLOGIES LIMITED</v>
    <v>1190</v>
    <v>0</v>
    <v>1195.45</v>
    <v>1170.5</v>
    <v>2713665000</v>
    <v>HCLTECH</v>
    <v>HCL TECHNOLOGIES LIMITED (XNSE:HCLTECH)</v>
    <v>2838968</v>
    <v>2838900</v>
    <v>1991</v>
  </rv>
  <rv s="2">
    <v>171</v>
  </rv>
  <rv s="0">
    <v>https://www.bing.com/financeapi/forcetrigger?t=ahhktc&amp;q=XNSE%3aDMART&amp;form=skydnc</v>
    <v>Learn more on Bing</v>
  </rv>
  <rv s="1">
    <v>en-US</v>
    <v>ahhktc</v>
    <v>268435456</v>
    <v>1</v>
    <v>Powered by Refinitiv</v>
    <v>0</v>
    <v>AVENUE SUPERMARTS LIMITED (XNSE:DMART)</v>
    <v>2</v>
    <v>3</v>
    <v>Finance</v>
    <v>4</v>
    <v>5900</v>
    <v>2676.4</v>
    <v>0.40810000000000002</v>
    <v>-7.8</v>
    <v>-1.8979999999999999E-3</v>
    <v>INR</v>
    <v>Avenue Supermarts Limited is an India-based company, which owns and operates DMart stores. DMart is a supermarket chain that offers customers a range of products with a focus on the foods, non-foods (FMCG) and general merchandise and apparel product categories. Each DMart store stocks home utility products, including food, toiletries, beauty products, garments, kitchenware, bed and bath linen, home appliances and others. The Company offers its products under various categories, such as bed and bath, dairy and frozen, fruits and vegetables, crockery, toys and games, kids apparel, ladies garments, apparel for men, home and personal care, daily essentials, grocery and staples, and DMart brands. DMart operates approximately 263 stores and has presence across Maharashtra, Gujarat, Andhra Pradesh, Madhya Pradesh, Karnataka, Telangana and Chhattisgarh. The Company has multiple stores in cities, such as Mumbai, Ahmedabad, Baroda, Bengaluru, Hyderabad, Pune and Surat.</v>
    <v>10175</v>
    <v>National Stock Exchange of India</v>
    <v>XNSE</v>
    <v>XNSE</v>
    <v>B - 72/72A, Wagle Industrial Estate,, Road No. 33, Kamgar Hospital Road,, 400604 IN</v>
    <v>4139.8</v>
    <v>Food &amp; Drug Retailing</v>
    <v>Stock</v>
    <v>44657.489745370367</v>
    <v>173</v>
    <v>4085.6</v>
    <v>2662201000000</v>
    <v>AVENUE SUPERMARTS LIMITED</v>
    <v>AVENUE SUPERMARTS LIMITED</v>
    <v>4090</v>
    <v>179.88</v>
    <v>4109.7</v>
    <v>4101.8999999999996</v>
    <v>647784700</v>
    <v>DMART</v>
    <v>AVENUE SUPERMARTS LIMITED (XNSE:DMART)</v>
    <v>218183</v>
    <v>425170</v>
    <v>2000</v>
  </rv>
  <rv s="2">
    <v>174</v>
  </rv>
  <rv s="0">
    <v>https://www.bing.com/financeapi/forcetrigger?t=ahhdvh&amp;q=XNSE%3aCHOLAFIN&amp;form=skydnc</v>
    <v>Learn more on Bing</v>
  </rv>
  <rv s="1">
    <v>en-US</v>
    <v>ahhdvh</v>
    <v>268435456</v>
    <v>1</v>
    <v>Powered by Refinitiv</v>
    <v>0</v>
    <v>CHOLAMANDALAM INVESTMENT AND FINANCE COMPANY LIMITED (XNSE:CHOLAFIN)</v>
    <v>2</v>
    <v>3</v>
    <v>Finance</v>
    <v>4</v>
    <v>739.95</v>
    <v>469.25</v>
    <v>1.5284</v>
    <v>-1.85</v>
    <v>-2.6259999999999999E-3</v>
    <v>INR</v>
    <v>Cholamandalam Investment and Finance Company Limited is an India-based equipment financing company. The Company offers financial services, including vehicle finance, home loans, home equity loans, small and medium enterprises (SME) loans, investment advisory services, stock broking and a range of other financial services to its customers. The Company’s segments include Vehicle Finance Loans, Loan against property and Home Loans. The Vehicle Finance Loans segment provides loans to customers against purchase of new/used vehicles, tractors, construction equipments and loan to automobile dealers. The Loan against property segment provides loans to customer against immovable property. The Home Loans segment provides loans for given acquisition of residential property. It offers loans against shares, and other unsecured loans and security broking and insurance agency business. Its subsidiaries include Cholamandalam Securities Limited (CSEC) and Cholamandalam Home Finance Limited (CHFL).</v>
    <v>7620</v>
    <v>National Stock Exchange of India</v>
    <v>XNSE</v>
    <v>XNSE</v>
    <v>Dare House, 2, NSC Bose Road, Parrys, CHENNAI, TAMIL NADU, 600001 IN</v>
    <v>708.35</v>
    <v>Banking Services</v>
    <v>Stock</v>
    <v>44657.489745370367</v>
    <v>176</v>
    <v>690</v>
    <v>578492800000</v>
    <v>CHOLAMANDALAM INVESTMENT AND FINANCE COMPANY LIMITED</v>
    <v>CHOLAMANDALAM INVESTMENT AND FINANCE COMPANY LIMITED</v>
    <v>690</v>
    <v>33.76</v>
    <v>704.6</v>
    <v>702.75</v>
    <v>821023100</v>
    <v>CHOLAFIN</v>
    <v>CHOLAMANDALAM INVESTMENT AND FINANCE COMPANY LIMITED (XNSE:CHOLAFIN)</v>
    <v>1839420</v>
    <v>2001690</v>
    <v>1978</v>
  </rv>
  <rv s="2">
    <v>177</v>
  </rv>
  <rv s="0">
    <v>https://www.bing.com/financeapi/forcetrigger?t=ahgznm&amp;q=XNSE%3aASTRAL&amp;form=skydnc</v>
    <v>Learn more on Bing</v>
  </rv>
  <rv s="1">
    <v>en-US</v>
    <v>ahgznm</v>
    <v>268435456</v>
    <v>1</v>
    <v>Powered by Refinitiv</v>
    <v>0</v>
    <v>ASTRAL LIMITED (XNSE:ASTRAL)</v>
    <v>2</v>
    <v>3</v>
    <v>Finance</v>
    <v>4</v>
    <v>2524.9499999999998</v>
    <v>1411.2</v>
    <v>0.78910000000000002</v>
    <v>8.65</v>
    <v>4.2290000000000001E-3</v>
    <v>INR</v>
    <v>Astral Limited is an India-based pipe company. The Company is engaged in manufacturing plumbing and drainage systems. The Company and its subsidiaries are engaged in the business of manufacturing and trading of pipes, fittings and adhesive solutions. Its product range includes plumbing pipe &amp; fittings, insulation tube, industrial pipes &amp; fittings, sewerage drainage pipes &amp; fittings, fire sprinklers pipes &amp; fittings, ancillary products, agriculture pipes &amp; fittings, cable protection, urban infrastructure and surface drainage system. The Company offers various products under its product range, including Astral chlorinated polyvinyl chloride (CPVC) PRO, Astral Pex-a PRO, Astral Aquarius unplasticized polyvinyl chloride (uPVC), Astral INSUPro, Astral Chem PRO, Astral Aquarius Plus, Astral Fire Pro, Astral clamps and hangers, Astral Borewell, Astral Casewell, Geo Rex, Astral Aqua Rex, Astral WireGuard, Astral MultiRex and Telerex.</v>
    <v>1853</v>
    <v>National Stock Exchange of India</v>
    <v>XNSE</v>
    <v>XNSE</v>
    <v>ASTRAL HOUSE 207/1, Bh. Rajpath Club, Off. S.G. Highway, AHMEDABAD, GUJARAT, 380059 IN</v>
    <v>2070</v>
    <v>Homebuilding &amp; Construction Supplies</v>
    <v>Stock</v>
    <v>44657.489745370367</v>
    <v>179</v>
    <v>2015</v>
    <v>411002300000</v>
    <v>ASTRAL LIMITED</v>
    <v>ASTRAL LIMITED</v>
    <v>2049</v>
    <v>79.459999999999994</v>
    <v>2045.6</v>
    <v>2054.25</v>
    <v>200920200</v>
    <v>ASTRAL</v>
    <v>ASTRAL LIMITED (XNSE:ASTRAL)</v>
    <v>337604</v>
    <v>338690</v>
    <v>1996</v>
  </rv>
  <rv s="2">
    <v>180</v>
  </rv>
  <rv s="0">
    <v>https://www.bing.com/financeapi/forcetrigger?t=ahk9p2&amp;q=XNSE%3aTATACONSUM&amp;form=skydnc</v>
    <v>Learn more on Bing</v>
  </rv>
  <rv s="1">
    <v>en-US</v>
    <v>ahk9p2</v>
    <v>268435456</v>
    <v>1</v>
    <v>Powered by Refinitiv</v>
    <v>0</v>
    <v>TATA CONSUMER PRODUCTS LIMITED (XNSE:TATACONSUM)</v>
    <v>2</v>
    <v>3</v>
    <v>Finance</v>
    <v>4</v>
    <v>889</v>
    <v>614</v>
    <v>0.75839999999999996</v>
    <v>2.6</v>
    <v>3.2229999999999997E-3</v>
    <v>INR</v>
    <v>Tata Consumer Products Limited is an India-based company that is engaged in the trading, production and distribution of consumer products. The Company operates through two segments: Branded and Non Branded. Branded segment is sub-categorized as India beverages, India foods and international beverages. India beverages is engaged in the sale of branded tea, coffee and water. India foods is engaged in the sale of food products. International beverages are engaged in the sale of branded tea, coffee and water. The Company has branded beverage business in India, Europe, United States, Canada and Australia, and food business in India. Non Branded segment is involved in plantation and extraction business for tea, coffee and other produce in India, Vietnam and the United States. The Company’s subsidiary is Tata Consumer Products UK Group Ltd.</v>
    <v>2852</v>
    <v>National Stock Exchange of India</v>
    <v>XNSE</v>
    <v>XNSE</v>
    <v>11/13, Botawala Building, 1st Floor, Office #2 -6, Horniman Circle, MUMBAI, MAHARASHTRA, 400001 IN</v>
    <v>812.5</v>
    <v>Food &amp; Tobacco</v>
    <v>Stock</v>
    <v>44657.48978009259</v>
    <v>182</v>
    <v>797.05</v>
    <v>743369700000</v>
    <v>TATA CONSUMER PRODUCTS LIMITED</v>
    <v>TATA CONSUMER PRODUCTS LIMITED</v>
    <v>810.45</v>
    <v>96.2</v>
    <v>806.65</v>
    <v>809.25</v>
    <v>921551700</v>
    <v>TATACONSUM</v>
    <v>TATA CONSUMER PRODUCTS LIMITED (XNSE:TATACONSUM)</v>
    <v>2004175</v>
    <v>2698590</v>
    <v>1962</v>
  </rv>
  <rv s="2">
    <v>183</v>
  </rv>
  <rv s="0">
    <v>https://www.bing.com/financeapi/forcetrigger?t=az8ysm&amp;q=XNSE%3aGMMPFAUDLR&amp;form=skydnc</v>
    <v>Learn more on Bing</v>
  </rv>
  <rv s="1">
    <v>en-US</v>
    <v>az8ysm</v>
    <v>268435456</v>
    <v>1</v>
    <v>Powered by Refinitiv</v>
    <v>0</v>
    <v>GMM PFAUDLER LIMITED (XNSE:GMMPFAUDLR)</v>
    <v>2</v>
    <v>3</v>
    <v>Finance</v>
    <v>4</v>
    <v>5435</v>
    <v>3935.5</v>
    <v>0.78420000000000001</v>
    <v>36.549999999999997</v>
    <v>7.476E-3</v>
    <v>INR</v>
    <v>GMM Pfaudler Limited is an India-based supplier of engineered equipment and systems for critical applications in the chemical and pharmaceutical industries. The Company's segments include India and Overseas. The Company's principal activity is the manufacture of corrosion-resistant glass-lined equipment used primarily in the chemical, pharmaceutical and allied industries. The Company also manufactures flouro-polymer products and other chemical process equipment such as agitated nutsche filters, filter driers, wiped film evaporators and mixing systems. Its products and services include Glass Lined Equipment, Filtration &amp; Drying, Mixing Systems, Engineered Systems, Heavy Engineering, Sealing Technology, Acid Recovery and S3 Programme. Its systems and services support its customers from lab to full-scale production plant, including optimizing and improving the whole life cycle of any process equipment. The Company has approximately 13 manufacturing facilities across four continents.</v>
    <v>627</v>
    <v>National Stock Exchange of India</v>
    <v>XNSE</v>
    <v>XNSE</v>
    <v>902 Lodha Excelus,, New Cuffe Parade,, Sewri-Chembur Road,, MUMBAI, MAHARASHTRA, 400022 IN</v>
    <v>4978</v>
    <v>Machinery, Equipment &amp; Components</v>
    <v>Stock</v>
    <v>44657.489756944444</v>
    <v>185</v>
    <v>4750</v>
    <v>71469340000</v>
    <v>GMM PFAUDLER LIMITED</v>
    <v>GMM PFAUDLER LIMITED</v>
    <v>4940</v>
    <v>97.69</v>
    <v>4889.3</v>
    <v>4925.8500000000004</v>
    <v>14617500</v>
    <v>GMMPFAUDLR</v>
    <v>GMM PFAUDLER LIMITED (XNSE:GMMPFAUDLR)</v>
    <v>19933</v>
    <v>17750</v>
    <v>1962</v>
  </rv>
  <rv s="2">
    <v>186</v>
  </rv>
  <rv s="0">
    <v>https://www.bing.com/financeapi/forcetrigger?t=ahj177&amp;q=XNSE%3aMOLDTKPAC&amp;form=skydnc</v>
    <v>Learn more on Bing</v>
  </rv>
  <rv s="1">
    <v>en-US</v>
    <v>ahj177</v>
    <v>268435456</v>
    <v>1</v>
    <v>Powered by Refinitiv</v>
    <v>0</v>
    <v>Mold-Tek Packaging Limited (XNSE:MOLDTKPAC)</v>
    <v>2</v>
    <v>3</v>
    <v>Finance</v>
    <v>4</v>
    <v>861.7</v>
    <v>386.2</v>
    <v>0.8992</v>
    <v>4.2</v>
    <v>5.4669999999999996E-3</v>
    <v>INR</v>
    <v>Mold-Tek Packaging Limited is an India-based holding company engaged in the manufacturing of plastic packaging containers. The Company manufactures rigid plastic packaging containers through injection molding technology for paints, lubes, oils, food, fast-moving consumer goods and other sectors. The Company’s products include Boxes and cardboard boxes, Pallet wrap and stretch film, Packaging, tapes, Bubble wrap, Void fill and cushioning, Cardboard rolls and sheets, Polythene and paper bags, Polythene rolls and tubing, Postal packaging, Paper sheets and rolls, Layer pads and sheets, Foam protection, Heat, shrink and vacuum, Strapping, ties and bands, Chilled packaging, Food packaging, Gift packaging, Silica gel, Pack room equipment, Staples and glue, Labels, Pallets, Environmental and Protective equipment. The Company decorates products using technologies, including in-mold labeling, heat transfer labeling and screen printing. Its wholly owned subsidiary is Mold-Tek Packaging FZE, UAE.</v>
    <v>563</v>
    <v>National Stock Exchange of India</v>
    <v>XNSE</v>
    <v>XNSE</v>
    <v>Plot No.700, Road No.36,, Jubilee Hills,, HYDERABAD, TELANGANA, 500033 IN</v>
    <v>778.4</v>
    <v>Containers &amp; Packaging</v>
    <v>Stock</v>
    <v>44657.489768518521</v>
    <v>188</v>
    <v>761.65</v>
    <v>24010210000</v>
    <v>Mold-Tek Packaging Limited</v>
    <v>Mold-Tek Packaging Limited</v>
    <v>762.8</v>
    <v>33.65</v>
    <v>768.25</v>
    <v>772.45</v>
    <v>31253120</v>
    <v>MOLDTKPAC</v>
    <v>Mold-Tek Packaging Limited (XNSE:MOLDTKPAC)</v>
    <v>25004</v>
    <v>44580</v>
    <v>1997</v>
  </rv>
  <rv s="2">
    <v>189</v>
  </rv>
  <rv s="0">
    <v>https://www.bing.com/financeapi/forcetrigger?t=ahgwsm&amp;q=XNSE%3aAPOLLOHOSP&amp;form=skydnc</v>
    <v>Learn more on Bing</v>
  </rv>
  <rv s="1">
    <v>en-US</v>
    <v>ahgwsm</v>
    <v>268435456</v>
    <v>1</v>
    <v>Powered by Refinitiv</v>
    <v>0</v>
    <v>APOLLO HOSPITALS ENTERPRISE LIMITED (XNSE:APOLLOHOSP)</v>
    <v>2</v>
    <v>3</v>
    <v>Finance</v>
    <v>4</v>
    <v>5935.4</v>
    <v>2886</v>
    <v>0.83340000000000003</v>
    <v>-42.5</v>
    <v>-9.332E-3</v>
    <v>INR</v>
    <v>Apollo Hospitals Enterprise Limited is an India-based company, which is engaged in providing comprehensive hospital services. The Company provides and sells pharma and wellness products through a network of pharmacies. The principal activities of the Company include the operation of multidisciplinary private hospitals, clinics and pharmacies. The Company operates through two segments: Healthcare and Retail Pharmacy. The Healthcare segment represents hospitals and hospital-based pharmacies. The Retail Pharmacy segment represents the business of procurement and distribution of pharmaceutical, fast-moving consumer goods (FMCG) and private label products. The Company has approximately 10209 beds across approximately 71 Hospitals, 24118 pharmacies in 20 states and four union territories.</v>
    <v>68496</v>
    <v>National Stock Exchange of India</v>
    <v>XNSE</v>
    <v>XNSE</v>
    <v>Ali Towers, III Floor,, No.55, Greams Road,, CHENNAI, TAMIL NADU, 600006 IN</v>
    <v>4609</v>
    <v>Healthcare Providers &amp; Services</v>
    <v>Stock</v>
    <v>44657.489745370367</v>
    <v>191</v>
    <v>4498.1499999999996</v>
    <v>654831300000</v>
    <v>APOLLO HOSPITALS ENTERPRISE LIMITED</v>
    <v>APOLLO HOSPITALS ENTERPRISE LIMITED</v>
    <v>4567</v>
    <v>57.76</v>
    <v>4554.25</v>
    <v>4511.75</v>
    <v>143784700</v>
    <v>APOLLOHOSP</v>
    <v>APOLLO HOSPITALS ENTERPRISE LIMITED (XNSE:APOLLOHOSP)</v>
    <v>653418</v>
    <v>1265550</v>
    <v>1979</v>
  </rv>
  <rv s="2">
    <v>192</v>
  </rv>
  <rv s="0">
    <v>https://www.bing.com/financeapi/forcetrigger?t=ahis77&amp;q=XNSE%3aLTTS&amp;form=skydnc</v>
    <v>Learn more on Bing</v>
  </rv>
  <rv s="1">
    <v>en-US</v>
    <v>ahis77</v>
    <v>268435456</v>
    <v>1</v>
    <v>Powered by Refinitiv</v>
    <v>0</v>
    <v>L&amp;T TECHNOLOGY SERVICES LIMITED (XNSE:LTTS)</v>
    <v>2</v>
    <v>3</v>
    <v>Finance</v>
    <v>4</v>
    <v>5955.5</v>
    <v>2470.58</v>
    <v>0.91590000000000005</v>
    <v>-29.75</v>
    <v>-5.7530000000000003E-3</v>
    <v>INR</v>
    <v>L&amp;T Technology Services Limited is an India-based engineering research and development services company. The Company provides services and solutions in the areas of product software, mechanical and manufacturing engineering, embedded systems, engineering analytics and plant engineering. The Company operates through five segments: Transportation, Telecom &amp; Hi Tech, Industrial Products, Plant Engineering and Medical Devices. It offers a range of engineering services and solutions for its global customers in the transportation industry for original equipment manufacturers (OEMs) in the automotive, trucks and off-highway vehicles and aerospace sectors. Its Telecom and Hi-tech segment provide engineering services and solutions that cater various sectors, including telecom, consumer electronics, semiconductor and media and entertainment. The Company exports engineering and design services to North America, Europe, the Middle East, Japan, Korea and other Asia-Pacific (APAC) countries.</v>
    <v>20118</v>
    <v>National Stock Exchange of India</v>
    <v>XNSE</v>
    <v>XNSE</v>
    <v>L&amp;T Technology Services Limited, 5th Floor, West Block-II, L&amp;T Knowledge City (IT/ITES) SEZ, VADODARA, GUJARAT, 390019 IN</v>
    <v>5207.95</v>
    <v>Construction &amp; Engineering</v>
    <v>Stock</v>
    <v>44657.489756944444</v>
    <v>194</v>
    <v>5121</v>
    <v>545706800000</v>
    <v>L&amp;T TECHNOLOGY SERVICES LIMITED</v>
    <v>L&amp;T TECHNOLOGY SERVICES LIMITED</v>
    <v>5165</v>
    <v>61.12</v>
    <v>5171</v>
    <v>5141.25</v>
    <v>105532200</v>
    <v>LTTS</v>
    <v>L&amp;T TECHNOLOGY SERVICES LIMITED (XNSE:LTTS)</v>
    <v>201710</v>
    <v>258520</v>
    <v>2012</v>
  </rv>
  <rv s="2">
    <v>195</v>
  </rv>
  <rv s="0">
    <v>https://www.bing.com/financeapi/forcetrigger?t=ahhcf2&amp;q=XNSE%3aCDSL&amp;form=skydnc</v>
    <v>Learn more on Bing</v>
  </rv>
  <rv s="1">
    <v>en-US</v>
    <v>ahhcf2</v>
    <v>268435456</v>
    <v>1</v>
    <v>Powered by Refinitiv</v>
    <v>0</v>
    <v>CENTRAL DEPOSITORY SERVICES (INDIA) LIMITED (XNSE:CDSL)</v>
    <v>2</v>
    <v>3</v>
    <v>Finance</v>
    <v>4</v>
    <v>1734.4</v>
    <v>639</v>
    <v>0.76959999999999995</v>
    <v>-18.399999999999999</v>
    <v>-1.2095E-2</v>
    <v>INR</v>
    <v>Central Depository Services (India) Limited (CDSL) operates as a securities depository in India. The Company facilitates holding and transacting in securities in the electronic form and facilitates settlement of trades on stock exchanges. CDSL operates in three operating and reporting segment: Depository, Data entry and storage, and Repository. Depository Segment provides various services to the investors like dematerialization, rematerialization, holding, transfer and pledge of securities in electronic form and providing e-voting services to companies. Data Entry and Storage segment relates to centralized record keeping of know your customer (KYC) document of capital market investors. Repository segments main objective is to provide policyholders/warehouse receipts holder a facility to keep insurance policies/warehouse receipts in electronic form and to undertake changes and revisions in the policy. CDSL offers service for a range of clients, such as exchanges, issuers and investors.</v>
    <v>221</v>
    <v>National Stock Exchange of India</v>
    <v>XNSE</v>
    <v>XNSE</v>
    <v>17th Floor, Phiroze Jeejeebhoy Towers, Dalal Street, MUMBAI, MAHARASHTRA, 400001 IN</v>
    <v>1522.95</v>
    <v>Investment Banking &amp; Investment Services</v>
    <v>Stock</v>
    <v>44657.489745370367</v>
    <v>197</v>
    <v>1496</v>
    <v>158981100000</v>
    <v>CENTRAL DEPOSITORY SERVICES (INDIA) LIMITED</v>
    <v>CENTRAL DEPOSITORY SERVICES (INDIA) LIMITED</v>
    <v>1519.7</v>
    <v>55.74</v>
    <v>1521.35</v>
    <v>1502.95</v>
    <v>104500000</v>
    <v>CDSL</v>
    <v>CENTRAL DEPOSITORY SERVICES (INDIA) LIMITED (XNSE:CDSL)</v>
    <v>629013</v>
    <v>588380</v>
    <v>1997</v>
  </rv>
  <rv s="2">
    <v>198</v>
  </rv>
  <rv s="0">
    <v>https://www.bing.com/financeapi/forcetrigger?t=ahgucw&amp;q=XNSE%3aALKYLAMINE&amp;form=skydnc</v>
    <v>Learn more on Bing</v>
  </rv>
  <rv s="1">
    <v>en-US</v>
    <v>ahgucw</v>
    <v>268435456</v>
    <v>1</v>
    <v>Powered by Refinitiv</v>
    <v>0</v>
    <v>ALKYL AMINES CHEMICALS LIMITED (XNSE:ALKYLAMINE)</v>
    <v>2</v>
    <v>3</v>
    <v>Finance</v>
    <v>4</v>
    <v>4749</v>
    <v>2228</v>
    <v>1.1671</v>
    <v>9.25</v>
    <v>2.7700000000000003E-3</v>
    <v>INR</v>
    <v>Alkyl Amines Chemicals Limited (AACL) is an India-based company, which is engaged in the business of manufacturing and marketing various aliphatic amines, amine derivatives and other speciality chemicals. The Company supplies amines and amine-based chemicals to the pharmaceutical, agrochemical, rubber chemical and water treatment industries. AACL products include Methylamine, Ethylamine, Isopropylamine, Propylamine, Butylamine, Ethylhexylamine, Cyclohexylamine, Diallylamine, Dimethylpropylamine, Di-Methylbutylamine, Mono-n-Butylamine, Diisobutylamine, Hydroxylnovaldiamine, Imino Bis Propylamine, Methylamine Hydrochloride and Dimethylimidazolidone. It has approximately three manufacturing sites with over 12 production plants and related utilities at Patalganga, Kurkumbh in Maharashtra and Dahej in Gujarat. It exports its products to 10 countries including Philippines, United States of America, Israel, Norway, Spain, United Kingdom, Switzerland, Belgium, Malaysia, Middle East countries.</v>
    <v>585</v>
    <v>National Stock Exchange of India</v>
    <v>XNSE</v>
    <v>XNSE</v>
    <v>207-A, Kakad Chembers,, Dr.Annie Besant Road,, Worli,, MUMBAI, MAHARASHTRA, 400018 IN</v>
    <v>3455.6</v>
    <v>Chemicals</v>
    <v>Stock</v>
    <v>44657.489745370367</v>
    <v>200</v>
    <v>3270</v>
    <v>170528300000</v>
    <v>ALKYL AMINES CHEMICALS LIMITED</v>
    <v>ALKYL AMINES CHEMICALS LIMITED</v>
    <v>3338.9</v>
    <v>79.09</v>
    <v>3338.95</v>
    <v>3348.2</v>
    <v>51072450</v>
    <v>ALKYLAMINE</v>
    <v>ALKYL AMINES CHEMICALS LIMITED (XNSE:ALKYLAMINE)</v>
    <v>129639</v>
    <v>75970</v>
    <v>1979</v>
  </rv>
  <rv s="2">
    <v>201</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Beta</v>
      <v t="s">Instrument type</v>
      <v t="s">_Flags</v>
      <v t="s">UniqueName</v>
      <v t="s">_DisplayString</v>
      <v t="s">LearnMoreOnLink</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spbArrays>
  <spbData count="16">
    <spb s="0">
      <v>0</v>
      <v>Name</v>
      <v>LearnMoreOnLink</v>
    </spb>
    <spb s="1">
      <v>0</v>
      <v>0</v>
      <v>0</v>
    </spb>
    <spb s="2">
      <v>1</v>
      <v>1</v>
      <v>1</v>
      <v>1</v>
    </spb>
    <spb s="3">
      <v>1</v>
      <v>2</v>
      <v>2</v>
      <v>1</v>
      <v>3</v>
      <v>1</v>
      <v>1</v>
      <v>1</v>
      <v>4</v>
      <v>4</v>
      <v>5</v>
      <v>6</v>
      <v>1</v>
      <v>1</v>
      <v>1</v>
      <v>4</v>
      <v>7</v>
      <v>8</v>
      <v>9</v>
      <v>4</v>
    </spb>
    <spb s="4">
      <v>Delayed 5 minutes</v>
      <v>from previous close</v>
      <v>from previous close</v>
      <v>GMT</v>
    </spb>
    <spb s="0">
      <v>1</v>
      <v>Name</v>
      <v>LearnMoreOnLink</v>
    </spb>
    <spb s="5">
      <v>0</v>
      <v>0</v>
    </spb>
    <spb s="6">
      <v>6</v>
      <v>1</v>
      <v>1</v>
      <v>1</v>
      <v>1</v>
    </spb>
    <spb s="7">
      <v>1</v>
      <v>2</v>
      <v>2</v>
      <v>1</v>
      <v>3</v>
      <v>1</v>
      <v>10</v>
      <v>1</v>
      <v>1</v>
      <v>4</v>
      <v>4</v>
      <v>5</v>
      <v>6</v>
      <v>1</v>
      <v>1</v>
      <v>1</v>
      <v>4</v>
      <v>7</v>
      <v>8</v>
      <v>9</v>
      <v>4</v>
    </spb>
    <spb s="8">
      <v>Powered by Refinitiv</v>
    </spb>
    <spb s="0">
      <v>2</v>
      <v>Name</v>
      <v>LearnMoreOnLink</v>
    </spb>
    <spb s="9">
      <v>1</v>
      <v>1</v>
      <v>1</v>
    </spb>
    <spb s="10">
      <v>1</v>
      <v>2</v>
      <v>1</v>
      <v>3</v>
      <v>1</v>
      <v>1</v>
      <v>1</v>
      <v>4</v>
      <v>5</v>
      <v>6</v>
      <v>1</v>
      <v>1</v>
      <v>5</v>
      <v>1</v>
      <v>7</v>
      <v>9</v>
    </spb>
    <spb s="0">
      <v>3</v>
      <v>Name</v>
      <v>LearnMoreOnLink</v>
    </spb>
    <spb s="11">
      <v>1</v>
      <v>1</v>
      <v>3</v>
      <v>1</v>
      <v>1</v>
      <v>1</v>
      <v>5</v>
      <v>1</v>
      <v>1</v>
      <v>1</v>
      <v>9</v>
    </spb>
    <spb s="12">
      <v>from previous close</v>
      <v>from previous close</v>
    </spb>
  </spbData>
</supportingPropertyBags>
</file>

<file path=xl/richData/rdsupportingpropertybagstructure.xml><?xml version="1.0" encoding="utf-8"?>
<spbStructures xmlns="http://schemas.microsoft.com/office/spreadsheetml/2017/richdata2" count="1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Last trade time" t="i"/>
    <k n="`%EntityServiceId" t="i"/>
  </s>
  <s>
    <k n="Low" t="i"/>
    <k n="High" t="i"/>
    <k n="Name" t="i"/>
    <k n="Open" t="i"/>
    <k n="Price" t="i"/>
    <k n="Change" t="i"/>
    <k n="Change (%)" t="i"/>
    <k n="52 week low" t="i"/>
    <k n="52 week high" t="i"/>
    <k n="Previous close" t="i"/>
    <k n="`%EntityServiceId" t="i"/>
  </s>
  <s>
    <k n="Change" t="s"/>
    <k n="Change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dd/mm/yyyy\ hh:mm"/>
    </x:dxf>
    <x:dxf>
      <x:numFmt numFmtId="14" formatCode="0.00%"/>
    </x:dxf>
    <x:dxf>
      <x:numFmt numFmtId="3" formatCode="#,##0"/>
    </x:dxf>
    <x:dxf>
      <x:numFmt numFmtId="4" formatCode="#,##0.00"/>
    </x:dxf>
    <x:dxf>
      <x:numFmt numFmtId="1" formatCode="0"/>
    </x:dxf>
    <x:dxf>
      <x:numFmt numFmtId="0" formatCode="General"/>
    </x:dxf>
  </dxfs>
  <richProperties>
    <rPr n="NumberFormat" t="s"/>
    <rPr n="IsTitleField" t="b"/>
    <rPr n="IsHeroField" t="b"/>
  </richProperties>
  <richStyles>
    <rSty dxfid="6">
      <rpv i="0" xml:space="preserve">_ [$₹-as-IN] * #,##0.00_ ;_ [$₹-as-IN] * -#,##0.00_ ;_ [$₹-as-IN] * "-"??_ ;_ @_ </rpv>
    </rSty>
    <rSty dxfid="4">
      <rpv i="0">#,##0.00</rpv>
    </rSty>
    <rSty>
      <rpv i="1">1</rpv>
    </rSty>
    <rSty dxfid="3">
      <rpv i="0">#,##0</rpv>
    </rSty>
    <rSty dxfid="2"/>
    <rSty dxfid="6">
      <rpv i="0" xml:space="preserve">_ [$₹-as-IN] * #,##0_ ;_ [$₹-as-IN] * -#,##0_ ;_ [$₹-as-IN] * "-"_ ;_ @_ </rpv>
    </rSty>
    <rSty dxfid="1"/>
    <rSty dxfid="5">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A9CC01-C111-4779-B5D4-54582378CB6D}" name="Table1" displayName="Table1" ref="A3:U31" totalsRowShown="0" headerRowDxfId="88" headerRowBorderDxfId="86" tableBorderDxfId="87" totalsRowBorderDxfId="85">
  <autoFilter ref="A3:U31" xr:uid="{9BA9CC01-C111-4779-B5D4-54582378CB6D}"/>
  <sortState xmlns:xlrd2="http://schemas.microsoft.com/office/spreadsheetml/2017/richdata2" ref="A4:U31">
    <sortCondition descending="1" ref="O3:O31"/>
  </sortState>
  <tableColumns count="21">
    <tableColumn id="1" xr3:uid="{24AF9DA5-BAB0-442F-BB4E-DD0AE7EDC254}" name="Symbol" dataDxfId="84"/>
    <tableColumn id="11" xr3:uid="{A3282DCF-ADA7-4430-B743-ADA2F29A7829}" name="Beta" dataDxfId="83">
      <calculatedColumnFormula array="1">_FV(Table1[[#This Row],[Symbol]],"Beta")</calculatedColumnFormula>
    </tableColumn>
    <tableColumn id="10" xr3:uid="{F451ED2F-A1A8-4C67-949B-ACAAEA7235DB}" name="Lot Size" dataDxfId="82"/>
    <tableColumn id="2" xr3:uid="{3E00603A-8710-45B6-B0D5-C7A5C04744D3}" name="Quantity" dataDxfId="81"/>
    <tableColumn id="24" xr3:uid="{05F7087C-DE10-487F-BA85-4F8E342378DD}" name="Portfolio (Invetment Value) %" dataDxfId="80">
      <calculatedColumnFormula>O4/$O$32</calculatedColumnFormula>
    </tableColumn>
    <tableColumn id="23" xr3:uid="{8BEAD6ED-D043-4A20-8902-85E55FF17B18}" name="Portfolio (Current Value) %" dataDxfId="79">
      <calculatedColumnFormula>P4/$P$32</calculatedColumnFormula>
    </tableColumn>
    <tableColumn id="19" xr3:uid="{55D542B2-7D5D-4952-B958-6B3F1A084970}" name="Model Portfolio %" dataDxfId="78"/>
    <tableColumn id="20" xr3:uid="{CF2E8F5D-1099-4229-B677-BA5F0CC15A7F}" name="Portfolio Diff %" dataDxfId="77">
      <calculatedColumnFormula>G4-E4</calculatedColumnFormula>
    </tableColumn>
    <tableColumn id="21" xr3:uid="{81C9AD28-D945-4CE1-9C37-91ED8264EFF4}" name="Model Investment" dataDxfId="76">
      <calculatedColumnFormula>$K$34*G4</calculatedColumnFormula>
    </tableColumn>
    <tableColumn id="22" xr3:uid="{60AB9FF8-8645-411A-B2B6-D2DBA5CAAB35}" name="Scope of Investment" dataDxfId="75">
      <calculatedColumnFormula>I4-O4</calculatedColumnFormula>
    </tableColumn>
    <tableColumn id="16" xr3:uid="{AB980444-E78F-4CE0-8841-5CDE7BDE3A4D}" name="Buy/Sell Quantity" dataDxfId="74">
      <calculatedColumnFormula>J4/N4</calculatedColumnFormula>
    </tableColumn>
    <tableColumn id="13" xr3:uid="{E2B26A40-C95B-41F8-A3D8-B85797CB94B4}" name="Weighted Beta" dataDxfId="73">
      <calculatedColumnFormula>B4*F4</calculatedColumnFormula>
    </tableColumn>
    <tableColumn id="4" xr3:uid="{644458FD-3C5B-4016-A7D7-90D781C6962C}" name="Average Price" dataDxfId="72"/>
    <tableColumn id="5" xr3:uid="{0B8BBE0A-BF5F-413B-9558-47C2DA651B58}" name="Current Price" dataDxfId="71">
      <calculatedColumnFormula array="1">_FV(A4,"Price",TRUE)</calculatedColumnFormula>
    </tableColumn>
    <tableColumn id="6" xr3:uid="{FA33C8B4-441F-46B2-90D1-89CB7A23561A}" name="Investment Value" dataDxfId="70">
      <calculatedColumnFormula>D4*M4</calculatedColumnFormula>
    </tableColumn>
    <tableColumn id="7" xr3:uid="{565CB8B7-889F-49EE-BC33-8C3EDC29B76B}" name="Current Value" dataDxfId="69">
      <calculatedColumnFormula>D4*N4</calculatedColumnFormula>
    </tableColumn>
    <tableColumn id="8" xr3:uid="{9615AFA6-1AD7-4D07-9EA0-D970C3AFF0E6}" name="P&amp;L" dataDxfId="68">
      <calculatedColumnFormula>P4-O4</calculatedColumnFormula>
    </tableColumn>
    <tableColumn id="9" xr3:uid="{C23EC20F-7D1E-4DB8-97D1-C22412A9BAA2}" name="P&amp;L %" dataDxfId="67">
      <calculatedColumnFormula>Q4/O4</calculatedColumnFormula>
    </tableColumn>
    <tableColumn id="14" xr3:uid="{CFF75733-9580-4A18-A7FC-B5BB849AD3EA}" name="Change" dataDxfId="66">
      <calculatedColumnFormula array="1">_FV(Table1[[#This Row],[Symbol]],"Change")</calculatedColumnFormula>
    </tableColumn>
    <tableColumn id="15" xr3:uid="{448F557D-1C38-4627-82C0-FF03A3EE1AF3}" name="Today's Change" dataDxfId="65">
      <calculatedColumnFormula array="1">_FV(Table1[[#This Row],[Symbol]],"Change (%)",TRUE)*N4*D4</calculatedColumnFormula>
    </tableColumn>
    <tableColumn id="3" xr3:uid="{08000E8A-EC87-42DF-AD39-2414BC87500D}" name="Today's Change (%)" dataDxfId="64">
      <calculatedColumnFormula array="1">_FV(Table1[[#This Row],[Symbol]],"Change (%)",TRUE)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6F3EFE-0E9F-486F-B946-C4FE744F9068}" name="Table2" displayName="Table2" ref="B3:O57" totalsRowShown="0" headerRowDxfId="31" headerRowBorderDxfId="29" tableBorderDxfId="30" totalsRowBorderDxfId="28">
  <autoFilter ref="B3:O57" xr:uid="{5C6F3EFE-0E9F-486F-B946-C4FE744F9068}"/>
  <sortState xmlns:xlrd2="http://schemas.microsoft.com/office/spreadsheetml/2017/richdata2" ref="B4:O57">
    <sortCondition descending="1" ref="K3:K57"/>
  </sortState>
  <tableColumns count="14">
    <tableColumn id="1" xr3:uid="{C2861CF6-153C-45ED-B7D9-CA842E653E7F}" name="Stock" dataDxfId="27"/>
    <tableColumn id="14" xr3:uid="{65102FEE-6959-41DC-AD4F-B9542B8649A7}" name="Historical Stock Price CAGR" dataDxfId="26"/>
    <tableColumn id="2" xr3:uid="{E8C099BC-6775-4DFD-AA13-2F265F5B3568}" name="Closing Price 01-Dec-2019" dataDxfId="25"/>
    <tableColumn id="12" xr3:uid="{DE80A565-9F8F-4B81-8613-B126EEEA8186}" name="Return @5% CAGR" dataDxfId="24">
      <calculatedColumnFormula>FV(5%/12,3*12,0,-D4)</calculatedColumnFormula>
    </tableColumn>
    <tableColumn id="3" xr3:uid="{0183D1DE-3C8F-4E8D-B148-E7A01867B9DC}" name="Return @10% CAGR" dataDxfId="23">
      <calculatedColumnFormula>FV(10%/12,3*12,0,-D4)</calculatedColumnFormula>
    </tableColumn>
    <tableColumn id="4" xr3:uid="{5CC367D1-866D-4A6D-9D7F-A99AA366EE4F}" name="Return @15% CAGR" dataDxfId="22">
      <calculatedColumnFormula>FV(15%/12,3*12,0,-D4)</calculatedColumnFormula>
    </tableColumn>
    <tableColumn id="5" xr3:uid="{A6462F78-9972-494D-8127-13A37DC16080}" name="Return @20% CAGR" dataDxfId="21">
      <calculatedColumnFormula>FV(20%/12,3*12,0,-D4)</calculatedColumnFormula>
    </tableColumn>
    <tableColumn id="6" xr3:uid="{5694A481-C513-4CB2-9243-3F20B6917BFC}" name="Return @25% CAGR" dataDxfId="20">
      <calculatedColumnFormula>FV(25%/12,3*12,0,-D4)</calculatedColumnFormula>
    </tableColumn>
    <tableColumn id="7" xr3:uid="{00010DC9-D37B-45B3-A4C4-5E9DE5D81A71}" name="Current Price" dataDxfId="19">
      <calculatedColumnFormula array="1">_FV(B4,"Price",TRUE)</calculatedColumnFormula>
    </tableColumn>
    <tableColumn id="13" xr3:uid="{9C25D2B0-AB8B-465E-8F80-3CC0265D304F}" name="Upside @5% CAGR" dataDxfId="18">
      <calculatedColumnFormula>(E4-J4)/E4</calculatedColumnFormula>
    </tableColumn>
    <tableColumn id="8" xr3:uid="{55716D99-816F-4F84-8BC0-00104A041CCE}" name="Upside @10% CAGR" dataDxfId="17">
      <calculatedColumnFormula>(F4-J4)/F4</calculatedColumnFormula>
    </tableColumn>
    <tableColumn id="9" xr3:uid="{0C862104-3A46-4D5C-A1DB-944C9869C3D0}" name="Upside @15% CAGR" dataDxfId="16">
      <calculatedColumnFormula>(G4-J4)/G4</calculatedColumnFormula>
    </tableColumn>
    <tableColumn id="10" xr3:uid="{628D84E7-0A63-44C9-BC70-1B7385431F26}" name="Upside @20% CAGR" dataDxfId="15">
      <calculatedColumnFormula>(H4-J4)/H4</calculatedColumnFormula>
    </tableColumn>
    <tableColumn id="11" xr3:uid="{9DC89EAA-8894-429A-9421-3D3A729EB340}" name="Upside @25% CAGR" dataDxfId="14">
      <calculatedColumnFormula>(I4-J4)/I4</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6EB2D8-C67F-440B-9C40-A3E7019474ED}" name="Table3" displayName="Table3" ref="C3:K246" totalsRowShown="0" headerRowDxfId="13" dataDxfId="12" headerRowBorderDxfId="10" tableBorderDxfId="11" totalsRowBorderDxfId="9">
  <autoFilter ref="C3:K246" xr:uid="{DD6EB2D8-C67F-440B-9C40-A3E7019474ED}"/>
  <tableColumns count="9">
    <tableColumn id="1" xr3:uid="{BD444FBB-5CFC-440A-AE97-41214FF3B40E}" name="Symbol" dataDxfId="8"/>
    <tableColumn id="2" xr3:uid="{8F7A56E3-C3F5-4F25-96D1-3EAC9F0A3A58}" name="Trade Date" dataDxfId="7"/>
    <tableColumn id="3" xr3:uid="{CBB2390B-5EAC-4FEA-A4AC-C7D92E6B9C20}" name="Exchange" dataDxfId="6"/>
    <tableColumn id="4" xr3:uid="{12A75309-67CF-4D22-8528-70FECA30F4AC}" name="Trade Type" dataDxfId="5"/>
    <tableColumn id="5" xr3:uid="{7AD7061C-A70D-422D-8014-4203DC03091E}" name="Quantity" dataDxfId="4"/>
    <tableColumn id="6" xr3:uid="{15434602-5D88-40D4-A13B-8A395B45F506}" name="Price" dataDxfId="3"/>
    <tableColumn id="7" xr3:uid="{E72097B5-7701-4592-BC42-D89A7BC77C23}" name="Turnover" dataDxfId="2">
      <calculatedColumnFormula>G4*H4</calculatedColumnFormula>
    </tableColumn>
    <tableColumn id="8" xr3:uid="{145BD7F1-CEA4-4ADE-995D-09FF6C7F7D2D}" name="STT" dataDxfId="1"/>
    <tableColumn id="9" xr3:uid="{F9BE9DB7-D68A-489E-87D2-0B68D751B6D2}" name="Stamp Duty" dataDxfId="0">
      <calculatedColumnFormula>I4*0.015%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W38"/>
  <sheetViews>
    <sheetView tabSelected="1" topLeftCell="A19" workbookViewId="0">
      <pane xSplit="1" topLeftCell="D21" activePane="topRight" state="frozen"/>
      <selection pane="topRight" activeCell="M27" sqref="M27"/>
      <selection activeCell="A5" sqref="A5"/>
    </sheetView>
  </sheetViews>
  <sheetFormatPr defaultColWidth="9.140625" defaultRowHeight="15"/>
  <cols>
    <col min="1" max="1" width="25.7109375" customWidth="1"/>
    <col min="2" max="2" width="14" hidden="1" customWidth="1"/>
    <col min="3" max="3" width="11.28515625" hidden="1" customWidth="1"/>
    <col min="4" max="7" width="13.28515625" customWidth="1"/>
    <col min="8" max="9" width="13.28515625" hidden="1" customWidth="1"/>
    <col min="10" max="10" width="22" hidden="1" customWidth="1"/>
    <col min="11" max="11" width="16.28515625" customWidth="1"/>
    <col min="12" max="12" width="15.7109375" hidden="1" customWidth="1"/>
    <col min="13" max="13" width="14.5703125" customWidth="1"/>
    <col min="14" max="14" width="19.28515625" customWidth="1"/>
    <col min="15" max="15" width="19.140625" customWidth="1"/>
    <col min="16" max="16" width="16.140625" customWidth="1"/>
    <col min="17" max="17" width="15.140625" customWidth="1"/>
    <col min="18" max="18" width="9.140625" bestFit="1" customWidth="1"/>
    <col min="19" max="19" width="9.140625" hidden="1" customWidth="1"/>
    <col min="20" max="20" width="16.42578125" customWidth="1"/>
    <col min="21" max="21" width="12.42578125" bestFit="1" customWidth="1"/>
    <col min="23" max="23" width="11.28515625" bestFit="1" customWidth="1"/>
  </cols>
  <sheetData>
    <row r="3" spans="1:23">
      <c r="A3" s="6" t="s">
        <v>0</v>
      </c>
      <c r="B3" s="20" t="s">
        <v>1</v>
      </c>
      <c r="C3" s="53" t="s">
        <v>2</v>
      </c>
      <c r="D3" s="20" t="s">
        <v>3</v>
      </c>
      <c r="E3" s="20" t="s">
        <v>4</v>
      </c>
      <c r="F3" s="20" t="s">
        <v>5</v>
      </c>
      <c r="G3" s="83" t="s">
        <v>6</v>
      </c>
      <c r="H3" s="83" t="s">
        <v>7</v>
      </c>
      <c r="I3" s="83" t="s">
        <v>8</v>
      </c>
      <c r="J3" s="83" t="s">
        <v>9</v>
      </c>
      <c r="K3" s="83" t="s">
        <v>10</v>
      </c>
      <c r="L3" s="20" t="s">
        <v>11</v>
      </c>
      <c r="M3" s="3" t="s">
        <v>12</v>
      </c>
      <c r="N3" s="3" t="s">
        <v>13</v>
      </c>
      <c r="O3" s="3" t="s">
        <v>14</v>
      </c>
      <c r="P3" s="3" t="s">
        <v>15</v>
      </c>
      <c r="Q3" s="3" t="s">
        <v>16</v>
      </c>
      <c r="R3" s="7" t="s">
        <v>17</v>
      </c>
      <c r="S3" s="3" t="s">
        <v>18</v>
      </c>
      <c r="T3" s="3" t="s">
        <v>19</v>
      </c>
      <c r="U3" s="3" t="s">
        <v>20</v>
      </c>
    </row>
    <row r="4" spans="1:23">
      <c r="A4" s="51" t="e" vm="1">
        <v>#VALUE!</v>
      </c>
      <c r="B4" s="55" cm="1">
        <f t="array" ref="B4">_FV(Table1[[#This Row],[Symbol]],"Beta")</f>
        <v>0.53490000000000004</v>
      </c>
      <c r="C4" s="51">
        <v>150</v>
      </c>
      <c r="D4" s="77">
        <v>97</v>
      </c>
      <c r="E4" s="78">
        <f>O4/$O$32</f>
        <v>0.14719348077335212</v>
      </c>
      <c r="F4" s="79">
        <f>P4/$P$32</f>
        <v>0.14866300938241542</v>
      </c>
      <c r="G4" s="78">
        <v>0.09</v>
      </c>
      <c r="H4" s="78">
        <f>G4-E4</f>
        <v>-5.7193480773352123E-2</v>
      </c>
      <c r="I4" s="24">
        <f>$K$34*G4</f>
        <v>188001.0477</v>
      </c>
      <c r="J4" s="24">
        <f>I4-O4</f>
        <v>-119471.49230000004</v>
      </c>
      <c r="K4" s="95">
        <f>J4/N4</f>
        <v>-37.879357102092591</v>
      </c>
      <c r="L4" s="58">
        <f>B4*F4</f>
        <v>7.9519843718654018E-2</v>
      </c>
      <c r="M4" s="22">
        <v>3169.82</v>
      </c>
      <c r="N4" s="1" cm="1">
        <f t="array" ref="N4">_FV(A4,"Price",TRUE)</f>
        <v>3154</v>
      </c>
      <c r="O4" s="24">
        <f>D4*M4</f>
        <v>307472.54000000004</v>
      </c>
      <c r="P4" s="2">
        <f>D4*N4</f>
        <v>305938</v>
      </c>
      <c r="Q4" s="2">
        <f>P4-O4</f>
        <v>-1534.5400000000373</v>
      </c>
      <c r="R4" s="8">
        <f>Q4/O4</f>
        <v>-4.9908196679938864E-3</v>
      </c>
      <c r="S4" s="81" cm="1">
        <f t="array" ref="S4">_FV(Table1[[#This Row],[Symbol]],"Change")</f>
        <v>13.2</v>
      </c>
      <c r="T4" s="2" cm="1">
        <f t="array" ref="T4">_FV(Table1[[#This Row],[Symbol]],"Change (%)",TRUE)*N4*D4</f>
        <v>1285.8574140000001</v>
      </c>
      <c r="U4" s="8" cm="1">
        <f t="array" ref="U4">_FV(Table1[[#This Row],[Symbol]],"Change (%)",TRUE)</f>
        <v>4.2030000000000001E-3</v>
      </c>
    </row>
    <row r="5" spans="1:23">
      <c r="A5" s="51" t="e" vm="2">
        <v>#VALUE!</v>
      </c>
      <c r="B5" s="55" cm="1">
        <f t="array" ref="B5">_FV(Table1[[#This Row],[Symbol]],"Beta")</f>
        <v>1.0973999999999999</v>
      </c>
      <c r="C5" s="51">
        <v>550</v>
      </c>
      <c r="D5" s="77">
        <v>176</v>
      </c>
      <c r="E5" s="19">
        <f>O5/$O$32</f>
        <v>0.12925536478273572</v>
      </c>
      <c r="F5" s="79">
        <f>P5/$P$32</f>
        <v>0.13263311176031267</v>
      </c>
      <c r="G5" s="78">
        <v>0.08</v>
      </c>
      <c r="H5" s="78">
        <f>G5-E5</f>
        <v>-4.9255364782735719E-2</v>
      </c>
      <c r="I5" s="24">
        <f>$K$34*G5</f>
        <v>167112.04240000001</v>
      </c>
      <c r="J5" s="24">
        <f>I5-O5</f>
        <v>-102889.55759999997</v>
      </c>
      <c r="K5" s="95">
        <f>J5/N5</f>
        <v>-66.343977560692508</v>
      </c>
      <c r="L5" s="58">
        <f>B5*F5</f>
        <v>0.14555157684576711</v>
      </c>
      <c r="M5" s="22">
        <v>1534.1</v>
      </c>
      <c r="N5" s="1" cm="1">
        <f t="array" ref="N5">_FV(A5,"Price",TRUE)</f>
        <v>1550.85</v>
      </c>
      <c r="O5" s="24">
        <f>D5*M5</f>
        <v>270001.59999999998</v>
      </c>
      <c r="P5" s="2">
        <f>D5*N5</f>
        <v>272949.59999999998</v>
      </c>
      <c r="Q5" s="2">
        <f>P5-O5</f>
        <v>2948</v>
      </c>
      <c r="R5" s="8">
        <f>Q5/O5</f>
        <v>1.0918453816569976E-2</v>
      </c>
      <c r="S5" s="81" cm="1">
        <f t="array" ref="S5">_FV(Table1[[#This Row],[Symbol]],"Change")</f>
        <v>-57.4</v>
      </c>
      <c r="T5" s="2" cm="1">
        <f t="array" ref="T5">_FV(Table1[[#This Row],[Symbol]],"Change (%)",TRUE)*N5*D5</f>
        <v>-9741.8441735999986</v>
      </c>
      <c r="U5" s="8" cm="1">
        <f t="array" ref="U5">_FV(Table1[[#This Row],[Symbol]],"Change (%)",TRUE)</f>
        <v>-3.5691000000000001E-2</v>
      </c>
    </row>
    <row r="6" spans="1:23">
      <c r="A6" s="51" t="e" vm="3">
        <v>#VALUE!</v>
      </c>
      <c r="B6" s="55" cm="1">
        <f t="array" ref="B6">_FV(Table1[[#This Row],[Symbol]],"Beta")</f>
        <v>0.56410000000000005</v>
      </c>
      <c r="C6" s="51" t="e">
        <f>Portfolio!#REF!/$B$1</f>
        <v>#REF!</v>
      </c>
      <c r="D6" s="77">
        <v>99</v>
      </c>
      <c r="E6" s="78">
        <f>O6/$O$32</f>
        <v>0.12365162739462755</v>
      </c>
      <c r="F6" s="79">
        <f>P6/$P$32</f>
        <v>0.12168805778604033</v>
      </c>
      <c r="G6" s="78">
        <v>0.08</v>
      </c>
      <c r="H6" s="78">
        <f>G6-E6</f>
        <v>-4.3651627394627551E-2</v>
      </c>
      <c r="I6" s="24">
        <f>$K$34*G6</f>
        <v>167112.04240000001</v>
      </c>
      <c r="J6" s="24">
        <f>I6-O6</f>
        <v>-91183.907600000006</v>
      </c>
      <c r="K6" s="95">
        <f>J6/N6</f>
        <v>-36.047481805064145</v>
      </c>
      <c r="L6" s="58">
        <f>B6*F6</f>
        <v>6.8644233397105361E-2</v>
      </c>
      <c r="M6" s="22">
        <v>2609.0500000000002</v>
      </c>
      <c r="N6" s="1" cm="1">
        <f t="array" ref="N6">_FV(A6,"Price",TRUE)</f>
        <v>2529.5500000000002</v>
      </c>
      <c r="O6" s="24">
        <f>D6*M6</f>
        <v>258295.95</v>
      </c>
      <c r="P6" s="2">
        <f>D6*N6</f>
        <v>250425.45</v>
      </c>
      <c r="Q6" s="2">
        <f>P6-O6</f>
        <v>-7870.5</v>
      </c>
      <c r="R6" s="8">
        <f>Q6/O6</f>
        <v>-3.0470861041375211E-2</v>
      </c>
      <c r="S6" s="81" cm="1">
        <f t="array" ref="S6">_FV(Table1[[#This Row],[Symbol]],"Change")</f>
        <v>21.9</v>
      </c>
      <c r="T6" s="2" cm="1">
        <f t="array" ref="T6">_FV(Table1[[#This Row],[Symbol]],"Change (%)",TRUE)*N6*D6</f>
        <v>2186.9654548500002</v>
      </c>
      <c r="U6" s="8" cm="1">
        <f t="array" ref="U6">_FV(Table1[[#This Row],[Symbol]],"Change (%)",TRUE)</f>
        <v>8.7329999999999994E-3</v>
      </c>
      <c r="W6" s="57"/>
    </row>
    <row r="7" spans="1:23">
      <c r="A7" s="51" t="e" vm="4">
        <v>#VALUE!</v>
      </c>
      <c r="B7" s="55" cm="1">
        <f t="array" ref="B7">_FV(Table1[[#This Row],[Symbol]],"Beta")</f>
        <v>1.7707999999999999</v>
      </c>
      <c r="C7" s="51">
        <v>125</v>
      </c>
      <c r="D7" s="77">
        <v>26</v>
      </c>
      <c r="E7" s="78">
        <f>O7/$O$32</f>
        <v>8.8926848039049516E-2</v>
      </c>
      <c r="F7" s="79">
        <f>P7/$P$32</f>
        <v>9.2821787801239342E-2</v>
      </c>
      <c r="G7" s="78">
        <v>0.08</v>
      </c>
      <c r="H7" s="78">
        <f>G7-E7</f>
        <v>-8.9268480390495147E-3</v>
      </c>
      <c r="I7" s="24">
        <f>$K$34*G7</f>
        <v>167112.04240000001</v>
      </c>
      <c r="J7" s="24">
        <f>I7-O7</f>
        <v>-18647.297599999991</v>
      </c>
      <c r="K7" s="95">
        <f>J7/N7</f>
        <v>-2.5381005179019853</v>
      </c>
      <c r="L7" s="58">
        <f>B7*F7</f>
        <v>0.16436882183843463</v>
      </c>
      <c r="M7" s="22">
        <v>7144.59</v>
      </c>
      <c r="N7" s="1" cm="1">
        <f t="array" ref="N7">_FV(A7,"Price",TRUE)</f>
        <v>7346.95</v>
      </c>
      <c r="O7" s="24">
        <f>D7*M7</f>
        <v>185759.34</v>
      </c>
      <c r="P7" s="2">
        <f>D7*N7</f>
        <v>191020.69999999998</v>
      </c>
      <c r="Q7" s="2">
        <f>P7-O7</f>
        <v>5261.359999999986</v>
      </c>
      <c r="R7" s="8">
        <f>Q7/O7</f>
        <v>2.8323528711934411E-2</v>
      </c>
      <c r="S7" s="81" cm="1">
        <f t="array" ref="S7">_FV(Table1[[#This Row],[Symbol]],"Change")</f>
        <v>-41.5</v>
      </c>
      <c r="T7" s="2" cm="1">
        <f t="array" ref="T7">_FV(Table1[[#This Row],[Symbol]],"Change (%)",TRUE)*N7*D7</f>
        <v>-1072.9632718999999</v>
      </c>
      <c r="U7" s="8" cm="1">
        <f t="array" ref="U7">_FV(Table1[[#This Row],[Symbol]],"Change (%)",TRUE)</f>
        <v>-5.6169999999999996E-3</v>
      </c>
    </row>
    <row r="8" spans="1:23">
      <c r="A8" s="51" t="e" vm="5">
        <v>#VALUE!</v>
      </c>
      <c r="B8" s="55" cm="1">
        <f t="array" ref="B8">_FV(Table1[[#This Row],[Symbol]],"Beta")</f>
        <v>0.64119999999999999</v>
      </c>
      <c r="C8" s="51">
        <v>150</v>
      </c>
      <c r="D8" s="77">
        <v>48</v>
      </c>
      <c r="E8" s="78">
        <f>O8/$O$32</f>
        <v>8.7415861778731993E-2</v>
      </c>
      <c r="F8" s="79">
        <f>P8/$P$32</f>
        <v>8.7591336642209139E-2</v>
      </c>
      <c r="G8" s="78">
        <v>0.08</v>
      </c>
      <c r="H8" s="78">
        <f>G8-E8</f>
        <v>-7.4158617787319914E-3</v>
      </c>
      <c r="I8" s="24">
        <f>$K$34*G8</f>
        <v>167112.04240000001</v>
      </c>
      <c r="J8" s="24">
        <f>I8-O8</f>
        <v>-15490.997600000002</v>
      </c>
      <c r="K8" s="95">
        <f>J8/N8</f>
        <v>-4.125047625387781</v>
      </c>
      <c r="L8" s="58">
        <f>B8*F8</f>
        <v>5.6163565054984502E-2</v>
      </c>
      <c r="M8" s="22">
        <v>3804.23</v>
      </c>
      <c r="N8" s="1" cm="1">
        <f t="array" ref="N8">_FV(A8,"Price",TRUE)</f>
        <v>3755.35</v>
      </c>
      <c r="O8" s="24">
        <f>D8*M8</f>
        <v>182603.04</v>
      </c>
      <c r="P8" s="2">
        <f>D8*N8</f>
        <v>180256.8</v>
      </c>
      <c r="Q8" s="2">
        <f>P8-O8</f>
        <v>-2346.2400000000198</v>
      </c>
      <c r="R8" s="8">
        <f>Q8/O8</f>
        <v>-1.2848855090254904E-2</v>
      </c>
      <c r="S8" s="81" cm="1">
        <f t="array" ref="S8">_FV(Table1[[#This Row],[Symbol]],"Change")</f>
        <v>-59.45</v>
      </c>
      <c r="T8" s="2" cm="1">
        <f t="array" ref="T8">_FV(Table1[[#This Row],[Symbol]],"Change (%)",TRUE)*N8*D8</f>
        <v>-2809.1219712000002</v>
      </c>
      <c r="U8" s="8" cm="1">
        <f t="array" ref="U8">_FV(Table1[[#This Row],[Symbol]],"Change (%)",TRUE)</f>
        <v>-1.5584000000000001E-2</v>
      </c>
      <c r="W8" s="102"/>
    </row>
    <row r="9" spans="1:23">
      <c r="A9" s="51" t="e" vm="6">
        <v>#VALUE!</v>
      </c>
      <c r="B9" s="55" cm="1">
        <f t="array" ref="B9">_FV(Table1[[#This Row],[Symbol]],"Beta")</f>
        <v>0.95820000000000005</v>
      </c>
      <c r="C9" s="51">
        <v>400</v>
      </c>
      <c r="D9" s="77">
        <v>89</v>
      </c>
      <c r="E9" s="78">
        <f>O9/$O$32</f>
        <v>8.012895185583585E-2</v>
      </c>
      <c r="F9" s="79">
        <f>P9/$P$32</f>
        <v>7.6954335001409538E-2</v>
      </c>
      <c r="G9" s="78">
        <v>0.08</v>
      </c>
      <c r="H9" s="78">
        <f>G9-E9</f>
        <v>-1.2895185583584878E-4</v>
      </c>
      <c r="I9" s="24">
        <f>$K$34*G9</f>
        <v>167112.04240000001</v>
      </c>
      <c r="J9" s="24">
        <f>I9-O9</f>
        <v>-269.36759999999776</v>
      </c>
      <c r="K9" s="95">
        <f>J9/N9</f>
        <v>-0.15138113971001335</v>
      </c>
      <c r="L9" s="58">
        <f>B9*F9</f>
        <v>7.3737643798350627E-2</v>
      </c>
      <c r="M9" s="22">
        <v>1880.69</v>
      </c>
      <c r="N9" s="1" cm="1">
        <f t="array" ref="N9">_FV(A9,"Price",TRUE)</f>
        <v>1779.4</v>
      </c>
      <c r="O9" s="24">
        <f>D9*M9</f>
        <v>167381.41</v>
      </c>
      <c r="P9" s="2">
        <f>D9*N9</f>
        <v>158366.6</v>
      </c>
      <c r="Q9" s="2">
        <f>P9-O9</f>
        <v>-9014.8099999999977</v>
      </c>
      <c r="R9" s="8">
        <f>Q9/O9</f>
        <v>-5.3857892581977873E-2</v>
      </c>
      <c r="S9" s="81" cm="1">
        <f t="array" ref="S9">_FV(Table1[[#This Row],[Symbol]],"Change")</f>
        <v>-22.8</v>
      </c>
      <c r="T9" s="2" cm="1">
        <f t="array" ref="T9">_FV(Table1[[#This Row],[Symbol]],"Change (%)",TRUE)*N9*D9</f>
        <v>-2003.4958566</v>
      </c>
      <c r="U9" s="8" cm="1">
        <f t="array" ref="U9">_FV(Table1[[#This Row],[Symbol]],"Change (%)",TRUE)</f>
        <v>-1.2650999999999999E-2</v>
      </c>
    </row>
    <row r="10" spans="1:23">
      <c r="A10" s="51" t="e" vm="7">
        <v>#VALUE!</v>
      </c>
      <c r="B10" s="55" cm="1">
        <f t="array" ref="B10">_FV(Table1[[#This Row],[Symbol]],"Beta")</f>
        <v>0.88600000000000001</v>
      </c>
      <c r="C10" s="51">
        <v>1100</v>
      </c>
      <c r="D10" s="77">
        <v>191</v>
      </c>
      <c r="E10" s="78">
        <f>O10/$O$32</f>
        <v>5.4919000858312771E-2</v>
      </c>
      <c r="F10" s="79">
        <f>P10/$P$32</f>
        <v>5.1589399646844079E-2</v>
      </c>
      <c r="G10" s="78">
        <v>0.03</v>
      </c>
      <c r="H10" s="78">
        <f>G10-E10</f>
        <v>-2.4919000858312772E-2</v>
      </c>
      <c r="I10" s="24">
        <f>$K$34*G10</f>
        <v>62667.015899999999</v>
      </c>
      <c r="J10" s="24">
        <f>I10-O10</f>
        <v>-52053.314100000003</v>
      </c>
      <c r="K10" s="95">
        <f>J10/N10</f>
        <v>-93.646332823603487</v>
      </c>
      <c r="L10" s="58">
        <f>B10*F10</f>
        <v>4.5708208087103852E-2</v>
      </c>
      <c r="M10" s="22">
        <v>600.63</v>
      </c>
      <c r="N10" s="1" cm="1">
        <f t="array" ref="N10">_FV(A10,"Price",TRUE)</f>
        <v>555.85</v>
      </c>
      <c r="O10" s="24">
        <f>D10*M10</f>
        <v>114720.33</v>
      </c>
      <c r="P10" s="2">
        <f>D10*N10</f>
        <v>106167.35</v>
      </c>
      <c r="Q10" s="2">
        <f>P10-O10</f>
        <v>-8552.9799999999959</v>
      </c>
      <c r="R10" s="8">
        <f>Q10/O10</f>
        <v>-7.4555050530276501E-2</v>
      </c>
      <c r="S10" s="81" cm="1">
        <f t="array" ref="S10">_FV(Table1[[#This Row],[Symbol]],"Change")</f>
        <v>-13.8</v>
      </c>
      <c r="T10" s="2" cm="1">
        <f t="array" ref="T10">_FV(Table1[[#This Row],[Symbol]],"Change (%)",TRUE)*N10*D10</f>
        <v>-2571.90405375</v>
      </c>
      <c r="U10" s="8" cm="1">
        <f t="array" ref="U10">_FV(Table1[[#This Row],[Symbol]],"Change (%)",TRUE)</f>
        <v>-2.4225E-2</v>
      </c>
      <c r="W10" s="57"/>
    </row>
    <row r="11" spans="1:23">
      <c r="A11" s="51" t="e" vm="8">
        <v>#VALUE!</v>
      </c>
      <c r="B11" s="55" cm="1">
        <f t="array" ref="B11">_FV(Table1[[#This Row],[Symbol]],"Beta")</f>
        <v>1.1548</v>
      </c>
      <c r="C11" s="51">
        <v>300</v>
      </c>
      <c r="D11" s="77">
        <v>45</v>
      </c>
      <c r="E11" s="78">
        <f>O11/$O$32</f>
        <v>5.3725104852168339E-2</v>
      </c>
      <c r="F11" s="79">
        <f>P11/$P$32</f>
        <v>5.545488668453203E-2</v>
      </c>
      <c r="G11" s="78">
        <v>0.02</v>
      </c>
      <c r="H11" s="78">
        <f>G11-E11</f>
        <v>-3.3725104852168342E-2</v>
      </c>
      <c r="I11" s="24">
        <f>$K$34*G11</f>
        <v>41778.010600000001</v>
      </c>
      <c r="J11" s="24">
        <f>I11-O11</f>
        <v>-70448.389400000015</v>
      </c>
      <c r="K11" s="95">
        <f>J11/N11</f>
        <v>-27.778785670629524</v>
      </c>
      <c r="L11" s="58">
        <f>B11*F11</f>
        <v>6.4039303143297588E-2</v>
      </c>
      <c r="M11" s="22">
        <v>2493.92</v>
      </c>
      <c r="N11" s="1" cm="1">
        <f t="array" ref="N11">_FV(A11,"Price",TRUE)</f>
        <v>2536.0500000000002</v>
      </c>
      <c r="O11" s="24">
        <f>D11*M11</f>
        <v>112226.40000000001</v>
      </c>
      <c r="P11" s="2">
        <f>D11*N11</f>
        <v>114122.25000000001</v>
      </c>
      <c r="Q11" s="2">
        <f>P11-O11</f>
        <v>1895.8500000000058</v>
      </c>
      <c r="R11" s="8">
        <f>Q11/O11</f>
        <v>1.6893083980239993E-2</v>
      </c>
      <c r="S11" s="81" cm="1">
        <f t="array" ref="S11">_FV(Table1[[#This Row],[Symbol]],"Change")</f>
        <v>-87.65</v>
      </c>
      <c r="T11" s="2" cm="1">
        <f t="array" ref="T11">_FV(Table1[[#This Row],[Symbol]],"Change (%)",TRUE)*N11*D11</f>
        <v>-3812.4820057500006</v>
      </c>
      <c r="U11" s="8" cm="1">
        <f t="array" ref="U11">_FV(Table1[[#This Row],[Symbol]],"Change (%)",TRUE)</f>
        <v>-3.3406999999999999E-2</v>
      </c>
    </row>
    <row r="12" spans="1:23">
      <c r="A12" s="51" t="e" vm="9">
        <v>#VALUE!</v>
      </c>
      <c r="B12" s="55" cm="1">
        <f t="array" ref="B12">_FV(Table1[[#This Row],[Symbol]],"Beta")</f>
        <v>0.2495</v>
      </c>
      <c r="C12" s="51">
        <v>25</v>
      </c>
      <c r="D12" s="77">
        <v>5</v>
      </c>
      <c r="E12" s="78">
        <f>O12/$O$32</f>
        <v>4.4331933794856185E-2</v>
      </c>
      <c r="F12" s="79">
        <f>P12/$P$32</f>
        <v>4.425989704069315E-2</v>
      </c>
      <c r="G12" s="78">
        <v>0.04</v>
      </c>
      <c r="H12" s="78">
        <f>G12-E12</f>
        <v>-4.331933794856184E-3</v>
      </c>
      <c r="I12" s="24">
        <f>$K$34*G12</f>
        <v>83556.021200000003</v>
      </c>
      <c r="J12" s="24">
        <f>I12-O12</f>
        <v>-9048.9787999999971</v>
      </c>
      <c r="K12" s="95">
        <f>J12/N12</f>
        <v>-0.49673947328694729</v>
      </c>
      <c r="L12" s="58">
        <f>B12*F12</f>
        <v>1.1042844311652941E-2</v>
      </c>
      <c r="M12" s="22">
        <v>18521</v>
      </c>
      <c r="N12" s="1" cm="1">
        <f t="array" ref="N12">_FV(A12,"Price",TRUE)</f>
        <v>18216.75</v>
      </c>
      <c r="O12" s="24">
        <f>D12*M12</f>
        <v>92605</v>
      </c>
      <c r="P12" s="2">
        <f>D12*N12</f>
        <v>91083.75</v>
      </c>
      <c r="Q12" s="2">
        <f>P12-O12</f>
        <v>-1521.25</v>
      </c>
      <c r="R12" s="8">
        <f>Q12/O12</f>
        <v>-1.6427298741968577E-2</v>
      </c>
      <c r="S12" s="81" cm="1">
        <f t="array" ref="S12">_FV(Table1[[#This Row],[Symbol]],"Change")</f>
        <v>193.55</v>
      </c>
      <c r="T12" s="2" cm="1">
        <f t="array" ref="T12">_FV(Table1[[#This Row],[Symbol]],"Change (%)",TRUE)*N12*D12</f>
        <v>978.14839125000003</v>
      </c>
      <c r="U12" s="8" cm="1">
        <f t="array" ref="U12">_FV(Table1[[#This Row],[Symbol]],"Change (%)",TRUE)</f>
        <v>1.0739E-2</v>
      </c>
    </row>
    <row r="13" spans="1:23">
      <c r="A13" s="51" t="e" vm="10">
        <v>#VALUE!</v>
      </c>
      <c r="B13" s="88" cm="1">
        <f t="array" ref="B13">_FV(Table1[[#This Row],[Symbol]],"Beta")</f>
        <v>0.59950000000000003</v>
      </c>
      <c r="C13" s="51"/>
      <c r="D13" s="77">
        <v>128</v>
      </c>
      <c r="E13" s="78">
        <f>O13/$O$32</f>
        <v>4.4314374318244823E-2</v>
      </c>
      <c r="F13" s="79">
        <f>P13/$P$32</f>
        <v>4.5208933415626394E-2</v>
      </c>
      <c r="G13" s="78">
        <v>0.05</v>
      </c>
      <c r="H13" s="78">
        <f>G13-E13</f>
        <v>5.6856256817551798E-3</v>
      </c>
      <c r="I13" s="24">
        <f>$K$34*G13</f>
        <v>104445.02650000001</v>
      </c>
      <c r="J13" s="24">
        <f>I13-O13</f>
        <v>11876.7065</v>
      </c>
      <c r="K13" s="95">
        <f>J13/N13</f>
        <v>16.339969044507118</v>
      </c>
      <c r="L13" s="58">
        <f>B13*F13</f>
        <v>2.7102755582668024E-2</v>
      </c>
      <c r="M13" s="22">
        <v>723.19</v>
      </c>
      <c r="N13" s="1" cm="1">
        <f t="array" ref="N13">_FV(A13,"Price",TRUE)</f>
        <v>726.85</v>
      </c>
      <c r="O13" s="24">
        <f>D13*M13</f>
        <v>92568.320000000007</v>
      </c>
      <c r="P13" s="2">
        <f>D13*N13</f>
        <v>93036.800000000003</v>
      </c>
      <c r="Q13" s="2">
        <f>P13-O13</f>
        <v>468.47999999999593</v>
      </c>
      <c r="R13" s="8">
        <f>Q13/O13</f>
        <v>5.0609106873711861E-3</v>
      </c>
      <c r="S13" s="81" cm="1">
        <f t="array" ref="S13">_FV(Table1[[#This Row],[Symbol]],"Change")</f>
        <v>2.9</v>
      </c>
      <c r="T13" s="2" cm="1">
        <f t="array" ref="T13">_FV(Table1[[#This Row],[Symbol]],"Change (%)",TRUE)*N13*D13</f>
        <v>372.70542080000001</v>
      </c>
      <c r="U13" s="8" cm="1">
        <f t="array" ref="U13">_FV(Table1[[#This Row],[Symbol]],"Change (%)",TRUE)</f>
        <v>4.006E-3</v>
      </c>
    </row>
    <row r="14" spans="1:23">
      <c r="A14" s="51" t="e" vm="11">
        <v>#VALUE!</v>
      </c>
      <c r="B14" s="55" cm="1">
        <f t="array" ref="B14">_FV(Table1[[#This Row],[Symbol]],"Beta")</f>
        <v>0.25530000000000003</v>
      </c>
      <c r="C14" s="51">
        <v>300</v>
      </c>
      <c r="D14" s="77">
        <v>35</v>
      </c>
      <c r="E14" s="78">
        <f>O14/$O$32</f>
        <v>3.5670367702956153E-2</v>
      </c>
      <c r="F14" s="79">
        <f>P14/$P$32</f>
        <v>3.6430668872994211E-2</v>
      </c>
      <c r="G14" s="78">
        <v>0.05</v>
      </c>
      <c r="H14" s="78">
        <f>G14-E14</f>
        <v>1.432963229704385E-2</v>
      </c>
      <c r="I14" s="24">
        <f>$K$34*G14</f>
        <v>104445.02650000001</v>
      </c>
      <c r="J14" s="24">
        <f>I14-O14</f>
        <v>29933.176500000016</v>
      </c>
      <c r="K14" s="95">
        <f>J14/N14</f>
        <v>13.97407926985832</v>
      </c>
      <c r="L14" s="58">
        <f>B14*F14</f>
        <v>9.3007497632754225E-3</v>
      </c>
      <c r="M14" s="22">
        <v>2128.91</v>
      </c>
      <c r="N14" s="1" cm="1">
        <f t="array" ref="N14">_FV(A14,"Price",TRUE)</f>
        <v>2142.0500000000002</v>
      </c>
      <c r="O14" s="24">
        <f>D14*M14</f>
        <v>74511.849999999991</v>
      </c>
      <c r="P14" s="2">
        <f>D14*N14</f>
        <v>74971.75</v>
      </c>
      <c r="Q14" s="2">
        <f>P14-O14</f>
        <v>459.90000000000873</v>
      </c>
      <c r="R14" s="8">
        <f>Q14/O14</f>
        <v>6.1721726141547792E-3</v>
      </c>
      <c r="S14" s="81" cm="1">
        <f t="array" ref="S14">_FV(Table1[[#This Row],[Symbol]],"Change")</f>
        <v>2.25</v>
      </c>
      <c r="T14" s="2" cm="1">
        <f t="array" ref="T14">_FV(Table1[[#This Row],[Symbol]],"Change (%)",TRUE)*N14*D14</f>
        <v>78.870281000000006</v>
      </c>
      <c r="U14" s="8" cm="1">
        <f t="array" ref="U14">_FV(Table1[[#This Row],[Symbol]],"Change (%)",TRUE)</f>
        <v>1.052E-3</v>
      </c>
      <c r="W14" s="102"/>
    </row>
    <row r="15" spans="1:23">
      <c r="A15" s="51" t="e" vm="12">
        <v>#VALUE!</v>
      </c>
      <c r="B15" s="55" cm="1">
        <f t="array" ref="B15">_FV(Table1[[#This Row],[Symbol]],"Beta")</f>
        <v>1.7437</v>
      </c>
      <c r="C15" s="51">
        <v>2850</v>
      </c>
      <c r="D15" s="77">
        <v>129</v>
      </c>
      <c r="E15" s="78">
        <f>O15/$O$32</f>
        <v>3.0050588382971019E-2</v>
      </c>
      <c r="F15" s="79">
        <f>P15/$P$32</f>
        <v>2.8593471530645929E-2</v>
      </c>
      <c r="G15" s="78">
        <v>0</v>
      </c>
      <c r="H15" s="78">
        <f>G15-E15</f>
        <v>-3.0050588382971019E-2</v>
      </c>
      <c r="I15" s="24">
        <f>$K$34*G15</f>
        <v>0</v>
      </c>
      <c r="J15" s="24">
        <f>I15-O15</f>
        <v>-62772.69</v>
      </c>
      <c r="K15" s="95">
        <f>J15/N15</f>
        <v>-137.61414008549821</v>
      </c>
      <c r="L15" s="58">
        <f>B15*F15</f>
        <v>4.9858436307987308E-2</v>
      </c>
      <c r="M15" s="22">
        <v>486.61</v>
      </c>
      <c r="N15" s="1" cm="1">
        <f t="array" ref="N15">_FV(A15,"Price",TRUE)</f>
        <v>456.15</v>
      </c>
      <c r="O15" s="24">
        <f>D15*M15</f>
        <v>62772.69</v>
      </c>
      <c r="P15" s="2">
        <f>D15*N15</f>
        <v>58843.35</v>
      </c>
      <c r="Q15" s="2">
        <f>P15-O15</f>
        <v>-3929.3400000000038</v>
      </c>
      <c r="R15" s="8">
        <f>Q15/O15</f>
        <v>-6.2596329709623783E-2</v>
      </c>
      <c r="S15" s="81" cm="1">
        <f t="array" ref="S15">_FV(Table1[[#This Row],[Symbol]],"Change")</f>
        <v>-1.9</v>
      </c>
      <c r="T15" s="2" cm="1">
        <f t="array" ref="T15">_FV(Table1[[#This Row],[Symbol]],"Change (%)",TRUE)*N15*D15</f>
        <v>-244.08221579999997</v>
      </c>
      <c r="U15" s="8" cm="1">
        <f t="array" ref="U15">_FV(Table1[[#This Row],[Symbol]],"Change (%)",TRUE)</f>
        <v>-4.1479999999999998E-3</v>
      </c>
    </row>
    <row r="16" spans="1:23">
      <c r="A16" s="51" t="e" vm="13">
        <v>#VALUE!</v>
      </c>
      <c r="B16" s="88" cm="1">
        <f t="array" ref="B16">_FV(Table1[[#This Row],[Symbol]],"Beta")</f>
        <v>0.59799999999999998</v>
      </c>
      <c r="C16" s="51"/>
      <c r="D16" s="77">
        <v>20</v>
      </c>
      <c r="E16" s="78">
        <f>O16/$O$32</f>
        <v>2.5371241588032917E-2</v>
      </c>
      <c r="F16" s="79">
        <f>P16/$P$32</f>
        <v>2.6239965308822156E-2</v>
      </c>
      <c r="G16" s="78">
        <v>0.04</v>
      </c>
      <c r="H16" s="78">
        <f>G16-E16</f>
        <v>1.4628758411967084E-2</v>
      </c>
      <c r="I16" s="24">
        <f>$K$34*G16</f>
        <v>83556.021200000003</v>
      </c>
      <c r="J16" s="24">
        <f>I16-O16</f>
        <v>30558.021200000003</v>
      </c>
      <c r="K16" s="95">
        <f>J16/N16</f>
        <v>11.317785629629631</v>
      </c>
      <c r="L16" s="58">
        <f>B16*F16</f>
        <v>1.569149925467565E-2</v>
      </c>
      <c r="M16" s="22">
        <v>2649.9</v>
      </c>
      <c r="N16" s="1" cm="1">
        <f t="array" ref="N16">_FV(A16,"Price",TRUE)</f>
        <v>2700</v>
      </c>
      <c r="O16" s="24">
        <f>D16*M16</f>
        <v>52998</v>
      </c>
      <c r="P16" s="2">
        <f>D16*N16</f>
        <v>54000</v>
      </c>
      <c r="Q16" s="2">
        <f>P16-O16</f>
        <v>1002</v>
      </c>
      <c r="R16" s="8">
        <f>Q16/O16</f>
        <v>1.8906373825427373E-2</v>
      </c>
      <c r="S16" s="81" cm="1">
        <f t="array" ref="S16">_FV(Table1[[#This Row],[Symbol]],"Change")</f>
        <v>-78.900000000000006</v>
      </c>
      <c r="T16" s="2" cm="1">
        <f t="array" ref="T16">_FV(Table1[[#This Row],[Symbol]],"Change (%)",TRUE)*N16*D16</f>
        <v>-1533.2220000000002</v>
      </c>
      <c r="U16" s="8" cm="1">
        <f t="array" ref="U16">_FV(Table1[[#This Row],[Symbol]],"Change (%)",TRUE)</f>
        <v>-2.8393000000000002E-2</v>
      </c>
    </row>
    <row r="17" spans="1:23">
      <c r="A17" s="51" t="e" vm="14">
        <v>#VALUE!</v>
      </c>
      <c r="B17" s="88" cm="1">
        <f t="array" ref="B17">_FV(Table1[[#This Row],[Symbol]],"Beta")</f>
        <v>0.46579999999999999</v>
      </c>
      <c r="C17" s="51"/>
      <c r="D17" s="77">
        <v>38</v>
      </c>
      <c r="E17" s="78">
        <f>O17/$O$32</f>
        <v>2.1946454290956596E-2</v>
      </c>
      <c r="F17" s="79">
        <f>P17/$P$32</f>
        <v>2.132633743463181E-2</v>
      </c>
      <c r="G17" s="78">
        <v>0.05</v>
      </c>
      <c r="H17" s="78">
        <f>G17-E17</f>
        <v>2.8053545709043406E-2</v>
      </c>
      <c r="I17" s="24">
        <f>$K$34*G17</f>
        <v>104445.02650000001</v>
      </c>
      <c r="J17" s="24">
        <f>I17-O17</f>
        <v>58601.066500000001</v>
      </c>
      <c r="K17" s="95">
        <f>J17/N17</f>
        <v>50.739050608251439</v>
      </c>
      <c r="L17" s="58">
        <f>B17*F17</f>
        <v>9.9338079770514964E-3</v>
      </c>
      <c r="M17" s="22">
        <v>1206.42</v>
      </c>
      <c r="N17" s="1" cm="1">
        <f t="array" ref="N17">_FV(A17,"Price",TRUE)</f>
        <v>1154.95</v>
      </c>
      <c r="O17" s="24">
        <f>D17*M17</f>
        <v>45843.960000000006</v>
      </c>
      <c r="P17" s="2">
        <f>D17*N17</f>
        <v>43888.1</v>
      </c>
      <c r="Q17" s="2">
        <f>P17-O17</f>
        <v>-1955.8600000000079</v>
      </c>
      <c r="R17" s="8">
        <f>Q17/O17</f>
        <v>-4.2663417383664227E-2</v>
      </c>
      <c r="S17" s="81" cm="1">
        <f t="array" ref="S17">_FV(Table1[[#This Row],[Symbol]],"Change")</f>
        <v>8.5500000000000007</v>
      </c>
      <c r="T17" s="2" cm="1">
        <f t="array" ref="T17">_FV(Table1[[#This Row],[Symbol]],"Change (%)",TRUE)*N17*D17</f>
        <v>327.31744980000002</v>
      </c>
      <c r="U17" s="8" cm="1">
        <f t="array" ref="U17">_FV(Table1[[#This Row],[Symbol]],"Change (%)",TRUE)</f>
        <v>7.4580000000000002E-3</v>
      </c>
    </row>
    <row r="18" spans="1:23">
      <c r="A18" s="51" t="e" vm="15">
        <v>#VALUE!</v>
      </c>
      <c r="B18" s="55" cm="1">
        <f t="array" ref="B18">_FV(Table1[[#This Row],[Symbol]],"Beta")</f>
        <v>1.3244</v>
      </c>
      <c r="C18" s="51">
        <v>1375</v>
      </c>
      <c r="D18" s="77">
        <v>55</v>
      </c>
      <c r="E18" s="78">
        <f>O18/$O$32</f>
        <v>2.148446005708084E-2</v>
      </c>
      <c r="F18" s="79">
        <f>P18/$P$32</f>
        <v>1.9819920463263668E-2</v>
      </c>
      <c r="G18" s="78">
        <v>0.02</v>
      </c>
      <c r="H18" s="78">
        <f>G18-E18</f>
        <v>-1.48446005708084E-3</v>
      </c>
      <c r="I18" s="24">
        <f>$K$34*G18</f>
        <v>41778.010600000001</v>
      </c>
      <c r="J18" s="24">
        <f>I18-O18</f>
        <v>-3100.8894</v>
      </c>
      <c r="K18" s="95">
        <f>J18/N18</f>
        <v>-4.1813503236245957</v>
      </c>
      <c r="L18" s="58">
        <f>B18*F18</f>
        <v>2.6249502661546402E-2</v>
      </c>
      <c r="M18" s="22">
        <v>815.98</v>
      </c>
      <c r="N18" s="1" cm="1">
        <f t="array" ref="N18">_FV(A18,"Price",TRUE)</f>
        <v>741.6</v>
      </c>
      <c r="O18" s="24">
        <f>D18*M18</f>
        <v>44878.9</v>
      </c>
      <c r="P18" s="2">
        <f>D18*N18</f>
        <v>40788</v>
      </c>
      <c r="Q18" s="2">
        <f>P18-O18</f>
        <v>-4090.9000000000015</v>
      </c>
      <c r="R18" s="8">
        <f>Q18/O18</f>
        <v>-9.1154194955758744E-2</v>
      </c>
      <c r="S18" s="81" cm="1">
        <f t="array" ref="S18">_FV(Table1[[#This Row],[Symbol]],"Change")</f>
        <v>-0.2</v>
      </c>
      <c r="T18" s="2" cm="1">
        <f t="array" ref="T18">_FV(Table1[[#This Row],[Symbol]],"Change (%)",TRUE)*N18*D18</f>
        <v>-10.996444800000001</v>
      </c>
      <c r="U18" s="8" cm="1">
        <f t="array" ref="U18">_FV(Table1[[#This Row],[Symbol]],"Change (%)",TRUE)</f>
        <v>-2.6959999999999999E-4</v>
      </c>
      <c r="W18" s="102">
        <f>((178*4)+(175*186.88))/179</f>
        <v>186.68156424581005</v>
      </c>
    </row>
    <row r="19" spans="1:23">
      <c r="A19" s="51" t="e" vm="16">
        <v>#VALUE!</v>
      </c>
      <c r="B19" s="55" cm="1">
        <f t="array" ref="B19">_FV(Table1[[#This Row],[Symbol]],"Beta")</f>
        <v>0.87739999999999996</v>
      </c>
      <c r="C19" s="51">
        <v>100</v>
      </c>
      <c r="D19" s="77">
        <v>1</v>
      </c>
      <c r="E19" s="78">
        <f>O19/$O$32</f>
        <v>3.6748997330188814E-3</v>
      </c>
      <c r="F19" s="79">
        <f>P19/$P$32</f>
        <v>3.2732655984263402E-3</v>
      </c>
      <c r="G19" s="78">
        <v>0</v>
      </c>
      <c r="H19" s="78">
        <f>G19-E19</f>
        <v>-3.6748997330188814E-3</v>
      </c>
      <c r="I19" s="24">
        <f>$K$34*G19</f>
        <v>0</v>
      </c>
      <c r="J19" s="24">
        <f>I19-O19</f>
        <v>-7676.5</v>
      </c>
      <c r="K19" s="95">
        <f>J19/N19</f>
        <v>-1.1395975445914952</v>
      </c>
      <c r="L19" s="58">
        <f>B19*F19</f>
        <v>2.8719632360592706E-3</v>
      </c>
      <c r="M19" s="22">
        <v>7676.5</v>
      </c>
      <c r="N19" s="1" cm="1">
        <f t="array" ref="N19">_FV(A19,"Price",TRUE)</f>
        <v>6736.15</v>
      </c>
      <c r="O19" s="24">
        <f>D19*M19</f>
        <v>7676.5</v>
      </c>
      <c r="P19" s="2">
        <f>D19*N19</f>
        <v>6736.15</v>
      </c>
      <c r="Q19" s="2">
        <f>P19-O19</f>
        <v>-940.35000000000036</v>
      </c>
      <c r="R19" s="8">
        <f>Q19/O19</f>
        <v>-0.12249723181137241</v>
      </c>
      <c r="S19" s="81" cm="1">
        <f t="array" ref="S19">_FV(Table1[[#This Row],[Symbol]],"Change")</f>
        <v>10</v>
      </c>
      <c r="T19" s="2" cm="1">
        <f t="array" ref="T19">_FV(Table1[[#This Row],[Symbol]],"Change (%)",TRUE)*N19*D19</f>
        <v>10.016655049999999</v>
      </c>
      <c r="U19" s="8" cm="1">
        <f t="array" ref="U19">_FV(Table1[[#This Row],[Symbol]],"Change (%)",TRUE)</f>
        <v>1.487E-3</v>
      </c>
    </row>
    <row r="20" spans="1:23">
      <c r="A20" s="51" t="e" vm="17">
        <v>#VALUE!</v>
      </c>
      <c r="B20" s="55" cm="1">
        <f t="array" ref="B20">_FV(Table1[[#This Row],[Symbol]],"Beta")</f>
        <v>0.62839999999999996</v>
      </c>
      <c r="C20" s="51">
        <v>300</v>
      </c>
      <c r="D20" s="77">
        <v>4</v>
      </c>
      <c r="E20" s="78">
        <f>O20/$O$32</f>
        <v>3.5744162504473109E-3</v>
      </c>
      <c r="F20" s="79">
        <f>P20/$P$32</f>
        <v>3.5547378188918073E-3</v>
      </c>
      <c r="G20" s="78">
        <v>0.01</v>
      </c>
      <c r="H20" s="78">
        <f>G20-E20</f>
        <v>6.4255837495526893E-3</v>
      </c>
      <c r="I20" s="24">
        <f>$K$34*G20</f>
        <v>20889.005300000001</v>
      </c>
      <c r="J20" s="24">
        <f>I20-O20</f>
        <v>13422.4053</v>
      </c>
      <c r="K20" s="95">
        <f>J20/N20</f>
        <v>7.3392598080761138</v>
      </c>
      <c r="L20" s="58">
        <f>B20*F20</f>
        <v>2.2337972453916116E-3</v>
      </c>
      <c r="M20" s="22">
        <v>1866.65</v>
      </c>
      <c r="N20" s="1" cm="1">
        <f t="array" ref="N20">_FV(A20,"Price",TRUE)</f>
        <v>1828.85</v>
      </c>
      <c r="O20" s="24">
        <f>D20*M20</f>
        <v>7466.6</v>
      </c>
      <c r="P20" s="2">
        <f>D20*N20</f>
        <v>7315.4</v>
      </c>
      <c r="Q20" s="2">
        <f>P20-O20</f>
        <v>-151.20000000000073</v>
      </c>
      <c r="R20" s="8">
        <f>Q20/O20</f>
        <v>-2.0250180805185859E-2</v>
      </c>
      <c r="S20" s="81" cm="1">
        <f t="array" ref="S20">_FV(Table1[[#This Row],[Symbol]],"Change")</f>
        <v>-32.25</v>
      </c>
      <c r="T20" s="2" cm="1">
        <f t="array" ref="T20">_FV(Table1[[#This Row],[Symbol]],"Change (%)",TRUE)*N20*D20</f>
        <v>-126.76125119999999</v>
      </c>
      <c r="U20" s="8" cm="1">
        <f t="array" ref="U20">_FV(Table1[[#This Row],[Symbol]],"Change (%)",TRUE)</f>
        <v>-1.7328E-2</v>
      </c>
    </row>
    <row r="21" spans="1:23">
      <c r="A21" s="51" t="e" vm="18">
        <v>#VALUE!</v>
      </c>
      <c r="B21" s="55" cm="1">
        <f t="array" ref="B21">_FV(Table1[[#This Row],[Symbol]],"Beta")</f>
        <v>0.58950000000000002</v>
      </c>
      <c r="C21" s="51">
        <v>200</v>
      </c>
      <c r="D21" s="77">
        <v>1</v>
      </c>
      <c r="E21" s="78">
        <f>O21/$O$32</f>
        <v>1.7954899939634751E-3</v>
      </c>
      <c r="F21" s="79">
        <f>P21/$P$32</f>
        <v>1.5950497430779395E-3</v>
      </c>
      <c r="G21" s="78">
        <v>0</v>
      </c>
      <c r="H21" s="78">
        <f>G21-E21</f>
        <v>-1.7954899939634751E-3</v>
      </c>
      <c r="I21" s="24">
        <f>$K$34*G21</f>
        <v>0</v>
      </c>
      <c r="J21" s="24">
        <f>I21-O21</f>
        <v>-3750.6</v>
      </c>
      <c r="K21" s="95">
        <f>J21/N21</f>
        <v>-1.1426047220106625</v>
      </c>
      <c r="L21" s="58">
        <f>B21*F21</f>
        <v>9.4028182354444537E-4</v>
      </c>
      <c r="M21" s="22">
        <v>3750.6</v>
      </c>
      <c r="N21" s="1" cm="1">
        <f t="array" ref="N21">_FV(A21,"Price",TRUE)</f>
        <v>3282.5</v>
      </c>
      <c r="O21" s="24">
        <f>D21*M21</f>
        <v>3750.6</v>
      </c>
      <c r="P21" s="2">
        <f>D21*N21</f>
        <v>3282.5</v>
      </c>
      <c r="Q21" s="2">
        <f>P21-O21</f>
        <v>-468.09999999999991</v>
      </c>
      <c r="R21" s="8">
        <f>Q21/O21</f>
        <v>-0.12480669759505143</v>
      </c>
      <c r="S21" s="81" cm="1">
        <f t="array" ref="S21">_FV(Table1[[#This Row],[Symbol]],"Change")</f>
        <v>-20.9</v>
      </c>
      <c r="T21" s="2" cm="1">
        <f t="array" ref="T21">_FV(Table1[[#This Row],[Symbol]],"Change (%)",TRUE)*N21*D21</f>
        <v>-20.7683775</v>
      </c>
      <c r="U21" s="8" cm="1">
        <f t="array" ref="U21">_FV(Table1[[#This Row],[Symbol]],"Change (%)",TRUE)</f>
        <v>-6.3270000000000002E-3</v>
      </c>
    </row>
    <row r="22" spans="1:23">
      <c r="A22" s="51" t="e" vm="19">
        <v>#VALUE!</v>
      </c>
      <c r="B22" s="55" cm="1">
        <f t="array" ref="B22">_FV(Table1[[#This Row],[Symbol]],"Beta")</f>
        <v>0.78879999999999995</v>
      </c>
      <c r="C22" s="51"/>
      <c r="D22" s="77">
        <v>2</v>
      </c>
      <c r="E22" s="78">
        <f>O22/$O$32</f>
        <v>9.5787232147430206E-4</v>
      </c>
      <c r="F22" s="79">
        <f>P22/$P$32</f>
        <v>8.2583001930265285E-4</v>
      </c>
      <c r="G22" s="78">
        <v>0</v>
      </c>
      <c r="H22" s="78">
        <f>G22-E22</f>
        <v>-9.5787232147430206E-4</v>
      </c>
      <c r="I22" s="24">
        <f>$K$34*G22</f>
        <v>0</v>
      </c>
      <c r="J22" s="24">
        <f>I22-O22</f>
        <v>-2000.9</v>
      </c>
      <c r="K22" s="95">
        <f>J22/N22</f>
        <v>-2.3546925566343044</v>
      </c>
      <c r="L22" s="58">
        <f>B22*F22</f>
        <v>6.5141471922593251E-4</v>
      </c>
      <c r="M22" s="22">
        <v>1000.45</v>
      </c>
      <c r="N22" s="1" cm="1">
        <f t="array" ref="N22">_FV(A22,"Price",TRUE)</f>
        <v>849.75</v>
      </c>
      <c r="O22" s="24">
        <f>D22*M22</f>
        <v>2000.9</v>
      </c>
      <c r="P22" s="2">
        <f>D22*N22</f>
        <v>1699.5</v>
      </c>
      <c r="Q22" s="2">
        <f>P22-O22</f>
        <v>-301.40000000000009</v>
      </c>
      <c r="R22" s="8">
        <f>Q22/O22</f>
        <v>-0.15063221550302366</v>
      </c>
      <c r="S22" s="81" cm="1">
        <f t="array" ref="S22">_FV(Table1[[#This Row],[Symbol]],"Change")</f>
        <v>5.75</v>
      </c>
      <c r="T22" s="2" cm="1">
        <f t="array" ref="T22">_FV(Table1[[#This Row],[Symbol]],"Change (%)",TRUE)*N22*D22</f>
        <v>11.5786935</v>
      </c>
      <c r="U22" s="8" cm="1">
        <f t="array" ref="U22">_FV(Table1[[#This Row],[Symbol]],"Change (%)",TRUE)</f>
        <v>6.8130000000000005E-3</v>
      </c>
    </row>
    <row r="23" spans="1:23">
      <c r="A23" s="87" t="e" vm="20">
        <v>#VALUE!</v>
      </c>
      <c r="B23" s="55" cm="1">
        <f t="array" ref="B23">_FV(Table1[[#This Row],[Symbol]],"Beta")</f>
        <v>1.1302000000000001</v>
      </c>
      <c r="C23" s="77">
        <v>575</v>
      </c>
      <c r="D23" s="77">
        <v>1</v>
      </c>
      <c r="E23" s="78">
        <f>O23/$O$32</f>
        <v>9.4370218767669128E-4</v>
      </c>
      <c r="F23" s="19">
        <f>P23/$P$32</f>
        <v>9.0032236526269797E-4</v>
      </c>
      <c r="G23" s="78">
        <v>0</v>
      </c>
      <c r="H23" s="78">
        <f>G23-E23</f>
        <v>-9.4370218767669128E-4</v>
      </c>
      <c r="I23" s="24">
        <f>$K$34*G23</f>
        <v>0</v>
      </c>
      <c r="J23" s="24">
        <f>I23-O23</f>
        <v>-1971.3</v>
      </c>
      <c r="K23" s="95">
        <f>J23/N23</f>
        <v>-1.0639572538860103</v>
      </c>
      <c r="L23" s="58">
        <f>B23*F23</f>
        <v>1.0175443372199013E-3</v>
      </c>
      <c r="M23" s="24">
        <v>1971.3</v>
      </c>
      <c r="N23" s="1" cm="1">
        <f t="array" ref="N23">_FV(A23,"Price",TRUE)</f>
        <v>1852.8</v>
      </c>
      <c r="O23" s="24">
        <f>D23*M23</f>
        <v>1971.3</v>
      </c>
      <c r="P23" s="2">
        <f>D23*N23</f>
        <v>1852.8</v>
      </c>
      <c r="Q23" s="2">
        <f>P23-O23</f>
        <v>-118.5</v>
      </c>
      <c r="R23" s="8">
        <f>Q23/O23</f>
        <v>-6.0112616040176536E-2</v>
      </c>
      <c r="S23" s="81" cm="1">
        <f t="array" ref="S23">_FV(Table1[[#This Row],[Symbol]],"Change")</f>
        <v>16.75</v>
      </c>
      <c r="T23" s="5" cm="1">
        <f t="array" ref="T23">_FV(Table1[[#This Row],[Symbol]],"Change (%)",TRUE)*N23*D23</f>
        <v>16.903094399999997</v>
      </c>
      <c r="U23" s="8" cm="1">
        <f t="array" ref="U23">_FV(Table1[[#This Row],[Symbol]],"Change (%)",TRUE)</f>
        <v>9.1229999999999992E-3</v>
      </c>
    </row>
    <row r="24" spans="1:23">
      <c r="A24" s="52" t="e" vm="21">
        <v>#VALUE!</v>
      </c>
      <c r="B24" s="55" cm="1">
        <f t="array" ref="B24">_FV(Table1[[#This Row],[Symbol]],"Beta")</f>
        <v>1.3536999999999999</v>
      </c>
      <c r="C24" s="51">
        <v>2500</v>
      </c>
      <c r="D24" s="77">
        <v>6</v>
      </c>
      <c r="E24" s="78">
        <f>O24/$O$32</f>
        <v>6.6795904350696884E-4</v>
      </c>
      <c r="F24" s="79">
        <f>P24/$P$32</f>
        <v>5.7567568335854824E-4</v>
      </c>
      <c r="G24" s="78">
        <v>0</v>
      </c>
      <c r="H24" s="78">
        <f>G24-E24</f>
        <v>-6.6795904350696884E-4</v>
      </c>
      <c r="I24" s="24">
        <f>$K$34*G24</f>
        <v>0</v>
      </c>
      <c r="J24" s="24">
        <f>I24-O24</f>
        <v>-1395.3000000000002</v>
      </c>
      <c r="K24" s="95">
        <f>J24/N24</f>
        <v>-7.0665991390225384</v>
      </c>
      <c r="L24" s="58">
        <f>B24*F24</f>
        <v>7.7929217256246671E-4</v>
      </c>
      <c r="M24" s="23">
        <v>232.55</v>
      </c>
      <c r="N24" s="4" cm="1">
        <f t="array" ref="N24">_FV(A24,"Price",TRUE)</f>
        <v>197.45</v>
      </c>
      <c r="O24" s="25">
        <f>D24*M24</f>
        <v>1395.3000000000002</v>
      </c>
      <c r="P24" s="5">
        <f>D24*N24</f>
        <v>1184.6999999999998</v>
      </c>
      <c r="Q24" s="2">
        <f>P24-O24</f>
        <v>-210.60000000000036</v>
      </c>
      <c r="R24" s="8">
        <f>Q24/O24</f>
        <v>-0.15093528273489595</v>
      </c>
      <c r="S24" s="81" cm="1">
        <f t="array" ref="S24">_FV(Table1[[#This Row],[Symbol]],"Change")</f>
        <v>-2.7</v>
      </c>
      <c r="T24" s="5" cm="1">
        <f t="array" ref="T24">_FV(Table1[[#This Row],[Symbol]],"Change (%)",TRUE)*N24*D24</f>
        <v>-15.981603</v>
      </c>
      <c r="U24" s="8" cm="1">
        <f t="array" ref="U24">_FV(Table1[[#This Row],[Symbol]],"Change (%)",TRUE)</f>
        <v>-1.349E-2</v>
      </c>
    </row>
    <row r="25" spans="1:23">
      <c r="A25" s="89" t="e" vm="22">
        <v>#VALUE!</v>
      </c>
      <c r="B25" s="94" cm="1">
        <f t="array" ref="B25">_FV(Table1[[#This Row],[Symbol]],"Beta")</f>
        <v>1.0043</v>
      </c>
      <c r="C25" s="90">
        <v>50</v>
      </c>
      <c r="D25" s="90">
        <v>0</v>
      </c>
      <c r="E25" s="91">
        <f>O25/$O$32</f>
        <v>0</v>
      </c>
      <c r="F25" s="38">
        <f>P25/$P$32</f>
        <v>0</v>
      </c>
      <c r="G25" s="91">
        <v>0.01</v>
      </c>
      <c r="H25" s="91">
        <f>G25-E25</f>
        <v>0.01</v>
      </c>
      <c r="I25" s="25">
        <f>$K$34*G25</f>
        <v>20889.005300000001</v>
      </c>
      <c r="J25" s="25">
        <f>I25-O25</f>
        <v>20889.005300000001</v>
      </c>
      <c r="K25" s="96">
        <f>J25/N25</f>
        <v>108.23318808290156</v>
      </c>
      <c r="L25" s="92">
        <f>B25*F25</f>
        <v>0</v>
      </c>
      <c r="M25" s="25"/>
      <c r="N25" s="4" cm="1">
        <f t="array" ref="N25">_FV(A25,"Price",TRUE)</f>
        <v>193</v>
      </c>
      <c r="O25" s="25">
        <f>D25*M25</f>
        <v>0</v>
      </c>
      <c r="P25" s="5">
        <f>D25*N25</f>
        <v>0</v>
      </c>
      <c r="Q25" s="2">
        <f>P25-O25</f>
        <v>0</v>
      </c>
      <c r="R25" s="8" t="e">
        <f>Q25/O25</f>
        <v>#DIV/0!</v>
      </c>
      <c r="S25" s="81" cm="1">
        <f t="array" ref="S25">_FV(Table1[[#This Row],[Symbol]],"Change")</f>
        <v>-1.55</v>
      </c>
      <c r="T25" s="5" cm="1">
        <f t="array" ref="T25">_FV(Table1[[#This Row],[Symbol]],"Change (%)",TRUE)*N25*D25</f>
        <v>0</v>
      </c>
      <c r="U25" s="8" cm="1">
        <f t="array" ref="U25">_FV(Table1[[#This Row],[Symbol]],"Change (%)",TRUE)</f>
        <v>-7.9670000000000001E-3</v>
      </c>
    </row>
    <row r="26" spans="1:23">
      <c r="A26" s="89" t="e" vm="23">
        <v>#VALUE!</v>
      </c>
      <c r="B26" s="101" cm="1">
        <f t="array" ref="B26">_FV(Table1[[#This Row],[Symbol]],"Beta")</f>
        <v>0.20760000000000001</v>
      </c>
      <c r="C26" s="90"/>
      <c r="D26" s="90">
        <v>0</v>
      </c>
      <c r="E26" s="91">
        <f>O26/$O$32</f>
        <v>0</v>
      </c>
      <c r="F26" s="38">
        <f>P26/$P$32</f>
        <v>0</v>
      </c>
      <c r="G26" s="91">
        <v>0.04</v>
      </c>
      <c r="H26" s="91">
        <f>G26-E26</f>
        <v>0.04</v>
      </c>
      <c r="I26" s="25">
        <f>$K$34*G26</f>
        <v>83556.021200000003</v>
      </c>
      <c r="J26" s="25">
        <f>I26-O26</f>
        <v>83556.021200000003</v>
      </c>
      <c r="K26" s="96">
        <f>J26/N26</f>
        <v>4.7270486616146616</v>
      </c>
      <c r="L26" s="92">
        <f>B26*F26</f>
        <v>0</v>
      </c>
      <c r="M26" s="25"/>
      <c r="N26" s="4" cm="1">
        <f t="array" ref="N26">_FV(A26,"Price",TRUE)</f>
        <v>17676.150000000001</v>
      </c>
      <c r="O26" s="25">
        <f>D26*M26</f>
        <v>0</v>
      </c>
      <c r="P26" s="5">
        <f>D26*N26</f>
        <v>0</v>
      </c>
      <c r="Q26" s="2">
        <f>P26-O26</f>
        <v>0</v>
      </c>
      <c r="R26" s="8" t="e">
        <f>Q26/O26</f>
        <v>#DIV/0!</v>
      </c>
      <c r="S26" s="81" cm="1">
        <f t="array" ref="S26">_FV(Table1[[#This Row],[Symbol]],"Change")</f>
        <v>47.9</v>
      </c>
      <c r="T26" s="5" cm="1">
        <f t="array" ref="T26">_FV(Table1[[#This Row],[Symbol]],"Change (%)",TRUE)*N26*D26</f>
        <v>0</v>
      </c>
      <c r="U26" s="8" cm="1">
        <f t="array" ref="U26">_FV(Table1[[#This Row],[Symbol]],"Change (%)",TRUE)</f>
        <v>2.7169999999999998E-3</v>
      </c>
    </row>
    <row r="27" spans="1:23">
      <c r="A27" s="89" t="e" vm="24">
        <v>#VALUE!</v>
      </c>
      <c r="B27" s="94" cm="1">
        <f t="array" ref="B27">_FV(Table1[[#This Row],[Symbol]],"Beta")</f>
        <v>1.1111</v>
      </c>
      <c r="C27" s="90">
        <v>100</v>
      </c>
      <c r="D27" s="90">
        <v>0</v>
      </c>
      <c r="E27" s="91">
        <f>O27/$O$32</f>
        <v>0</v>
      </c>
      <c r="F27" s="38">
        <f>P27/$P$32</f>
        <v>0</v>
      </c>
      <c r="G27" s="91">
        <v>0</v>
      </c>
      <c r="H27" s="91">
        <f>G27-E27</f>
        <v>0</v>
      </c>
      <c r="I27" s="25">
        <f>$K$34*G27</f>
        <v>0</v>
      </c>
      <c r="J27" s="25">
        <f>I27-O27</f>
        <v>0</v>
      </c>
      <c r="K27" s="96">
        <f>J27/N27</f>
        <v>0</v>
      </c>
      <c r="L27" s="92">
        <f>B27*F27</f>
        <v>0</v>
      </c>
      <c r="M27" s="25"/>
      <c r="N27" s="4" cm="1">
        <f t="array" ref="N27">_FV(A27,"Price",TRUE)</f>
        <v>7744.2</v>
      </c>
      <c r="O27" s="25">
        <f>D27*M27</f>
        <v>0</v>
      </c>
      <c r="P27" s="5">
        <f>D27*N27</f>
        <v>0</v>
      </c>
      <c r="Q27" s="2">
        <f>P27-O27</f>
        <v>0</v>
      </c>
      <c r="R27" s="8" t="e">
        <f>Q27/O27</f>
        <v>#DIV/0!</v>
      </c>
      <c r="S27" s="81" cm="1">
        <f t="array" ref="S27">_FV(Table1[[#This Row],[Symbol]],"Change")</f>
        <v>-17.649999999999999</v>
      </c>
      <c r="T27" s="5" cm="1">
        <f t="array" ref="T27">_FV(Table1[[#This Row],[Symbol]],"Change (%)",TRUE)*N27*D27</f>
        <v>0</v>
      </c>
      <c r="U27" s="8" cm="1">
        <f t="array" ref="U27">_FV(Table1[[#This Row],[Symbol]],"Change (%)",TRUE)</f>
        <v>-2.274E-3</v>
      </c>
    </row>
    <row r="28" spans="1:23">
      <c r="A28" s="89" t="e" vm="25">
        <v>#VALUE!</v>
      </c>
      <c r="B28" s="101" cm="1">
        <f t="array" ref="B28">_FV(Table1[[#This Row],[Symbol]],"Beta")</f>
        <v>1.1415</v>
      </c>
      <c r="C28" s="90"/>
      <c r="D28" s="90">
        <v>0</v>
      </c>
      <c r="E28" s="91">
        <f>O28/$O$32</f>
        <v>0</v>
      </c>
      <c r="F28" s="38">
        <f>P28/$P$32</f>
        <v>0</v>
      </c>
      <c r="G28" s="91">
        <v>0.03</v>
      </c>
      <c r="H28" s="91">
        <f>G28-E28</f>
        <v>0.03</v>
      </c>
      <c r="I28" s="25">
        <f>$K$34*G28</f>
        <v>62667.015899999999</v>
      </c>
      <c r="J28" s="25">
        <f>I28-O28</f>
        <v>62667.015899999999</v>
      </c>
      <c r="K28" s="96">
        <f>J28/N28</f>
        <v>23.927384318741527</v>
      </c>
      <c r="L28" s="92">
        <f>B28*F28</f>
        <v>0</v>
      </c>
      <c r="M28" s="25"/>
      <c r="N28" s="4" cm="1">
        <f t="array" ref="N28">_FV(A28,"Price",TRUE)</f>
        <v>2619.0500000000002</v>
      </c>
      <c r="O28" s="25">
        <f>D28*M28</f>
        <v>0</v>
      </c>
      <c r="P28" s="5">
        <f>D28*N28</f>
        <v>0</v>
      </c>
      <c r="Q28" s="2">
        <f>P28-O28</f>
        <v>0</v>
      </c>
      <c r="R28" s="8" t="e">
        <f>Q28/O28</f>
        <v>#DIV/0!</v>
      </c>
      <c r="S28" s="81" cm="1">
        <f t="array" ref="S28">_FV(Table1[[#This Row],[Symbol]],"Change")</f>
        <v>-7</v>
      </c>
      <c r="T28" s="5" cm="1">
        <f t="array" ref="T28">_FV(Table1[[#This Row],[Symbol]],"Change (%)",TRUE)*N28*D28</f>
        <v>0</v>
      </c>
      <c r="U28" s="8" cm="1">
        <f t="array" ref="U28">_FV(Table1[[#This Row],[Symbol]],"Change (%)",TRUE)</f>
        <v>-2.666E-3</v>
      </c>
    </row>
    <row r="29" spans="1:23">
      <c r="A29" s="89" t="e" vm="26">
        <v>#VALUE!</v>
      </c>
      <c r="B29" s="101" cm="1">
        <f t="array" ref="B29">_FV(Table1[[#This Row],[Symbol]],"Beta")</f>
        <v>0.30430000000000001</v>
      </c>
      <c r="C29" s="90"/>
      <c r="D29" s="90">
        <v>0</v>
      </c>
      <c r="E29" s="91">
        <f>O29/$O$32</f>
        <v>0</v>
      </c>
      <c r="F29" s="38">
        <f>P29/$P$32</f>
        <v>0</v>
      </c>
      <c r="G29" s="91">
        <v>0.04</v>
      </c>
      <c r="H29" s="91">
        <f>G29-E29</f>
        <v>0.04</v>
      </c>
      <c r="I29" s="25">
        <f>$K$34*G29</f>
        <v>83556.021200000003</v>
      </c>
      <c r="J29" s="25">
        <f>I29-O29</f>
        <v>83556.021200000003</v>
      </c>
      <c r="K29" s="96">
        <f>J29/N29</f>
        <v>19.046712074585699</v>
      </c>
      <c r="L29" s="92">
        <f>B29*F29</f>
        <v>0</v>
      </c>
      <c r="M29" s="25"/>
      <c r="N29" s="4" cm="1">
        <f t="array" ref="N29">_FV(A29,"Price",TRUE)</f>
        <v>4386.8999999999996</v>
      </c>
      <c r="O29" s="25">
        <f>D29*M29</f>
        <v>0</v>
      </c>
      <c r="P29" s="5">
        <f>D29*N29</f>
        <v>0</v>
      </c>
      <c r="Q29" s="2">
        <f>P29-O29</f>
        <v>0</v>
      </c>
      <c r="R29" s="8" t="e">
        <f>Q29/O29</f>
        <v>#DIV/0!</v>
      </c>
      <c r="S29" s="81" cm="1">
        <f t="array" ref="S29">_FV(Table1[[#This Row],[Symbol]],"Change")</f>
        <v>-74.3</v>
      </c>
      <c r="T29" s="5" cm="1">
        <f t="array" ref="T29">_FV(Table1[[#This Row],[Symbol]],"Change (%)",TRUE)*N29*D29</f>
        <v>0</v>
      </c>
      <c r="U29" s="8" cm="1">
        <f t="array" ref="U29">_FV(Table1[[#This Row],[Symbol]],"Change (%)",TRUE)</f>
        <v>-1.6655E-2</v>
      </c>
    </row>
    <row r="30" spans="1:23">
      <c r="A30" s="89" t="e" vm="27">
        <v>#VALUE!</v>
      </c>
      <c r="B30" s="101" cm="1">
        <f t="array" ref="B30">_FV(Table1[[#This Row],[Symbol]],"Beta")</f>
        <v>0.84019999999999995</v>
      </c>
      <c r="C30" s="90"/>
      <c r="D30" s="90">
        <v>0</v>
      </c>
      <c r="E30" s="91">
        <f>O30/$O$32</f>
        <v>0</v>
      </c>
      <c r="F30" s="38">
        <f>P30/$P$32</f>
        <v>0</v>
      </c>
      <c r="G30" s="91">
        <v>0.04</v>
      </c>
      <c r="H30" s="91">
        <f>G30-E30</f>
        <v>0.04</v>
      </c>
      <c r="I30" s="25">
        <f>$K$34*G30</f>
        <v>83556.021200000003</v>
      </c>
      <c r="J30" s="25">
        <f>I30-O30</f>
        <v>83556.021200000003</v>
      </c>
      <c r="K30" s="96">
        <f>J30/N30</f>
        <v>32.895423790870254</v>
      </c>
      <c r="L30" s="92">
        <f>B30*F30</f>
        <v>0</v>
      </c>
      <c r="M30" s="25"/>
      <c r="N30" s="4" cm="1">
        <f t="array" ref="N30">_FV(A30,"Price",TRUE)</f>
        <v>2540.0500000000002</v>
      </c>
      <c r="O30" s="25">
        <f>D30*M30</f>
        <v>0</v>
      </c>
      <c r="P30" s="5">
        <f>D30*N30</f>
        <v>0</v>
      </c>
      <c r="Q30" s="2">
        <f>P30-O30</f>
        <v>0</v>
      </c>
      <c r="R30" s="8" t="e">
        <f>Q30/O30</f>
        <v>#DIV/0!</v>
      </c>
      <c r="S30" s="81" cm="1">
        <f t="array" ref="S30">_FV(Table1[[#This Row],[Symbol]],"Change")</f>
        <v>-9.15</v>
      </c>
      <c r="T30" s="5" cm="1">
        <f t="array" ref="T30">_FV(Table1[[#This Row],[Symbol]],"Change (%)",TRUE)*N30*D30</f>
        <v>0</v>
      </c>
      <c r="U30" s="8" cm="1">
        <f t="array" ref="U30">_FV(Table1[[#This Row],[Symbol]],"Change (%)",TRUE)</f>
        <v>-3.5890000000000002E-3</v>
      </c>
    </row>
    <row r="31" spans="1:23">
      <c r="A31" s="89" t="e" vm="28">
        <v>#VALUE!</v>
      </c>
      <c r="B31" s="101" cm="1">
        <f t="array" ref="B31">_FV(Table1[[#This Row],[Symbol]],"Beta")</f>
        <v>0.69479999999999997</v>
      </c>
      <c r="C31" s="90"/>
      <c r="D31" s="90">
        <v>0</v>
      </c>
      <c r="E31" s="91">
        <f>O31/$O$32</f>
        <v>0</v>
      </c>
      <c r="F31" s="38">
        <f>P31/$P$32</f>
        <v>0</v>
      </c>
      <c r="G31" s="91">
        <v>0.04</v>
      </c>
      <c r="H31" s="91">
        <f>G31-E31</f>
        <v>0.04</v>
      </c>
      <c r="I31" s="25">
        <f>$K$34*G31</f>
        <v>83556.021200000003</v>
      </c>
      <c r="J31" s="25">
        <f>I31-O31</f>
        <v>83556.021200000003</v>
      </c>
      <c r="K31" s="96">
        <f>J31/N31</f>
        <v>1.8808883816521362</v>
      </c>
      <c r="L31" s="92">
        <f>B31*F31</f>
        <v>0</v>
      </c>
      <c r="M31" s="25"/>
      <c r="N31" s="4" cm="1">
        <f t="array" ref="N31">_FV(A31,"Price",TRUE)</f>
        <v>44423.7</v>
      </c>
      <c r="O31" s="25">
        <f>D31*M31</f>
        <v>0</v>
      </c>
      <c r="P31" s="5">
        <f>D31*N31</f>
        <v>0</v>
      </c>
      <c r="Q31" s="2">
        <f>P31-O31</f>
        <v>0</v>
      </c>
      <c r="R31" s="8" t="e">
        <f>Q31/O31</f>
        <v>#DIV/0!</v>
      </c>
      <c r="S31" s="81" cm="1">
        <f t="array" ref="S31">_FV(Table1[[#This Row],[Symbol]],"Change")</f>
        <v>90.85</v>
      </c>
      <c r="T31" s="5" cm="1">
        <f t="array" ref="T31">_FV(Table1[[#This Row],[Symbol]],"Change (%)",TRUE)*N31*D31</f>
        <v>0</v>
      </c>
      <c r="U31" s="8" cm="1">
        <f t="array" ref="U31">_FV(Table1[[#This Row],[Symbol]],"Change (%)",TRUE)</f>
        <v>2.049E-3</v>
      </c>
    </row>
    <row r="32" spans="1:23">
      <c r="B32" s="54"/>
      <c r="N32" s="15" t="s">
        <v>21</v>
      </c>
      <c r="O32" s="93">
        <f>SUM(O4:O31)</f>
        <v>2088900.53</v>
      </c>
      <c r="P32" s="93">
        <f>SUM(P4:P31)</f>
        <v>2057929.5500000003</v>
      </c>
      <c r="Q32" s="97">
        <f>SUM(Q4:Q31)</f>
        <v>-30970.980000000069</v>
      </c>
      <c r="R32" s="98">
        <f>Q32/O32</f>
        <v>-1.4826450352808359E-2</v>
      </c>
      <c r="S32" s="99"/>
      <c r="T32" s="100">
        <f>SUM(T4:T31)</f>
        <v>-18695.260370450003</v>
      </c>
      <c r="U32" s="56"/>
    </row>
    <row r="34" spans="1:17">
      <c r="A34" s="80"/>
      <c r="J34" s="84" t="s">
        <v>22</v>
      </c>
      <c r="K34" s="26">
        <f>O32</f>
        <v>2088900.53</v>
      </c>
      <c r="N34" s="60" t="e" vm="29">
        <v>#VALUE!</v>
      </c>
      <c r="O34" s="1" cm="1">
        <f t="array" ref="O34">_FV(N34,"Price",TRUE)</f>
        <v>17807.650000000001</v>
      </c>
      <c r="P34" s="60" t="s">
        <v>23</v>
      </c>
      <c r="Q34" s="29">
        <f>SUM(L4:L31)*P32</f>
        <v>1760367.51807</v>
      </c>
    </row>
    <row r="35" spans="1:17">
      <c r="A35" s="80"/>
      <c r="N35" s="82" t="s">
        <v>24</v>
      </c>
      <c r="O35" s="33">
        <v>50</v>
      </c>
      <c r="P35" s="60" t="s">
        <v>25</v>
      </c>
      <c r="Q35" s="59">
        <f>Q34/(O34*O35)</f>
        <v>1.9770913265590908</v>
      </c>
    </row>
    <row r="36" spans="1:17">
      <c r="N36" s="82" t="s">
        <v>26</v>
      </c>
      <c r="O36" s="59">
        <f>SUM(L4:L31)</f>
        <v>0.85540708527655851</v>
      </c>
    </row>
    <row r="38" spans="1:17">
      <c r="N38" s="56"/>
      <c r="O38" s="57"/>
    </row>
  </sheetData>
  <conditionalFormatting sqref="T4:T31 Q4:R31">
    <cfRule type="cellIs" dxfId="96" priority="21" operator="greaterThan">
      <formula>0</formula>
    </cfRule>
  </conditionalFormatting>
  <conditionalFormatting sqref="T4:T31 Q4:R31">
    <cfRule type="cellIs" dxfId="95" priority="20" operator="lessThan">
      <formula>0</formula>
    </cfRule>
  </conditionalFormatting>
  <conditionalFormatting sqref="Q32:T32">
    <cfRule type="cellIs" dxfId="94" priority="6" operator="lessThan">
      <formula>0</formula>
    </cfRule>
  </conditionalFormatting>
  <conditionalFormatting sqref="Q32:T32">
    <cfRule type="cellIs" dxfId="93" priority="5" operator="greaterThan">
      <formula>0</formula>
    </cfRule>
  </conditionalFormatting>
  <conditionalFormatting sqref="U4:U31">
    <cfRule type="cellIs" dxfId="92" priority="4" operator="greaterThan">
      <formula>0</formula>
    </cfRule>
  </conditionalFormatting>
  <conditionalFormatting sqref="U4:U31">
    <cfRule type="cellIs" dxfId="91" priority="3" operator="lessThan">
      <formula>0</formula>
    </cfRule>
  </conditionalFormatting>
  <conditionalFormatting sqref="K4:K31">
    <cfRule type="cellIs" dxfId="90" priority="2" operator="greaterThan">
      <formula>0</formula>
    </cfRule>
  </conditionalFormatting>
  <conditionalFormatting sqref="K4:K31">
    <cfRule type="cellIs" dxfId="89" priority="1" operator="lessThan">
      <formula>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00901-6E8C-4222-886F-54DC72E47B9C}">
  <dimension ref="C3:M5"/>
  <sheetViews>
    <sheetView topLeftCell="C1" workbookViewId="0">
      <selection activeCell="E4" sqref="E4"/>
    </sheetView>
  </sheetViews>
  <sheetFormatPr defaultRowHeight="15"/>
  <cols>
    <col min="3" max="3" width="15.42578125" bestFit="1" customWidth="1"/>
    <col min="4" max="4" width="12.42578125" bestFit="1" customWidth="1"/>
    <col min="5" max="5" width="22.140625" customWidth="1"/>
    <col min="6" max="6" width="11.28515625" bestFit="1" customWidth="1"/>
    <col min="7" max="7" width="13.28515625" bestFit="1" customWidth="1"/>
    <col min="8" max="8" width="15.7109375" bestFit="1" customWidth="1"/>
    <col min="9" max="9" width="15.7109375" customWidth="1"/>
    <col min="10" max="10" width="19.28515625" bestFit="1" customWidth="1"/>
    <col min="11" max="11" width="15.85546875" bestFit="1" customWidth="1"/>
    <col min="12" max="12" width="12" bestFit="1" customWidth="1"/>
  </cols>
  <sheetData>
    <row r="3" spans="3:13">
      <c r="C3" s="21" t="s">
        <v>27</v>
      </c>
      <c r="D3" s="21" t="s">
        <v>28</v>
      </c>
      <c r="E3" s="21" t="s">
        <v>0</v>
      </c>
      <c r="F3" s="21" t="s">
        <v>3</v>
      </c>
      <c r="G3" s="21" t="s">
        <v>29</v>
      </c>
      <c r="H3" s="21" t="s">
        <v>12</v>
      </c>
      <c r="I3" s="21" t="s">
        <v>13</v>
      </c>
      <c r="J3" s="21" t="s">
        <v>14</v>
      </c>
      <c r="K3" s="21" t="s">
        <v>15</v>
      </c>
      <c r="L3" s="21" t="s">
        <v>16</v>
      </c>
      <c r="M3" s="21" t="s">
        <v>17</v>
      </c>
    </row>
    <row r="4" spans="3:13">
      <c r="C4" s="13">
        <v>44586</v>
      </c>
      <c r="D4" s="12">
        <v>15000</v>
      </c>
      <c r="E4" s="9" t="e" vm="1">
        <v>#VALUE!</v>
      </c>
      <c r="F4" s="9">
        <v>5</v>
      </c>
      <c r="G4" s="14">
        <f>K4/$K$4</f>
        <v>1</v>
      </c>
      <c r="H4" s="12">
        <v>3052.5</v>
      </c>
      <c r="I4" s="1" cm="1">
        <f t="array" ref="I4">_FV(E4,"Price",TRUE)</f>
        <v>3154</v>
      </c>
      <c r="J4" s="12">
        <f>F4*H4</f>
        <v>15262.5</v>
      </c>
      <c r="K4" s="10">
        <f>F4*I4</f>
        <v>15770</v>
      </c>
      <c r="L4" s="10">
        <f>K4-J4</f>
        <v>507.5</v>
      </c>
      <c r="M4" s="11">
        <f>L4/J4</f>
        <v>3.3251433251433253E-2</v>
      </c>
    </row>
    <row r="5" spans="3:13">
      <c r="I5" s="15" t="s">
        <v>21</v>
      </c>
      <c r="J5" s="26">
        <f>SUM(J4)</f>
        <v>15262.5</v>
      </c>
      <c r="K5" s="16">
        <f>SUM(K4)</f>
        <v>15770</v>
      </c>
      <c r="L5" s="17">
        <f>SUM(L4)</f>
        <v>507.5</v>
      </c>
      <c r="M5" s="18">
        <f>L5/J5</f>
        <v>3.3251433251433253E-2</v>
      </c>
    </row>
  </sheetData>
  <autoFilter ref="C3:M3" xr:uid="{A8100901-6E8C-4222-886F-54DC72E47B9C}"/>
  <sortState xmlns:xlrd2="http://schemas.microsoft.com/office/spreadsheetml/2017/richdata2" ref="C3:M3">
    <sortCondition ref="C3"/>
  </sortState>
  <conditionalFormatting sqref="L4:M4">
    <cfRule type="cellIs" dxfId="63" priority="6" operator="greaterThan">
      <formula>0</formula>
    </cfRule>
  </conditionalFormatting>
  <conditionalFormatting sqref="L4:M4">
    <cfRule type="cellIs" dxfId="62" priority="5"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E523-F9D1-4225-BC4A-67964FECE4D8}">
  <dimension ref="B3:O57"/>
  <sheetViews>
    <sheetView topLeftCell="A2" workbookViewId="0">
      <pane xSplit="2" topLeftCell="C1" activePane="topRight" state="frozen"/>
      <selection pane="topRight" activeCell="A26" sqref="A26"/>
      <selection activeCell="A26" sqref="A26"/>
    </sheetView>
  </sheetViews>
  <sheetFormatPr defaultColWidth="9.140625" defaultRowHeight="15"/>
  <cols>
    <col min="2" max="2" width="29.85546875" customWidth="1"/>
    <col min="3" max="3" width="15" customWidth="1"/>
    <col min="4" max="4" width="15.85546875" customWidth="1"/>
    <col min="5" max="5" width="13" customWidth="1"/>
    <col min="6" max="6" width="13.28515625" customWidth="1"/>
    <col min="7" max="7" width="14.140625" customWidth="1"/>
    <col min="8" max="8" width="13.28515625" customWidth="1"/>
    <col min="9" max="9" width="14.5703125" customWidth="1"/>
    <col min="10" max="10" width="17.7109375" customWidth="1"/>
    <col min="11" max="11" width="11.85546875" customWidth="1"/>
    <col min="12" max="12" width="12.7109375" customWidth="1"/>
    <col min="13" max="13" width="13.140625" customWidth="1"/>
    <col min="14" max="14" width="12.85546875" customWidth="1"/>
    <col min="15" max="15" width="12.7109375" customWidth="1"/>
  </cols>
  <sheetData>
    <row r="3" spans="2:15" ht="41.25">
      <c r="B3" s="45" t="s">
        <v>30</v>
      </c>
      <c r="C3" s="46" t="s">
        <v>31</v>
      </c>
      <c r="D3" s="41" t="s">
        <v>32</v>
      </c>
      <c r="E3" s="41" t="s">
        <v>33</v>
      </c>
      <c r="F3" s="41" t="s">
        <v>34</v>
      </c>
      <c r="G3" s="41" t="s">
        <v>35</v>
      </c>
      <c r="H3" s="41" t="s">
        <v>36</v>
      </c>
      <c r="I3" s="41" t="s">
        <v>37</v>
      </c>
      <c r="J3" s="41" t="s">
        <v>13</v>
      </c>
      <c r="K3" s="41" t="s">
        <v>38</v>
      </c>
      <c r="L3" s="41" t="s">
        <v>39</v>
      </c>
      <c r="M3" s="41" t="s">
        <v>40</v>
      </c>
      <c r="N3" s="41" t="s">
        <v>41</v>
      </c>
      <c r="O3" s="42" t="s">
        <v>42</v>
      </c>
    </row>
    <row r="4" spans="2:15">
      <c r="B4" s="27" t="e" vm="7">
        <v>#VALUE!</v>
      </c>
      <c r="C4" s="47">
        <v>0.19</v>
      </c>
      <c r="D4" s="43">
        <v>626.04999999999995</v>
      </c>
      <c r="E4" s="31">
        <f>FV(5%/12,3*12,0,-D4)</f>
        <v>727.13969042631811</v>
      </c>
      <c r="F4" s="29">
        <f>FV(10%/12,3*12,0,-D4)</f>
        <v>844.0292424463064</v>
      </c>
      <c r="G4" s="29">
        <f>FV(15%/12,3*12,0,-D4)</f>
        <v>979.107027714217</v>
      </c>
      <c r="H4" s="29">
        <f>FV(20%/12,3*12,0,-D4)</f>
        <v>1135.1103051625071</v>
      </c>
      <c r="I4" s="29">
        <f>FV(25%/12,3*12,0,-D4)</f>
        <v>1315.1744263313128</v>
      </c>
      <c r="J4" s="30" cm="1">
        <f t="array" ref="J4">_FV(B4,"Price",TRUE)</f>
        <v>555.85</v>
      </c>
      <c r="K4" s="19">
        <f>(E4-J4)/E4</f>
        <v>0.23556641547911084</v>
      </c>
      <c r="L4" s="19">
        <f>(F4-J4)/F4</f>
        <v>0.34143277028063296</v>
      </c>
      <c r="M4" s="19">
        <f>(G4-J4)/G4</f>
        <v>0.43228882617902908</v>
      </c>
      <c r="N4" s="19">
        <f>(H4-J4)/H4</f>
        <v>0.51031190759877543</v>
      </c>
      <c r="O4" s="39">
        <f>(I4-J4)/I4</f>
        <v>0.5773564411904305</v>
      </c>
    </row>
    <row r="5" spans="2:15">
      <c r="B5" s="27" t="e" vm="30">
        <v>#VALUE!</v>
      </c>
      <c r="C5" s="47">
        <v>0.19</v>
      </c>
      <c r="D5" s="43">
        <v>413.45</v>
      </c>
      <c r="E5" s="31">
        <f>FV(5%/12,3*12,0,-D5)</f>
        <v>480.21069404482267</v>
      </c>
      <c r="F5" s="29">
        <f>FV(10%/12,3*12,0,-D5)</f>
        <v>557.40578274806387</v>
      </c>
      <c r="G5" s="29">
        <f>FV(15%/12,3*12,0,-D5)</f>
        <v>646.61257185279612</v>
      </c>
      <c r="H5" s="29">
        <f>FV(20%/12,3*12,0,-D5)</f>
        <v>749.63877592754352</v>
      </c>
      <c r="I5" s="29">
        <f>FV(25%/12,3*12,0,-D5)</f>
        <v>868.55501408303064</v>
      </c>
      <c r="J5" s="30" cm="1">
        <f t="array" ref="J5">_FV(B5,"Price",TRUE)</f>
        <v>382.25</v>
      </c>
      <c r="K5" s="48">
        <f>(E5-J5)/E5</f>
        <v>0.20399523638196834</v>
      </c>
      <c r="L5" s="19">
        <f>(F5-J5)/F5</f>
        <v>0.31423388161588328</v>
      </c>
      <c r="M5" s="19">
        <f>(G5-J5)/G5</f>
        <v>0.40884230118708442</v>
      </c>
      <c r="N5" s="19">
        <f>(H5-J5)/H5</f>
        <v>0.49008774322401588</v>
      </c>
      <c r="O5" s="39">
        <f>(I5-J5)/I5</f>
        <v>0.55990122237270479</v>
      </c>
    </row>
    <row r="6" spans="2:15">
      <c r="B6" s="27" t="e" vm="31">
        <v>#VALUE!</v>
      </c>
      <c r="C6" s="47">
        <v>0.17</v>
      </c>
      <c r="D6" s="43">
        <v>1386.8</v>
      </c>
      <c r="E6" s="31">
        <f>FV(5%/12,3*12,0,-D6)</f>
        <v>1610.7296904132545</v>
      </c>
      <c r="F6" s="29">
        <f>FV(10%/12,3*12,0,-D6)</f>
        <v>1869.658579066429</v>
      </c>
      <c r="G6" s="29">
        <f>FV(15%/12,3*12,0,-D6)</f>
        <v>2168.8772878109994</v>
      </c>
      <c r="H6" s="29">
        <f>FV(20%/12,3*12,0,-D6)</f>
        <v>2514.4492791300454</v>
      </c>
      <c r="I6" s="29">
        <f>FV(25%/12,3*12,0,-D6)</f>
        <v>2913.3198537437338</v>
      </c>
      <c r="J6" s="30" cm="1">
        <f t="array" ref="J6">_FV(B6,"Price",TRUE)</f>
        <v>1367.4</v>
      </c>
      <c r="K6" s="19">
        <f>(E6-J6)/E6</f>
        <v>0.15106798605719182</v>
      </c>
      <c r="L6" s="19">
        <f>(F6-J6)/F6</f>
        <v>0.26863652256617898</v>
      </c>
      <c r="M6" s="19">
        <f>(G6-J6)/G6</f>
        <v>0.36953556216170852</v>
      </c>
      <c r="N6" s="19">
        <f>(H6-J6)/H6</f>
        <v>0.45618310484548885</v>
      </c>
      <c r="O6" s="39">
        <f>(I6-J6)/I6</f>
        <v>0.53063856059511083</v>
      </c>
    </row>
    <row r="7" spans="2:15">
      <c r="B7" s="27" t="e" vm="32">
        <v>#VALUE!</v>
      </c>
      <c r="C7" s="47">
        <v>0.2</v>
      </c>
      <c r="D7" s="43">
        <v>725</v>
      </c>
      <c r="E7" s="31">
        <f>FV(5%/12,3*12,0,-D7)</f>
        <v>842.06736771676492</v>
      </c>
      <c r="F7" s="29">
        <f>FV(10%/12,3*12,0,-D7)</f>
        <v>977.43183575364935</v>
      </c>
      <c r="G7" s="29">
        <f>FV(15%/12,3*12,0,-D7)</f>
        <v>1133.8592685772819</v>
      </c>
      <c r="H7" s="29">
        <f>FV(20%/12,3*12,0,-D7)</f>
        <v>1314.5195611258171</v>
      </c>
      <c r="I7" s="29">
        <f>FV(25%/12,3*12,0,-D7)</f>
        <v>1523.0436212606051</v>
      </c>
      <c r="J7" s="30" cm="1">
        <f t="array" ref="J7">_FV(B7,"Price",TRUE)</f>
        <v>752.45</v>
      </c>
      <c r="K7" s="48">
        <f>(E7-J7)/E7</f>
        <v>0.10642541339626913</v>
      </c>
      <c r="L7" s="19">
        <f>(F7-J7)/F7</f>
        <v>0.23017649673767474</v>
      </c>
      <c r="M7" s="19">
        <f>(G7-J7)/G7</f>
        <v>0.33638148855621025</v>
      </c>
      <c r="N7" s="19">
        <f>(H7-J7)/H7</f>
        <v>0.42758554360684742</v>
      </c>
      <c r="O7" s="39">
        <f>(I7-J7)/I7</f>
        <v>0.5059563695377246</v>
      </c>
    </row>
    <row r="8" spans="2:15">
      <c r="B8" s="27" t="e" vm="8">
        <v>#VALUE!</v>
      </c>
      <c r="C8" s="47">
        <v>0.14000000000000001</v>
      </c>
      <c r="D8" s="43">
        <v>2412.5500000000002</v>
      </c>
      <c r="E8" s="31">
        <f>FV(5%/12,3*12,0,-D8)</f>
        <v>2802.1098317035608</v>
      </c>
      <c r="F8" s="29">
        <f>FV(10%/12,3*12,0,-D8)</f>
        <v>3252.5561039275408</v>
      </c>
      <c r="G8" s="29">
        <f>FV(15%/12,3*12,0,-D8)</f>
        <v>3773.0926598705128</v>
      </c>
      <c r="H8" s="29">
        <f>FV(20%/12,3*12,0,-D8)</f>
        <v>4374.2678168194343</v>
      </c>
      <c r="I8" s="29">
        <f>FV(25%/12,3*12,0,-D8)</f>
        <v>5068.1639840996868</v>
      </c>
      <c r="J8" s="30" cm="1">
        <f t="array" ref="J8">_FV(B8,"Price",TRUE)</f>
        <v>2536.0500000000002</v>
      </c>
      <c r="K8" s="19">
        <f>(E8-J8)/E8</f>
        <v>9.4949822699065226E-2</v>
      </c>
      <c r="L8" s="19">
        <f>(F8-J8)/F8</f>
        <v>0.22029015981072303</v>
      </c>
      <c r="M8" s="19">
        <f>(G8-J8)/G8</f>
        <v>0.32785907248643242</v>
      </c>
      <c r="N8" s="19">
        <f>(H8-J8)/H8</f>
        <v>0.42023440122969363</v>
      </c>
      <c r="O8" s="39">
        <f>(I8-J8)/I8</f>
        <v>0.4996116921322335</v>
      </c>
    </row>
    <row r="9" spans="2:15">
      <c r="B9" s="27" t="e" vm="33">
        <v>#VALUE!</v>
      </c>
      <c r="C9" s="47">
        <v>0.2</v>
      </c>
      <c r="D9" s="43">
        <v>1111.5</v>
      </c>
      <c r="E9" s="31">
        <f>FV(5%/12,3*12,0,-D9)</f>
        <v>1290.9763851271507</v>
      </c>
      <c r="F9" s="29">
        <f>FV(10%/12,3*12,0,-D9)</f>
        <v>1498.504117848526</v>
      </c>
      <c r="G9" s="29">
        <f>FV(15%/12,3*12,0,-D9)</f>
        <v>1738.3235545153777</v>
      </c>
      <c r="H9" s="29">
        <f>FV(20%/12,3*12,0,-D9)</f>
        <v>2015.2944719880629</v>
      </c>
      <c r="I9" s="29">
        <f>FV(25%/12,3*12,0,-D9)</f>
        <v>2334.9834276291899</v>
      </c>
      <c r="J9" s="30" cm="1">
        <f t="array" ref="J9">_FV(B9,"Price",TRUE)</f>
        <v>1158.9000000000001</v>
      </c>
      <c r="K9" s="19">
        <f>(E9-J9)/E9</f>
        <v>0.10230735949065572</v>
      </c>
      <c r="L9" s="19">
        <f>(F9-J9)/F9</f>
        <v>0.22662875183560507</v>
      </c>
      <c r="M9" s="19">
        <f>(G9-J9)/G9</f>
        <v>0.33332319119205256</v>
      </c>
      <c r="N9" s="19">
        <f>(H9-J9)/H9</f>
        <v>0.42494756170458819</v>
      </c>
      <c r="O9" s="39">
        <f>(I9-J9)/I9</f>
        <v>0.50367956093946176</v>
      </c>
    </row>
    <row r="10" spans="2:15">
      <c r="B10" s="27" t="e" vm="11">
        <v>#VALUE!</v>
      </c>
      <c r="C10" s="47">
        <v>0.19</v>
      </c>
      <c r="D10" s="43">
        <v>1923</v>
      </c>
      <c r="E10" s="31">
        <f>FV(5%/12,3*12,0,-D10)</f>
        <v>2233.5111008542608</v>
      </c>
      <c r="F10" s="29">
        <f>FV(10%/12,3*12,0,-D10)</f>
        <v>2592.5536829714038</v>
      </c>
      <c r="G10" s="29">
        <f>FV(15%/12,3*12,0,-D10)</f>
        <v>3007.4639634125697</v>
      </c>
      <c r="H10" s="29">
        <f>FV(20%/12,3*12,0,-D10)</f>
        <v>3486.6498152344084</v>
      </c>
      <c r="I10" s="29">
        <f>FV(25%/12,3*12,0,-D10)</f>
        <v>4039.7419085298534</v>
      </c>
      <c r="J10" s="30" cm="1">
        <f t="array" ref="J10">_FV(B10,"Price",TRUE)</f>
        <v>2142.0500000000002</v>
      </c>
      <c r="K10" s="19">
        <f>(E10-J10)/E10</f>
        <v>4.0949472254370747E-2</v>
      </c>
      <c r="L10" s="19">
        <f>(F10-J10)/F10</f>
        <v>0.17376831420326377</v>
      </c>
      <c r="M10" s="19">
        <f>(G10-J10)/G10</f>
        <v>0.28775538923850785</v>
      </c>
      <c r="N10" s="19">
        <f>(H10-J10)/H10</f>
        <v>0.38564234623143834</v>
      </c>
      <c r="O10" s="39">
        <f>(I10-J10)/I10</f>
        <v>0.46975572982098329</v>
      </c>
    </row>
    <row r="11" spans="2:15">
      <c r="B11" s="27" t="e" vm="18">
        <v>#VALUE!</v>
      </c>
      <c r="C11" s="47">
        <v>0.31</v>
      </c>
      <c r="D11" s="43">
        <v>3027.8</v>
      </c>
      <c r="E11" s="31">
        <f>FV(5%/12,3*12,0,-D11)</f>
        <v>3516.7056220314771</v>
      </c>
      <c r="F11" s="29">
        <f>FV(10%/12,3*12,0,-D11)</f>
        <v>4082.0249824757238</v>
      </c>
      <c r="G11" s="29">
        <f>FV(15%/12,3*12,0,-D11)</f>
        <v>4735.309094342475</v>
      </c>
      <c r="H11" s="29">
        <f>FV(20%/12,3*12,0,-D11)</f>
        <v>5489.7963133472404</v>
      </c>
      <c r="I11" s="29">
        <f>FV(25%/12,3*12,0,-D11)</f>
        <v>6360.6503123487728</v>
      </c>
      <c r="J11" s="30" cm="1">
        <f t="array" ref="J11">_FV(B11,"Price",TRUE)</f>
        <v>3282.5</v>
      </c>
      <c r="K11" s="19">
        <f>(E11-J11)/E11</f>
        <v>6.6598017350165573E-2</v>
      </c>
      <c r="L11" s="19">
        <f>(F11-J11)/F11</f>
        <v>0.1958647940441601</v>
      </c>
      <c r="M11" s="19">
        <f>(G11-J11)/G11</f>
        <v>0.30680343466453397</v>
      </c>
      <c r="N11" s="19">
        <f>(H11-J11)/H11</f>
        <v>0.40207253372601121</v>
      </c>
      <c r="O11" s="39">
        <f>(I11-J11)/I11</f>
        <v>0.48393641549084249</v>
      </c>
    </row>
    <row r="12" spans="2:15">
      <c r="B12" s="27" t="e" vm="34">
        <v>#VALUE!</v>
      </c>
      <c r="C12" s="47">
        <v>0.05</v>
      </c>
      <c r="D12" s="43">
        <v>237.7</v>
      </c>
      <c r="E12" s="28">
        <f>FV(5%/12,3*12,0,-D12)</f>
        <v>276.08194938796555</v>
      </c>
      <c r="F12" s="29">
        <f>FV(10%/12,3*12,0,-D12)</f>
        <v>320.46282394295508</v>
      </c>
      <c r="G12" s="29">
        <f>FV(15%/12,3*12,0,-D12)</f>
        <v>371.74944571147574</v>
      </c>
      <c r="H12" s="29">
        <f>FV(20%/12,3*12,0,-D12)</f>
        <v>430.98110300635403</v>
      </c>
      <c r="I12" s="29">
        <f>FV(25%/12,3*12,0,-D12)</f>
        <v>499.3482327912356</v>
      </c>
      <c r="J12" s="30" cm="1">
        <f t="array" ref="J12">_FV(B12,"Price",TRUE)</f>
        <v>259.60000000000002</v>
      </c>
      <c r="K12" s="19">
        <f>(E12-J12)/E12</f>
        <v>5.9699482072274802E-2</v>
      </c>
      <c r="L12" s="19">
        <f>(F12-J12)/F12</f>
        <v>0.18992163644476004</v>
      </c>
      <c r="M12" s="19">
        <f>(G12-J12)/G12</f>
        <v>0.30168019617847064</v>
      </c>
      <c r="N12" s="19">
        <f>(H12-J12)/H12</f>
        <v>0.39765340478008687</v>
      </c>
      <c r="O12" s="39">
        <f>(I12-J12)/I12</f>
        <v>0.48012232155323964</v>
      </c>
    </row>
    <row r="13" spans="2:15">
      <c r="B13" s="27" t="e" vm="24">
        <v>#VALUE!</v>
      </c>
      <c r="C13" s="47">
        <v>0.21</v>
      </c>
      <c r="D13" s="43">
        <v>7245.85</v>
      </c>
      <c r="E13" s="31">
        <f>FV(5%/12,3*12,0,-D13)</f>
        <v>8415.8535674076156</v>
      </c>
      <c r="F13" s="29">
        <f>FV(10%/12,3*12,0,-D13)</f>
        <v>9768.7234028904568</v>
      </c>
      <c r="G13" s="29">
        <f>FV(15%/12,3*12,0,-D13)</f>
        <v>11332.102318925101</v>
      </c>
      <c r="H13" s="29">
        <f>FV(20%/12,3*12,0,-D13)</f>
        <v>13137.671119977244</v>
      </c>
      <c r="I13" s="29">
        <f>FV(25%/12,3*12,0,-D13)</f>
        <v>15221.718100842974</v>
      </c>
      <c r="J13" s="30" cm="1">
        <f t="array" ref="J13">_FV(B13,"Price",TRUE)</f>
        <v>7744.2</v>
      </c>
      <c r="K13" s="48">
        <f>(E13-J13)/E13</f>
        <v>7.980813378321519E-2</v>
      </c>
      <c r="L13" s="19">
        <f>(F13-J13)/F13</f>
        <v>0.20724544235651335</v>
      </c>
      <c r="M13" s="19">
        <f>(G13-J13)/G13</f>
        <v>0.31661400664668804</v>
      </c>
      <c r="N13" s="19">
        <f>(H13-J13)/H13</f>
        <v>0.41053479499695272</v>
      </c>
      <c r="O13" s="39">
        <f>(I13-J13)/I13</f>
        <v>0.49124008546898995</v>
      </c>
    </row>
    <row r="14" spans="2:15">
      <c r="B14" s="27" t="e" vm="6">
        <v>#VALUE!</v>
      </c>
      <c r="C14" s="47">
        <v>0.22</v>
      </c>
      <c r="D14" s="43">
        <v>1684.35</v>
      </c>
      <c r="E14" s="31">
        <f>FV(5%/12,3*12,0,-D14)</f>
        <v>1956.3257528465283</v>
      </c>
      <c r="F14" s="29">
        <f>FV(10%/12,3*12,0,-D14)</f>
        <v>2270.8100862781507</v>
      </c>
      <c r="G14" s="29">
        <f>FV(15%/12,3*12,0,-D14)</f>
        <v>2634.2287710733031</v>
      </c>
      <c r="H14" s="29">
        <f>FV(20%/12,3*12,0,-D14)</f>
        <v>3053.9462383203722</v>
      </c>
      <c r="I14" s="29">
        <f>FV(25%/12,3*12,0,-D14)</f>
        <v>3538.3979634073107</v>
      </c>
      <c r="J14" s="30" cm="1">
        <f t="array" ref="J14">_FV(B14,"Price",TRUE)</f>
        <v>1779.4</v>
      </c>
      <c r="K14" s="19">
        <f>(E14-J14)/E14</f>
        <v>9.0437777343110939E-2</v>
      </c>
      <c r="L14" s="19">
        <f>(F14-J14)/F14</f>
        <v>0.21640298730730492</v>
      </c>
      <c r="M14" s="19">
        <f>(G14-J14)/G14</f>
        <v>0.32450817501511359</v>
      </c>
      <c r="N14" s="19">
        <f>(H14-J14)/H14</f>
        <v>0.41734403255944502</v>
      </c>
      <c r="O14" s="39">
        <f>(I14-J14)/I14</f>
        <v>0.49711705172740894</v>
      </c>
    </row>
    <row r="15" spans="2:15">
      <c r="B15" s="27" t="e" vm="35">
        <v>#VALUE!</v>
      </c>
      <c r="C15" s="47">
        <v>0.19</v>
      </c>
      <c r="D15" s="43">
        <v>459.1</v>
      </c>
      <c r="E15" s="31">
        <f>FV(5%/12,3*12,0,-D15)</f>
        <v>533.23190140519557</v>
      </c>
      <c r="F15" s="29">
        <f>FV(10%/12,3*12,0,-D15)</f>
        <v>618.95028385448336</v>
      </c>
      <c r="G15" s="29">
        <f>FV(15%/12,3*12,0,-D15)</f>
        <v>718.00660717769676</v>
      </c>
      <c r="H15" s="29">
        <f>FV(20%/12,3*12,0,-D15)</f>
        <v>832.40818001774153</v>
      </c>
      <c r="I15" s="29">
        <f>FV(25%/12,3*12,0,-D15)</f>
        <v>964.45424347688811</v>
      </c>
      <c r="J15" s="30" cm="1">
        <f t="array" ref="J15">_FV(B15,"Price",TRUE)</f>
        <v>541.45000000000005</v>
      </c>
      <c r="K15" s="48">
        <f>(E15-J15)/E15</f>
        <v>-1.5411865968911065E-2</v>
      </c>
      <c r="L15" s="19">
        <f>(F15-J15)/F15</f>
        <v>0.12521245385308494</v>
      </c>
      <c r="M15" s="19">
        <f>(G15-J15)/G15</f>
        <v>0.24589830429513218</v>
      </c>
      <c r="N15" s="19">
        <f>(H15-J15)/H15</f>
        <v>0.34953786736158715</v>
      </c>
      <c r="O15" s="39">
        <f>(I15-J15)/I15</f>
        <v>0.4385944137193532</v>
      </c>
    </row>
    <row r="16" spans="2:15">
      <c r="B16" s="27" t="e" vm="2">
        <v>#VALUE!</v>
      </c>
      <c r="C16" s="47">
        <v>0.19</v>
      </c>
      <c r="D16" s="43">
        <v>1272.0999999999999</v>
      </c>
      <c r="E16" s="31">
        <f>FV(5%/12,3*12,0,-D16)</f>
        <v>1477.5088254793056</v>
      </c>
      <c r="F16" s="29">
        <f>FV(10%/12,3*12,0,-D16)</f>
        <v>1715.0221217409894</v>
      </c>
      <c r="G16" s="29">
        <f>FV(15%/12,3*12,0,-D16)</f>
        <v>1989.4929318029797</v>
      </c>
      <c r="H16" s="29">
        <f>FV(20%/12,3*12,0,-D16)</f>
        <v>2306.4832189077956</v>
      </c>
      <c r="I16" s="29">
        <f>FV(25%/12,3*12,0,-D16)</f>
        <v>2672.3638491111942</v>
      </c>
      <c r="J16" s="30" cm="1">
        <f t="array" ref="J16">_FV(B16,"Price",TRUE)</f>
        <v>1550.85</v>
      </c>
      <c r="K16" s="19">
        <f>(E16-J16)/E16</f>
        <v>-4.9638400296460022E-2</v>
      </c>
      <c r="L16" s="19">
        <f>(F16-J16)/F16</f>
        <v>9.5725949922052106E-2</v>
      </c>
      <c r="M16" s="19">
        <f>(G16-J16)/G16</f>
        <v>0.22047976385895438</v>
      </c>
      <c r="N16" s="19">
        <f>(H16-J16)/H16</f>
        <v>0.32761271043004414</v>
      </c>
      <c r="O16" s="39">
        <f>(I16-J16)/I16</f>
        <v>0.41967108987954632</v>
      </c>
    </row>
    <row r="17" spans="2:15">
      <c r="B17" s="86" t="e" vm="9">
        <v>#VALUE!</v>
      </c>
      <c r="C17" s="85">
        <v>0.16</v>
      </c>
      <c r="D17" s="43">
        <v>14785.35</v>
      </c>
      <c r="E17" s="31">
        <f>FV(5%/12,3*12,0,-D17)</f>
        <v>17172.773455546303</v>
      </c>
      <c r="F17" s="29">
        <f>FV(10%/12,3*12,0,-D17)</f>
        <v>19933.3404038072</v>
      </c>
      <c r="G17" s="29">
        <f>FV(15%/12,3*12,0,-D17)</f>
        <v>23123.45674021947</v>
      </c>
      <c r="H17" s="29">
        <f>FV(20%/12,3*12,0,-D17)</f>
        <v>26807.767990471173</v>
      </c>
      <c r="I17" s="29">
        <f>FV(25%/12,3*12,0,-D17)</f>
        <v>31060.321387042055</v>
      </c>
      <c r="J17" s="32" cm="1">
        <f t="array" ref="J17">_FV(B17,"Price",TRUE)</f>
        <v>18216.75</v>
      </c>
      <c r="K17" s="19">
        <f>(E17-J17)/E17</f>
        <v>-6.0792541586608025E-2</v>
      </c>
      <c r="L17" s="19">
        <f>(F17-J17)/F17</f>
        <v>8.6116544895773584E-2</v>
      </c>
      <c r="M17" s="19">
        <f>(G17-J17)/G17</f>
        <v>0.21219607411399941</v>
      </c>
      <c r="N17" s="19">
        <f>(H17-J17)/H17</f>
        <v>0.32046748515299195</v>
      </c>
      <c r="O17" s="39">
        <f>(I17-J17)/I17</f>
        <v>0.41350413690182286</v>
      </c>
    </row>
    <row r="18" spans="2:15">
      <c r="B18" s="27" t="e" vm="36">
        <v>#VALUE!</v>
      </c>
      <c r="C18" s="47">
        <v>0.51</v>
      </c>
      <c r="D18" s="43">
        <v>1981.1</v>
      </c>
      <c r="E18" s="31">
        <f>FV(5%/12,3*12,0,-D18)</f>
        <v>2300.9926374947349</v>
      </c>
      <c r="F18" s="29">
        <f>FV(10%/12,3*12,0,-D18)</f>
        <v>2670.8830480159377</v>
      </c>
      <c r="G18" s="29">
        <f>FV(15%/12,3*12,0,-D18)</f>
        <v>3098.3290992806251</v>
      </c>
      <c r="H18" s="29">
        <f>FV(20%/12,3*12,0,-D18)</f>
        <v>3591.9926931673876</v>
      </c>
      <c r="I18" s="29">
        <f>FV(25%/12,3*12,0,-D18)</f>
        <v>4161.7954732129447</v>
      </c>
      <c r="J18" s="30" cm="1">
        <f t="array" ref="J18">_FV(B18,"Price",TRUE)</f>
        <v>2497.35</v>
      </c>
      <c r="K18" s="19">
        <f>(E18-J18)/E18</f>
        <v>-8.5335936893328829E-2</v>
      </c>
      <c r="L18" s="19">
        <f>(F18-J18)/F18</f>
        <v>6.4972162725300375E-2</v>
      </c>
      <c r="M18" s="19">
        <f>(G18-J18)/G18</f>
        <v>0.19396877478901819</v>
      </c>
      <c r="N18" s="19">
        <f>(H18-J18)/H18</f>
        <v>0.30474524495820771</v>
      </c>
      <c r="O18" s="39">
        <f>(I18-J18)/I18</f>
        <v>0.39993447153422401</v>
      </c>
    </row>
    <row r="19" spans="2:15">
      <c r="B19" s="27" t="e" vm="23">
        <v>#VALUE!</v>
      </c>
      <c r="C19" s="47">
        <v>0.27</v>
      </c>
      <c r="D19" s="43">
        <v>13075.5</v>
      </c>
      <c r="E19" s="31">
        <f>FV(5%/12,3*12,0,-D19)</f>
        <v>15186.830160800773</v>
      </c>
      <c r="F19" s="29">
        <f>FV(10%/12,3*12,0,-D19)</f>
        <v>17628.151680547369</v>
      </c>
      <c r="G19" s="29">
        <f>FV(15%/12,3*12,0,-D19)</f>
        <v>20449.34740176862</v>
      </c>
      <c r="H19" s="29">
        <f>FV(20%/12,3*12,0,-D19)</f>
        <v>23707.586926207754</v>
      </c>
      <c r="I19" s="29">
        <f>FV(25%/12,3*12,0,-D19)</f>
        <v>27468.354303162818</v>
      </c>
      <c r="J19" s="30" cm="1">
        <f t="array" ref="J19">_FV(B19,"Price",TRUE)</f>
        <v>17676.150000000001</v>
      </c>
      <c r="K19" s="19">
        <f>(E19-J19)/E19</f>
        <v>-0.16391306236007652</v>
      </c>
      <c r="L19" s="19">
        <f>(F19-J19)/F19</f>
        <v>-2.7228220134728125E-3</v>
      </c>
      <c r="M19" s="19">
        <f>(G19-J19)/G19</f>
        <v>0.13561300257086792</v>
      </c>
      <c r="N19" s="19">
        <f>(H19-J19)/H19</f>
        <v>0.25440956707155415</v>
      </c>
      <c r="O19" s="39">
        <f>(I19-J19)/I19</f>
        <v>0.35649038872471883</v>
      </c>
    </row>
    <row r="20" spans="2:15">
      <c r="B20" s="27" t="e" vm="15">
        <v>#VALUE!</v>
      </c>
      <c r="C20" s="47">
        <v>0.17</v>
      </c>
      <c r="D20" s="43">
        <v>538.9</v>
      </c>
      <c r="E20" s="31">
        <f>FV(5%/12,3*12,0,-D20)</f>
        <v>625.91738546560634</v>
      </c>
      <c r="F20" s="29">
        <f>FV(10%/12,3*12,0,-D20)</f>
        <v>726.53519487950575</v>
      </c>
      <c r="G20" s="29">
        <f>FV(15%/12,3*12,0,-D20)</f>
        <v>842.809323912134</v>
      </c>
      <c r="H20" s="29">
        <f>FV(20%/12,3*12,0,-D20)</f>
        <v>977.09598826303829</v>
      </c>
      <c r="I20" s="29">
        <f>FV(25%/12,3*12,0,-D20)</f>
        <v>1132.0940793066759</v>
      </c>
      <c r="J20" s="30" cm="1">
        <f t="array" ref="J20">_FV(B20,"Price",TRUE)</f>
        <v>741.6</v>
      </c>
      <c r="K20" s="19">
        <f>(E20-J20)/E20</f>
        <v>-0.18482090004312612</v>
      </c>
      <c r="L20" s="19">
        <f>(F20-J20)/F20</f>
        <v>-2.0735134686754898E-2</v>
      </c>
      <c r="M20" s="19">
        <f>(G20-J20)/G20</f>
        <v>0.12008567186032393</v>
      </c>
      <c r="N20" s="19">
        <f>(H20-J20)/H20</f>
        <v>0.24101622674930251</v>
      </c>
      <c r="O20" s="39">
        <f>(I20-J20)/I20</f>
        <v>0.34493076719014792</v>
      </c>
    </row>
    <row r="21" spans="2:15">
      <c r="B21" s="27" t="e" vm="10">
        <v>#VALUE!</v>
      </c>
      <c r="C21" s="47">
        <v>0.35</v>
      </c>
      <c r="D21" s="43">
        <v>515.54999999999995</v>
      </c>
      <c r="E21" s="31">
        <f>FV(5%/12,3*12,0,-D21)</f>
        <v>598.79700886396984</v>
      </c>
      <c r="F21" s="29">
        <f>FV(10%/12,3*12,0,-D21)</f>
        <v>695.05514885902608</v>
      </c>
      <c r="G21" s="29">
        <f>FV(15%/12,3*12,0,-D21)</f>
        <v>806.29123574485186</v>
      </c>
      <c r="H21" s="29">
        <f>FV(20%/12,3*12,0,-D21)</f>
        <v>934.75939274264124</v>
      </c>
      <c r="I21" s="29">
        <f>FV(25%/12,3*12,0,-D21)</f>
        <v>1083.0415709529723</v>
      </c>
      <c r="J21" s="30" cm="1">
        <f t="array" ref="J21">_FV(B21,"Price",TRUE)</f>
        <v>726.85</v>
      </c>
      <c r="K21" s="19">
        <f>(E21-J21)/E21</f>
        <v>-0.21385041882385269</v>
      </c>
      <c r="L21" s="19">
        <f>(F21-J21)/F21</f>
        <v>-4.5744357398354744E-2</v>
      </c>
      <c r="M21" s="19">
        <f>(G21-J21)/G21</f>
        <v>9.8526726104698412E-2</v>
      </c>
      <c r="N21" s="19">
        <f>(H21-J21)/H21</f>
        <v>0.22242022316846941</v>
      </c>
      <c r="O21" s="39">
        <f>(I21-J21)/I21</f>
        <v>0.3288807932271316</v>
      </c>
    </row>
    <row r="22" spans="2:15">
      <c r="B22" s="27" t="e" vm="37">
        <v>#VALUE!</v>
      </c>
      <c r="C22" s="47">
        <v>0.23</v>
      </c>
      <c r="D22" s="43">
        <v>11400.05</v>
      </c>
      <c r="E22" s="31">
        <f>FV(5%/12,3*12,0,-D22)</f>
        <v>13240.84151081311</v>
      </c>
      <c r="F22" s="29">
        <f>FV(10%/12,3*12,0,-D22)</f>
        <v>15369.340412666745</v>
      </c>
      <c r="G22" s="29">
        <f>FV(15%/12,3*12,0,-D22)</f>
        <v>17829.03773068199</v>
      </c>
      <c r="H22" s="29">
        <f>FV(20%/12,3*12,0,-D22)</f>
        <v>20669.777548706716</v>
      </c>
      <c r="I22" s="29">
        <f>FV(25%/12,3*12,0,-D22)</f>
        <v>23948.653013175117</v>
      </c>
      <c r="J22" s="30" cm="1">
        <f t="array" ref="J22">_FV(B22,"Price",TRUE)</f>
        <v>14448.6</v>
      </c>
      <c r="K22" s="19">
        <f>(E22-J22)/E22</f>
        <v>-9.1214632257366438E-2</v>
      </c>
      <c r="L22" s="19">
        <f>(F22-J22)/F22</f>
        <v>5.9907607479883128E-2</v>
      </c>
      <c r="M22" s="19">
        <f>(G22-J22)/G22</f>
        <v>0.18960292651490634</v>
      </c>
      <c r="N22" s="19">
        <f>(H22-J22)/H22</f>
        <v>0.30097941470569756</v>
      </c>
      <c r="O22" s="39">
        <f>(I22-J22)/I22</f>
        <v>0.39668423138239783</v>
      </c>
    </row>
    <row r="23" spans="2:15">
      <c r="B23" s="27" t="e" vm="38">
        <v>#VALUE!</v>
      </c>
      <c r="C23" s="47">
        <v>0.2</v>
      </c>
      <c r="D23" s="43">
        <v>341.6</v>
      </c>
      <c r="E23" s="31">
        <f>FV(5%/12,3*12,0,-D23)</f>
        <v>396.75891422351299</v>
      </c>
      <c r="F23" s="29">
        <f>FV(10%/12,3*12,0,-D23)</f>
        <v>460.53891737027124</v>
      </c>
      <c r="G23" s="29">
        <f>FV(15%/12,3*12,0,-D23)</f>
        <v>534.24320847724073</v>
      </c>
      <c r="H23" s="29">
        <f>FV(20%/12,3*12,0,-D23)</f>
        <v>619.36535459390223</v>
      </c>
      <c r="I23" s="29">
        <f>FV(25%/12,3*12,0,-D23)</f>
        <v>717.61613934154866</v>
      </c>
      <c r="J23" s="30" cm="1">
        <f t="array" ref="J23">_FV(B23,"Price",TRUE)</f>
        <v>521.29999999999995</v>
      </c>
      <c r="K23" s="19">
        <f>(E23-J23)/E23</f>
        <v>-0.31389612510716547</v>
      </c>
      <c r="L23" s="19">
        <f>(F23-J23)/F23</f>
        <v>-0.13193474066574287</v>
      </c>
      <c r="M23" s="19">
        <f>(G23-J23)/G23</f>
        <v>2.4227183933948251E-2</v>
      </c>
      <c r="N23" s="19">
        <f>(H23-J23)/H23</f>
        <v>0.158331998821924</v>
      </c>
      <c r="O23" s="39">
        <f>(I23-J23)/I23</f>
        <v>0.27356706263836167</v>
      </c>
    </row>
    <row r="24" spans="2:15">
      <c r="B24" s="27" t="e" vm="39">
        <v>#VALUE!</v>
      </c>
      <c r="C24" s="47">
        <v>0.28999999999999998</v>
      </c>
      <c r="D24" s="43">
        <v>823.75</v>
      </c>
      <c r="E24" s="31">
        <f>FV(5%/12,3*12,0,-D24)</f>
        <v>956.76275056094505</v>
      </c>
      <c r="F24" s="29">
        <f>FV(10%/12,3*12,0,-D24)</f>
        <v>1110.5647926925085</v>
      </c>
      <c r="G24" s="29">
        <f>FV(15%/12,3*12,0,-D24)</f>
        <v>1288.2987206766013</v>
      </c>
      <c r="H24" s="29">
        <f>FV(20%/12,3*12,0,-D24)</f>
        <v>1493.5661910032991</v>
      </c>
      <c r="I24" s="29">
        <f>FV(25%/12,3*12,0,-D24)</f>
        <v>1730.4926662254118</v>
      </c>
      <c r="J24" s="30" cm="1">
        <f t="array" ref="J24">_FV(B24,"Price",TRUE)</f>
        <v>1336.4</v>
      </c>
      <c r="K24" s="19">
        <f>(E24-J24)/E24</f>
        <v>-0.39679350937991231</v>
      </c>
      <c r="L24" s="19">
        <f>(F24-J24)/F24</f>
        <v>-0.20335167186415617</v>
      </c>
      <c r="M24" s="19">
        <f>(G24-J24)/G24</f>
        <v>-3.7337054327071351E-2</v>
      </c>
      <c r="N24" s="19">
        <f>(H24-J24)/H24</f>
        <v>0.10522880870631052</v>
      </c>
      <c r="O24" s="39">
        <f>(I24-J24)/I24</f>
        <v>0.22773437525454249</v>
      </c>
    </row>
    <row r="25" spans="2:15">
      <c r="B25" s="27" t="e" vm="22">
        <v>#VALUE!</v>
      </c>
      <c r="C25" s="47">
        <v>0.14000000000000001</v>
      </c>
      <c r="D25" s="43">
        <v>127.68</v>
      </c>
      <c r="E25" s="31">
        <f>FV(5%/12,3*12,0,-D25)</f>
        <v>148.29677449665732</v>
      </c>
      <c r="F25" s="29">
        <f>FV(10%/12,3*12,0,-D25)</f>
        <v>172.13585764003582</v>
      </c>
      <c r="G25" s="29">
        <f>FV(15%/12,3*12,0,-D25)</f>
        <v>199.68434677509981</v>
      </c>
      <c r="H25" s="29">
        <f>FV(20%/12,3*12,0,-D25)</f>
        <v>231.50049319247495</v>
      </c>
      <c r="I25" s="29">
        <f>FV(25%/12,3*12,0,-D25)</f>
        <v>268.22373732766079</v>
      </c>
      <c r="J25" s="30" cm="1">
        <f t="array" ref="J25">_FV(B25,"Price",TRUE)</f>
        <v>193</v>
      </c>
      <c r="K25" s="48">
        <f>(E25-J25)/E25</f>
        <v>-0.30144435477489306</v>
      </c>
      <c r="L25" s="19">
        <f>(F25-J25)/F25</f>
        <v>-0.1212074151545723</v>
      </c>
      <c r="M25" s="19">
        <f>(G25-J25)/G25</f>
        <v>3.3474565648494457E-2</v>
      </c>
      <c r="N25" s="19">
        <f>(H25-J25)/H25</f>
        <v>0.16630847157835096</v>
      </c>
      <c r="O25" s="39">
        <f>(I25-J25)/I25</f>
        <v>0.28045145473373162</v>
      </c>
    </row>
    <row r="26" spans="2:15">
      <c r="B26" s="27" t="e" vm="40">
        <v>#VALUE!</v>
      </c>
      <c r="C26" s="47">
        <v>0.1</v>
      </c>
      <c r="D26" s="43">
        <v>530.54999999999995</v>
      </c>
      <c r="E26" s="31">
        <f>FV(5%/12,3*12,0,-D26)</f>
        <v>616.21909233397184</v>
      </c>
      <c r="F26" s="29">
        <f>FV(10%/12,3*12,0,-D26)</f>
        <v>715.27787649530853</v>
      </c>
      <c r="G26" s="29">
        <f>FV(15%/12,3*12,0,-D26)</f>
        <v>829.75039302576124</v>
      </c>
      <c r="H26" s="29">
        <f>FV(20%/12,3*12,0,-D26)</f>
        <v>961.95634917972711</v>
      </c>
      <c r="I26" s="29">
        <f>FV(25%/12,3*12,0,-D26)</f>
        <v>1114.5528182893986</v>
      </c>
      <c r="J26" s="30" cm="1">
        <f t="array" ref="J26">_FV(B26,"Price",TRUE)</f>
        <v>827.85</v>
      </c>
      <c r="K26" s="19">
        <f>(E26-J26)/E26</f>
        <v>-0.34343451914880091</v>
      </c>
      <c r="L26" s="19">
        <f>(F26-J26)/F26</f>
        <v>-0.15738236453819615</v>
      </c>
      <c r="M26" s="19">
        <f>(G26-J26)/G26</f>
        <v>2.2903189220932576E-3</v>
      </c>
      <c r="N26" s="19">
        <f>(H26-J26)/H26</f>
        <v>0.13941001511563528</v>
      </c>
      <c r="O26" s="39">
        <f>(I26-J26)/I26</f>
        <v>0.25723573937879984</v>
      </c>
    </row>
    <row r="27" spans="2:15">
      <c r="B27" s="27" t="e" vm="41">
        <v>#VALUE!</v>
      </c>
      <c r="C27" s="47">
        <v>0.2</v>
      </c>
      <c r="D27" s="43">
        <v>606.25</v>
      </c>
      <c r="E27" s="31">
        <f>FV(5%/12,3*12,0,-D27)</f>
        <v>704.14254024591548</v>
      </c>
      <c r="F27" s="29">
        <f>FV(10%/12,3*12,0,-D27)</f>
        <v>817.33524196641372</v>
      </c>
      <c r="G27" s="29">
        <f>FV(15%/12,3*12,0,-D27)</f>
        <v>948.14094010341671</v>
      </c>
      <c r="H27" s="29">
        <f>FV(20%/12,3*12,0,-D27)</f>
        <v>1099.2103226655538</v>
      </c>
      <c r="I27" s="29">
        <f>FV(25%/12,3*12,0,-D27)</f>
        <v>1273.5795798472302</v>
      </c>
      <c r="J27" s="30" cm="1">
        <f t="array" ref="J27">_FV(B27,"Price",TRUE)</f>
        <v>928.45</v>
      </c>
      <c r="K27" s="48">
        <f>(E27-J27)/E27</f>
        <v>-0.31855405252997099</v>
      </c>
      <c r="L27" s="19">
        <f>(F27-J27)/F27</f>
        <v>-0.13594759203855827</v>
      </c>
      <c r="M27" s="19">
        <f>(G27-J27)/G27</f>
        <v>2.0767946273123606E-2</v>
      </c>
      <c r="N27" s="19">
        <f>(H27-J27)/H27</f>
        <v>0.15534817963814679</v>
      </c>
      <c r="O27" s="39">
        <f>(I27-J27)/I27</f>
        <v>0.27099176628493804</v>
      </c>
    </row>
    <row r="28" spans="2:15">
      <c r="B28" s="27" t="e" vm="42">
        <v>#VALUE!</v>
      </c>
      <c r="C28" s="47">
        <v>0.22</v>
      </c>
      <c r="D28" s="43">
        <v>1618.2</v>
      </c>
      <c r="E28" s="31">
        <f>FV(5%/12,3*12,0,-D28)</f>
        <v>1879.4943647438195</v>
      </c>
      <c r="F28" s="29">
        <f>FV(10%/12,3*12,0,-D28)</f>
        <v>2181.6278574021458</v>
      </c>
      <c r="G28" s="29">
        <f>FV(15%/12,3*12,0,-D28)</f>
        <v>2530.7738874644933</v>
      </c>
      <c r="H28" s="29">
        <f>FV(20%/12,3*12,0,-D28)</f>
        <v>2934.0076604328237</v>
      </c>
      <c r="I28" s="29">
        <f>FV(25%/12,3*12,0,-D28)</f>
        <v>3399.4333626536709</v>
      </c>
      <c r="J28" s="30" cm="1">
        <f t="array" ref="J28">_FV(B28,"Price",TRUE)</f>
        <v>2768.65</v>
      </c>
      <c r="K28" s="48">
        <f>(E28-J28)/E28</f>
        <v>-0.4730823629670074</v>
      </c>
      <c r="L28" s="19">
        <f>(F28-J28)/F28</f>
        <v>-0.26907528733927732</v>
      </c>
      <c r="M28" s="19">
        <f>(G28-J28)/G28</f>
        <v>-9.3993427747046859E-2</v>
      </c>
      <c r="N28" s="19">
        <f>(H28-J28)/H28</f>
        <v>5.6358973653269244E-2</v>
      </c>
      <c r="O28" s="39">
        <f>(I28-J28)/I28</f>
        <v>0.18555544273451141</v>
      </c>
    </row>
    <row r="29" spans="2:15">
      <c r="B29" s="27" t="e" vm="43">
        <v>#VALUE!</v>
      </c>
      <c r="C29" s="47">
        <v>0.08</v>
      </c>
      <c r="D29" s="43">
        <v>442.45</v>
      </c>
      <c r="E29" s="31">
        <f>FV(5%/12,3*12,0,-D29)</f>
        <v>513.89338875349324</v>
      </c>
      <c r="F29" s="29">
        <f>FV(10%/12,3*12,0,-D29)</f>
        <v>596.50305617820993</v>
      </c>
      <c r="G29" s="29">
        <f>FV(15%/12,3*12,0,-D29)</f>
        <v>691.96694259588742</v>
      </c>
      <c r="H29" s="29">
        <f>FV(20%/12,3*12,0,-D29)</f>
        <v>802.21955837257622</v>
      </c>
      <c r="I29" s="29">
        <f>FV(25%/12,3*12,0,-D29)</f>
        <v>929.47675893345479</v>
      </c>
      <c r="J29" s="30" cm="1">
        <f t="array" ref="J29">_FV(B29,"Price",TRUE)</f>
        <v>775.65</v>
      </c>
      <c r="K29" s="48">
        <f>(E29-J29)/E29</f>
        <v>-0.50935975627440377</v>
      </c>
      <c r="L29" s="19">
        <f>(F29-J29)/F29</f>
        <v>-0.30032862693040169</v>
      </c>
      <c r="M29" s="19">
        <f>(G29-J29)/G29</f>
        <v>-0.12093505087133033</v>
      </c>
      <c r="N29" s="19">
        <f>(H29-J29)/H29</f>
        <v>3.3120058087933696E-2</v>
      </c>
      <c r="O29" s="39">
        <f>(I29-J29)/I29</f>
        <v>0.16549823054205912</v>
      </c>
    </row>
    <row r="30" spans="2:15">
      <c r="B30" s="27" t="e" vm="4">
        <v>#VALUE!</v>
      </c>
      <c r="C30" s="47">
        <v>0.56999999999999995</v>
      </c>
      <c r="D30" s="43">
        <v>4234.75</v>
      </c>
      <c r="E30" s="31">
        <f>FV(5%/12,3*12,0,-D30)</f>
        <v>4918.5445316394071</v>
      </c>
      <c r="F30" s="29">
        <f>FV(10%/12,3*12,0,-D30)</f>
        <v>5709.2130571831267</v>
      </c>
      <c r="G30" s="29">
        <f>FV(15%/12,3*12,0,-D30)</f>
        <v>6622.9110863553715</v>
      </c>
      <c r="H30" s="29">
        <f>FV(20%/12,3*12,0,-D30)</f>
        <v>7678.1540847966262</v>
      </c>
      <c r="I30" s="29">
        <f>FV(25%/12,3*12,0,-D30)</f>
        <v>8896.1503105287557</v>
      </c>
      <c r="J30" s="32" cm="1">
        <f t="array" ref="J30">_FV(B30,"Price",TRUE)</f>
        <v>7346.95</v>
      </c>
      <c r="K30" s="19">
        <f>(E30-J30)/E30</f>
        <v>-0.49372440418897201</v>
      </c>
      <c r="L30" s="19">
        <f>(F30-J30)/F30</f>
        <v>-0.28685861368517879</v>
      </c>
      <c r="M30" s="19">
        <f>(G30-J30)/G30</f>
        <v>-0.10932336312596813</v>
      </c>
      <c r="N30" s="19">
        <f>(H30-J30)/H30</f>
        <v>4.3135899740855368E-2</v>
      </c>
      <c r="O30" s="39">
        <f>(I30-J30)/I30</f>
        <v>0.17414277597077571</v>
      </c>
    </row>
    <row r="31" spans="2:15">
      <c r="B31" s="27" t="e" vm="44">
        <v>#VALUE!</v>
      </c>
      <c r="C31" s="47">
        <v>0.28000000000000003</v>
      </c>
      <c r="D31" s="43">
        <v>667.45</v>
      </c>
      <c r="E31" s="31">
        <f>FV(5%/12,3*12,0,-D31)</f>
        <v>775.22464080352381</v>
      </c>
      <c r="F31" s="29">
        <f>FV(10%/12,3*12,0,-D31)</f>
        <v>899.84397072244599</v>
      </c>
      <c r="G31" s="29">
        <f>FV(15%/12,3*12,0,-D31)</f>
        <v>1043.8543018095268</v>
      </c>
      <c r="H31" s="29">
        <f>FV(20%/12,3*12,0,-D31)</f>
        <v>1210.1739049288644</v>
      </c>
      <c r="I31" s="29">
        <f>FV(25%/12,3*12,0,-D31)</f>
        <v>1402.1454689798495</v>
      </c>
      <c r="J31" s="30" cm="1">
        <f t="array" ref="J31">_FV(B31,"Price",TRUE)</f>
        <v>1251.8499999999999</v>
      </c>
      <c r="K31" s="48">
        <f>(E31-J31)/E31</f>
        <v>-0.61482225165398741</v>
      </c>
      <c r="L31" s="19">
        <f>(F31-J31)/F31</f>
        <v>-0.39118562854284999</v>
      </c>
      <c r="M31" s="19">
        <f>(G31-J31)/G31</f>
        <v>-0.1992574038636537</v>
      </c>
      <c r="N31" s="19">
        <f>(H31-J31)/H31</f>
        <v>-3.4438104227330249E-2</v>
      </c>
      <c r="O31" s="39">
        <f>(I31-J31)/I31</f>
        <v>0.10718964066488705</v>
      </c>
    </row>
    <row r="32" spans="2:15">
      <c r="B32" s="27" t="e" vm="25">
        <v>#VALUE!</v>
      </c>
      <c r="C32" s="47">
        <v>0.19</v>
      </c>
      <c r="D32" s="43">
        <v>1499.83</v>
      </c>
      <c r="E32" s="31">
        <f>FV(5%/12,3*12,0,-D32)</f>
        <v>1742.0108967208766</v>
      </c>
      <c r="F32" s="29">
        <f>FV(10%/12,3*12,0,-D32)</f>
        <v>2022.0435727150289</v>
      </c>
      <c r="G32" s="29">
        <f>FV(15%/12,3*12,0,-D32)</f>
        <v>2345.6498576417443</v>
      </c>
      <c r="H32" s="29">
        <f>FV(20%/12,3*12,0,-D32)</f>
        <v>2719.387411535633</v>
      </c>
      <c r="I32" s="29">
        <f>FV(25%/12,3*12,0,-D32)</f>
        <v>3150.7676061728184</v>
      </c>
      <c r="J32" s="30" cm="1">
        <f t="array" ref="J32">_FV(B32,"Price",TRUE)</f>
        <v>2619.0500000000002</v>
      </c>
      <c r="K32" s="19">
        <f>(E32-J32)/E32</f>
        <v>-0.50346361491196345</v>
      </c>
      <c r="L32" s="19">
        <f>(F32-J32)/F32</f>
        <v>-0.29524904178170686</v>
      </c>
      <c r="M32" s="19">
        <f>(G32-J32)/G32</f>
        <v>-0.1165562462221558</v>
      </c>
      <c r="N32" s="19">
        <f>(H32-J32)/H32</f>
        <v>3.6897064063031913E-2</v>
      </c>
      <c r="O32" s="39">
        <f>(I32-J32)/I32</f>
        <v>0.16875811631778398</v>
      </c>
    </row>
    <row r="33" spans="2:15">
      <c r="B33" s="27" t="e" vm="1">
        <v>#VALUE!</v>
      </c>
      <c r="C33" s="47">
        <v>0.27</v>
      </c>
      <c r="D33" s="43">
        <v>1784.95</v>
      </c>
      <c r="E33" s="31">
        <f>FV(5%/12,3*12,0,-D33)</f>
        <v>2073.1698593186752</v>
      </c>
      <c r="F33" s="29">
        <f>FV(10%/12,3*12,0,-D33)</f>
        <v>2406.437179625485</v>
      </c>
      <c r="G33" s="29">
        <f>FV(15%/12,3*12,0,-D33)</f>
        <v>2791.5615192372679</v>
      </c>
      <c r="H33" s="29">
        <f>FV(20%/12,3*12,0,-D33)</f>
        <v>3236.3471594917614</v>
      </c>
      <c r="I33" s="29">
        <f>FV(25%/12,3*12,0,-D33)</f>
        <v>3749.7333955436102</v>
      </c>
      <c r="J33" s="30" cm="1">
        <f t="array" ref="J33">_FV(B33,"Price",TRUE)</f>
        <v>3154</v>
      </c>
      <c r="K33" s="19">
        <f>(E33-J33)/E33</f>
        <v>-0.52134181665004908</v>
      </c>
      <c r="L33" s="19">
        <f>(F33-J33)/F33</f>
        <v>-0.31065129258469093</v>
      </c>
      <c r="M33" s="19">
        <f>(G33-J33)/G33</f>
        <v>-0.12983359967712993</v>
      </c>
      <c r="N33" s="19">
        <f>(H33-J33)/H33</f>
        <v>2.5444476576083171E-2</v>
      </c>
      <c r="O33" s="39">
        <f>(I33-J33)/I33</f>
        <v>0.15887353384952982</v>
      </c>
    </row>
    <row r="34" spans="2:15">
      <c r="B34" s="27" t="e" vm="5">
        <v>#VALUE!</v>
      </c>
      <c r="C34" s="47">
        <v>0.21</v>
      </c>
      <c r="D34" s="43">
        <v>2161.6999999999998</v>
      </c>
      <c r="E34" s="31">
        <f>FV(5%/12,3*12,0,-D34)</f>
        <v>2510.7545224735595</v>
      </c>
      <c r="F34" s="29">
        <f>FV(10%/12,3*12,0,-D34)</f>
        <v>2914.3646887567775</v>
      </c>
      <c r="G34" s="29">
        <f>FV(15%/12,3*12,0,-D34)</f>
        <v>3380.7773529427727</v>
      </c>
      <c r="H34" s="29">
        <f>FV(20%/12,3*12,0,-D34)</f>
        <v>3919.4440486699013</v>
      </c>
      <c r="I34" s="29">
        <f>FV(25%/12,3*12,0,-D34)</f>
        <v>4541.1908911435166</v>
      </c>
      <c r="J34" s="30" cm="1">
        <f t="array" ref="J34">_FV(B34,"Price",TRUE)</f>
        <v>3755.35</v>
      </c>
      <c r="K34" s="19">
        <f>(E34-J34)/E34</f>
        <v>-0.49570575951817175</v>
      </c>
      <c r="L34" s="19">
        <f>(F34-J34)/F34</f>
        <v>-0.28856557125044419</v>
      </c>
      <c r="M34" s="19">
        <f>(G34-J34)/G34</f>
        <v>-0.11079482851220096</v>
      </c>
      <c r="N34" s="19">
        <f>(H34-J34)/H34</f>
        <v>4.1866664412670528E-2</v>
      </c>
      <c r="O34" s="39">
        <f>(I34-J34)/I34</f>
        <v>0.17304731511641747</v>
      </c>
    </row>
    <row r="35" spans="2:15">
      <c r="B35" s="27" t="e" vm="14">
        <v>#VALUE!</v>
      </c>
      <c r="C35" s="47">
        <v>0.54</v>
      </c>
      <c r="D35" s="43">
        <v>615.75</v>
      </c>
      <c r="E35" s="31">
        <f>FV(5%/12,3*12,0,-D35)</f>
        <v>715.1765264435835</v>
      </c>
      <c r="F35" s="29">
        <f>FV(10%/12,3*12,0,-D35)</f>
        <v>830.1429694693926</v>
      </c>
      <c r="G35" s="29">
        <f>FV(15%/12,3*12,0,-D35)</f>
        <v>962.99840638132594</v>
      </c>
      <c r="H35" s="29">
        <f>FV(20%/12,3*12,0,-D35)</f>
        <v>1116.435061742375</v>
      </c>
      <c r="I35" s="29">
        <f>FV(25%/12,3*12,0,-D35)</f>
        <v>1293.5367031603002</v>
      </c>
      <c r="J35" s="30" cm="1">
        <f t="array" ref="J35">_FV(B35,"Price",TRUE)</f>
        <v>1154.95</v>
      </c>
      <c r="K35" s="19">
        <f>(E35-J35)/E35</f>
        <v>-0.61491597849738422</v>
      </c>
      <c r="L35" s="19">
        <f>(F35-J35)/F35</f>
        <v>-0.39126637516211971</v>
      </c>
      <c r="M35" s="19">
        <f>(G35-J35)/G35</f>
        <v>-0.19932701066450731</v>
      </c>
      <c r="N35" s="19">
        <f>(H35-J35)/H35</f>
        <v>-3.4498144654751692E-2</v>
      </c>
      <c r="O35" s="39">
        <f>(I35-J35)/I35</f>
        <v>0.10713782053629597</v>
      </c>
    </row>
    <row r="36" spans="2:15">
      <c r="B36" s="27" t="e" vm="3">
        <v>#VALUE!</v>
      </c>
      <c r="C36" s="47">
        <v>0.34</v>
      </c>
      <c r="D36" s="43">
        <v>1386.9</v>
      </c>
      <c r="E36" s="31">
        <f>FV(5%/12,3*12,0,-D36)</f>
        <v>1610.8458376363881</v>
      </c>
      <c r="F36" s="29">
        <f>FV(10%/12,3*12,0,-D36)</f>
        <v>1869.793397250671</v>
      </c>
      <c r="G36" s="29">
        <f>FV(15%/12,3*12,0,-D36)</f>
        <v>2169.0336821928722</v>
      </c>
      <c r="H36" s="29">
        <f>FV(20%/12,3*12,0,-D36)</f>
        <v>2514.6305921729595</v>
      </c>
      <c r="I36" s="29">
        <f>FV(25%/12,3*12,0,-D36)</f>
        <v>2913.5299287259772</v>
      </c>
      <c r="J36" s="30" cm="1">
        <f t="array" ref="J36">_FV(B36,"Price",TRUE)</f>
        <v>2529.5500000000002</v>
      </c>
      <c r="K36" s="19">
        <f>(E36-J36)/E36</f>
        <v>-0.57032407502858062</v>
      </c>
      <c r="L36" s="19">
        <f>(F36-J36)/F36</f>
        <v>-0.35285000135278577</v>
      </c>
      <c r="M36" s="19">
        <f>(G36-J36)/G36</f>
        <v>-0.16621056683760183</v>
      </c>
      <c r="N36" s="19">
        <f>(H36-J36)/H36</f>
        <v>-5.9330415662160645E-3</v>
      </c>
      <c r="O36" s="39">
        <f>(I36-J36)/I36</f>
        <v>0.13179199737751898</v>
      </c>
    </row>
    <row r="37" spans="2:15">
      <c r="B37" s="27" t="e" vm="13">
        <v>#VALUE!</v>
      </c>
      <c r="C37" s="47">
        <v>0.2</v>
      </c>
      <c r="D37" s="44">
        <v>1493.95</v>
      </c>
      <c r="E37" s="35">
        <f>FV(5%/12,3*12,0,-D37)</f>
        <v>1735.1814400006358</v>
      </c>
      <c r="F37" s="36">
        <f>FV(10%/12,3*12,0,-D37)</f>
        <v>2014.1162634816062</v>
      </c>
      <c r="G37" s="36">
        <f>FV(15%/12,3*12,0,-D37)</f>
        <v>2336.4538679876282</v>
      </c>
      <c r="H37" s="36">
        <f>FV(20%/12,3*12,0,-D37)</f>
        <v>2708.7262046122955</v>
      </c>
      <c r="I37" s="36">
        <f>FV(25%/12,3*12,0,-D37)</f>
        <v>3138.4151972169393</v>
      </c>
      <c r="J37" s="103" cm="1">
        <f t="array" ref="J37">_FV(B37,"Price",TRUE)</f>
        <v>2700</v>
      </c>
      <c r="K37" s="38">
        <f>(E37-J37)/E37</f>
        <v>-0.55603324111109131</v>
      </c>
      <c r="L37" s="38">
        <f>(F37-J37)/F37</f>
        <v>-0.34053830404644742</v>
      </c>
      <c r="M37" s="38">
        <f>(G37-J37)/G37</f>
        <v>-0.15559739355157548</v>
      </c>
      <c r="N37" s="38">
        <f>(H37-J37)/H37</f>
        <v>3.2215159278324067E-3</v>
      </c>
      <c r="O37" s="40">
        <f>(I37-J37)/I37</f>
        <v>0.13969317941288134</v>
      </c>
    </row>
    <row r="38" spans="2:15">
      <c r="B38" s="27" t="e" vm="28">
        <v>#VALUE!</v>
      </c>
      <c r="C38" s="47">
        <v>0.32</v>
      </c>
      <c r="D38" s="44">
        <v>23393.1</v>
      </c>
      <c r="E38" s="35">
        <f>FV(5%/12,3*12,0,-D38)</f>
        <v>27170.436054806971</v>
      </c>
      <c r="F38" s="36">
        <f>FV(10%/12,3*12,0,-D38)</f>
        <v>31538.152657887855</v>
      </c>
      <c r="G38" s="36">
        <f>FV(15%/12,3*12,0,-D38)</f>
        <v>36585.494145869256</v>
      </c>
      <c r="H38" s="36">
        <f>FV(20%/12,3*12,0,-D38)</f>
        <v>42414.741441892897</v>
      </c>
      <c r="I38" s="36">
        <f>FV(25%/12,3*12,0,-D38)</f>
        <v>49143.050671050289</v>
      </c>
      <c r="J38" s="37" cm="1">
        <f t="array" ref="J38">_FV(B38,"Price",TRUE)</f>
        <v>44423.7</v>
      </c>
      <c r="K38" s="38">
        <f>(E38-J38)/E38</f>
        <v>-0.63500136362885473</v>
      </c>
      <c r="L38" s="38">
        <f>(F38-J38)/F38</f>
        <v>-0.40857013668140135</v>
      </c>
      <c r="M38" s="38">
        <f>(G38-J38)/G38</f>
        <v>-0.214243542068318</v>
      </c>
      <c r="N38" s="38">
        <f>(H38-J38)/H38</f>
        <v>-4.7364630546182201E-2</v>
      </c>
      <c r="O38" s="40">
        <f>(I38-J38)/I38</f>
        <v>9.6032920354096316E-2</v>
      </c>
    </row>
    <row r="39" spans="2:15">
      <c r="B39" s="27" t="e" vm="45">
        <v>#VALUE!</v>
      </c>
      <c r="C39" s="47">
        <v>0.39</v>
      </c>
      <c r="D39" s="44">
        <v>1481.85</v>
      </c>
      <c r="E39" s="35">
        <f>FV(5%/12,3*12,0,-D39)</f>
        <v>1721.1276260015009</v>
      </c>
      <c r="F39" s="36">
        <f>FV(10%/12,3*12,0,-D39)</f>
        <v>1997.8032631883384</v>
      </c>
      <c r="G39" s="36">
        <f>FV(15%/12,3*12,0,-D39)</f>
        <v>2317.5301477810276</v>
      </c>
      <c r="H39" s="36">
        <f>FV(20%/12,3*12,0,-D39)</f>
        <v>2686.7873264197128</v>
      </c>
      <c r="I39" s="36">
        <f>FV(25%/12,3*12,0,-D39)</f>
        <v>3112.9961243655553</v>
      </c>
      <c r="J39" s="37" cm="1">
        <f t="array" ref="J39">_FV(B39,"Price",TRUE)</f>
        <v>2894</v>
      </c>
      <c r="K39" s="49">
        <f>(E39-J39)/E39</f>
        <v>-0.68145578298763321</v>
      </c>
      <c r="L39" s="38">
        <f>(F39-J39)/F39</f>
        <v>-0.44859108668258024</v>
      </c>
      <c r="M39" s="38">
        <f>(G39-J39)/G39</f>
        <v>-0.24874319446110621</v>
      </c>
      <c r="N39" s="38">
        <f>(H39-J39)/H39</f>
        <v>-7.7122841671435557E-2</v>
      </c>
      <c r="O39" s="40">
        <f>(I39-J39)/I39</f>
        <v>7.0348987154678133E-2</v>
      </c>
    </row>
    <row r="40" spans="2:15">
      <c r="B40" s="27" t="e" vm="46">
        <v>#VALUE!</v>
      </c>
      <c r="C40" s="47">
        <v>0.41</v>
      </c>
      <c r="D40" s="44">
        <v>1500</v>
      </c>
      <c r="E40" s="35">
        <f>FV(5%/12,3*12,0,-D40)</f>
        <v>1742.2083470002033</v>
      </c>
      <c r="F40" s="36">
        <f>FV(10%/12,3*12,0,-D40)</f>
        <v>2022.2727636282402</v>
      </c>
      <c r="G40" s="36">
        <f>FV(15%/12,3*12,0,-D40)</f>
        <v>2345.915728090928</v>
      </c>
      <c r="H40" s="36">
        <f>FV(20%/12,3*12,0,-D40)</f>
        <v>2719.6956437085869</v>
      </c>
      <c r="I40" s="36">
        <f>FV(25%/12,3*12,0,-D40)</f>
        <v>3151.1247336426313</v>
      </c>
      <c r="J40" s="37" cm="1">
        <f t="array" ref="J40">_FV(B40,"Price",TRUE)</f>
        <v>3025.55</v>
      </c>
      <c r="K40" s="38">
        <f>(E40-J40)/E40</f>
        <v>-0.73661778466938266</v>
      </c>
      <c r="L40" s="38">
        <f>(F40-J40)/F40</f>
        <v>-0.49611370652677944</v>
      </c>
      <c r="M40" s="38">
        <f>(G40-J40)/G40</f>
        <v>-0.28970958494836835</v>
      </c>
      <c r="N40" s="38">
        <f>(H40-J40)/H40</f>
        <v>-0.11245903820118239</v>
      </c>
      <c r="O40" s="40">
        <f>(I40-J40)/I40</f>
        <v>3.9850765760538302E-2</v>
      </c>
    </row>
    <row r="41" spans="2:15">
      <c r="B41" s="33" t="e" vm="47">
        <v>#VALUE!</v>
      </c>
      <c r="C41" s="50">
        <v>0.55000000000000004</v>
      </c>
      <c r="D41" s="34">
        <v>1945.05</v>
      </c>
      <c r="E41" s="35">
        <f>FV(5%/12,3*12,0,-D41)</f>
        <v>2259.1215635551634</v>
      </c>
      <c r="F41" s="36">
        <f>FV(10%/12,3*12,0,-D41)</f>
        <v>2622.2810925967387</v>
      </c>
      <c r="G41" s="36">
        <f>FV(15%/12,3*12,0,-D41)</f>
        <v>3041.9489246155063</v>
      </c>
      <c r="H41" s="36">
        <f>FV(20%/12,3*12,0,-D41)</f>
        <v>3526.6293411969245</v>
      </c>
      <c r="I41" s="36">
        <f>FV(25%/12,3*12,0,-D41)</f>
        <v>4086.0634421144</v>
      </c>
      <c r="J41" s="37" cm="1">
        <f t="array" ref="J41">_FV(B41,"Price",TRUE)</f>
        <v>4179</v>
      </c>
      <c r="K41" s="38">
        <f>(E41-J41)/E41</f>
        <v>-0.84983405382733701</v>
      </c>
      <c r="L41" s="38">
        <f>(F41-J41)/F41</f>
        <v>-0.59365066231770969</v>
      </c>
      <c r="M41" s="38">
        <f>(G41-J41)/G41</f>
        <v>-0.37379032441454085</v>
      </c>
      <c r="N41" s="38">
        <f>(H41-J41)/H41</f>
        <v>-0.18498418622629145</v>
      </c>
      <c r="O41" s="40">
        <f>(I41-J41)/I41</f>
        <v>-2.2744766252946004E-2</v>
      </c>
    </row>
    <row r="42" spans="2:15">
      <c r="B42" s="33" t="e" vm="48">
        <v>#VALUE!</v>
      </c>
      <c r="C42" s="50">
        <v>0.23</v>
      </c>
      <c r="D42" s="34">
        <v>678.05</v>
      </c>
      <c r="E42" s="35">
        <f>FV(5%/12,3*12,0,-D42)</f>
        <v>787.53624645565856</v>
      </c>
      <c r="F42" s="36">
        <f>FV(10%/12,3*12,0,-D42)</f>
        <v>914.1346982520854</v>
      </c>
      <c r="G42" s="36">
        <f>FV(15%/12,3*12,0,-D42)</f>
        <v>1060.4321062880358</v>
      </c>
      <c r="H42" s="36">
        <f>FV(20%/12,3*12,0,-D42)</f>
        <v>1229.3930874777382</v>
      </c>
      <c r="I42" s="36">
        <f>FV(25%/12,3*12,0,-D42)</f>
        <v>1424.4134170975906</v>
      </c>
      <c r="J42" s="37" cm="1">
        <f t="array" ref="J42">_FV(B42,"Price",TRUE)</f>
        <v>1365.6</v>
      </c>
      <c r="K42" s="49">
        <f>(E42-J42)/E42</f>
        <v>-0.73401542614189841</v>
      </c>
      <c r="L42" s="38">
        <f>(F42-J42)/F42</f>
        <v>-0.49387174845365805</v>
      </c>
      <c r="M42" s="38">
        <f>(G42-J42)/G42</f>
        <v>-0.28777692782254749</v>
      </c>
      <c r="N42" s="38">
        <f>(H42-J42)/H42</f>
        <v>-0.11079199477337892</v>
      </c>
      <c r="O42" s="40">
        <f>(I42-J42)/I42</f>
        <v>4.1289569721569955E-2</v>
      </c>
    </row>
    <row r="43" spans="2:15">
      <c r="B43" s="33" t="e" vm="49">
        <v>#VALUE!</v>
      </c>
      <c r="C43" s="50">
        <v>0.26</v>
      </c>
      <c r="D43" s="34">
        <v>563.85</v>
      </c>
      <c r="E43" s="35">
        <f>FV(5%/12,3*12,0,-D43)</f>
        <v>654.89611763737651</v>
      </c>
      <c r="F43" s="36">
        <f>FV(10%/12,3*12,0,-D43)</f>
        <v>760.1723318478555</v>
      </c>
      <c r="G43" s="36">
        <f>FV(15%/12,3*12,0,-D43)</f>
        <v>881.82972218937994</v>
      </c>
      <c r="H43" s="36">
        <f>FV(20%/12,3*12,0,-D43)</f>
        <v>1022.3335924700579</v>
      </c>
      <c r="I43" s="36">
        <f>FV(25%/12,3*12,0,-D43)</f>
        <v>1184.5077873762652</v>
      </c>
      <c r="J43" s="37" cm="1">
        <f t="array" ref="J43">_FV(B43,"Price",TRUE)</f>
        <v>1170.5</v>
      </c>
      <c r="K43" s="38">
        <f>(E43-J43)/E43</f>
        <v>-0.7873063658137599</v>
      </c>
      <c r="L43" s="38">
        <f>(F43-J43)/F43</f>
        <v>-0.53978242953766098</v>
      </c>
      <c r="M43" s="38">
        <f>(G43-J43)/G43</f>
        <v>-0.32735376291685692</v>
      </c>
      <c r="N43" s="38">
        <f>(H43-J43)/H43</f>
        <v>-0.14492960871212071</v>
      </c>
      <c r="O43" s="40">
        <f>(I43-J43)/I43</f>
        <v>1.1825829703739714E-2</v>
      </c>
    </row>
    <row r="44" spans="2:15">
      <c r="B44" s="33" t="e" vm="50">
        <v>#VALUE!</v>
      </c>
      <c r="C44" s="50">
        <v>0.44</v>
      </c>
      <c r="D44" s="34">
        <v>1822.5</v>
      </c>
      <c r="E44" s="35">
        <f>FV(5%/12,3*12,0,-D44)</f>
        <v>2116.7831416052472</v>
      </c>
      <c r="F44" s="36">
        <f>FV(10%/12,3*12,0,-D44)</f>
        <v>2457.0614078083117</v>
      </c>
      <c r="G44" s="36">
        <f>FV(15%/12,3*12,0,-D44)</f>
        <v>2850.2876096304776</v>
      </c>
      <c r="H44" s="36">
        <f>FV(20%/12,3*12,0,-D44)</f>
        <v>3304.4302071059333</v>
      </c>
      <c r="I44" s="36">
        <f>FV(25%/12,3*12,0,-D44)</f>
        <v>3828.6165513757969</v>
      </c>
      <c r="J44" s="37" cm="1">
        <f t="array" ref="J44">_FV(B44,"Price",TRUE)</f>
        <v>4101.8999999999996</v>
      </c>
      <c r="K44" s="49">
        <f>(E44-J44)/E44</f>
        <v>-0.93779887952497265</v>
      </c>
      <c r="L44" s="38">
        <f>(F44-J44)/F44</f>
        <v>-0.66943324532490089</v>
      </c>
      <c r="M44" s="38">
        <f>(G44-J44)/G44</f>
        <v>-0.43911792835944224</v>
      </c>
      <c r="N44" s="38">
        <f>(H44-J44)/H44</f>
        <v>-0.2413335258766145</v>
      </c>
      <c r="O44" s="40">
        <f>(I44-J44)/I44</f>
        <v>-7.1379163976606513E-2</v>
      </c>
    </row>
    <row r="45" spans="2:15">
      <c r="B45" s="33" t="e" vm="51">
        <v>#VALUE!</v>
      </c>
      <c r="C45" s="50">
        <v>0.36</v>
      </c>
      <c r="D45" s="34">
        <v>312.14999999999998</v>
      </c>
      <c r="E45" s="35">
        <f>FV(5%/12,3*12,0,-D45)</f>
        <v>362.55355701074228</v>
      </c>
      <c r="F45" s="36">
        <f>FV(10%/12,3*12,0,-D45)</f>
        <v>420.83496211103676</v>
      </c>
      <c r="G45" s="36">
        <f>FV(15%/12,3*12,0,-D45)</f>
        <v>488.18506301572211</v>
      </c>
      <c r="H45" s="36">
        <f>FV(20%/12,3*12,0,-D45)</f>
        <v>565.96866345575688</v>
      </c>
      <c r="I45" s="36">
        <f>FV(25%/12,3*12,0,-D45)</f>
        <v>655.74905707103153</v>
      </c>
      <c r="J45" s="37" cm="1">
        <f t="array" ref="J45">_FV(B45,"Price",TRUE)</f>
        <v>702.75</v>
      </c>
      <c r="K45" s="49">
        <f>(E45-J45)/E45</f>
        <v>-0.93833431340235851</v>
      </c>
      <c r="L45" s="38">
        <f>(F45-J45)/F45</f>
        <v>-0.66989452700125307</v>
      </c>
      <c r="M45" s="38">
        <f>(G45-J45)/G45</f>
        <v>-0.43951557153105231</v>
      </c>
      <c r="N45" s="38">
        <f>(H45-J45)/H45</f>
        <v>-0.24167651917169375</v>
      </c>
      <c r="O45" s="40">
        <f>(I45-J45)/I45</f>
        <v>-7.1675197123275886E-2</v>
      </c>
    </row>
    <row r="46" spans="2:15">
      <c r="B46" s="33" t="e" vm="27">
        <v>#VALUE!</v>
      </c>
      <c r="C46" s="50">
        <v>0.28000000000000003</v>
      </c>
      <c r="D46" s="34">
        <v>1187.95</v>
      </c>
      <c r="E46" s="35">
        <f>FV(5%/12,3*12,0,-D46)</f>
        <v>1379.7709372125944</v>
      </c>
      <c r="F46" s="36">
        <f>FV(10%/12,3*12,0,-D46)</f>
        <v>1601.5726197014453</v>
      </c>
      <c r="G46" s="36">
        <f>FV(15%/12,3*12,0,-D46)</f>
        <v>1857.8870594570787</v>
      </c>
      <c r="H46" s="36">
        <f>FV(20%/12,3*12,0,-D46)</f>
        <v>2153.908293295744</v>
      </c>
      <c r="I46" s="36">
        <f>FV(25%/12,3*12,0,-D46)</f>
        <v>2495.5857515538428</v>
      </c>
      <c r="J46" s="37" cm="1">
        <f t="array" ref="J46">_FV(B46,"Price",TRUE)</f>
        <v>2540.0500000000002</v>
      </c>
      <c r="K46" s="38">
        <f>(E46-J46)/E46</f>
        <v>-0.84092151203836418</v>
      </c>
      <c r="L46" s="38">
        <f>(F46-J46)/F46</f>
        <v>-0.58597241783110632</v>
      </c>
      <c r="M46" s="38">
        <f>(G46-J46)/G46</f>
        <v>-0.36717137194672456</v>
      </c>
      <c r="N46" s="38">
        <f>(H46-J46)/H46</f>
        <v>-0.17927490594941348</v>
      </c>
      <c r="O46" s="40">
        <f>(I46-J46)/I46</f>
        <v>-1.7817159125256398E-2</v>
      </c>
    </row>
    <row r="47" spans="2:15">
      <c r="B47" s="33" t="e" vm="52">
        <v>#VALUE!</v>
      </c>
      <c r="C47" s="50">
        <v>0.6</v>
      </c>
      <c r="D47" s="34">
        <v>882.68</v>
      </c>
      <c r="E47" s="35">
        <f>FV(5%/12,3*12,0,-D47)</f>
        <v>1025.2083091534262</v>
      </c>
      <c r="F47" s="36">
        <f>FV(10%/12,3*12,0,-D47)</f>
        <v>1190.0131486662499</v>
      </c>
      <c r="G47" s="36">
        <f>FV(15%/12,3*12,0,-D47)</f>
        <v>1380.4619299142003</v>
      </c>
      <c r="H47" s="36">
        <f>FV(20%/12,3*12,0,-D47)</f>
        <v>1600.4139671924636</v>
      </c>
      <c r="I47" s="36">
        <f>FV(25%/12,3*12,0,-D47)</f>
        <v>1854.2898532611184</v>
      </c>
      <c r="J47" s="37" cm="1">
        <f t="array" ref="J47">_FV(B47,"Price",TRUE)</f>
        <v>2054.25</v>
      </c>
      <c r="K47" s="38">
        <f>(E47-J47)/E47</f>
        <v>-1.0037391246821956</v>
      </c>
      <c r="L47" s="38">
        <f>(F47-J47)/F47</f>
        <v>-0.72624143044333145</v>
      </c>
      <c r="M47" s="38">
        <f>(G47-J47)/G47</f>
        <v>-0.4880888458312484</v>
      </c>
      <c r="N47" s="38">
        <f>(H47-J47)/H47</f>
        <v>-0.2835741515076135</v>
      </c>
      <c r="O47" s="40">
        <f>(I47-J47)/I47</f>
        <v>-0.10783651023447814</v>
      </c>
    </row>
    <row r="48" spans="2:15">
      <c r="B48" s="33" t="e" vm="53">
        <v>#VALUE!</v>
      </c>
      <c r="C48" s="50">
        <v>0.21</v>
      </c>
      <c r="D48" s="34">
        <v>323.14999999999998</v>
      </c>
      <c r="E48" s="35">
        <f>FV(5%/12,3*12,0,-D48)</f>
        <v>375.32975155541044</v>
      </c>
      <c r="F48" s="36">
        <f>FV(10%/12,3*12,0,-D48)</f>
        <v>435.66496237764386</v>
      </c>
      <c r="G48" s="36">
        <f>FV(15%/12,3*12,0,-D48)</f>
        <v>505.38844502172225</v>
      </c>
      <c r="H48" s="36">
        <f>FV(20%/12,3*12,0,-D48)</f>
        <v>585.91309817628655</v>
      </c>
      <c r="I48" s="36">
        <f>FV(25%/12,3*12,0,-D48)</f>
        <v>678.8573051177442</v>
      </c>
      <c r="J48" s="37" cm="1">
        <f t="array" ref="J48">_FV(B48,"Price",TRUE)</f>
        <v>809.25</v>
      </c>
      <c r="K48" s="38">
        <f>(E48-J48)/E48</f>
        <v>-1.156104056889637</v>
      </c>
      <c r="L48" s="38">
        <f>(F48-J48)/F48</f>
        <v>-0.85750535361740776</v>
      </c>
      <c r="M48" s="38">
        <f>(G48-J48)/G48</f>
        <v>-0.60124357406948115</v>
      </c>
      <c r="N48" s="38">
        <f>(H48-J48)/H48</f>
        <v>-0.38117752021395668</v>
      </c>
      <c r="O48" s="40">
        <f>(I48-J48)/I48</f>
        <v>-0.19207673527154559</v>
      </c>
    </row>
    <row r="49" spans="2:15">
      <c r="B49" s="33" t="e" vm="54">
        <v>#VALUE!</v>
      </c>
      <c r="C49" s="50">
        <v>0.46</v>
      </c>
      <c r="D49" s="34">
        <v>1871.55</v>
      </c>
      <c r="E49" s="35">
        <f>FV(5%/12,3*12,0,-D49)</f>
        <v>2173.7533545521537</v>
      </c>
      <c r="F49" s="36">
        <f>FV(10%/12,3*12,0,-D49)</f>
        <v>2523.1897271789553</v>
      </c>
      <c r="G49" s="36">
        <f>FV(15%/12,3*12,0,-D49)</f>
        <v>2926.999053939051</v>
      </c>
      <c r="H49" s="36">
        <f>FV(20%/12,3*12,0,-D49)</f>
        <v>3393.3642546552037</v>
      </c>
      <c r="I49" s="36">
        <f>FV(25%/12,3*12,0,-D49)</f>
        <v>3931.6583301659111</v>
      </c>
      <c r="J49" s="37" cm="1">
        <f t="array" ref="J49">_FV(B49,"Price",TRUE)</f>
        <v>4925.8500000000004</v>
      </c>
      <c r="K49" s="38">
        <f>(E49-J49)/E49</f>
        <v>-1.2660574575696726</v>
      </c>
      <c r="L49" s="38">
        <f>(F49-J49)/F49</f>
        <v>-0.9522313153626113</v>
      </c>
      <c r="M49" s="38">
        <f>(G49-J49)/G49</f>
        <v>-0.68290112474446041</v>
      </c>
      <c r="N49" s="38">
        <f>(H49-J49)/H49</f>
        <v>-0.4516125091028611</v>
      </c>
      <c r="O49" s="40">
        <f>(I49-J49)/I49</f>
        <v>-0.25286827754235081</v>
      </c>
    </row>
    <row r="50" spans="2:15">
      <c r="B50" s="33" t="e" vm="26">
        <v>#VALUE!</v>
      </c>
      <c r="C50" s="50">
        <v>0.26</v>
      </c>
      <c r="D50" s="34">
        <v>1845.8</v>
      </c>
      <c r="E50" s="35">
        <f>FV(5%/12,3*12,0,-D50)</f>
        <v>2143.8454445953166</v>
      </c>
      <c r="F50" s="36">
        <f>FV(10%/12,3*12,0,-D50)</f>
        <v>2488.4740447366703</v>
      </c>
      <c r="G50" s="36">
        <f>FV(15%/12,3*12,0,-D50)</f>
        <v>2886.7275006068235</v>
      </c>
      <c r="H50" s="36">
        <f>FV(20%/12,3*12,0,-D50)</f>
        <v>3346.6761461048732</v>
      </c>
      <c r="I50" s="36">
        <f>FV(25%/12,3*12,0,-D50)</f>
        <v>3877.564022238379</v>
      </c>
      <c r="J50" s="37" cm="1">
        <f t="array" ref="J50">_FV(B50,"Price",TRUE)</f>
        <v>4386.8999999999996</v>
      </c>
      <c r="K50" s="38">
        <f>(E50-J50)/E50</f>
        <v>-1.0462762420954714</v>
      </c>
      <c r="L50" s="38">
        <f>(F50-J50)/F50</f>
        <v>-0.76288758537733525</v>
      </c>
      <c r="M50" s="38">
        <f>(G50-J50)/G50</f>
        <v>-0.5196792905038049</v>
      </c>
      <c r="N50" s="38">
        <f>(H50-J50)/H50</f>
        <v>-0.31082298031909106</v>
      </c>
      <c r="O50" s="40">
        <f>(I50-J50)/I50</f>
        <v>-0.13135462750337754</v>
      </c>
    </row>
    <row r="51" spans="2:15">
      <c r="B51" s="33" t="e" vm="17">
        <v>#VALUE!</v>
      </c>
      <c r="C51" s="50">
        <v>0.17</v>
      </c>
      <c r="D51" s="34">
        <v>731.15</v>
      </c>
      <c r="E51" s="35">
        <f>FV(5%/12,3*12,0,-D51)</f>
        <v>849.21042193946573</v>
      </c>
      <c r="F51" s="36">
        <f>FV(10%/12,3*12,0,-D51)</f>
        <v>985.72315408452516</v>
      </c>
      <c r="G51" s="36">
        <f>FV(15%/12,3*12,0,-D51)</f>
        <v>1143.4775230624546</v>
      </c>
      <c r="H51" s="36">
        <f>FV(20%/12,3*12,0,-D51)</f>
        <v>1325.6703132650223</v>
      </c>
      <c r="I51" s="36">
        <f>FV(25%/12,3*12,0,-D51)</f>
        <v>1535.9632326685398</v>
      </c>
      <c r="J51" s="37" cm="1">
        <f t="array" ref="J51">_FV(B51,"Price",TRUE)</f>
        <v>1828.85</v>
      </c>
      <c r="K51" s="38">
        <f>(E51-J51)/E51</f>
        <v>-1.1535887369624931</v>
      </c>
      <c r="L51" s="38">
        <f>(F51-J51)/F51</f>
        <v>-0.85533838017482255</v>
      </c>
      <c r="M51" s="38">
        <f>(G51-J51)/G51</f>
        <v>-0.59937555668080378</v>
      </c>
      <c r="N51" s="38">
        <f>(H51-J51)/H51</f>
        <v>-0.37956623279560769</v>
      </c>
      <c r="O51" s="40">
        <f>(I51-J51)/I51</f>
        <v>-0.19068605361249874</v>
      </c>
    </row>
    <row r="52" spans="2:15">
      <c r="B52" s="33" t="e" vm="55">
        <v>#VALUE!</v>
      </c>
      <c r="C52" s="50">
        <v>0.38</v>
      </c>
      <c r="D52" s="34">
        <v>271.74</v>
      </c>
      <c r="E52" s="35">
        <f>FV(5%/12,3*12,0,-D52)</f>
        <v>315.61846414255683</v>
      </c>
      <c r="F52" s="36">
        <f>FV(10%/12,3*12,0,-D52)</f>
        <v>366.35493385889203</v>
      </c>
      <c r="G52" s="36">
        <f>FV(15%/12,3*12,0,-D52)</f>
        <v>424.98609330095252</v>
      </c>
      <c r="H52" s="36">
        <f>FV(20%/12,3*12,0,-D52)</f>
        <v>492.70006281424764</v>
      </c>
      <c r="I52" s="36">
        <f>FV(25%/12,3*12,0,-D52)</f>
        <v>570.85775674669912</v>
      </c>
      <c r="J52" s="37" cm="1">
        <f t="array" ref="J52">_FV(B52,"Price",TRUE)</f>
        <v>772.45</v>
      </c>
      <c r="K52" s="38">
        <f>(E52-J52)/E52</f>
        <v>-1.4474170169306193</v>
      </c>
      <c r="L52" s="38">
        <f>(F52-J52)/F52</f>
        <v>-1.1084744017601318</v>
      </c>
      <c r="M52" s="38">
        <f>(G52-J52)/G52</f>
        <v>-0.81758888626266668</v>
      </c>
      <c r="N52" s="38">
        <f>(H52-J52)/H52</f>
        <v>-0.56778953018161205</v>
      </c>
      <c r="O52" s="40">
        <f>(I52-J52)/I52</f>
        <v>-0.35313918549897427</v>
      </c>
    </row>
    <row r="53" spans="2:15">
      <c r="B53" s="33" t="e" vm="12">
        <v>#VALUE!</v>
      </c>
      <c r="C53" s="50">
        <v>7.0000000000000007E-2</v>
      </c>
      <c r="D53" s="34">
        <v>161.5</v>
      </c>
      <c r="E53" s="35">
        <f>FV(5%/12,3*12,0,-D53)</f>
        <v>187.57776536035522</v>
      </c>
      <c r="F53" s="36">
        <f>FV(10%/12,3*12,0,-D53)</f>
        <v>217.73136755064053</v>
      </c>
      <c r="G53" s="36">
        <f>FV(15%/12,3*12,0,-D53)</f>
        <v>252.5769267244566</v>
      </c>
      <c r="H53" s="36">
        <f>FV(20%/12,3*12,0,-D53)</f>
        <v>292.82056430595787</v>
      </c>
      <c r="I53" s="36">
        <f>FV(25%/12,3*12,0,-D53)</f>
        <v>339.27109632218998</v>
      </c>
      <c r="J53" s="37" cm="1">
        <f t="array" ref="J53">_FV(B53,"Price",TRUE)</f>
        <v>456.15</v>
      </c>
      <c r="K53" s="49">
        <f>(E53-J53)/E53</f>
        <v>-1.4317914179417335</v>
      </c>
      <c r="L53" s="38">
        <f>(F53-J53)/F53</f>
        <v>-1.0950127909057819</v>
      </c>
      <c r="M53" s="38">
        <f>(G53-J53)/G53</f>
        <v>-0.80598444171278982</v>
      </c>
      <c r="N53" s="38">
        <f>(H53-J53)/H53</f>
        <v>-0.55777993625947986</v>
      </c>
      <c r="O53" s="40">
        <f>(I53-J53)/I53</f>
        <v>-0.34450003240716842</v>
      </c>
    </row>
    <row r="54" spans="2:15">
      <c r="B54" s="33" t="e" vm="56">
        <v>#VALUE!</v>
      </c>
      <c r="C54" s="50">
        <v>0.22</v>
      </c>
      <c r="D54" s="34">
        <v>1441.2</v>
      </c>
      <c r="E54" s="35">
        <f>FV(5%/12,3*12,0,-D54)</f>
        <v>1673.9137797977953</v>
      </c>
      <c r="F54" s="36">
        <f>FV(10%/12,3*12,0,-D54)</f>
        <v>1942.9996712940133</v>
      </c>
      <c r="G54" s="36">
        <f>FV(15%/12,3*12,0,-D54)</f>
        <v>2253.9558315497638</v>
      </c>
      <c r="H54" s="36">
        <f>FV(20%/12,3*12,0,-D54)</f>
        <v>2613.0835744752103</v>
      </c>
      <c r="I54" s="36">
        <f>FV(25%/12,3*12,0,-D54)</f>
        <v>3027.6006440838405</v>
      </c>
      <c r="J54" s="37" cm="1">
        <f t="array" ref="J54">_FV(B54,"Price",TRUE)</f>
        <v>4511.75</v>
      </c>
      <c r="K54" s="49">
        <f>(E54-J54)/E54</f>
        <v>-1.6953299832115656</v>
      </c>
      <c r="L54" s="38">
        <f>(F54-J54)/F54</f>
        <v>-1.3220539183082987</v>
      </c>
      <c r="M54" s="38">
        <f>(G54-J54)/G54</f>
        <v>-1.0017029335032857</v>
      </c>
      <c r="N54" s="38">
        <f>(H54-J54)/H54</f>
        <v>-0.7265999618500919</v>
      </c>
      <c r="O54" s="40">
        <f>(I54-J54)/I54</f>
        <v>-0.49020644741118646</v>
      </c>
    </row>
    <row r="55" spans="2:15">
      <c r="B55" s="33" t="e" vm="57">
        <v>#VALUE!</v>
      </c>
      <c r="C55" s="50">
        <v>0.4</v>
      </c>
      <c r="D55" s="34">
        <v>1490.75</v>
      </c>
      <c r="E55" s="35">
        <f>FV(5%/12,3*12,0,-D55)</f>
        <v>1731.4647288603687</v>
      </c>
      <c r="F55" s="36">
        <f>FV(10%/12,3*12,0,-D55)</f>
        <v>2009.8020815858661</v>
      </c>
      <c r="G55" s="36">
        <f>FV(15%/12,3*12,0,-D55)</f>
        <v>2331.4492477677009</v>
      </c>
      <c r="H55" s="36">
        <f>FV(20%/12,3*12,0,-D55)</f>
        <v>2702.9241872390508</v>
      </c>
      <c r="I55" s="36">
        <f>FV(25%/12,3*12,0,-D55)</f>
        <v>3131.6927977851683</v>
      </c>
      <c r="J55" s="37" cm="1">
        <f t="array" ref="J55">_FV(B55,"Price",TRUE)</f>
        <v>5141.25</v>
      </c>
      <c r="K55" s="38">
        <f>(E55-J55)/E55</f>
        <v>-1.9693068038318717</v>
      </c>
      <c r="L55" s="38">
        <f>(F55-J55)/F55</f>
        <v>-1.5580877077922097</v>
      </c>
      <c r="M55" s="38">
        <f>(G55-J55)/G55</f>
        <v>-1.2051734580637372</v>
      </c>
      <c r="N55" s="38">
        <f>(H55-J55)/H55</f>
        <v>-0.90210662373465234</v>
      </c>
      <c r="O55" s="40">
        <f>(I55-J55)/I55</f>
        <v>-0.64168401307946099</v>
      </c>
    </row>
    <row r="56" spans="2:15">
      <c r="B56" s="33" t="e" vm="58">
        <v>#VALUE!</v>
      </c>
      <c r="C56" s="50">
        <v>0.91</v>
      </c>
      <c r="D56" s="34">
        <v>248.2</v>
      </c>
      <c r="E56" s="35">
        <f>FV(5%/12,3*12,0,-D56)</f>
        <v>288.27740781696696</v>
      </c>
      <c r="F56" s="36">
        <f>FV(10%/12,3*12,0,-D56)</f>
        <v>334.61873328835281</v>
      </c>
      <c r="G56" s="36">
        <f>FV(15%/12,3*12,0,-D56)</f>
        <v>388.17085580811221</v>
      </c>
      <c r="H56" s="36">
        <f>FV(20%/12,3*12,0,-D56)</f>
        <v>450.01897251231418</v>
      </c>
      <c r="I56" s="36">
        <f>FV(25%/12,3*12,0,-D56)</f>
        <v>521.40610592673409</v>
      </c>
      <c r="J56" s="37" cm="1">
        <f t="array" ref="J56">_FV(B56,"Price",TRUE)</f>
        <v>1502.95</v>
      </c>
      <c r="K56" s="49">
        <f>(E56-J56)/E56</f>
        <v>-4.2135545805734891</v>
      </c>
      <c r="L56" s="38">
        <f>(F56-J56)/F56</f>
        <v>-3.491529763531962</v>
      </c>
      <c r="M56" s="38">
        <f>(G56-J56)/G56</f>
        <v>-2.8718774928918571</v>
      </c>
      <c r="N56" s="38">
        <f>(H56-J56)/H56</f>
        <v>-2.3397480813075582</v>
      </c>
      <c r="O56" s="40">
        <f>(I56-J56)/I56</f>
        <v>-1.8824940538981503</v>
      </c>
    </row>
    <row r="57" spans="2:15">
      <c r="B57" s="33" t="e" vm="59">
        <v>#VALUE!</v>
      </c>
      <c r="C57" s="50">
        <v>0.7</v>
      </c>
      <c r="D57" s="34">
        <v>434</v>
      </c>
      <c r="E57" s="35">
        <f>FV(5%/12,3*12,0,-D57)</f>
        <v>504.07894839872552</v>
      </c>
      <c r="F57" s="36">
        <f>FV(10%/12,3*12,0,-D57)</f>
        <v>585.1109196097708</v>
      </c>
      <c r="G57" s="36">
        <f>FV(15%/12,3*12,0,-D57)</f>
        <v>678.75161732764184</v>
      </c>
      <c r="H57" s="36">
        <f>FV(20%/12,3*12,0,-D57)</f>
        <v>786.89860624635116</v>
      </c>
      <c r="I57" s="36">
        <f>FV(25%/12,3*12,0,-D57)</f>
        <v>911.72542293393462</v>
      </c>
      <c r="J57" s="37" cm="1">
        <f t="array" ref="J57">_FV(B57,"Price",TRUE)</f>
        <v>3348.2</v>
      </c>
      <c r="K57" s="49">
        <f>(E57-J57)/E57</f>
        <v>-5.6422135076975675</v>
      </c>
      <c r="L57" s="38">
        <f>(F57-J57)/F57</f>
        <v>-4.7223338136178032</v>
      </c>
      <c r="M57" s="38">
        <f>(G57-J57)/G57</f>
        <v>-3.9328795903020031</v>
      </c>
      <c r="N57" s="38">
        <f>(H57-J57)/H57</f>
        <v>-3.2549319231502012</v>
      </c>
      <c r="O57" s="40">
        <f>(I57-J57)/I57</f>
        <v>-2.672377577478847</v>
      </c>
    </row>
  </sheetData>
  <conditionalFormatting sqref="K4:O37">
    <cfRule type="cellIs" dxfId="61" priority="34" operator="greaterThan">
      <formula>0</formula>
    </cfRule>
  </conditionalFormatting>
  <conditionalFormatting sqref="K4:O37">
    <cfRule type="cellIs" dxfId="60" priority="33" operator="lessThan">
      <formula>0</formula>
    </cfRule>
  </conditionalFormatting>
  <conditionalFormatting sqref="L38:O38">
    <cfRule type="cellIs" dxfId="59" priority="28" operator="greaterThan">
      <formula>0</formula>
    </cfRule>
  </conditionalFormatting>
  <conditionalFormatting sqref="L38:O38">
    <cfRule type="cellIs" dxfId="58" priority="27" operator="lessThan">
      <formula>0</formula>
    </cfRule>
  </conditionalFormatting>
  <conditionalFormatting sqref="K38">
    <cfRule type="cellIs" dxfId="57" priority="26" operator="greaterThan">
      <formula>0</formula>
    </cfRule>
  </conditionalFormatting>
  <conditionalFormatting sqref="K38">
    <cfRule type="cellIs" dxfId="56" priority="25" operator="lessThan">
      <formula>0</formula>
    </cfRule>
  </conditionalFormatting>
  <conditionalFormatting sqref="L39:O39">
    <cfRule type="cellIs" dxfId="55" priority="24" operator="greaterThan">
      <formula>0</formula>
    </cfRule>
  </conditionalFormatting>
  <conditionalFormatting sqref="L39:O39">
    <cfRule type="cellIs" dxfId="54" priority="23" operator="lessThan">
      <formula>0</formula>
    </cfRule>
  </conditionalFormatting>
  <conditionalFormatting sqref="K39">
    <cfRule type="cellIs" dxfId="53" priority="22" operator="greaterThan">
      <formula>0</formula>
    </cfRule>
  </conditionalFormatting>
  <conditionalFormatting sqref="K39">
    <cfRule type="cellIs" dxfId="52" priority="21" operator="lessThan">
      <formula>0</formula>
    </cfRule>
  </conditionalFormatting>
  <conditionalFormatting sqref="L40:O41">
    <cfRule type="cellIs" dxfId="51" priority="20" operator="greaterThan">
      <formula>0</formula>
    </cfRule>
  </conditionalFormatting>
  <conditionalFormatting sqref="L40:O41">
    <cfRule type="cellIs" dxfId="50" priority="19" operator="lessThan">
      <formula>0</formula>
    </cfRule>
  </conditionalFormatting>
  <conditionalFormatting sqref="K40:K41">
    <cfRule type="cellIs" dxfId="49" priority="18" operator="greaterThan">
      <formula>0</formula>
    </cfRule>
  </conditionalFormatting>
  <conditionalFormatting sqref="K40:K41">
    <cfRule type="cellIs" dxfId="48" priority="17" operator="lessThan">
      <formula>0</formula>
    </cfRule>
  </conditionalFormatting>
  <conditionalFormatting sqref="L42:O44">
    <cfRule type="cellIs" dxfId="47" priority="16" operator="greaterThan">
      <formula>0</formula>
    </cfRule>
  </conditionalFormatting>
  <conditionalFormatting sqref="L42:O44">
    <cfRule type="cellIs" dxfId="46" priority="15" operator="lessThan">
      <formula>0</formula>
    </cfRule>
  </conditionalFormatting>
  <conditionalFormatting sqref="K42:K44">
    <cfRule type="cellIs" dxfId="45" priority="14" operator="greaterThan">
      <formula>0</formula>
    </cfRule>
  </conditionalFormatting>
  <conditionalFormatting sqref="K42:K44">
    <cfRule type="cellIs" dxfId="44" priority="13" operator="lessThan">
      <formula>0</formula>
    </cfRule>
  </conditionalFormatting>
  <conditionalFormatting sqref="L45:O48">
    <cfRule type="cellIs" dxfId="43" priority="12" operator="greaterThan">
      <formula>0</formula>
    </cfRule>
  </conditionalFormatting>
  <conditionalFormatting sqref="L45:O48">
    <cfRule type="cellIs" dxfId="42" priority="11" operator="lessThan">
      <formula>0</formula>
    </cfRule>
  </conditionalFormatting>
  <conditionalFormatting sqref="K45:K48">
    <cfRule type="cellIs" dxfId="41" priority="10" operator="greaterThan">
      <formula>0</formula>
    </cfRule>
  </conditionalFormatting>
  <conditionalFormatting sqref="K45:K48">
    <cfRule type="cellIs" dxfId="40" priority="9" operator="lessThan">
      <formula>0</formula>
    </cfRule>
  </conditionalFormatting>
  <conditionalFormatting sqref="L49:O55">
    <cfRule type="cellIs" dxfId="39" priority="8" operator="greaterThan">
      <formula>0</formula>
    </cfRule>
  </conditionalFormatting>
  <conditionalFormatting sqref="L49:O55">
    <cfRule type="cellIs" dxfId="38" priority="7" operator="lessThan">
      <formula>0</formula>
    </cfRule>
  </conditionalFormatting>
  <conditionalFormatting sqref="K49:K55">
    <cfRule type="cellIs" dxfId="37" priority="6" operator="greaterThan">
      <formula>0</formula>
    </cfRule>
  </conditionalFormatting>
  <conditionalFormatting sqref="K49:K55">
    <cfRule type="cellIs" dxfId="36" priority="5" operator="lessThan">
      <formula>0</formula>
    </cfRule>
  </conditionalFormatting>
  <conditionalFormatting sqref="L56:O57">
    <cfRule type="cellIs" dxfId="35" priority="4" operator="greaterThan">
      <formula>0</formula>
    </cfRule>
  </conditionalFormatting>
  <conditionalFormatting sqref="L56:O57">
    <cfRule type="cellIs" dxfId="34" priority="3" operator="lessThan">
      <formula>0</formula>
    </cfRule>
  </conditionalFormatting>
  <conditionalFormatting sqref="K56:K57">
    <cfRule type="cellIs" dxfId="33" priority="2" operator="greaterThan">
      <formula>0</formula>
    </cfRule>
  </conditionalFormatting>
  <conditionalFormatting sqref="K56:K57">
    <cfRule type="cellIs" dxfId="32" priority="1" operator="lessThan">
      <formula>0</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99902-5CA0-4A5A-9C6F-28AFF429FE7E}">
  <dimension ref="C3:K246"/>
  <sheetViews>
    <sheetView workbookViewId="0">
      <pane ySplit="3" topLeftCell="A240" activePane="bottomLeft" state="frozen"/>
      <selection pane="bottomLeft" activeCell="B1" sqref="B1"/>
      <selection activeCell="B1" sqref="B1"/>
    </sheetView>
  </sheetViews>
  <sheetFormatPr defaultRowHeight="15"/>
  <cols>
    <col min="2" max="2" width="13.85546875" bestFit="1" customWidth="1"/>
    <col min="3" max="4" width="13.28515625" bestFit="1" customWidth="1"/>
    <col min="5" max="5" width="11" customWidth="1"/>
    <col min="6" max="6" width="13.140625" customWidth="1"/>
    <col min="7" max="7" width="11.28515625" customWidth="1"/>
    <col min="9" max="9" width="12.42578125" bestFit="1" customWidth="1"/>
    <col min="10" max="10" width="9.28515625" bestFit="1" customWidth="1"/>
    <col min="11" max="11" width="14.28515625" customWidth="1"/>
  </cols>
  <sheetData>
    <row r="3" spans="3:11">
      <c r="C3" s="70" t="s">
        <v>0</v>
      </c>
      <c r="D3" s="71" t="s">
        <v>43</v>
      </c>
      <c r="E3" s="71" t="s">
        <v>44</v>
      </c>
      <c r="F3" s="71" t="s">
        <v>45</v>
      </c>
      <c r="G3" s="71" t="s">
        <v>3</v>
      </c>
      <c r="H3" s="72" t="s">
        <v>46</v>
      </c>
      <c r="I3" s="63" t="s">
        <v>47</v>
      </c>
      <c r="J3" s="63" t="s">
        <v>48</v>
      </c>
      <c r="K3" s="63" t="s">
        <v>49</v>
      </c>
    </row>
    <row r="4" spans="3:11">
      <c r="C4" s="61" t="s">
        <v>50</v>
      </c>
      <c r="D4" s="62">
        <v>44382</v>
      </c>
      <c r="E4" s="61" t="s">
        <v>51</v>
      </c>
      <c r="F4" s="61" t="s">
        <v>52</v>
      </c>
      <c r="G4" s="61">
        <v>1</v>
      </c>
      <c r="H4" s="61">
        <v>1047.3900000000001</v>
      </c>
      <c r="I4" s="75">
        <f>G4*H4</f>
        <v>1047.3900000000001</v>
      </c>
      <c r="J4" s="75">
        <f>0*I4</f>
        <v>0</v>
      </c>
      <c r="K4" s="75">
        <f t="shared" ref="K4:K35" si="0">I4*0.015%</f>
        <v>0.15710850000000001</v>
      </c>
    </row>
    <row r="5" spans="3:11">
      <c r="C5" s="61" t="s">
        <v>50</v>
      </c>
      <c r="D5" s="62">
        <v>44382</v>
      </c>
      <c r="E5" s="61" t="s">
        <v>51</v>
      </c>
      <c r="F5" s="61" t="s">
        <v>52</v>
      </c>
      <c r="G5" s="61">
        <v>20</v>
      </c>
      <c r="H5" s="61">
        <v>1047.3900000000001</v>
      </c>
      <c r="I5" s="61">
        <f t="shared" ref="I4:I35" si="1">G5*H5</f>
        <v>20947.800000000003</v>
      </c>
      <c r="J5" s="75">
        <f t="shared" ref="J5:J7" si="2">0*I5</f>
        <v>0</v>
      </c>
      <c r="K5" s="61">
        <f t="shared" si="0"/>
        <v>3.1421700000000001</v>
      </c>
    </row>
    <row r="6" spans="3:11">
      <c r="C6" s="61" t="s">
        <v>50</v>
      </c>
      <c r="D6" s="62">
        <v>44382</v>
      </c>
      <c r="E6" s="61" t="s">
        <v>51</v>
      </c>
      <c r="F6" s="61" t="s">
        <v>52</v>
      </c>
      <c r="G6" s="61">
        <v>10</v>
      </c>
      <c r="H6" s="61">
        <v>1046.1600000000001</v>
      </c>
      <c r="I6" s="61">
        <f t="shared" si="1"/>
        <v>10461.6</v>
      </c>
      <c r="J6" s="75">
        <f t="shared" si="2"/>
        <v>0</v>
      </c>
      <c r="K6" s="61">
        <f t="shared" si="0"/>
        <v>1.56924</v>
      </c>
    </row>
    <row r="7" spans="3:11">
      <c r="C7" s="61" t="s">
        <v>50</v>
      </c>
      <c r="D7" s="62">
        <v>44382</v>
      </c>
      <c r="E7" s="61" t="s">
        <v>51</v>
      </c>
      <c r="F7" s="61" t="s">
        <v>52</v>
      </c>
      <c r="G7" s="61">
        <v>7</v>
      </c>
      <c r="H7" s="61">
        <v>1045.8900000000001</v>
      </c>
      <c r="I7" s="61">
        <f t="shared" si="1"/>
        <v>7321.2300000000005</v>
      </c>
      <c r="J7" s="75">
        <f t="shared" si="2"/>
        <v>0</v>
      </c>
      <c r="K7" s="61">
        <f t="shared" si="0"/>
        <v>1.0981844999999999</v>
      </c>
    </row>
    <row r="8" spans="3:11">
      <c r="C8" s="73" t="s">
        <v>53</v>
      </c>
      <c r="D8" s="74">
        <v>44564</v>
      </c>
      <c r="E8" s="75" t="s">
        <v>51</v>
      </c>
      <c r="F8" s="75" t="s">
        <v>52</v>
      </c>
      <c r="G8" s="75">
        <v>50</v>
      </c>
      <c r="H8" s="76">
        <v>1499.5</v>
      </c>
      <c r="I8" s="61">
        <f t="shared" si="1"/>
        <v>74975</v>
      </c>
      <c r="J8" s="61">
        <f>0.1%*I8</f>
        <v>74.975000000000009</v>
      </c>
      <c r="K8" s="61">
        <f t="shared" si="0"/>
        <v>11.24625</v>
      </c>
    </row>
    <row r="9" spans="3:11">
      <c r="C9" s="66" t="s">
        <v>54</v>
      </c>
      <c r="D9" s="62">
        <v>44564</v>
      </c>
      <c r="E9" s="61" t="s">
        <v>51</v>
      </c>
      <c r="F9" s="61" t="s">
        <v>52</v>
      </c>
      <c r="G9" s="61">
        <v>10</v>
      </c>
      <c r="H9" s="68">
        <v>2387.8000000000002</v>
      </c>
      <c r="I9" s="61">
        <f t="shared" si="1"/>
        <v>23878</v>
      </c>
      <c r="J9" s="61">
        <f t="shared" ref="J9:J24" si="3">0.1%*I9</f>
        <v>23.878</v>
      </c>
      <c r="K9" s="61">
        <f t="shared" si="0"/>
        <v>3.5816999999999997</v>
      </c>
    </row>
    <row r="10" spans="3:11">
      <c r="C10" s="66" t="s">
        <v>54</v>
      </c>
      <c r="D10" s="62">
        <v>44564</v>
      </c>
      <c r="E10" s="61" t="s">
        <v>51</v>
      </c>
      <c r="F10" s="61" t="s">
        <v>52</v>
      </c>
      <c r="G10" s="61">
        <v>1</v>
      </c>
      <c r="H10" s="68">
        <v>2387.8000000000002</v>
      </c>
      <c r="I10" s="61">
        <f t="shared" si="1"/>
        <v>2387.8000000000002</v>
      </c>
      <c r="J10" s="61">
        <f t="shared" si="3"/>
        <v>2.3878000000000004</v>
      </c>
      <c r="K10" s="61">
        <f t="shared" si="0"/>
        <v>0.35816999999999999</v>
      </c>
    </row>
    <row r="11" spans="3:11">
      <c r="C11" s="66" t="s">
        <v>54</v>
      </c>
      <c r="D11" s="62">
        <v>44564</v>
      </c>
      <c r="E11" s="61" t="s">
        <v>51</v>
      </c>
      <c r="F11" s="61" t="s">
        <v>52</v>
      </c>
      <c r="G11" s="61">
        <v>14</v>
      </c>
      <c r="H11" s="68">
        <v>2387.8000000000002</v>
      </c>
      <c r="I11" s="61">
        <f t="shared" si="1"/>
        <v>33429.200000000004</v>
      </c>
      <c r="J11" s="61">
        <f t="shared" si="3"/>
        <v>33.429200000000002</v>
      </c>
      <c r="K11" s="61">
        <f t="shared" si="0"/>
        <v>5.0143800000000001</v>
      </c>
    </row>
    <row r="12" spans="3:11">
      <c r="C12" s="66" t="s">
        <v>55</v>
      </c>
      <c r="D12" s="62">
        <v>44564</v>
      </c>
      <c r="E12" s="61" t="s">
        <v>51</v>
      </c>
      <c r="F12" s="61" t="s">
        <v>52</v>
      </c>
      <c r="G12" s="61">
        <v>50</v>
      </c>
      <c r="H12" s="68">
        <v>2365</v>
      </c>
      <c r="I12" s="61">
        <f t="shared" si="1"/>
        <v>118250</v>
      </c>
      <c r="J12" s="61">
        <f t="shared" si="3"/>
        <v>118.25</v>
      </c>
      <c r="K12" s="61">
        <f t="shared" si="0"/>
        <v>17.737499999999997</v>
      </c>
    </row>
    <row r="13" spans="3:11">
      <c r="C13" s="66" t="s">
        <v>56</v>
      </c>
      <c r="D13" s="62">
        <v>44564</v>
      </c>
      <c r="E13" s="61" t="s">
        <v>51</v>
      </c>
      <c r="F13" s="61" t="s">
        <v>52</v>
      </c>
      <c r="G13" s="61">
        <v>200</v>
      </c>
      <c r="H13" s="68">
        <v>496.5</v>
      </c>
      <c r="I13" s="61">
        <f t="shared" si="1"/>
        <v>99300</v>
      </c>
      <c r="J13" s="61">
        <f t="shared" si="3"/>
        <v>99.3</v>
      </c>
      <c r="K13" s="61">
        <f t="shared" si="0"/>
        <v>14.895</v>
      </c>
    </row>
    <row r="14" spans="3:11">
      <c r="C14" s="66" t="s">
        <v>53</v>
      </c>
      <c r="D14" s="62">
        <v>44564</v>
      </c>
      <c r="E14" s="61" t="s">
        <v>51</v>
      </c>
      <c r="F14" s="61" t="s">
        <v>52</v>
      </c>
      <c r="G14" s="61">
        <v>17</v>
      </c>
      <c r="H14" s="68">
        <v>1504</v>
      </c>
      <c r="I14" s="61">
        <f t="shared" si="1"/>
        <v>25568</v>
      </c>
      <c r="J14" s="61">
        <f t="shared" si="3"/>
        <v>25.568000000000001</v>
      </c>
      <c r="K14" s="61">
        <f t="shared" si="0"/>
        <v>3.8351999999999995</v>
      </c>
    </row>
    <row r="15" spans="3:11">
      <c r="C15" s="66" t="s">
        <v>54</v>
      </c>
      <c r="D15" s="62">
        <v>44564</v>
      </c>
      <c r="E15" s="61" t="s">
        <v>51</v>
      </c>
      <c r="F15" s="61" t="s">
        <v>52</v>
      </c>
      <c r="G15" s="61">
        <v>17</v>
      </c>
      <c r="H15" s="68">
        <v>2385.25</v>
      </c>
      <c r="I15" s="61">
        <f t="shared" si="1"/>
        <v>40549.25</v>
      </c>
      <c r="J15" s="61">
        <f t="shared" si="3"/>
        <v>40.549250000000001</v>
      </c>
      <c r="K15" s="61">
        <f t="shared" si="0"/>
        <v>6.0823874999999994</v>
      </c>
    </row>
    <row r="16" spans="3:11">
      <c r="C16" s="66" t="s">
        <v>56</v>
      </c>
      <c r="D16" s="62">
        <v>44564</v>
      </c>
      <c r="E16" s="61" t="s">
        <v>51</v>
      </c>
      <c r="F16" s="61" t="s">
        <v>52</v>
      </c>
      <c r="G16" s="61">
        <v>5</v>
      </c>
      <c r="H16" s="68">
        <v>496</v>
      </c>
      <c r="I16" s="61">
        <f t="shared" si="1"/>
        <v>2480</v>
      </c>
      <c r="J16" s="61">
        <f t="shared" si="3"/>
        <v>2.48</v>
      </c>
      <c r="K16" s="61">
        <f t="shared" si="0"/>
        <v>0.37199999999999994</v>
      </c>
    </row>
    <row r="17" spans="3:11">
      <c r="C17" s="66" t="s">
        <v>57</v>
      </c>
      <c r="D17" s="62">
        <v>44564</v>
      </c>
      <c r="E17" s="61" t="s">
        <v>51</v>
      </c>
      <c r="F17" s="61" t="s">
        <v>52</v>
      </c>
      <c r="G17" s="61">
        <v>362</v>
      </c>
      <c r="H17" s="68">
        <v>218.15</v>
      </c>
      <c r="I17" s="61">
        <f t="shared" si="1"/>
        <v>78970.3</v>
      </c>
      <c r="J17" s="61">
        <f t="shared" si="3"/>
        <v>78.970300000000009</v>
      </c>
      <c r="K17" s="61">
        <f t="shared" si="0"/>
        <v>11.845545</v>
      </c>
    </row>
    <row r="18" spans="3:11">
      <c r="C18" s="66" t="s">
        <v>57</v>
      </c>
      <c r="D18" s="62">
        <v>44564</v>
      </c>
      <c r="E18" s="61" t="s">
        <v>51</v>
      </c>
      <c r="F18" s="61" t="s">
        <v>52</v>
      </c>
      <c r="G18" s="61">
        <v>148</v>
      </c>
      <c r="H18" s="68">
        <v>218.2</v>
      </c>
      <c r="I18" s="61">
        <f t="shared" si="1"/>
        <v>32293.599999999999</v>
      </c>
      <c r="J18" s="61">
        <f t="shared" si="3"/>
        <v>32.293599999999998</v>
      </c>
      <c r="K18" s="61">
        <f t="shared" si="0"/>
        <v>4.8440399999999997</v>
      </c>
    </row>
    <row r="19" spans="3:11">
      <c r="C19" s="66" t="s">
        <v>57</v>
      </c>
      <c r="D19" s="62">
        <v>44564</v>
      </c>
      <c r="E19" s="61" t="s">
        <v>51</v>
      </c>
      <c r="F19" s="61" t="s">
        <v>52</v>
      </c>
      <c r="G19" s="61">
        <v>50</v>
      </c>
      <c r="H19" s="68">
        <v>218.2</v>
      </c>
      <c r="I19" s="61">
        <f t="shared" si="1"/>
        <v>10910</v>
      </c>
      <c r="J19" s="61">
        <f t="shared" si="3"/>
        <v>10.91</v>
      </c>
      <c r="K19" s="61">
        <f t="shared" si="0"/>
        <v>1.6364999999999998</v>
      </c>
    </row>
    <row r="20" spans="3:11">
      <c r="C20" s="66" t="s">
        <v>57</v>
      </c>
      <c r="D20" s="62">
        <v>44564</v>
      </c>
      <c r="E20" s="61" t="s">
        <v>51</v>
      </c>
      <c r="F20" s="61" t="s">
        <v>52</v>
      </c>
      <c r="G20" s="61">
        <v>10</v>
      </c>
      <c r="H20" s="68">
        <v>218.2</v>
      </c>
      <c r="I20" s="61">
        <f t="shared" si="1"/>
        <v>2182</v>
      </c>
      <c r="J20" s="61">
        <f t="shared" si="3"/>
        <v>2.1819999999999999</v>
      </c>
      <c r="K20" s="61">
        <f t="shared" si="0"/>
        <v>0.32729999999999998</v>
      </c>
    </row>
    <row r="21" spans="3:11">
      <c r="C21" s="66" t="s">
        <v>57</v>
      </c>
      <c r="D21" s="62">
        <v>44564</v>
      </c>
      <c r="E21" s="61" t="s">
        <v>51</v>
      </c>
      <c r="F21" s="61" t="s">
        <v>52</v>
      </c>
      <c r="G21" s="61">
        <v>250</v>
      </c>
      <c r="H21" s="68">
        <v>218.2</v>
      </c>
      <c r="I21" s="61">
        <f t="shared" si="1"/>
        <v>54550</v>
      </c>
      <c r="J21" s="61">
        <f t="shared" si="3"/>
        <v>54.550000000000004</v>
      </c>
      <c r="K21" s="61">
        <f t="shared" si="0"/>
        <v>8.1824999999999992</v>
      </c>
    </row>
    <row r="22" spans="3:11">
      <c r="C22" s="66" t="s">
        <v>58</v>
      </c>
      <c r="D22" s="62">
        <v>44564</v>
      </c>
      <c r="E22" s="61" t="s">
        <v>51</v>
      </c>
      <c r="F22" s="61" t="s">
        <v>52</v>
      </c>
      <c r="G22" s="61">
        <v>100</v>
      </c>
      <c r="H22" s="68">
        <v>649</v>
      </c>
      <c r="I22" s="61">
        <f t="shared" si="1"/>
        <v>64900</v>
      </c>
      <c r="J22" s="61">
        <f t="shared" si="3"/>
        <v>64.900000000000006</v>
      </c>
      <c r="K22" s="61">
        <f t="shared" si="0"/>
        <v>9.7349999999999994</v>
      </c>
    </row>
    <row r="23" spans="3:11">
      <c r="C23" s="66" t="s">
        <v>55</v>
      </c>
      <c r="D23" s="62">
        <v>44564</v>
      </c>
      <c r="E23" s="61" t="s">
        <v>51</v>
      </c>
      <c r="F23" s="61" t="s">
        <v>52</v>
      </c>
      <c r="G23" s="61">
        <v>3</v>
      </c>
      <c r="H23" s="68">
        <v>2367.15</v>
      </c>
      <c r="I23" s="61">
        <f t="shared" si="1"/>
        <v>7101.4500000000007</v>
      </c>
      <c r="J23" s="61">
        <f>0.1%*I23</f>
        <v>7.1014500000000007</v>
      </c>
      <c r="K23" s="61">
        <f t="shared" si="0"/>
        <v>1.0652174999999999</v>
      </c>
    </row>
    <row r="24" spans="3:11">
      <c r="C24" s="66" t="s">
        <v>55</v>
      </c>
      <c r="D24" s="62">
        <v>44564</v>
      </c>
      <c r="E24" s="61" t="s">
        <v>51</v>
      </c>
      <c r="F24" s="61" t="s">
        <v>52</v>
      </c>
      <c r="G24" s="61">
        <v>7</v>
      </c>
      <c r="H24" s="68">
        <v>2367.15</v>
      </c>
      <c r="I24" s="61">
        <f t="shared" si="1"/>
        <v>16570.05</v>
      </c>
      <c r="J24" s="61">
        <f t="shared" si="3"/>
        <v>16.570049999999998</v>
      </c>
      <c r="K24" s="61">
        <f t="shared" si="0"/>
        <v>2.4855074999999998</v>
      </c>
    </row>
    <row r="25" spans="3:11">
      <c r="C25" s="66" t="s">
        <v>59</v>
      </c>
      <c r="D25" s="62">
        <v>44565</v>
      </c>
      <c r="E25" s="61" t="s">
        <v>51</v>
      </c>
      <c r="F25" s="61" t="s">
        <v>52</v>
      </c>
      <c r="G25" s="61">
        <v>10</v>
      </c>
      <c r="H25" s="68">
        <v>192.02</v>
      </c>
      <c r="I25" s="61">
        <f t="shared" si="1"/>
        <v>1920.2</v>
      </c>
      <c r="J25" s="75">
        <f>0*I25</f>
        <v>0</v>
      </c>
      <c r="K25" s="61">
        <f t="shared" si="0"/>
        <v>0.28803000000000001</v>
      </c>
    </row>
    <row r="26" spans="3:11">
      <c r="C26" s="66" t="s">
        <v>59</v>
      </c>
      <c r="D26" s="62">
        <v>44565</v>
      </c>
      <c r="E26" s="61" t="s">
        <v>51</v>
      </c>
      <c r="F26" s="61" t="s">
        <v>52</v>
      </c>
      <c r="G26" s="61">
        <v>10</v>
      </c>
      <c r="H26" s="68">
        <v>192.09</v>
      </c>
      <c r="I26" s="61">
        <f t="shared" si="1"/>
        <v>1920.9</v>
      </c>
      <c r="J26" s="75">
        <f>0*I26</f>
        <v>0</v>
      </c>
      <c r="K26" s="61">
        <f t="shared" si="0"/>
        <v>0.28813499999999997</v>
      </c>
    </row>
    <row r="27" spans="3:11">
      <c r="C27" s="66" t="s">
        <v>54</v>
      </c>
      <c r="D27" s="62">
        <v>44565</v>
      </c>
      <c r="E27" s="61" t="s">
        <v>51</v>
      </c>
      <c r="F27" s="61" t="s">
        <v>52</v>
      </c>
      <c r="G27" s="61">
        <v>5</v>
      </c>
      <c r="H27" s="68">
        <v>2459</v>
      </c>
      <c r="I27" s="61">
        <f t="shared" si="1"/>
        <v>12295</v>
      </c>
      <c r="J27" s="61">
        <f t="shared" ref="J27:J90" si="4">0.1%*I27</f>
        <v>12.295</v>
      </c>
      <c r="K27" s="61">
        <f t="shared" si="0"/>
        <v>1.8442499999999999</v>
      </c>
    </row>
    <row r="28" spans="3:11">
      <c r="C28" s="66" t="s">
        <v>54</v>
      </c>
      <c r="D28" s="62">
        <v>44565</v>
      </c>
      <c r="E28" s="61" t="s">
        <v>51</v>
      </c>
      <c r="F28" s="61" t="s">
        <v>52</v>
      </c>
      <c r="G28" s="61">
        <v>1</v>
      </c>
      <c r="H28" s="68">
        <v>2456.9</v>
      </c>
      <c r="I28" s="61">
        <f t="shared" si="1"/>
        <v>2456.9</v>
      </c>
      <c r="J28" s="61">
        <f t="shared" si="4"/>
        <v>2.4569000000000001</v>
      </c>
      <c r="K28" s="61">
        <f t="shared" si="0"/>
        <v>0.368535</v>
      </c>
    </row>
    <row r="29" spans="3:11">
      <c r="C29" s="66" t="s">
        <v>53</v>
      </c>
      <c r="D29" s="62">
        <v>44565</v>
      </c>
      <c r="E29" s="61" t="s">
        <v>51</v>
      </c>
      <c r="F29" s="61" t="s">
        <v>52</v>
      </c>
      <c r="G29" s="61">
        <v>1</v>
      </c>
      <c r="H29" s="68">
        <v>1527</v>
      </c>
      <c r="I29" s="61">
        <f t="shared" si="1"/>
        <v>1527</v>
      </c>
      <c r="J29" s="61">
        <f t="shared" si="4"/>
        <v>1.5270000000000001</v>
      </c>
      <c r="K29" s="61">
        <f t="shared" si="0"/>
        <v>0.22904999999999998</v>
      </c>
    </row>
    <row r="30" spans="3:11">
      <c r="C30" s="66" t="s">
        <v>54</v>
      </c>
      <c r="D30" s="62">
        <v>44565</v>
      </c>
      <c r="E30" s="61" t="s">
        <v>51</v>
      </c>
      <c r="F30" s="61" t="s">
        <v>52</v>
      </c>
      <c r="G30" s="61">
        <v>1</v>
      </c>
      <c r="H30" s="68">
        <v>2455</v>
      </c>
      <c r="I30" s="61">
        <f t="shared" si="1"/>
        <v>2455</v>
      </c>
      <c r="J30" s="61">
        <f t="shared" si="4"/>
        <v>2.4550000000000001</v>
      </c>
      <c r="K30" s="61">
        <f t="shared" si="0"/>
        <v>0.36824999999999997</v>
      </c>
    </row>
    <row r="31" spans="3:11">
      <c r="C31" s="66" t="s">
        <v>59</v>
      </c>
      <c r="D31" s="62">
        <v>44565</v>
      </c>
      <c r="E31" s="61" t="s">
        <v>51</v>
      </c>
      <c r="F31" s="61" t="s">
        <v>52</v>
      </c>
      <c r="G31" s="61">
        <v>50</v>
      </c>
      <c r="H31" s="68">
        <v>192.35</v>
      </c>
      <c r="I31" s="61">
        <f t="shared" si="1"/>
        <v>9617.5</v>
      </c>
      <c r="J31" s="75">
        <f>0*I31</f>
        <v>0</v>
      </c>
      <c r="K31" s="61">
        <f t="shared" si="0"/>
        <v>1.4426249999999998</v>
      </c>
    </row>
    <row r="32" spans="3:11">
      <c r="C32" s="66" t="s">
        <v>54</v>
      </c>
      <c r="D32" s="62">
        <v>44566</v>
      </c>
      <c r="E32" s="61" t="s">
        <v>51</v>
      </c>
      <c r="F32" s="61" t="s">
        <v>52</v>
      </c>
      <c r="G32" s="61">
        <v>1</v>
      </c>
      <c r="H32" s="68">
        <v>2448</v>
      </c>
      <c r="I32" s="61">
        <f t="shared" si="1"/>
        <v>2448</v>
      </c>
      <c r="J32" s="61">
        <f t="shared" si="4"/>
        <v>2.448</v>
      </c>
      <c r="K32" s="61">
        <f t="shared" si="0"/>
        <v>0.36719999999999997</v>
      </c>
    </row>
    <row r="33" spans="3:11">
      <c r="C33" s="66" t="s">
        <v>56</v>
      </c>
      <c r="D33" s="62">
        <v>44566</v>
      </c>
      <c r="E33" s="61" t="s">
        <v>51</v>
      </c>
      <c r="F33" s="61" t="s">
        <v>52</v>
      </c>
      <c r="G33" s="61">
        <v>1</v>
      </c>
      <c r="H33" s="68">
        <v>487</v>
      </c>
      <c r="I33" s="61">
        <f t="shared" si="1"/>
        <v>487</v>
      </c>
      <c r="J33" s="61">
        <f t="shared" si="4"/>
        <v>0.48699999999999999</v>
      </c>
      <c r="K33" s="61">
        <f t="shared" si="0"/>
        <v>7.304999999999999E-2</v>
      </c>
    </row>
    <row r="34" spans="3:11">
      <c r="C34" s="66" t="s">
        <v>54</v>
      </c>
      <c r="D34" s="62">
        <v>44566</v>
      </c>
      <c r="E34" s="61" t="s">
        <v>51</v>
      </c>
      <c r="F34" s="61" t="s">
        <v>52</v>
      </c>
      <c r="G34" s="61">
        <v>1</v>
      </c>
      <c r="H34" s="68">
        <v>2435</v>
      </c>
      <c r="I34" s="61">
        <f t="shared" si="1"/>
        <v>2435</v>
      </c>
      <c r="J34" s="61">
        <f t="shared" si="4"/>
        <v>2.4350000000000001</v>
      </c>
      <c r="K34" s="61">
        <f t="shared" si="0"/>
        <v>0.36524999999999996</v>
      </c>
    </row>
    <row r="35" spans="3:11">
      <c r="C35" s="66" t="s">
        <v>55</v>
      </c>
      <c r="D35" s="62">
        <v>44566</v>
      </c>
      <c r="E35" s="61" t="s">
        <v>51</v>
      </c>
      <c r="F35" s="61" t="s">
        <v>52</v>
      </c>
      <c r="G35" s="61">
        <v>1</v>
      </c>
      <c r="H35" s="68">
        <v>2403</v>
      </c>
      <c r="I35" s="61">
        <f t="shared" si="1"/>
        <v>2403</v>
      </c>
      <c r="J35" s="61">
        <f t="shared" si="4"/>
        <v>2.403</v>
      </c>
      <c r="K35" s="61">
        <f t="shared" si="0"/>
        <v>0.36044999999999999</v>
      </c>
    </row>
    <row r="36" spans="3:11">
      <c r="C36" s="66" t="s">
        <v>53</v>
      </c>
      <c r="D36" s="62">
        <v>44566</v>
      </c>
      <c r="E36" s="61" t="s">
        <v>51</v>
      </c>
      <c r="F36" s="61" t="s">
        <v>52</v>
      </c>
      <c r="G36" s="61">
        <v>2</v>
      </c>
      <c r="H36" s="68">
        <v>1549.5</v>
      </c>
      <c r="I36" s="61">
        <f t="shared" ref="I36:I67" si="5">G36*H36</f>
        <v>3099</v>
      </c>
      <c r="J36" s="61">
        <f t="shared" si="4"/>
        <v>3.0990000000000002</v>
      </c>
      <c r="K36" s="61">
        <f t="shared" ref="K36:K67" si="6">I36*0.015%</f>
        <v>0.46484999999999999</v>
      </c>
    </row>
    <row r="37" spans="3:11">
      <c r="C37" s="66" t="s">
        <v>53</v>
      </c>
      <c r="D37" s="62">
        <v>44566</v>
      </c>
      <c r="E37" s="61" t="s">
        <v>51</v>
      </c>
      <c r="F37" s="61" t="s">
        <v>52</v>
      </c>
      <c r="G37" s="61">
        <v>2</v>
      </c>
      <c r="H37" s="68">
        <v>1551</v>
      </c>
      <c r="I37" s="61">
        <f t="shared" si="5"/>
        <v>3102</v>
      </c>
      <c r="J37" s="61">
        <f t="shared" si="4"/>
        <v>3.1019999999999999</v>
      </c>
      <c r="K37" s="61">
        <f t="shared" si="6"/>
        <v>0.46529999999999994</v>
      </c>
    </row>
    <row r="38" spans="3:11">
      <c r="C38" s="66" t="s">
        <v>53</v>
      </c>
      <c r="D38" s="62">
        <v>44566</v>
      </c>
      <c r="E38" s="61" t="s">
        <v>51</v>
      </c>
      <c r="F38" s="61" t="s">
        <v>52</v>
      </c>
      <c r="G38" s="61">
        <v>2</v>
      </c>
      <c r="H38" s="68">
        <v>1550.8</v>
      </c>
      <c r="I38" s="61">
        <f t="shared" si="5"/>
        <v>3101.6</v>
      </c>
      <c r="J38" s="61">
        <f t="shared" si="4"/>
        <v>3.1015999999999999</v>
      </c>
      <c r="K38" s="61">
        <f t="shared" si="6"/>
        <v>0.46523999999999993</v>
      </c>
    </row>
    <row r="39" spans="3:11">
      <c r="C39" s="66" t="s">
        <v>53</v>
      </c>
      <c r="D39" s="62">
        <v>44566</v>
      </c>
      <c r="E39" s="61" t="s">
        <v>51</v>
      </c>
      <c r="F39" s="61" t="s">
        <v>52</v>
      </c>
      <c r="G39" s="61">
        <v>2</v>
      </c>
      <c r="H39" s="68">
        <v>1550.5</v>
      </c>
      <c r="I39" s="61">
        <f t="shared" si="5"/>
        <v>3101</v>
      </c>
      <c r="J39" s="61">
        <f t="shared" si="4"/>
        <v>3.101</v>
      </c>
      <c r="K39" s="61">
        <f t="shared" si="6"/>
        <v>0.46514999999999995</v>
      </c>
    </row>
    <row r="40" spans="3:11">
      <c r="C40" s="66" t="s">
        <v>53</v>
      </c>
      <c r="D40" s="62">
        <v>44566</v>
      </c>
      <c r="E40" s="61" t="s">
        <v>51</v>
      </c>
      <c r="F40" s="61" t="s">
        <v>52</v>
      </c>
      <c r="G40" s="61">
        <v>2</v>
      </c>
      <c r="H40" s="68">
        <v>1549</v>
      </c>
      <c r="I40" s="61">
        <f t="shared" si="5"/>
        <v>3098</v>
      </c>
      <c r="J40" s="61">
        <f t="shared" si="4"/>
        <v>3.0979999999999999</v>
      </c>
      <c r="K40" s="61">
        <f t="shared" si="6"/>
        <v>0.46469999999999995</v>
      </c>
    </row>
    <row r="41" spans="3:11">
      <c r="C41" s="66" t="s">
        <v>53</v>
      </c>
      <c r="D41" s="62">
        <v>44566</v>
      </c>
      <c r="E41" s="61" t="s">
        <v>51</v>
      </c>
      <c r="F41" s="61" t="s">
        <v>52</v>
      </c>
      <c r="G41" s="61">
        <v>2</v>
      </c>
      <c r="H41" s="68">
        <v>1549</v>
      </c>
      <c r="I41" s="61">
        <f t="shared" si="5"/>
        <v>3098</v>
      </c>
      <c r="J41" s="61">
        <f t="shared" si="4"/>
        <v>3.0979999999999999</v>
      </c>
      <c r="K41" s="61">
        <f t="shared" si="6"/>
        <v>0.46469999999999995</v>
      </c>
    </row>
    <row r="42" spans="3:11">
      <c r="C42" s="66" t="s">
        <v>53</v>
      </c>
      <c r="D42" s="62">
        <v>44566</v>
      </c>
      <c r="E42" s="61" t="s">
        <v>51</v>
      </c>
      <c r="F42" s="61" t="s">
        <v>52</v>
      </c>
      <c r="G42" s="61">
        <v>2</v>
      </c>
      <c r="H42" s="68">
        <v>1548</v>
      </c>
      <c r="I42" s="61">
        <f t="shared" si="5"/>
        <v>3096</v>
      </c>
      <c r="J42" s="61">
        <f t="shared" si="4"/>
        <v>3.0960000000000001</v>
      </c>
      <c r="K42" s="61">
        <f t="shared" si="6"/>
        <v>0.46439999999999998</v>
      </c>
    </row>
    <row r="43" spans="3:11">
      <c r="C43" s="66" t="s">
        <v>53</v>
      </c>
      <c r="D43" s="62">
        <v>44566</v>
      </c>
      <c r="E43" s="61" t="s">
        <v>51</v>
      </c>
      <c r="F43" s="61" t="s">
        <v>52</v>
      </c>
      <c r="G43" s="61">
        <v>10</v>
      </c>
      <c r="H43" s="68">
        <v>1568</v>
      </c>
      <c r="I43" s="61">
        <f t="shared" si="5"/>
        <v>15680</v>
      </c>
      <c r="J43" s="61">
        <f t="shared" si="4"/>
        <v>15.68</v>
      </c>
      <c r="K43" s="61">
        <f t="shared" si="6"/>
        <v>2.3519999999999999</v>
      </c>
    </row>
    <row r="44" spans="3:11">
      <c r="C44" s="66" t="s">
        <v>53</v>
      </c>
      <c r="D44" s="62">
        <v>44566</v>
      </c>
      <c r="E44" s="61" t="s">
        <v>51</v>
      </c>
      <c r="F44" s="61" t="s">
        <v>52</v>
      </c>
      <c r="G44" s="61">
        <v>10</v>
      </c>
      <c r="H44" s="68">
        <v>1567.5</v>
      </c>
      <c r="I44" s="61">
        <f t="shared" si="5"/>
        <v>15675</v>
      </c>
      <c r="J44" s="61">
        <f t="shared" si="4"/>
        <v>15.675000000000001</v>
      </c>
      <c r="K44" s="61">
        <f t="shared" si="6"/>
        <v>2.3512499999999998</v>
      </c>
    </row>
    <row r="45" spans="3:11">
      <c r="C45" s="66" t="s">
        <v>53</v>
      </c>
      <c r="D45" s="62">
        <v>44566</v>
      </c>
      <c r="E45" s="61" t="s">
        <v>51</v>
      </c>
      <c r="F45" s="61" t="s">
        <v>52</v>
      </c>
      <c r="G45" s="61">
        <v>10</v>
      </c>
      <c r="H45" s="68">
        <v>1567</v>
      </c>
      <c r="I45" s="61">
        <f t="shared" si="5"/>
        <v>15670</v>
      </c>
      <c r="J45" s="61">
        <f t="shared" si="4"/>
        <v>15.67</v>
      </c>
      <c r="K45" s="61">
        <f t="shared" si="6"/>
        <v>2.3504999999999998</v>
      </c>
    </row>
    <row r="46" spans="3:11">
      <c r="C46" s="66" t="s">
        <v>53</v>
      </c>
      <c r="D46" s="62">
        <v>44566</v>
      </c>
      <c r="E46" s="61" t="s">
        <v>51</v>
      </c>
      <c r="F46" s="61" t="s">
        <v>52</v>
      </c>
      <c r="G46" s="61">
        <v>10</v>
      </c>
      <c r="H46" s="68">
        <v>1565</v>
      </c>
      <c r="I46" s="61">
        <f t="shared" si="5"/>
        <v>15650</v>
      </c>
      <c r="J46" s="61">
        <f t="shared" si="4"/>
        <v>15.65</v>
      </c>
      <c r="K46" s="61">
        <f t="shared" si="6"/>
        <v>2.3474999999999997</v>
      </c>
    </row>
    <row r="47" spans="3:11">
      <c r="C47" s="66" t="s">
        <v>54</v>
      </c>
      <c r="D47" s="62">
        <v>44566</v>
      </c>
      <c r="E47" s="61" t="s">
        <v>51</v>
      </c>
      <c r="F47" s="61" t="s">
        <v>52</v>
      </c>
      <c r="G47" s="61">
        <v>5</v>
      </c>
      <c r="H47" s="68">
        <v>2462</v>
      </c>
      <c r="I47" s="61">
        <f t="shared" si="5"/>
        <v>12310</v>
      </c>
      <c r="J47" s="61">
        <f t="shared" si="4"/>
        <v>12.31</v>
      </c>
      <c r="K47" s="61">
        <f t="shared" si="6"/>
        <v>1.8464999999999998</v>
      </c>
    </row>
    <row r="48" spans="3:11">
      <c r="C48" s="66" t="s">
        <v>53</v>
      </c>
      <c r="D48" s="62">
        <v>44567</v>
      </c>
      <c r="E48" s="61" t="s">
        <v>51</v>
      </c>
      <c r="F48" s="61" t="s">
        <v>52</v>
      </c>
      <c r="G48" s="61">
        <v>2</v>
      </c>
      <c r="H48" s="68">
        <v>1534</v>
      </c>
      <c r="I48" s="61">
        <f t="shared" si="5"/>
        <v>3068</v>
      </c>
      <c r="J48" s="61">
        <f t="shared" si="4"/>
        <v>3.0680000000000001</v>
      </c>
      <c r="K48" s="61">
        <f t="shared" si="6"/>
        <v>0.46019999999999994</v>
      </c>
    </row>
    <row r="49" spans="3:11">
      <c r="C49" s="66" t="s">
        <v>54</v>
      </c>
      <c r="D49" s="62">
        <v>44567</v>
      </c>
      <c r="E49" s="61" t="s">
        <v>51</v>
      </c>
      <c r="F49" s="61" t="s">
        <v>52</v>
      </c>
      <c r="G49" s="61">
        <v>2</v>
      </c>
      <c r="H49" s="68">
        <v>2433.8000000000002</v>
      </c>
      <c r="I49" s="61">
        <f t="shared" si="5"/>
        <v>4867.6000000000004</v>
      </c>
      <c r="J49" s="61">
        <f t="shared" si="4"/>
        <v>4.8676000000000004</v>
      </c>
      <c r="K49" s="61">
        <f t="shared" si="6"/>
        <v>0.73014000000000001</v>
      </c>
    </row>
    <row r="50" spans="3:11">
      <c r="C50" s="66" t="s">
        <v>53</v>
      </c>
      <c r="D50" s="62">
        <v>44567</v>
      </c>
      <c r="E50" s="61" t="s">
        <v>51</v>
      </c>
      <c r="F50" s="61" t="s">
        <v>52</v>
      </c>
      <c r="G50" s="61">
        <v>10</v>
      </c>
      <c r="H50" s="68">
        <v>1535</v>
      </c>
      <c r="I50" s="61">
        <f t="shared" si="5"/>
        <v>15350</v>
      </c>
      <c r="J50" s="61">
        <f t="shared" si="4"/>
        <v>15.35</v>
      </c>
      <c r="K50" s="61">
        <f t="shared" si="6"/>
        <v>2.3024999999999998</v>
      </c>
    </row>
    <row r="51" spans="3:11">
      <c r="C51" s="66" t="s">
        <v>54</v>
      </c>
      <c r="D51" s="62">
        <v>44567</v>
      </c>
      <c r="E51" s="61" t="s">
        <v>51</v>
      </c>
      <c r="F51" s="61" t="s">
        <v>52</v>
      </c>
      <c r="G51" s="61">
        <v>5</v>
      </c>
      <c r="H51" s="68">
        <v>2434</v>
      </c>
      <c r="I51" s="61">
        <f t="shared" si="5"/>
        <v>12170</v>
      </c>
      <c r="J51" s="61">
        <f t="shared" si="4"/>
        <v>12.17</v>
      </c>
      <c r="K51" s="61">
        <f t="shared" si="6"/>
        <v>1.8254999999999999</v>
      </c>
    </row>
    <row r="52" spans="3:11">
      <c r="C52" s="66" t="s">
        <v>55</v>
      </c>
      <c r="D52" s="62">
        <v>44567</v>
      </c>
      <c r="E52" s="61" t="s">
        <v>51</v>
      </c>
      <c r="F52" s="61" t="s">
        <v>52</v>
      </c>
      <c r="G52" s="61">
        <v>2</v>
      </c>
      <c r="H52" s="68">
        <v>2388</v>
      </c>
      <c r="I52" s="61">
        <f t="shared" si="5"/>
        <v>4776</v>
      </c>
      <c r="J52" s="61">
        <f t="shared" si="4"/>
        <v>4.7759999999999998</v>
      </c>
      <c r="K52" s="61">
        <f t="shared" si="6"/>
        <v>0.71639999999999993</v>
      </c>
    </row>
    <row r="53" spans="3:11">
      <c r="C53" s="66" t="s">
        <v>54</v>
      </c>
      <c r="D53" s="62">
        <v>44567</v>
      </c>
      <c r="E53" s="61" t="s">
        <v>51</v>
      </c>
      <c r="F53" s="61" t="s">
        <v>52</v>
      </c>
      <c r="G53" s="61">
        <v>5</v>
      </c>
      <c r="H53" s="68">
        <v>2420</v>
      </c>
      <c r="I53" s="61">
        <f t="shared" si="5"/>
        <v>12100</v>
      </c>
      <c r="J53" s="61">
        <f t="shared" si="4"/>
        <v>12.1</v>
      </c>
      <c r="K53" s="61">
        <f t="shared" si="6"/>
        <v>1.8149999999999999</v>
      </c>
    </row>
    <row r="54" spans="3:11">
      <c r="C54" s="66" t="s">
        <v>54</v>
      </c>
      <c r="D54" s="62">
        <v>44567</v>
      </c>
      <c r="E54" s="61" t="s">
        <v>51</v>
      </c>
      <c r="F54" s="61" t="s">
        <v>52</v>
      </c>
      <c r="G54" s="61">
        <v>15</v>
      </c>
      <c r="H54" s="68">
        <v>2418</v>
      </c>
      <c r="I54" s="61">
        <f t="shared" si="5"/>
        <v>36270</v>
      </c>
      <c r="J54" s="61">
        <f t="shared" si="4"/>
        <v>36.270000000000003</v>
      </c>
      <c r="K54" s="61">
        <f t="shared" si="6"/>
        <v>5.4404999999999992</v>
      </c>
    </row>
    <row r="55" spans="3:11">
      <c r="C55" s="66" t="s">
        <v>55</v>
      </c>
      <c r="D55" s="62">
        <v>44567</v>
      </c>
      <c r="E55" s="61" t="s">
        <v>51</v>
      </c>
      <c r="F55" s="61" t="s">
        <v>52</v>
      </c>
      <c r="G55" s="61">
        <v>5</v>
      </c>
      <c r="H55" s="68">
        <v>2390</v>
      </c>
      <c r="I55" s="61">
        <f t="shared" si="5"/>
        <v>11950</v>
      </c>
      <c r="J55" s="61">
        <f t="shared" si="4"/>
        <v>11.950000000000001</v>
      </c>
      <c r="K55" s="61">
        <f t="shared" si="6"/>
        <v>1.7924999999999998</v>
      </c>
    </row>
    <row r="56" spans="3:11">
      <c r="C56" s="66" t="s">
        <v>55</v>
      </c>
      <c r="D56" s="62">
        <v>44567</v>
      </c>
      <c r="E56" s="61" t="s">
        <v>51</v>
      </c>
      <c r="F56" s="61" t="s">
        <v>52</v>
      </c>
      <c r="G56" s="61">
        <v>5</v>
      </c>
      <c r="H56" s="68">
        <v>2389</v>
      </c>
      <c r="I56" s="61">
        <f t="shared" si="5"/>
        <v>11945</v>
      </c>
      <c r="J56" s="61">
        <f t="shared" si="4"/>
        <v>11.945</v>
      </c>
      <c r="K56" s="61">
        <f t="shared" si="6"/>
        <v>1.79175</v>
      </c>
    </row>
    <row r="57" spans="3:11">
      <c r="C57" s="66" t="s">
        <v>55</v>
      </c>
      <c r="D57" s="62">
        <v>44567</v>
      </c>
      <c r="E57" s="61" t="s">
        <v>51</v>
      </c>
      <c r="F57" s="61" t="s">
        <v>52</v>
      </c>
      <c r="G57" s="61">
        <v>5</v>
      </c>
      <c r="H57" s="68">
        <v>2391</v>
      </c>
      <c r="I57" s="61">
        <f t="shared" si="5"/>
        <v>11955</v>
      </c>
      <c r="J57" s="61">
        <f t="shared" si="4"/>
        <v>11.955</v>
      </c>
      <c r="K57" s="61">
        <f t="shared" si="6"/>
        <v>1.7932499999999998</v>
      </c>
    </row>
    <row r="58" spans="3:11">
      <c r="C58" s="66" t="s">
        <v>55</v>
      </c>
      <c r="D58" s="62">
        <v>44567</v>
      </c>
      <c r="E58" s="61" t="s">
        <v>51</v>
      </c>
      <c r="F58" s="61" t="s">
        <v>52</v>
      </c>
      <c r="G58" s="61">
        <v>6</v>
      </c>
      <c r="H58" s="68">
        <v>2388.9499999999998</v>
      </c>
      <c r="I58" s="61">
        <f t="shared" si="5"/>
        <v>14333.699999999999</v>
      </c>
      <c r="J58" s="61">
        <f t="shared" si="4"/>
        <v>14.333699999999999</v>
      </c>
      <c r="K58" s="61">
        <f t="shared" si="6"/>
        <v>2.1500549999999996</v>
      </c>
    </row>
    <row r="59" spans="3:11">
      <c r="C59" s="66" t="s">
        <v>60</v>
      </c>
      <c r="D59" s="62">
        <v>44571</v>
      </c>
      <c r="E59" s="61" t="s">
        <v>51</v>
      </c>
      <c r="F59" s="61" t="s">
        <v>52</v>
      </c>
      <c r="G59" s="61">
        <v>1</v>
      </c>
      <c r="H59" s="68">
        <v>8205</v>
      </c>
      <c r="I59" s="61">
        <f t="shared" si="5"/>
        <v>8205</v>
      </c>
      <c r="J59" s="61">
        <f t="shared" si="4"/>
        <v>8.2050000000000001</v>
      </c>
      <c r="K59" s="61">
        <f t="shared" si="6"/>
        <v>1.2307499999999998</v>
      </c>
    </row>
    <row r="60" spans="3:11">
      <c r="C60" s="66" t="s">
        <v>60</v>
      </c>
      <c r="D60" s="62">
        <v>44571</v>
      </c>
      <c r="E60" s="61" t="s">
        <v>51</v>
      </c>
      <c r="F60" s="61" t="s">
        <v>52</v>
      </c>
      <c r="G60" s="61">
        <v>1</v>
      </c>
      <c r="H60" s="68">
        <v>8180</v>
      </c>
      <c r="I60" s="61">
        <f t="shared" si="5"/>
        <v>8180</v>
      </c>
      <c r="J60" s="61">
        <f t="shared" si="4"/>
        <v>8.18</v>
      </c>
      <c r="K60" s="61">
        <f t="shared" si="6"/>
        <v>1.2269999999999999</v>
      </c>
    </row>
    <row r="61" spans="3:11">
      <c r="C61" s="66" t="s">
        <v>61</v>
      </c>
      <c r="D61" s="62">
        <v>44571</v>
      </c>
      <c r="E61" s="61" t="s">
        <v>51</v>
      </c>
      <c r="F61" s="61" t="s">
        <v>52</v>
      </c>
      <c r="G61" s="61">
        <v>1</v>
      </c>
      <c r="H61" s="68">
        <v>3442</v>
      </c>
      <c r="I61" s="61">
        <f t="shared" si="5"/>
        <v>3442</v>
      </c>
      <c r="J61" s="61">
        <f t="shared" si="4"/>
        <v>3.4420000000000002</v>
      </c>
      <c r="K61" s="61">
        <f t="shared" si="6"/>
        <v>0.51629999999999998</v>
      </c>
    </row>
    <row r="62" spans="3:11">
      <c r="C62" s="66" t="s">
        <v>61</v>
      </c>
      <c r="D62" s="62">
        <v>44571</v>
      </c>
      <c r="E62" s="61" t="s">
        <v>51</v>
      </c>
      <c r="F62" s="61" t="s">
        <v>52</v>
      </c>
      <c r="G62" s="61">
        <v>1</v>
      </c>
      <c r="H62" s="68">
        <v>3442</v>
      </c>
      <c r="I62" s="61">
        <f t="shared" si="5"/>
        <v>3442</v>
      </c>
      <c r="J62" s="61">
        <f t="shared" si="4"/>
        <v>3.4420000000000002</v>
      </c>
      <c r="K62" s="61">
        <f t="shared" si="6"/>
        <v>0.51629999999999998</v>
      </c>
    </row>
    <row r="63" spans="3:11">
      <c r="C63" s="66" t="s">
        <v>61</v>
      </c>
      <c r="D63" s="62">
        <v>44571</v>
      </c>
      <c r="E63" s="61" t="s">
        <v>51</v>
      </c>
      <c r="F63" s="61" t="s">
        <v>52</v>
      </c>
      <c r="G63" s="61">
        <v>1</v>
      </c>
      <c r="H63" s="68">
        <v>3440</v>
      </c>
      <c r="I63" s="61">
        <f t="shared" si="5"/>
        <v>3440</v>
      </c>
      <c r="J63" s="61">
        <f t="shared" si="4"/>
        <v>3.44</v>
      </c>
      <c r="K63" s="61">
        <f t="shared" si="6"/>
        <v>0.5159999999999999</v>
      </c>
    </row>
    <row r="64" spans="3:11">
      <c r="C64" s="66" t="s">
        <v>60</v>
      </c>
      <c r="D64" s="62">
        <v>44571</v>
      </c>
      <c r="E64" s="61" t="s">
        <v>51</v>
      </c>
      <c r="F64" s="61" t="s">
        <v>52</v>
      </c>
      <c r="G64" s="61">
        <v>1</v>
      </c>
      <c r="H64" s="68">
        <v>8185</v>
      </c>
      <c r="I64" s="61">
        <f t="shared" si="5"/>
        <v>8185</v>
      </c>
      <c r="J64" s="61">
        <f t="shared" si="4"/>
        <v>8.1850000000000005</v>
      </c>
      <c r="K64" s="61">
        <f t="shared" si="6"/>
        <v>1.2277499999999999</v>
      </c>
    </row>
    <row r="65" spans="3:11">
      <c r="C65" s="66" t="s">
        <v>60</v>
      </c>
      <c r="D65" s="62">
        <v>44571</v>
      </c>
      <c r="E65" s="61" t="s">
        <v>51</v>
      </c>
      <c r="F65" s="61" t="s">
        <v>52</v>
      </c>
      <c r="G65" s="61">
        <v>1</v>
      </c>
      <c r="H65" s="68">
        <v>8165</v>
      </c>
      <c r="I65" s="61">
        <f t="shared" si="5"/>
        <v>8165</v>
      </c>
      <c r="J65" s="61">
        <f t="shared" si="4"/>
        <v>8.1650000000000009</v>
      </c>
      <c r="K65" s="61">
        <f t="shared" si="6"/>
        <v>1.2247499999999998</v>
      </c>
    </row>
    <row r="66" spans="3:11">
      <c r="C66" s="66" t="s">
        <v>61</v>
      </c>
      <c r="D66" s="62">
        <v>44571</v>
      </c>
      <c r="E66" s="61" t="s">
        <v>51</v>
      </c>
      <c r="F66" s="61" t="s">
        <v>52</v>
      </c>
      <c r="G66" s="61">
        <v>1</v>
      </c>
      <c r="H66" s="68">
        <v>3435</v>
      </c>
      <c r="I66" s="61">
        <f t="shared" si="5"/>
        <v>3435</v>
      </c>
      <c r="J66" s="61">
        <f t="shared" si="4"/>
        <v>3.4350000000000001</v>
      </c>
      <c r="K66" s="61">
        <f t="shared" si="6"/>
        <v>0.51524999999999999</v>
      </c>
    </row>
    <row r="67" spans="3:11">
      <c r="C67" s="66" t="s">
        <v>60</v>
      </c>
      <c r="D67" s="62">
        <v>44571</v>
      </c>
      <c r="E67" s="61" t="s">
        <v>51</v>
      </c>
      <c r="F67" s="61" t="s">
        <v>52</v>
      </c>
      <c r="G67" s="61">
        <v>1</v>
      </c>
      <c r="H67" s="68">
        <v>8130</v>
      </c>
      <c r="I67" s="61">
        <f t="shared" si="5"/>
        <v>8130</v>
      </c>
      <c r="J67" s="61">
        <f t="shared" si="4"/>
        <v>8.1300000000000008</v>
      </c>
      <c r="K67" s="61">
        <f t="shared" si="6"/>
        <v>1.2194999999999998</v>
      </c>
    </row>
    <row r="68" spans="3:11">
      <c r="C68" s="66" t="s">
        <v>62</v>
      </c>
      <c r="D68" s="62">
        <v>44572</v>
      </c>
      <c r="E68" s="61" t="s">
        <v>51</v>
      </c>
      <c r="F68" s="61" t="s">
        <v>52</v>
      </c>
      <c r="G68" s="61">
        <v>1</v>
      </c>
      <c r="H68" s="68">
        <v>804.6</v>
      </c>
      <c r="I68" s="61">
        <f t="shared" ref="I68:I99" si="7">G68*H68</f>
        <v>804.6</v>
      </c>
      <c r="J68" s="61">
        <f t="shared" si="4"/>
        <v>0.80460000000000009</v>
      </c>
      <c r="K68" s="61">
        <f t="shared" ref="K68:K99" si="8">I68*0.015%</f>
        <v>0.12068999999999999</v>
      </c>
    </row>
    <row r="69" spans="3:11">
      <c r="C69" s="66" t="s">
        <v>63</v>
      </c>
      <c r="D69" s="62">
        <v>44572</v>
      </c>
      <c r="E69" s="61" t="s">
        <v>51</v>
      </c>
      <c r="F69" s="61" t="s">
        <v>52</v>
      </c>
      <c r="G69" s="61">
        <v>1</v>
      </c>
      <c r="H69" s="68">
        <v>701</v>
      </c>
      <c r="I69" s="61">
        <f t="shared" si="7"/>
        <v>701</v>
      </c>
      <c r="J69" s="61">
        <f t="shared" si="4"/>
        <v>0.70100000000000007</v>
      </c>
      <c r="K69" s="61">
        <f t="shared" si="8"/>
        <v>0.10514999999999999</v>
      </c>
    </row>
    <row r="70" spans="3:11">
      <c r="C70" s="66" t="s">
        <v>62</v>
      </c>
      <c r="D70" s="62">
        <v>44572</v>
      </c>
      <c r="E70" s="61" t="s">
        <v>51</v>
      </c>
      <c r="F70" s="61" t="s">
        <v>52</v>
      </c>
      <c r="G70" s="61">
        <v>1</v>
      </c>
      <c r="H70" s="68">
        <v>804</v>
      </c>
      <c r="I70" s="61">
        <f t="shared" si="7"/>
        <v>804</v>
      </c>
      <c r="J70" s="61">
        <f t="shared" si="4"/>
        <v>0.80400000000000005</v>
      </c>
      <c r="K70" s="61">
        <f t="shared" si="8"/>
        <v>0.12059999999999998</v>
      </c>
    </row>
    <row r="71" spans="3:11">
      <c r="C71" s="66" t="s">
        <v>63</v>
      </c>
      <c r="D71" s="62">
        <v>44572</v>
      </c>
      <c r="E71" s="61" t="s">
        <v>51</v>
      </c>
      <c r="F71" s="61" t="s">
        <v>52</v>
      </c>
      <c r="G71" s="61">
        <v>1</v>
      </c>
      <c r="H71" s="68">
        <v>700</v>
      </c>
      <c r="I71" s="61">
        <f t="shared" si="7"/>
        <v>700</v>
      </c>
      <c r="J71" s="61">
        <f t="shared" si="4"/>
        <v>0.70000000000000007</v>
      </c>
      <c r="K71" s="61">
        <f t="shared" si="8"/>
        <v>0.105</v>
      </c>
    </row>
    <row r="72" spans="3:11">
      <c r="C72" s="66" t="s">
        <v>63</v>
      </c>
      <c r="D72" s="62">
        <v>44572</v>
      </c>
      <c r="E72" s="61" t="s">
        <v>51</v>
      </c>
      <c r="F72" s="61" t="s">
        <v>52</v>
      </c>
      <c r="G72" s="61">
        <v>1</v>
      </c>
      <c r="H72" s="68">
        <v>698.95</v>
      </c>
      <c r="I72" s="61">
        <f t="shared" si="7"/>
        <v>698.95</v>
      </c>
      <c r="J72" s="61">
        <f t="shared" si="4"/>
        <v>0.69895000000000007</v>
      </c>
      <c r="K72" s="61">
        <f t="shared" si="8"/>
        <v>0.10484249999999999</v>
      </c>
    </row>
    <row r="73" spans="3:11">
      <c r="C73" s="66" t="s">
        <v>62</v>
      </c>
      <c r="D73" s="62">
        <v>44572</v>
      </c>
      <c r="E73" s="61" t="s">
        <v>51</v>
      </c>
      <c r="F73" s="61" t="s">
        <v>52</v>
      </c>
      <c r="G73" s="61">
        <v>1</v>
      </c>
      <c r="H73" s="68">
        <v>803</v>
      </c>
      <c r="I73" s="61">
        <f t="shared" si="7"/>
        <v>803</v>
      </c>
      <c r="J73" s="61">
        <f t="shared" si="4"/>
        <v>0.80300000000000005</v>
      </c>
      <c r="K73" s="61">
        <f t="shared" si="8"/>
        <v>0.12044999999999999</v>
      </c>
    </row>
    <row r="74" spans="3:11">
      <c r="C74" s="66" t="s">
        <v>63</v>
      </c>
      <c r="D74" s="62">
        <v>44572</v>
      </c>
      <c r="E74" s="61" t="s">
        <v>51</v>
      </c>
      <c r="F74" s="61" t="s">
        <v>52</v>
      </c>
      <c r="G74" s="61">
        <v>1</v>
      </c>
      <c r="H74" s="68">
        <v>698</v>
      </c>
      <c r="I74" s="61">
        <f t="shared" si="7"/>
        <v>698</v>
      </c>
      <c r="J74" s="61">
        <f t="shared" si="4"/>
        <v>0.69800000000000006</v>
      </c>
      <c r="K74" s="61">
        <f t="shared" si="8"/>
        <v>0.10469999999999999</v>
      </c>
    </row>
    <row r="75" spans="3:11">
      <c r="C75" s="66" t="s">
        <v>63</v>
      </c>
      <c r="D75" s="62">
        <v>44572</v>
      </c>
      <c r="E75" s="61" t="s">
        <v>51</v>
      </c>
      <c r="F75" s="61" t="s">
        <v>52</v>
      </c>
      <c r="G75" s="61">
        <v>1</v>
      </c>
      <c r="H75" s="68">
        <v>697</v>
      </c>
      <c r="I75" s="61">
        <f t="shared" si="7"/>
        <v>697</v>
      </c>
      <c r="J75" s="61">
        <f t="shared" si="4"/>
        <v>0.69700000000000006</v>
      </c>
      <c r="K75" s="61">
        <f t="shared" si="8"/>
        <v>0.10454999999999999</v>
      </c>
    </row>
    <row r="76" spans="3:11">
      <c r="C76" s="66" t="s">
        <v>63</v>
      </c>
      <c r="D76" s="62">
        <v>44572</v>
      </c>
      <c r="E76" s="61" t="s">
        <v>51</v>
      </c>
      <c r="F76" s="61" t="s">
        <v>52</v>
      </c>
      <c r="G76" s="61">
        <v>1</v>
      </c>
      <c r="H76" s="68">
        <v>696</v>
      </c>
      <c r="I76" s="61">
        <f t="shared" si="7"/>
        <v>696</v>
      </c>
      <c r="J76" s="61">
        <f t="shared" si="4"/>
        <v>0.69600000000000006</v>
      </c>
      <c r="K76" s="61">
        <f t="shared" si="8"/>
        <v>0.10439999999999999</v>
      </c>
    </row>
    <row r="77" spans="3:11">
      <c r="C77" s="66" t="s">
        <v>62</v>
      </c>
      <c r="D77" s="62">
        <v>44572</v>
      </c>
      <c r="E77" s="61" t="s">
        <v>51</v>
      </c>
      <c r="F77" s="61" t="s">
        <v>52</v>
      </c>
      <c r="G77" s="61">
        <v>1</v>
      </c>
      <c r="H77" s="68">
        <v>808</v>
      </c>
      <c r="I77" s="61">
        <f t="shared" si="7"/>
        <v>808</v>
      </c>
      <c r="J77" s="61">
        <f t="shared" si="4"/>
        <v>0.80800000000000005</v>
      </c>
      <c r="K77" s="61">
        <f t="shared" si="8"/>
        <v>0.12119999999999999</v>
      </c>
    </row>
    <row r="78" spans="3:11">
      <c r="C78" s="66" t="s">
        <v>64</v>
      </c>
      <c r="D78" s="62">
        <v>44572</v>
      </c>
      <c r="E78" s="61" t="s">
        <v>51</v>
      </c>
      <c r="F78" s="61" t="s">
        <v>52</v>
      </c>
      <c r="G78" s="61">
        <v>2</v>
      </c>
      <c r="H78" s="68">
        <v>886</v>
      </c>
      <c r="I78" s="61">
        <f t="shared" si="7"/>
        <v>1772</v>
      </c>
      <c r="J78" s="61">
        <f t="shared" si="4"/>
        <v>1.772</v>
      </c>
      <c r="K78" s="61">
        <f t="shared" si="8"/>
        <v>0.26579999999999998</v>
      </c>
    </row>
    <row r="79" spans="3:11">
      <c r="C79" s="66" t="s">
        <v>62</v>
      </c>
      <c r="D79" s="62">
        <v>44572</v>
      </c>
      <c r="E79" s="61" t="s">
        <v>51</v>
      </c>
      <c r="F79" s="61" t="s">
        <v>52</v>
      </c>
      <c r="G79" s="61">
        <v>10</v>
      </c>
      <c r="H79" s="68">
        <v>810</v>
      </c>
      <c r="I79" s="61">
        <f t="shared" si="7"/>
        <v>8100</v>
      </c>
      <c r="J79" s="61">
        <f t="shared" si="4"/>
        <v>8.1</v>
      </c>
      <c r="K79" s="61">
        <f t="shared" si="8"/>
        <v>1.2149999999999999</v>
      </c>
    </row>
    <row r="80" spans="3:11">
      <c r="C80" s="66" t="s">
        <v>62</v>
      </c>
      <c r="D80" s="62">
        <v>44572</v>
      </c>
      <c r="E80" s="61" t="s">
        <v>51</v>
      </c>
      <c r="F80" s="61" t="s">
        <v>52</v>
      </c>
      <c r="G80" s="61">
        <v>5</v>
      </c>
      <c r="H80" s="68">
        <v>808</v>
      </c>
      <c r="I80" s="61">
        <f t="shared" si="7"/>
        <v>4040</v>
      </c>
      <c r="J80" s="61">
        <f t="shared" si="4"/>
        <v>4.04</v>
      </c>
      <c r="K80" s="61">
        <f t="shared" si="8"/>
        <v>0.60599999999999998</v>
      </c>
    </row>
    <row r="81" spans="3:11">
      <c r="C81" s="66" t="s">
        <v>65</v>
      </c>
      <c r="D81" s="62">
        <v>44573</v>
      </c>
      <c r="E81" s="61" t="s">
        <v>51</v>
      </c>
      <c r="F81" s="61" t="s">
        <v>52</v>
      </c>
      <c r="G81" s="61">
        <v>3</v>
      </c>
      <c r="H81" s="68">
        <v>232.55</v>
      </c>
      <c r="I81" s="61">
        <f t="shared" si="7"/>
        <v>697.65000000000009</v>
      </c>
      <c r="J81" s="61">
        <f t="shared" si="4"/>
        <v>0.6976500000000001</v>
      </c>
      <c r="K81" s="61">
        <f t="shared" si="8"/>
        <v>0.1046475</v>
      </c>
    </row>
    <row r="82" spans="3:11">
      <c r="C82" s="66" t="s">
        <v>65</v>
      </c>
      <c r="D82" s="62">
        <v>44573</v>
      </c>
      <c r="E82" s="61" t="s">
        <v>51</v>
      </c>
      <c r="F82" s="61" t="s">
        <v>52</v>
      </c>
      <c r="G82" s="61">
        <v>3</v>
      </c>
      <c r="H82" s="68">
        <v>232.55</v>
      </c>
      <c r="I82" s="61">
        <f t="shared" si="7"/>
        <v>697.65000000000009</v>
      </c>
      <c r="J82" s="61">
        <f t="shared" si="4"/>
        <v>0.6976500000000001</v>
      </c>
      <c r="K82" s="61">
        <f t="shared" si="8"/>
        <v>0.1046475</v>
      </c>
    </row>
    <row r="83" spans="3:11">
      <c r="C83" s="66" t="s">
        <v>66</v>
      </c>
      <c r="D83" s="62">
        <v>44573</v>
      </c>
      <c r="E83" s="61" t="s">
        <v>51</v>
      </c>
      <c r="F83" s="61" t="s">
        <v>52</v>
      </c>
      <c r="G83" s="61">
        <v>1</v>
      </c>
      <c r="H83" s="68">
        <v>3546.05</v>
      </c>
      <c r="I83" s="61">
        <f t="shared" si="7"/>
        <v>3546.05</v>
      </c>
      <c r="J83" s="61">
        <f t="shared" si="4"/>
        <v>3.5460500000000001</v>
      </c>
      <c r="K83" s="61">
        <f t="shared" si="8"/>
        <v>0.53190749999999998</v>
      </c>
    </row>
    <row r="84" spans="3:11">
      <c r="C84" s="66" t="s">
        <v>66</v>
      </c>
      <c r="D84" s="62">
        <v>44573</v>
      </c>
      <c r="E84" s="61" t="s">
        <v>51</v>
      </c>
      <c r="F84" s="61" t="s">
        <v>52</v>
      </c>
      <c r="G84" s="61">
        <v>1</v>
      </c>
      <c r="H84" s="68">
        <v>3546.05</v>
      </c>
      <c r="I84" s="61">
        <f t="shared" si="7"/>
        <v>3546.05</v>
      </c>
      <c r="J84" s="61">
        <f t="shared" si="4"/>
        <v>3.5460500000000001</v>
      </c>
      <c r="K84" s="61">
        <f t="shared" si="8"/>
        <v>0.53190749999999998</v>
      </c>
    </row>
    <row r="85" spans="3:11">
      <c r="C85" s="66" t="s">
        <v>61</v>
      </c>
      <c r="D85" s="62">
        <v>44573</v>
      </c>
      <c r="E85" s="61" t="s">
        <v>51</v>
      </c>
      <c r="F85" s="61" t="s">
        <v>52</v>
      </c>
      <c r="G85" s="61">
        <v>1</v>
      </c>
      <c r="H85" s="68">
        <v>3435.7</v>
      </c>
      <c r="I85" s="61">
        <f t="shared" si="7"/>
        <v>3435.7</v>
      </c>
      <c r="J85" s="61">
        <f t="shared" si="4"/>
        <v>3.4356999999999998</v>
      </c>
      <c r="K85" s="61">
        <f t="shared" si="8"/>
        <v>0.5153549999999999</v>
      </c>
    </row>
    <row r="86" spans="3:11">
      <c r="C86" s="66" t="s">
        <v>63</v>
      </c>
      <c r="D86" s="62">
        <v>44573</v>
      </c>
      <c r="E86" s="61" t="s">
        <v>51</v>
      </c>
      <c r="F86" s="61" t="s">
        <v>52</v>
      </c>
      <c r="G86" s="61">
        <v>4</v>
      </c>
      <c r="H86" s="68">
        <v>711</v>
      </c>
      <c r="I86" s="61">
        <f t="shared" si="7"/>
        <v>2844</v>
      </c>
      <c r="J86" s="61">
        <f t="shared" si="4"/>
        <v>2.8439999999999999</v>
      </c>
      <c r="K86" s="61">
        <f t="shared" si="8"/>
        <v>0.42659999999999998</v>
      </c>
    </row>
    <row r="87" spans="3:11">
      <c r="C87" s="66" t="s">
        <v>67</v>
      </c>
      <c r="D87" s="62">
        <v>44573</v>
      </c>
      <c r="E87" s="61" t="s">
        <v>51</v>
      </c>
      <c r="F87" s="61" t="s">
        <v>52</v>
      </c>
      <c r="G87" s="61">
        <v>1</v>
      </c>
      <c r="H87" s="68">
        <v>3750.6</v>
      </c>
      <c r="I87" s="61">
        <f t="shared" si="7"/>
        <v>3750.6</v>
      </c>
      <c r="J87" s="61">
        <f t="shared" si="4"/>
        <v>3.7505999999999999</v>
      </c>
      <c r="K87" s="61">
        <f t="shared" si="8"/>
        <v>0.56258999999999992</v>
      </c>
    </row>
    <row r="88" spans="3:11">
      <c r="C88" s="66" t="s">
        <v>68</v>
      </c>
      <c r="D88" s="62">
        <v>44573</v>
      </c>
      <c r="E88" s="61" t="s">
        <v>51</v>
      </c>
      <c r="F88" s="61" t="s">
        <v>52</v>
      </c>
      <c r="G88" s="61">
        <v>1</v>
      </c>
      <c r="H88" s="68">
        <v>2744.65</v>
      </c>
      <c r="I88" s="61">
        <f t="shared" si="7"/>
        <v>2744.65</v>
      </c>
      <c r="J88" s="61">
        <f t="shared" si="4"/>
        <v>2.74465</v>
      </c>
      <c r="K88" s="61">
        <f t="shared" si="8"/>
        <v>0.41169749999999999</v>
      </c>
    </row>
    <row r="89" spans="3:11">
      <c r="C89" s="66" t="s">
        <v>53</v>
      </c>
      <c r="D89" s="62">
        <v>44573</v>
      </c>
      <c r="E89" s="61" t="s">
        <v>51</v>
      </c>
      <c r="F89" s="61" t="s">
        <v>52</v>
      </c>
      <c r="G89" s="61">
        <v>3</v>
      </c>
      <c r="H89" s="68">
        <v>1569.15</v>
      </c>
      <c r="I89" s="61">
        <f t="shared" si="7"/>
        <v>4707.4500000000007</v>
      </c>
      <c r="J89" s="61">
        <f t="shared" si="4"/>
        <v>4.7074500000000006</v>
      </c>
      <c r="K89" s="61">
        <f t="shared" si="8"/>
        <v>0.70611750000000006</v>
      </c>
    </row>
    <row r="90" spans="3:11">
      <c r="C90" s="66" t="s">
        <v>55</v>
      </c>
      <c r="D90" s="62">
        <v>44573</v>
      </c>
      <c r="E90" s="61" t="s">
        <v>51</v>
      </c>
      <c r="F90" s="61" t="s">
        <v>52</v>
      </c>
      <c r="G90" s="61">
        <v>2</v>
      </c>
      <c r="H90" s="68">
        <v>2405.0500000000002</v>
      </c>
      <c r="I90" s="61">
        <f t="shared" si="7"/>
        <v>4810.1000000000004</v>
      </c>
      <c r="J90" s="61">
        <f t="shared" si="4"/>
        <v>4.8101000000000003</v>
      </c>
      <c r="K90" s="61">
        <f t="shared" si="8"/>
        <v>0.72151500000000002</v>
      </c>
    </row>
    <row r="91" spans="3:11">
      <c r="C91" s="66" t="s">
        <v>62</v>
      </c>
      <c r="D91" s="62">
        <v>44573</v>
      </c>
      <c r="E91" s="61" t="s">
        <v>51</v>
      </c>
      <c r="F91" s="61" t="s">
        <v>52</v>
      </c>
      <c r="G91" s="61">
        <v>6</v>
      </c>
      <c r="H91" s="68">
        <v>817.35</v>
      </c>
      <c r="I91" s="61">
        <f t="shared" si="7"/>
        <v>4904.1000000000004</v>
      </c>
      <c r="J91" s="61">
        <f t="shared" ref="J91:J154" si="9">0.1%*I91</f>
        <v>4.9041000000000006</v>
      </c>
      <c r="K91" s="61">
        <f t="shared" si="8"/>
        <v>0.73561500000000002</v>
      </c>
    </row>
    <row r="92" spans="3:11">
      <c r="C92" s="66" t="s">
        <v>69</v>
      </c>
      <c r="D92" s="62">
        <v>44573</v>
      </c>
      <c r="E92" s="61" t="s">
        <v>51</v>
      </c>
      <c r="F92" s="61" t="s">
        <v>52</v>
      </c>
      <c r="G92" s="61">
        <v>4</v>
      </c>
      <c r="H92" s="68">
        <v>1866.65</v>
      </c>
      <c r="I92" s="61">
        <f t="shared" si="7"/>
        <v>7466.6</v>
      </c>
      <c r="J92" s="61">
        <f t="shared" si="9"/>
        <v>7.4666000000000006</v>
      </c>
      <c r="K92" s="61">
        <f t="shared" si="8"/>
        <v>1.11999</v>
      </c>
    </row>
    <row r="93" spans="3:11">
      <c r="C93" s="66" t="s">
        <v>70</v>
      </c>
      <c r="D93" s="62">
        <v>44573</v>
      </c>
      <c r="E93" s="61" t="s">
        <v>51</v>
      </c>
      <c r="F93" s="61" t="s">
        <v>52</v>
      </c>
      <c r="G93" s="61">
        <v>4</v>
      </c>
      <c r="H93" s="68">
        <v>857.4</v>
      </c>
      <c r="I93" s="61">
        <f t="shared" si="7"/>
        <v>3429.6</v>
      </c>
      <c r="J93" s="61">
        <f t="shared" si="9"/>
        <v>3.4295999999999998</v>
      </c>
      <c r="K93" s="61">
        <f t="shared" si="8"/>
        <v>0.5144399999999999</v>
      </c>
    </row>
    <row r="94" spans="3:11">
      <c r="C94" s="66" t="s">
        <v>57</v>
      </c>
      <c r="D94" s="62">
        <v>44573</v>
      </c>
      <c r="E94" s="61" t="s">
        <v>51</v>
      </c>
      <c r="F94" s="61" t="s">
        <v>52</v>
      </c>
      <c r="G94" s="61">
        <v>10</v>
      </c>
      <c r="H94" s="68">
        <v>222.55</v>
      </c>
      <c r="I94" s="61">
        <f t="shared" si="7"/>
        <v>2225.5</v>
      </c>
      <c r="J94" s="61">
        <f t="shared" si="9"/>
        <v>2.2255000000000003</v>
      </c>
      <c r="K94" s="61">
        <f t="shared" si="8"/>
        <v>0.33382499999999998</v>
      </c>
    </row>
    <row r="95" spans="3:11">
      <c r="C95" s="66" t="s">
        <v>71</v>
      </c>
      <c r="D95" s="62">
        <v>44573</v>
      </c>
      <c r="E95" s="61" t="s">
        <v>51</v>
      </c>
      <c r="F95" s="61" t="s">
        <v>52</v>
      </c>
      <c r="G95" s="61">
        <v>1</v>
      </c>
      <c r="H95" s="68">
        <v>1971.3</v>
      </c>
      <c r="I95" s="61">
        <f t="shared" si="7"/>
        <v>1971.3</v>
      </c>
      <c r="J95" s="61">
        <f t="shared" si="9"/>
        <v>1.9713000000000001</v>
      </c>
      <c r="K95" s="61">
        <f t="shared" si="8"/>
        <v>0.29569499999999999</v>
      </c>
    </row>
    <row r="96" spans="3:11">
      <c r="C96" s="66" t="s">
        <v>60</v>
      </c>
      <c r="D96" s="62">
        <v>44573</v>
      </c>
      <c r="E96" s="61" t="s">
        <v>51</v>
      </c>
      <c r="F96" s="61" t="s">
        <v>52</v>
      </c>
      <c r="G96" s="61">
        <v>1</v>
      </c>
      <c r="H96" s="68">
        <v>8123.1</v>
      </c>
      <c r="I96" s="61">
        <f t="shared" si="7"/>
        <v>8123.1</v>
      </c>
      <c r="J96" s="61">
        <f t="shared" si="9"/>
        <v>8.1231000000000009</v>
      </c>
      <c r="K96" s="61">
        <f t="shared" si="8"/>
        <v>1.2184649999999999</v>
      </c>
    </row>
    <row r="97" spans="3:11">
      <c r="C97" s="66" t="s">
        <v>64</v>
      </c>
      <c r="D97" s="62">
        <v>44573</v>
      </c>
      <c r="E97" s="61" t="s">
        <v>51</v>
      </c>
      <c r="F97" s="61" t="s">
        <v>52</v>
      </c>
      <c r="G97" s="61">
        <v>4</v>
      </c>
      <c r="H97" s="68">
        <v>884.55</v>
      </c>
      <c r="I97" s="61">
        <f t="shared" si="7"/>
        <v>3538.2</v>
      </c>
      <c r="J97" s="61">
        <f t="shared" si="9"/>
        <v>3.5381999999999998</v>
      </c>
      <c r="K97" s="61">
        <f t="shared" si="8"/>
        <v>0.53072999999999992</v>
      </c>
    </row>
    <row r="98" spans="3:11">
      <c r="C98" s="66" t="s">
        <v>72</v>
      </c>
      <c r="D98" s="62">
        <v>44573</v>
      </c>
      <c r="E98" s="61" t="s">
        <v>51</v>
      </c>
      <c r="F98" s="61" t="s">
        <v>52</v>
      </c>
      <c r="G98" s="61">
        <v>4</v>
      </c>
      <c r="H98" s="68">
        <v>844.9</v>
      </c>
      <c r="I98" s="61">
        <f t="shared" si="7"/>
        <v>3379.6</v>
      </c>
      <c r="J98" s="61">
        <f t="shared" si="9"/>
        <v>3.3795999999999999</v>
      </c>
      <c r="K98" s="61">
        <f t="shared" si="8"/>
        <v>0.50693999999999995</v>
      </c>
    </row>
    <row r="99" spans="3:11">
      <c r="C99" s="66" t="s">
        <v>73</v>
      </c>
      <c r="D99" s="62">
        <v>44573</v>
      </c>
      <c r="E99" s="61" t="s">
        <v>51</v>
      </c>
      <c r="F99" s="61" t="s">
        <v>52</v>
      </c>
      <c r="G99" s="61">
        <v>2</v>
      </c>
      <c r="H99" s="68">
        <v>2728</v>
      </c>
      <c r="I99" s="61">
        <f t="shared" si="7"/>
        <v>5456</v>
      </c>
      <c r="J99" s="61">
        <f t="shared" si="9"/>
        <v>5.4560000000000004</v>
      </c>
      <c r="K99" s="61">
        <f t="shared" si="8"/>
        <v>0.81839999999999991</v>
      </c>
    </row>
    <row r="100" spans="3:11">
      <c r="C100" s="66" t="s">
        <v>54</v>
      </c>
      <c r="D100" s="62">
        <v>44573</v>
      </c>
      <c r="E100" s="61" t="s">
        <v>51</v>
      </c>
      <c r="F100" s="61" t="s">
        <v>52</v>
      </c>
      <c r="G100" s="61">
        <v>2</v>
      </c>
      <c r="H100" s="68">
        <v>2489.9</v>
      </c>
      <c r="I100" s="61">
        <f t="shared" ref="I100:I131" si="10">G100*H100</f>
        <v>4979.8</v>
      </c>
      <c r="J100" s="61">
        <f t="shared" si="9"/>
        <v>4.9798</v>
      </c>
      <c r="K100" s="61">
        <f t="shared" ref="K100:K131" si="11">I100*0.015%</f>
        <v>0.74696999999999991</v>
      </c>
    </row>
    <row r="101" spans="3:11">
      <c r="C101" s="66" t="s">
        <v>56</v>
      </c>
      <c r="D101" s="62">
        <v>44573</v>
      </c>
      <c r="E101" s="61" t="s">
        <v>51</v>
      </c>
      <c r="F101" s="61" t="s">
        <v>52</v>
      </c>
      <c r="G101" s="61">
        <v>8</v>
      </c>
      <c r="H101" s="68">
        <v>504.45</v>
      </c>
      <c r="I101" s="61">
        <f t="shared" si="10"/>
        <v>4035.6</v>
      </c>
      <c r="J101" s="61">
        <f t="shared" si="9"/>
        <v>4.0355999999999996</v>
      </c>
      <c r="K101" s="61">
        <f t="shared" si="11"/>
        <v>0.60533999999999988</v>
      </c>
    </row>
    <row r="102" spans="3:11">
      <c r="C102" s="66" t="s">
        <v>74</v>
      </c>
      <c r="D102" s="62">
        <v>44573</v>
      </c>
      <c r="E102" s="61" t="s">
        <v>51</v>
      </c>
      <c r="F102" s="61" t="s">
        <v>52</v>
      </c>
      <c r="G102" s="61">
        <v>1</v>
      </c>
      <c r="H102" s="68">
        <v>3887.8</v>
      </c>
      <c r="I102" s="61">
        <f t="shared" si="10"/>
        <v>3887.8</v>
      </c>
      <c r="J102" s="61">
        <f t="shared" si="9"/>
        <v>3.8878000000000004</v>
      </c>
      <c r="K102" s="61">
        <f t="shared" si="11"/>
        <v>0.58316999999999997</v>
      </c>
    </row>
    <row r="103" spans="3:11">
      <c r="C103" s="66" t="s">
        <v>74</v>
      </c>
      <c r="D103" s="62">
        <v>44573</v>
      </c>
      <c r="E103" s="61" t="s">
        <v>51</v>
      </c>
      <c r="F103" s="61" t="s">
        <v>52</v>
      </c>
      <c r="G103" s="61">
        <v>1</v>
      </c>
      <c r="H103" s="68">
        <v>3887.8</v>
      </c>
      <c r="I103" s="61">
        <f t="shared" si="10"/>
        <v>3887.8</v>
      </c>
      <c r="J103" s="61">
        <f t="shared" si="9"/>
        <v>3.8878000000000004</v>
      </c>
      <c r="K103" s="61">
        <f t="shared" si="11"/>
        <v>0.58316999999999997</v>
      </c>
    </row>
    <row r="104" spans="3:11">
      <c r="C104" s="66" t="s">
        <v>75</v>
      </c>
      <c r="D104" s="62">
        <v>44573</v>
      </c>
      <c r="E104" s="61" t="s">
        <v>51</v>
      </c>
      <c r="F104" s="61" t="s">
        <v>52</v>
      </c>
      <c r="G104" s="61">
        <v>2</v>
      </c>
      <c r="H104" s="68">
        <v>1000.45</v>
      </c>
      <c r="I104" s="61">
        <f t="shared" si="10"/>
        <v>2000.9</v>
      </c>
      <c r="J104" s="61">
        <f t="shared" si="9"/>
        <v>2.0009000000000001</v>
      </c>
      <c r="K104" s="61">
        <f t="shared" si="11"/>
        <v>0.30013499999999999</v>
      </c>
    </row>
    <row r="105" spans="3:11">
      <c r="C105" s="66" t="s">
        <v>76</v>
      </c>
      <c r="D105" s="62">
        <v>44573</v>
      </c>
      <c r="E105" s="61" t="s">
        <v>51</v>
      </c>
      <c r="F105" s="61" t="s">
        <v>52</v>
      </c>
      <c r="G105" s="61">
        <v>1</v>
      </c>
      <c r="H105" s="68">
        <v>7676.5</v>
      </c>
      <c r="I105" s="61">
        <f t="shared" si="10"/>
        <v>7676.5</v>
      </c>
      <c r="J105" s="61">
        <f t="shared" si="9"/>
        <v>7.6764999999999999</v>
      </c>
      <c r="K105" s="61">
        <f t="shared" si="11"/>
        <v>1.1514749999999998</v>
      </c>
    </row>
    <row r="106" spans="3:11">
      <c r="C106" s="66" t="s">
        <v>77</v>
      </c>
      <c r="D106" s="62">
        <v>44574</v>
      </c>
      <c r="E106" s="61" t="s">
        <v>51</v>
      </c>
      <c r="F106" s="61" t="s">
        <v>52</v>
      </c>
      <c r="G106" s="61">
        <v>10</v>
      </c>
      <c r="H106" s="68">
        <v>1948</v>
      </c>
      <c r="I106" s="61">
        <f t="shared" si="10"/>
        <v>19480</v>
      </c>
      <c r="J106" s="61">
        <f t="shared" si="9"/>
        <v>19.48</v>
      </c>
      <c r="K106" s="61">
        <f t="shared" si="11"/>
        <v>2.9219999999999997</v>
      </c>
    </row>
    <row r="107" spans="3:11">
      <c r="C107" s="66" t="s">
        <v>77</v>
      </c>
      <c r="D107" s="62">
        <v>44574</v>
      </c>
      <c r="E107" s="61" t="s">
        <v>51</v>
      </c>
      <c r="F107" s="61" t="s">
        <v>52</v>
      </c>
      <c r="G107" s="61">
        <v>5</v>
      </c>
      <c r="H107" s="68">
        <v>1946</v>
      </c>
      <c r="I107" s="61">
        <f t="shared" si="10"/>
        <v>9730</v>
      </c>
      <c r="J107" s="61">
        <f t="shared" si="9"/>
        <v>9.73</v>
      </c>
      <c r="K107" s="61">
        <f t="shared" si="11"/>
        <v>1.4594999999999998</v>
      </c>
    </row>
    <row r="108" spans="3:11">
      <c r="C108" s="66" t="s">
        <v>62</v>
      </c>
      <c r="D108" s="62">
        <v>44574</v>
      </c>
      <c r="E108" s="61" t="s">
        <v>78</v>
      </c>
      <c r="F108" s="61" t="s">
        <v>52</v>
      </c>
      <c r="G108" s="61">
        <v>10</v>
      </c>
      <c r="H108" s="68">
        <v>822</v>
      </c>
      <c r="I108" s="61">
        <f t="shared" si="10"/>
        <v>8220</v>
      </c>
      <c r="J108" s="61">
        <f t="shared" si="9"/>
        <v>8.2200000000000006</v>
      </c>
      <c r="K108" s="61">
        <f t="shared" si="11"/>
        <v>1.2329999999999999</v>
      </c>
    </row>
    <row r="109" spans="3:11">
      <c r="C109" s="66" t="s">
        <v>68</v>
      </c>
      <c r="D109" s="62">
        <v>44574</v>
      </c>
      <c r="E109" s="61" t="s">
        <v>51</v>
      </c>
      <c r="F109" s="61" t="s">
        <v>52</v>
      </c>
      <c r="G109" s="61">
        <v>5</v>
      </c>
      <c r="H109" s="68">
        <v>2739</v>
      </c>
      <c r="I109" s="61">
        <f t="shared" si="10"/>
        <v>13695</v>
      </c>
      <c r="J109" s="61">
        <f t="shared" si="9"/>
        <v>13.695</v>
      </c>
      <c r="K109" s="61">
        <f t="shared" si="11"/>
        <v>2.0542499999999997</v>
      </c>
    </row>
    <row r="110" spans="3:11">
      <c r="C110" s="66" t="s">
        <v>63</v>
      </c>
      <c r="D110" s="62">
        <v>44574</v>
      </c>
      <c r="E110" s="61" t="s">
        <v>51</v>
      </c>
      <c r="F110" s="61" t="s">
        <v>52</v>
      </c>
      <c r="G110" s="61">
        <v>10</v>
      </c>
      <c r="H110" s="68">
        <v>729</v>
      </c>
      <c r="I110" s="61">
        <f t="shared" si="10"/>
        <v>7290</v>
      </c>
      <c r="J110" s="61">
        <f t="shared" si="9"/>
        <v>7.29</v>
      </c>
      <c r="K110" s="61">
        <f t="shared" si="11"/>
        <v>1.0934999999999999</v>
      </c>
    </row>
    <row r="111" spans="3:11">
      <c r="C111" s="66" t="s">
        <v>72</v>
      </c>
      <c r="D111" s="62">
        <v>44574</v>
      </c>
      <c r="E111" s="61" t="s">
        <v>78</v>
      </c>
      <c r="F111" s="61" t="s">
        <v>52</v>
      </c>
      <c r="G111" s="61">
        <v>5</v>
      </c>
      <c r="H111" s="68">
        <v>882</v>
      </c>
      <c r="I111" s="61">
        <f t="shared" si="10"/>
        <v>4410</v>
      </c>
      <c r="J111" s="61">
        <f t="shared" si="9"/>
        <v>4.41</v>
      </c>
      <c r="K111" s="61">
        <f t="shared" si="11"/>
        <v>0.66149999999999998</v>
      </c>
    </row>
    <row r="112" spans="3:11">
      <c r="C112" s="66" t="s">
        <v>64</v>
      </c>
      <c r="D112" s="62">
        <v>44574</v>
      </c>
      <c r="E112" s="61" t="s">
        <v>51</v>
      </c>
      <c r="F112" s="61" t="s">
        <v>52</v>
      </c>
      <c r="G112" s="61">
        <v>5</v>
      </c>
      <c r="H112" s="68">
        <v>920</v>
      </c>
      <c r="I112" s="61">
        <f t="shared" si="10"/>
        <v>4600</v>
      </c>
      <c r="J112" s="61">
        <f t="shared" si="9"/>
        <v>4.6000000000000005</v>
      </c>
      <c r="K112" s="61">
        <f t="shared" si="11"/>
        <v>0.69</v>
      </c>
    </row>
    <row r="113" spans="3:11">
      <c r="C113" s="66" t="s">
        <v>68</v>
      </c>
      <c r="D113" s="62">
        <v>44574</v>
      </c>
      <c r="E113" s="61" t="s">
        <v>51</v>
      </c>
      <c r="F113" s="61" t="s">
        <v>52</v>
      </c>
      <c r="G113" s="61">
        <v>5</v>
      </c>
      <c r="H113" s="68">
        <v>2736</v>
      </c>
      <c r="I113" s="61">
        <f t="shared" si="10"/>
        <v>13680</v>
      </c>
      <c r="J113" s="61">
        <f t="shared" si="9"/>
        <v>13.68</v>
      </c>
      <c r="K113" s="61">
        <f t="shared" si="11"/>
        <v>2.0519999999999996</v>
      </c>
    </row>
    <row r="114" spans="3:11">
      <c r="C114" s="66" t="s">
        <v>66</v>
      </c>
      <c r="D114" s="62">
        <v>44575</v>
      </c>
      <c r="E114" s="61" t="s">
        <v>51</v>
      </c>
      <c r="F114" s="61" t="s">
        <v>52</v>
      </c>
      <c r="G114" s="61">
        <v>2</v>
      </c>
      <c r="H114" s="68">
        <v>3398</v>
      </c>
      <c r="I114" s="61">
        <f t="shared" si="10"/>
        <v>6796</v>
      </c>
      <c r="J114" s="61">
        <f t="shared" si="9"/>
        <v>6.7960000000000003</v>
      </c>
      <c r="K114" s="61">
        <f t="shared" si="11"/>
        <v>1.0193999999999999</v>
      </c>
    </row>
    <row r="115" spans="3:11">
      <c r="C115" s="66" t="s">
        <v>66</v>
      </c>
      <c r="D115" s="62">
        <v>44575</v>
      </c>
      <c r="E115" s="61" t="s">
        <v>51</v>
      </c>
      <c r="F115" s="61" t="s">
        <v>52</v>
      </c>
      <c r="G115" s="61">
        <v>2</v>
      </c>
      <c r="H115" s="68">
        <v>3392</v>
      </c>
      <c r="I115" s="61">
        <f t="shared" si="10"/>
        <v>6784</v>
      </c>
      <c r="J115" s="61">
        <f t="shared" si="9"/>
        <v>6.7839999999999998</v>
      </c>
      <c r="K115" s="61">
        <f t="shared" si="11"/>
        <v>1.0175999999999998</v>
      </c>
    </row>
    <row r="116" spans="3:11">
      <c r="C116" s="66" t="s">
        <v>62</v>
      </c>
      <c r="D116" s="62">
        <v>44575</v>
      </c>
      <c r="E116" s="61" t="s">
        <v>51</v>
      </c>
      <c r="F116" s="61" t="s">
        <v>52</v>
      </c>
      <c r="G116" s="61">
        <v>5</v>
      </c>
      <c r="H116" s="68">
        <v>813</v>
      </c>
      <c r="I116" s="61">
        <f t="shared" si="10"/>
        <v>4065</v>
      </c>
      <c r="J116" s="61">
        <f t="shared" si="9"/>
        <v>4.0650000000000004</v>
      </c>
      <c r="K116" s="61">
        <f t="shared" si="11"/>
        <v>0.6097499999999999</v>
      </c>
    </row>
    <row r="117" spans="3:11">
      <c r="C117" s="66" t="s">
        <v>66</v>
      </c>
      <c r="D117" s="62">
        <v>44575</v>
      </c>
      <c r="E117" s="61" t="s">
        <v>51</v>
      </c>
      <c r="F117" s="61" t="s">
        <v>52</v>
      </c>
      <c r="G117" s="61">
        <v>4</v>
      </c>
      <c r="H117" s="68">
        <v>3356.8</v>
      </c>
      <c r="I117" s="61">
        <f t="shared" si="10"/>
        <v>13427.2</v>
      </c>
      <c r="J117" s="61">
        <f t="shared" si="9"/>
        <v>13.427200000000001</v>
      </c>
      <c r="K117" s="61">
        <f t="shared" si="11"/>
        <v>2.0140799999999999</v>
      </c>
    </row>
    <row r="118" spans="3:11">
      <c r="C118" s="66" t="s">
        <v>53</v>
      </c>
      <c r="D118" s="62">
        <v>44578</v>
      </c>
      <c r="E118" s="61" t="s">
        <v>51</v>
      </c>
      <c r="F118" s="61" t="s">
        <v>52</v>
      </c>
      <c r="G118" s="61">
        <v>15</v>
      </c>
      <c r="H118" s="68">
        <v>1530</v>
      </c>
      <c r="I118" s="61">
        <f t="shared" si="10"/>
        <v>22950</v>
      </c>
      <c r="J118" s="61">
        <f t="shared" si="9"/>
        <v>22.95</v>
      </c>
      <c r="K118" s="61">
        <f t="shared" si="11"/>
        <v>3.4424999999999999</v>
      </c>
    </row>
    <row r="119" spans="3:11">
      <c r="C119" s="66" t="s">
        <v>62</v>
      </c>
      <c r="D119" s="62">
        <v>44578</v>
      </c>
      <c r="E119" s="61" t="s">
        <v>51</v>
      </c>
      <c r="F119" s="61" t="s">
        <v>52</v>
      </c>
      <c r="G119" s="61">
        <v>15</v>
      </c>
      <c r="H119" s="68">
        <v>822</v>
      </c>
      <c r="I119" s="61">
        <f t="shared" si="10"/>
        <v>12330</v>
      </c>
      <c r="J119" s="61">
        <f t="shared" si="9"/>
        <v>12.33</v>
      </c>
      <c r="K119" s="61">
        <f t="shared" si="11"/>
        <v>1.8494999999999999</v>
      </c>
    </row>
    <row r="120" spans="3:11">
      <c r="C120" s="66" t="s">
        <v>74</v>
      </c>
      <c r="D120" s="62">
        <v>44579</v>
      </c>
      <c r="E120" s="61" t="s">
        <v>51</v>
      </c>
      <c r="F120" s="61" t="s">
        <v>52</v>
      </c>
      <c r="G120" s="61">
        <v>2</v>
      </c>
      <c r="H120" s="68">
        <v>4025</v>
      </c>
      <c r="I120" s="61">
        <f t="shared" si="10"/>
        <v>8050</v>
      </c>
      <c r="J120" s="61">
        <f t="shared" si="9"/>
        <v>8.0500000000000007</v>
      </c>
      <c r="K120" s="61">
        <f t="shared" si="11"/>
        <v>1.2074999999999998</v>
      </c>
    </row>
    <row r="121" spans="3:11">
      <c r="C121" s="66" t="s">
        <v>74</v>
      </c>
      <c r="D121" s="62">
        <v>44579</v>
      </c>
      <c r="E121" s="61" t="s">
        <v>51</v>
      </c>
      <c r="F121" s="61" t="s">
        <v>52</v>
      </c>
      <c r="G121" s="61">
        <v>3</v>
      </c>
      <c r="H121" s="68">
        <v>4025</v>
      </c>
      <c r="I121" s="61">
        <f t="shared" si="10"/>
        <v>12075</v>
      </c>
      <c r="J121" s="61">
        <f t="shared" si="9"/>
        <v>12.075000000000001</v>
      </c>
      <c r="K121" s="61">
        <f t="shared" si="11"/>
        <v>1.8112499999999998</v>
      </c>
    </row>
    <row r="122" spans="3:11">
      <c r="C122" s="66" t="s">
        <v>74</v>
      </c>
      <c r="D122" s="62">
        <v>44579</v>
      </c>
      <c r="E122" s="61" t="s">
        <v>51</v>
      </c>
      <c r="F122" s="61" t="s">
        <v>52</v>
      </c>
      <c r="G122" s="61">
        <v>5</v>
      </c>
      <c r="H122" s="68">
        <v>4020</v>
      </c>
      <c r="I122" s="61">
        <f t="shared" si="10"/>
        <v>20100</v>
      </c>
      <c r="J122" s="61">
        <f t="shared" si="9"/>
        <v>20.100000000000001</v>
      </c>
      <c r="K122" s="61">
        <f t="shared" si="11"/>
        <v>3.0149999999999997</v>
      </c>
    </row>
    <row r="123" spans="3:11">
      <c r="C123" s="66" t="s">
        <v>74</v>
      </c>
      <c r="D123" s="62">
        <v>44579</v>
      </c>
      <c r="E123" s="61" t="s">
        <v>51</v>
      </c>
      <c r="F123" s="61" t="s">
        <v>52</v>
      </c>
      <c r="G123" s="61">
        <v>5</v>
      </c>
      <c r="H123" s="68">
        <v>4010</v>
      </c>
      <c r="I123" s="61">
        <f t="shared" si="10"/>
        <v>20050</v>
      </c>
      <c r="J123" s="61">
        <f t="shared" si="9"/>
        <v>20.05</v>
      </c>
      <c r="K123" s="61">
        <f t="shared" si="11"/>
        <v>3.0074999999999998</v>
      </c>
    </row>
    <row r="124" spans="3:11">
      <c r="C124" s="66" t="s">
        <v>66</v>
      </c>
      <c r="D124" s="62">
        <v>44579</v>
      </c>
      <c r="E124" s="61" t="s">
        <v>51</v>
      </c>
      <c r="F124" s="61" t="s">
        <v>52</v>
      </c>
      <c r="G124" s="61">
        <v>8</v>
      </c>
      <c r="H124" s="68">
        <v>3366</v>
      </c>
      <c r="I124" s="61">
        <f t="shared" si="10"/>
        <v>26928</v>
      </c>
      <c r="J124" s="61">
        <f t="shared" si="9"/>
        <v>26.928000000000001</v>
      </c>
      <c r="K124" s="61">
        <f t="shared" si="11"/>
        <v>4.0391999999999992</v>
      </c>
    </row>
    <row r="125" spans="3:11">
      <c r="C125" s="66" t="s">
        <v>77</v>
      </c>
      <c r="D125" s="62">
        <v>44579</v>
      </c>
      <c r="E125" s="61" t="s">
        <v>51</v>
      </c>
      <c r="F125" s="61" t="s">
        <v>52</v>
      </c>
      <c r="G125" s="61">
        <v>15</v>
      </c>
      <c r="H125" s="68">
        <v>1944</v>
      </c>
      <c r="I125" s="61">
        <f t="shared" si="10"/>
        <v>29160</v>
      </c>
      <c r="J125" s="61">
        <f t="shared" si="9"/>
        <v>29.16</v>
      </c>
      <c r="K125" s="61">
        <f t="shared" si="11"/>
        <v>4.3739999999999997</v>
      </c>
    </row>
    <row r="126" spans="3:11">
      <c r="C126" s="66" t="s">
        <v>66</v>
      </c>
      <c r="D126" s="62">
        <v>44579</v>
      </c>
      <c r="E126" s="61" t="s">
        <v>51</v>
      </c>
      <c r="F126" s="61" t="s">
        <v>52</v>
      </c>
      <c r="G126" s="61">
        <v>8</v>
      </c>
      <c r="H126" s="68">
        <v>3371</v>
      </c>
      <c r="I126" s="61">
        <f t="shared" si="10"/>
        <v>26968</v>
      </c>
      <c r="J126" s="61">
        <f t="shared" si="9"/>
        <v>26.968</v>
      </c>
      <c r="K126" s="61">
        <f t="shared" si="11"/>
        <v>4.0451999999999995</v>
      </c>
    </row>
    <row r="127" spans="3:11">
      <c r="C127" s="66" t="s">
        <v>73</v>
      </c>
      <c r="D127" s="62">
        <v>44579</v>
      </c>
      <c r="E127" s="61" t="s">
        <v>51</v>
      </c>
      <c r="F127" s="61" t="s">
        <v>52</v>
      </c>
      <c r="G127" s="61">
        <v>20</v>
      </c>
      <c r="H127" s="68">
        <v>2698</v>
      </c>
      <c r="I127" s="61">
        <f t="shared" si="10"/>
        <v>53960</v>
      </c>
      <c r="J127" s="61">
        <f t="shared" si="9"/>
        <v>53.96</v>
      </c>
      <c r="K127" s="61">
        <f t="shared" si="11"/>
        <v>8.0939999999999994</v>
      </c>
    </row>
    <row r="128" spans="3:11">
      <c r="C128" s="66" t="s">
        <v>66</v>
      </c>
      <c r="D128" s="62">
        <v>44580</v>
      </c>
      <c r="E128" s="61" t="s">
        <v>51</v>
      </c>
      <c r="F128" s="61" t="s">
        <v>52</v>
      </c>
      <c r="G128" s="61">
        <v>5</v>
      </c>
      <c r="H128" s="68">
        <v>3300</v>
      </c>
      <c r="I128" s="61">
        <f t="shared" si="10"/>
        <v>16500</v>
      </c>
      <c r="J128" s="61">
        <f t="shared" si="9"/>
        <v>16.5</v>
      </c>
      <c r="K128" s="61">
        <f t="shared" si="11"/>
        <v>2.4749999999999996</v>
      </c>
    </row>
    <row r="129" spans="3:11">
      <c r="C129" s="66" t="s">
        <v>74</v>
      </c>
      <c r="D129" s="62">
        <v>44580</v>
      </c>
      <c r="E129" s="61" t="s">
        <v>51</v>
      </c>
      <c r="F129" s="61" t="s">
        <v>52</v>
      </c>
      <c r="G129" s="61">
        <v>3</v>
      </c>
      <c r="H129" s="68">
        <v>3935</v>
      </c>
      <c r="I129" s="61">
        <f t="shared" si="10"/>
        <v>11805</v>
      </c>
      <c r="J129" s="61">
        <f t="shared" si="9"/>
        <v>11.805</v>
      </c>
      <c r="K129" s="61">
        <f t="shared" si="11"/>
        <v>1.7707499999999998</v>
      </c>
    </row>
    <row r="130" spans="3:11">
      <c r="C130" s="66" t="s">
        <v>73</v>
      </c>
      <c r="D130" s="62">
        <v>44580</v>
      </c>
      <c r="E130" s="61" t="s">
        <v>51</v>
      </c>
      <c r="F130" s="61" t="s">
        <v>52</v>
      </c>
      <c r="G130" s="61">
        <v>3</v>
      </c>
      <c r="H130" s="68">
        <v>2674</v>
      </c>
      <c r="I130" s="61">
        <f t="shared" si="10"/>
        <v>8022</v>
      </c>
      <c r="J130" s="61">
        <f t="shared" si="9"/>
        <v>8.0220000000000002</v>
      </c>
      <c r="K130" s="61">
        <f t="shared" si="11"/>
        <v>1.2032999999999998</v>
      </c>
    </row>
    <row r="131" spans="3:11">
      <c r="C131" s="66" t="s">
        <v>73</v>
      </c>
      <c r="D131" s="62">
        <v>44580</v>
      </c>
      <c r="E131" s="61" t="s">
        <v>51</v>
      </c>
      <c r="F131" s="61" t="s">
        <v>52</v>
      </c>
      <c r="G131" s="61">
        <v>2</v>
      </c>
      <c r="H131" s="68">
        <v>2674</v>
      </c>
      <c r="I131" s="61">
        <f t="shared" si="10"/>
        <v>5348</v>
      </c>
      <c r="J131" s="61">
        <f t="shared" si="9"/>
        <v>5.3479999999999999</v>
      </c>
      <c r="K131" s="61">
        <f t="shared" si="11"/>
        <v>0.80219999999999991</v>
      </c>
    </row>
    <row r="132" spans="3:11">
      <c r="C132" s="66" t="s">
        <v>74</v>
      </c>
      <c r="D132" s="62">
        <v>44580</v>
      </c>
      <c r="E132" s="61" t="s">
        <v>51</v>
      </c>
      <c r="F132" s="61" t="s">
        <v>52</v>
      </c>
      <c r="G132" s="61">
        <v>3</v>
      </c>
      <c r="H132" s="68">
        <v>3935</v>
      </c>
      <c r="I132" s="61">
        <f t="shared" ref="I132:I163" si="12">G132*H132</f>
        <v>11805</v>
      </c>
      <c r="J132" s="61">
        <f t="shared" si="9"/>
        <v>11.805</v>
      </c>
      <c r="K132" s="61">
        <f t="shared" ref="K132:K163" si="13">I132*0.015%</f>
        <v>1.7707499999999998</v>
      </c>
    </row>
    <row r="133" spans="3:11">
      <c r="C133" s="66" t="s">
        <v>73</v>
      </c>
      <c r="D133" s="62">
        <v>44581</v>
      </c>
      <c r="E133" s="61" t="s">
        <v>51</v>
      </c>
      <c r="F133" s="61" t="s">
        <v>52</v>
      </c>
      <c r="G133" s="61">
        <v>6</v>
      </c>
      <c r="H133" s="68">
        <v>2685</v>
      </c>
      <c r="I133" s="61">
        <f t="shared" si="12"/>
        <v>16110</v>
      </c>
      <c r="J133" s="61">
        <f t="shared" si="9"/>
        <v>16.11</v>
      </c>
      <c r="K133" s="61">
        <f t="shared" si="13"/>
        <v>2.4164999999999996</v>
      </c>
    </row>
    <row r="134" spans="3:11">
      <c r="C134" s="66" t="s">
        <v>74</v>
      </c>
      <c r="D134" s="62">
        <v>44581</v>
      </c>
      <c r="E134" s="61" t="s">
        <v>51</v>
      </c>
      <c r="F134" s="61" t="s">
        <v>52</v>
      </c>
      <c r="G134" s="61">
        <v>3</v>
      </c>
      <c r="H134" s="68">
        <v>3882</v>
      </c>
      <c r="I134" s="61">
        <f t="shared" si="12"/>
        <v>11646</v>
      </c>
      <c r="J134" s="61">
        <f t="shared" si="9"/>
        <v>11.646000000000001</v>
      </c>
      <c r="K134" s="61">
        <f t="shared" si="13"/>
        <v>1.7468999999999999</v>
      </c>
    </row>
    <row r="135" spans="3:11">
      <c r="C135" s="66" t="s">
        <v>66</v>
      </c>
      <c r="D135" s="62">
        <v>44581</v>
      </c>
      <c r="E135" s="61" t="s">
        <v>51</v>
      </c>
      <c r="F135" s="61" t="s">
        <v>52</v>
      </c>
      <c r="G135" s="61">
        <v>6</v>
      </c>
      <c r="H135" s="68">
        <v>3248</v>
      </c>
      <c r="I135" s="61">
        <f t="shared" si="12"/>
        <v>19488</v>
      </c>
      <c r="J135" s="61">
        <f t="shared" si="9"/>
        <v>19.488</v>
      </c>
      <c r="K135" s="61">
        <f t="shared" si="13"/>
        <v>2.9231999999999996</v>
      </c>
    </row>
    <row r="136" spans="3:11">
      <c r="C136" s="66" t="s">
        <v>74</v>
      </c>
      <c r="D136" s="62">
        <v>44581</v>
      </c>
      <c r="E136" s="61" t="s">
        <v>51</v>
      </c>
      <c r="F136" s="61" t="s">
        <v>52</v>
      </c>
      <c r="G136" s="61">
        <v>3</v>
      </c>
      <c r="H136" s="68">
        <v>3870</v>
      </c>
      <c r="I136" s="61">
        <f t="shared" si="12"/>
        <v>11610</v>
      </c>
      <c r="J136" s="61">
        <f t="shared" si="9"/>
        <v>11.61</v>
      </c>
      <c r="K136" s="61">
        <f t="shared" si="13"/>
        <v>1.7414999999999998</v>
      </c>
    </row>
    <row r="137" spans="3:11">
      <c r="C137" s="66" t="s">
        <v>73</v>
      </c>
      <c r="D137" s="62">
        <v>44581</v>
      </c>
      <c r="E137" s="61" t="s">
        <v>51</v>
      </c>
      <c r="F137" s="61" t="s">
        <v>52</v>
      </c>
      <c r="G137" s="61">
        <v>5</v>
      </c>
      <c r="H137" s="68">
        <v>2680</v>
      </c>
      <c r="I137" s="61">
        <f t="shared" si="12"/>
        <v>13400</v>
      </c>
      <c r="J137" s="61">
        <f t="shared" si="9"/>
        <v>13.4</v>
      </c>
      <c r="K137" s="61">
        <f t="shared" si="13"/>
        <v>2.0099999999999998</v>
      </c>
    </row>
    <row r="138" spans="3:11">
      <c r="C138" s="66" t="s">
        <v>66</v>
      </c>
      <c r="D138" s="62">
        <v>44581</v>
      </c>
      <c r="E138" s="61" t="s">
        <v>51</v>
      </c>
      <c r="F138" s="61" t="s">
        <v>52</v>
      </c>
      <c r="G138" s="61">
        <v>4</v>
      </c>
      <c r="H138" s="68">
        <v>3228</v>
      </c>
      <c r="I138" s="61">
        <f t="shared" si="12"/>
        <v>12912</v>
      </c>
      <c r="J138" s="61">
        <f t="shared" si="9"/>
        <v>12.912000000000001</v>
      </c>
      <c r="K138" s="61">
        <f t="shared" si="13"/>
        <v>1.9367999999999999</v>
      </c>
    </row>
    <row r="139" spans="3:11">
      <c r="C139" s="66" t="s">
        <v>73</v>
      </c>
      <c r="D139" s="62">
        <v>44581</v>
      </c>
      <c r="E139" s="61" t="s">
        <v>51</v>
      </c>
      <c r="F139" s="61" t="s">
        <v>52</v>
      </c>
      <c r="G139" s="61">
        <v>5</v>
      </c>
      <c r="H139" s="68">
        <v>2663</v>
      </c>
      <c r="I139" s="61">
        <f t="shared" si="12"/>
        <v>13315</v>
      </c>
      <c r="J139" s="61">
        <f t="shared" si="9"/>
        <v>13.315</v>
      </c>
      <c r="K139" s="61">
        <f t="shared" si="13"/>
        <v>1.9972499999999997</v>
      </c>
    </row>
    <row r="140" spans="3:11">
      <c r="C140" s="66" t="s">
        <v>74</v>
      </c>
      <c r="D140" s="62">
        <v>44581</v>
      </c>
      <c r="E140" s="61" t="s">
        <v>51</v>
      </c>
      <c r="F140" s="61" t="s">
        <v>52</v>
      </c>
      <c r="G140" s="61">
        <v>5</v>
      </c>
      <c r="H140" s="68">
        <v>3828</v>
      </c>
      <c r="I140" s="61">
        <f t="shared" si="12"/>
        <v>19140</v>
      </c>
      <c r="J140" s="61">
        <f t="shared" si="9"/>
        <v>19.14</v>
      </c>
      <c r="K140" s="61">
        <f t="shared" si="13"/>
        <v>2.8709999999999996</v>
      </c>
    </row>
    <row r="141" spans="3:11">
      <c r="C141" s="66" t="s">
        <v>74</v>
      </c>
      <c r="D141" s="62">
        <v>44582</v>
      </c>
      <c r="E141" s="61" t="s">
        <v>51</v>
      </c>
      <c r="F141" s="61" t="s">
        <v>52</v>
      </c>
      <c r="G141" s="61">
        <v>5</v>
      </c>
      <c r="H141" s="68">
        <v>3782</v>
      </c>
      <c r="I141" s="61">
        <f t="shared" si="12"/>
        <v>18910</v>
      </c>
      <c r="J141" s="61">
        <f t="shared" si="9"/>
        <v>18.91</v>
      </c>
      <c r="K141" s="61">
        <f t="shared" si="13"/>
        <v>2.8364999999999996</v>
      </c>
    </row>
    <row r="142" spans="3:11">
      <c r="C142" s="66" t="s">
        <v>66</v>
      </c>
      <c r="D142" s="62">
        <v>44582</v>
      </c>
      <c r="E142" s="61" t="s">
        <v>51</v>
      </c>
      <c r="F142" s="61" t="s">
        <v>52</v>
      </c>
      <c r="G142" s="61">
        <v>5</v>
      </c>
      <c r="H142" s="68">
        <v>3265</v>
      </c>
      <c r="I142" s="61">
        <f t="shared" si="12"/>
        <v>16325</v>
      </c>
      <c r="J142" s="61">
        <f t="shared" si="9"/>
        <v>16.324999999999999</v>
      </c>
      <c r="K142" s="61">
        <f t="shared" si="13"/>
        <v>2.44875</v>
      </c>
    </row>
    <row r="143" spans="3:11">
      <c r="C143" s="66" t="s">
        <v>77</v>
      </c>
      <c r="D143" s="62">
        <v>44582</v>
      </c>
      <c r="E143" s="61" t="s">
        <v>51</v>
      </c>
      <c r="F143" s="61" t="s">
        <v>52</v>
      </c>
      <c r="G143" s="61">
        <v>5</v>
      </c>
      <c r="H143" s="68">
        <v>1858</v>
      </c>
      <c r="I143" s="61">
        <f t="shared" si="12"/>
        <v>9290</v>
      </c>
      <c r="J143" s="61">
        <f t="shared" si="9"/>
        <v>9.2900000000000009</v>
      </c>
      <c r="K143" s="61">
        <f t="shared" si="13"/>
        <v>1.3935</v>
      </c>
    </row>
    <row r="144" spans="3:11">
      <c r="C144" s="66" t="s">
        <v>79</v>
      </c>
      <c r="D144" s="62">
        <v>44582</v>
      </c>
      <c r="E144" s="61" t="s">
        <v>51</v>
      </c>
      <c r="F144" s="61" t="s">
        <v>52</v>
      </c>
      <c r="G144" s="61">
        <v>1</v>
      </c>
      <c r="H144" s="68">
        <v>18660</v>
      </c>
      <c r="I144" s="61">
        <f t="shared" si="12"/>
        <v>18660</v>
      </c>
      <c r="J144" s="61">
        <f t="shared" si="9"/>
        <v>18.66</v>
      </c>
      <c r="K144" s="61">
        <f t="shared" si="13"/>
        <v>2.7989999999999999</v>
      </c>
    </row>
    <row r="145" spans="3:11">
      <c r="C145" s="66" t="s">
        <v>79</v>
      </c>
      <c r="D145" s="62">
        <v>44582</v>
      </c>
      <c r="E145" s="61" t="s">
        <v>51</v>
      </c>
      <c r="F145" s="61" t="s">
        <v>52</v>
      </c>
      <c r="G145" s="61">
        <v>1</v>
      </c>
      <c r="H145" s="68">
        <v>18655</v>
      </c>
      <c r="I145" s="61">
        <f t="shared" si="12"/>
        <v>18655</v>
      </c>
      <c r="J145" s="61">
        <f t="shared" si="9"/>
        <v>18.655000000000001</v>
      </c>
      <c r="K145" s="61">
        <f t="shared" si="13"/>
        <v>2.7982499999999999</v>
      </c>
    </row>
    <row r="146" spans="3:11">
      <c r="C146" s="66" t="s">
        <v>73</v>
      </c>
      <c r="D146" s="62">
        <v>44582</v>
      </c>
      <c r="E146" s="61" t="s">
        <v>51</v>
      </c>
      <c r="F146" s="61" t="s">
        <v>52</v>
      </c>
      <c r="G146" s="61">
        <v>5</v>
      </c>
      <c r="H146" s="68">
        <v>2690</v>
      </c>
      <c r="I146" s="61">
        <f t="shared" si="12"/>
        <v>13450</v>
      </c>
      <c r="J146" s="61">
        <f t="shared" si="9"/>
        <v>13.450000000000001</v>
      </c>
      <c r="K146" s="61">
        <f t="shared" si="13"/>
        <v>2.0174999999999996</v>
      </c>
    </row>
    <row r="147" spans="3:11">
      <c r="C147" s="66" t="s">
        <v>73</v>
      </c>
      <c r="D147" s="62">
        <v>44582</v>
      </c>
      <c r="E147" s="61" t="s">
        <v>51</v>
      </c>
      <c r="F147" s="61" t="s">
        <v>52</v>
      </c>
      <c r="G147" s="61">
        <v>5</v>
      </c>
      <c r="H147" s="68">
        <v>2680</v>
      </c>
      <c r="I147" s="61">
        <f t="shared" si="12"/>
        <v>13400</v>
      </c>
      <c r="J147" s="61">
        <f t="shared" si="9"/>
        <v>13.4</v>
      </c>
      <c r="K147" s="61">
        <f t="shared" si="13"/>
        <v>2.0099999999999998</v>
      </c>
    </row>
    <row r="148" spans="3:11">
      <c r="C148" s="66" t="s">
        <v>74</v>
      </c>
      <c r="D148" s="62">
        <v>44582</v>
      </c>
      <c r="E148" s="61" t="s">
        <v>51</v>
      </c>
      <c r="F148" s="61" t="s">
        <v>52</v>
      </c>
      <c r="G148" s="61">
        <v>1</v>
      </c>
      <c r="H148" s="68">
        <v>3837</v>
      </c>
      <c r="I148" s="61">
        <f t="shared" si="12"/>
        <v>3837</v>
      </c>
      <c r="J148" s="61">
        <f t="shared" si="9"/>
        <v>3.8370000000000002</v>
      </c>
      <c r="K148" s="61">
        <f t="shared" si="13"/>
        <v>0.5755499999999999</v>
      </c>
    </row>
    <row r="149" spans="3:11">
      <c r="C149" s="66" t="s">
        <v>73</v>
      </c>
      <c r="D149" s="62">
        <v>44582</v>
      </c>
      <c r="E149" s="61" t="s">
        <v>51</v>
      </c>
      <c r="F149" s="61" t="s">
        <v>52</v>
      </c>
      <c r="G149" s="61">
        <v>1</v>
      </c>
      <c r="H149" s="68">
        <v>2677</v>
      </c>
      <c r="I149" s="61">
        <f t="shared" si="12"/>
        <v>2677</v>
      </c>
      <c r="J149" s="61">
        <f t="shared" si="9"/>
        <v>2.677</v>
      </c>
      <c r="K149" s="61">
        <f t="shared" si="13"/>
        <v>0.40154999999999996</v>
      </c>
    </row>
    <row r="150" spans="3:11">
      <c r="C150" s="66" t="s">
        <v>70</v>
      </c>
      <c r="D150" s="62">
        <v>44582</v>
      </c>
      <c r="E150" s="61" t="s">
        <v>51</v>
      </c>
      <c r="F150" s="61" t="s">
        <v>80</v>
      </c>
      <c r="G150" s="61">
        <v>4</v>
      </c>
      <c r="H150" s="68">
        <v>874.5</v>
      </c>
      <c r="I150" s="61">
        <f t="shared" si="12"/>
        <v>3498</v>
      </c>
      <c r="J150" s="61">
        <f t="shared" si="9"/>
        <v>3.4980000000000002</v>
      </c>
      <c r="K150" s="61">
        <f t="shared" si="13"/>
        <v>0.52469999999999994</v>
      </c>
    </row>
    <row r="151" spans="3:11">
      <c r="C151" s="66" t="s">
        <v>64</v>
      </c>
      <c r="D151" s="62">
        <v>44582</v>
      </c>
      <c r="E151" s="61" t="s">
        <v>51</v>
      </c>
      <c r="F151" s="61" t="s">
        <v>80</v>
      </c>
      <c r="G151" s="61">
        <v>11</v>
      </c>
      <c r="H151" s="68">
        <v>914.3</v>
      </c>
      <c r="I151" s="61">
        <f t="shared" si="12"/>
        <v>10057.299999999999</v>
      </c>
      <c r="J151" s="61">
        <f t="shared" si="9"/>
        <v>10.0573</v>
      </c>
      <c r="K151" s="61">
        <f t="shared" si="13"/>
        <v>1.5085949999999997</v>
      </c>
    </row>
    <row r="152" spans="3:11">
      <c r="C152" s="66" t="s">
        <v>50</v>
      </c>
      <c r="D152" s="62">
        <v>44582</v>
      </c>
      <c r="E152" s="61" t="s">
        <v>51</v>
      </c>
      <c r="F152" s="61" t="s">
        <v>80</v>
      </c>
      <c r="G152" s="61">
        <v>38</v>
      </c>
      <c r="H152" s="68">
        <v>1075.51</v>
      </c>
      <c r="I152" s="61">
        <f t="shared" si="12"/>
        <v>40869.379999999997</v>
      </c>
      <c r="J152" s="61">
        <f>0.001%*I152</f>
        <v>0.4086938</v>
      </c>
      <c r="K152" s="61">
        <f t="shared" si="13"/>
        <v>6.1304069999999991</v>
      </c>
    </row>
    <row r="153" spans="3:11">
      <c r="C153" s="66" t="s">
        <v>73</v>
      </c>
      <c r="D153" s="62">
        <v>44582</v>
      </c>
      <c r="E153" s="61" t="s">
        <v>51</v>
      </c>
      <c r="F153" s="61" t="s">
        <v>52</v>
      </c>
      <c r="G153" s="61">
        <v>5</v>
      </c>
      <c r="H153" s="68">
        <v>2672</v>
      </c>
      <c r="I153" s="61">
        <f t="shared" si="12"/>
        <v>13360</v>
      </c>
      <c r="J153" s="61">
        <f t="shared" si="9"/>
        <v>13.36</v>
      </c>
      <c r="K153" s="61">
        <f t="shared" si="13"/>
        <v>2.004</v>
      </c>
    </row>
    <row r="154" spans="3:11">
      <c r="C154" s="66" t="s">
        <v>79</v>
      </c>
      <c r="D154" s="62">
        <v>44582</v>
      </c>
      <c r="E154" s="61" t="s">
        <v>51</v>
      </c>
      <c r="F154" s="61" t="s">
        <v>52</v>
      </c>
      <c r="G154" s="61">
        <v>1</v>
      </c>
      <c r="H154" s="68">
        <v>18710</v>
      </c>
      <c r="I154" s="61">
        <f t="shared" si="12"/>
        <v>18710</v>
      </c>
      <c r="J154" s="61">
        <f t="shared" si="9"/>
        <v>18.71</v>
      </c>
      <c r="K154" s="61">
        <f t="shared" si="13"/>
        <v>2.8064999999999998</v>
      </c>
    </row>
    <row r="155" spans="3:11">
      <c r="C155" s="66" t="s">
        <v>74</v>
      </c>
      <c r="D155" s="62">
        <v>44582</v>
      </c>
      <c r="E155" s="61" t="s">
        <v>51</v>
      </c>
      <c r="F155" s="61" t="s">
        <v>52</v>
      </c>
      <c r="G155" s="61">
        <v>3</v>
      </c>
      <c r="H155" s="68">
        <v>3838</v>
      </c>
      <c r="I155" s="61">
        <f t="shared" si="12"/>
        <v>11514</v>
      </c>
      <c r="J155" s="61">
        <f t="shared" ref="J155:J218" si="14">0.1%*I155</f>
        <v>11.514000000000001</v>
      </c>
      <c r="K155" s="61">
        <f t="shared" si="13"/>
        <v>1.7270999999999999</v>
      </c>
    </row>
    <row r="156" spans="3:11">
      <c r="C156" s="66" t="s">
        <v>54</v>
      </c>
      <c r="D156" s="62">
        <v>44582</v>
      </c>
      <c r="E156" s="61" t="s">
        <v>51</v>
      </c>
      <c r="F156" s="61" t="s">
        <v>80</v>
      </c>
      <c r="G156" s="61">
        <v>40</v>
      </c>
      <c r="H156" s="68">
        <v>2479</v>
      </c>
      <c r="I156" s="61">
        <f t="shared" si="12"/>
        <v>99160</v>
      </c>
      <c r="J156" s="61">
        <f t="shared" si="14"/>
        <v>99.16</v>
      </c>
      <c r="K156" s="61">
        <f t="shared" si="13"/>
        <v>14.873999999999999</v>
      </c>
    </row>
    <row r="157" spans="3:11">
      <c r="C157" s="66" t="s">
        <v>81</v>
      </c>
      <c r="D157" s="62">
        <v>44582</v>
      </c>
      <c r="E157" s="61" t="s">
        <v>51</v>
      </c>
      <c r="F157" s="61" t="s">
        <v>52</v>
      </c>
      <c r="G157" s="61">
        <v>10</v>
      </c>
      <c r="H157" s="68">
        <v>7378</v>
      </c>
      <c r="I157" s="61">
        <f t="shared" si="12"/>
        <v>73780</v>
      </c>
      <c r="J157" s="61">
        <f t="shared" si="14"/>
        <v>73.78</v>
      </c>
      <c r="K157" s="61">
        <f t="shared" si="13"/>
        <v>11.066999999999998</v>
      </c>
    </row>
    <row r="158" spans="3:11">
      <c r="C158" s="66" t="s">
        <v>66</v>
      </c>
      <c r="D158" s="62">
        <v>44585</v>
      </c>
      <c r="E158" s="61" t="s">
        <v>51</v>
      </c>
      <c r="F158" s="61" t="s">
        <v>52</v>
      </c>
      <c r="G158" s="61">
        <v>2</v>
      </c>
      <c r="H158" s="68">
        <v>3205</v>
      </c>
      <c r="I158" s="61">
        <f t="shared" si="12"/>
        <v>6410</v>
      </c>
      <c r="J158" s="61">
        <f t="shared" si="14"/>
        <v>6.41</v>
      </c>
      <c r="K158" s="61">
        <f t="shared" si="13"/>
        <v>0.96149999999999991</v>
      </c>
    </row>
    <row r="159" spans="3:11">
      <c r="C159" s="66" t="s">
        <v>68</v>
      </c>
      <c r="D159" s="62">
        <v>44585</v>
      </c>
      <c r="E159" s="61" t="s">
        <v>51</v>
      </c>
      <c r="F159" s="61" t="s">
        <v>52</v>
      </c>
      <c r="G159" s="61">
        <v>5</v>
      </c>
      <c r="H159" s="68">
        <v>2584.15</v>
      </c>
      <c r="I159" s="61">
        <f t="shared" si="12"/>
        <v>12920.75</v>
      </c>
      <c r="J159" s="61">
        <f t="shared" si="14"/>
        <v>12.92075</v>
      </c>
      <c r="K159" s="61">
        <f t="shared" si="13"/>
        <v>1.9381124999999999</v>
      </c>
    </row>
    <row r="160" spans="3:11">
      <c r="C160" s="66" t="s">
        <v>77</v>
      </c>
      <c r="D160" s="62">
        <v>44585</v>
      </c>
      <c r="E160" s="61" t="s">
        <v>51</v>
      </c>
      <c r="F160" s="61" t="s">
        <v>52</v>
      </c>
      <c r="G160" s="61">
        <v>5</v>
      </c>
      <c r="H160" s="68">
        <v>1882</v>
      </c>
      <c r="I160" s="61">
        <f t="shared" si="12"/>
        <v>9410</v>
      </c>
      <c r="J160" s="61">
        <f t="shared" si="14"/>
        <v>9.41</v>
      </c>
      <c r="K160" s="61">
        <f t="shared" si="13"/>
        <v>1.4115</v>
      </c>
    </row>
    <row r="161" spans="3:11">
      <c r="C161" s="66" t="s">
        <v>77</v>
      </c>
      <c r="D161" s="62">
        <v>44585</v>
      </c>
      <c r="E161" s="61" t="s">
        <v>51</v>
      </c>
      <c r="F161" s="61" t="s">
        <v>52</v>
      </c>
      <c r="G161" s="61">
        <v>4</v>
      </c>
      <c r="H161" s="68">
        <v>1882</v>
      </c>
      <c r="I161" s="61">
        <f t="shared" si="12"/>
        <v>7528</v>
      </c>
      <c r="J161" s="61">
        <f t="shared" si="14"/>
        <v>7.5280000000000005</v>
      </c>
      <c r="K161" s="61">
        <f t="shared" si="13"/>
        <v>1.1292</v>
      </c>
    </row>
    <row r="162" spans="3:11">
      <c r="C162" s="66" t="s">
        <v>54</v>
      </c>
      <c r="D162" s="62">
        <v>44585</v>
      </c>
      <c r="E162" s="61" t="s">
        <v>51</v>
      </c>
      <c r="F162" s="61" t="s">
        <v>80</v>
      </c>
      <c r="G162" s="61">
        <v>45</v>
      </c>
      <c r="H162" s="68">
        <v>2471</v>
      </c>
      <c r="I162" s="61">
        <f t="shared" si="12"/>
        <v>111195</v>
      </c>
      <c r="J162" s="61">
        <f t="shared" si="14"/>
        <v>111.19500000000001</v>
      </c>
      <c r="K162" s="61">
        <f t="shared" si="13"/>
        <v>16.67925</v>
      </c>
    </row>
    <row r="163" spans="3:11">
      <c r="C163" s="66" t="s">
        <v>81</v>
      </c>
      <c r="D163" s="62">
        <v>44585</v>
      </c>
      <c r="E163" s="61" t="s">
        <v>51</v>
      </c>
      <c r="F163" s="61" t="s">
        <v>52</v>
      </c>
      <c r="G163" s="61">
        <v>1</v>
      </c>
      <c r="H163" s="68">
        <v>7090</v>
      </c>
      <c r="I163" s="61">
        <f t="shared" si="12"/>
        <v>7090</v>
      </c>
      <c r="J163" s="61">
        <f t="shared" si="14"/>
        <v>7.09</v>
      </c>
      <c r="K163" s="61">
        <f t="shared" si="13"/>
        <v>1.0634999999999999</v>
      </c>
    </row>
    <row r="164" spans="3:11">
      <c r="C164" s="66" t="s">
        <v>81</v>
      </c>
      <c r="D164" s="62">
        <v>44585</v>
      </c>
      <c r="E164" s="61" t="s">
        <v>51</v>
      </c>
      <c r="F164" s="61" t="s">
        <v>52</v>
      </c>
      <c r="G164" s="61">
        <v>1</v>
      </c>
      <c r="H164" s="68">
        <v>7076.25</v>
      </c>
      <c r="I164" s="61">
        <f t="shared" ref="I164:I195" si="15">G164*H164</f>
        <v>7076.25</v>
      </c>
      <c r="J164" s="61">
        <f t="shared" si="14"/>
        <v>7.0762499999999999</v>
      </c>
      <c r="K164" s="61">
        <f t="shared" ref="K164:K197" si="16">I164*0.015%</f>
        <v>1.0614374999999998</v>
      </c>
    </row>
    <row r="165" spans="3:11">
      <c r="C165" s="66" t="s">
        <v>77</v>
      </c>
      <c r="D165" s="62">
        <v>44585</v>
      </c>
      <c r="E165" s="61" t="s">
        <v>51</v>
      </c>
      <c r="F165" s="61" t="s">
        <v>52</v>
      </c>
      <c r="G165" s="61">
        <v>5</v>
      </c>
      <c r="H165" s="68">
        <v>1862</v>
      </c>
      <c r="I165" s="61">
        <f t="shared" si="15"/>
        <v>9310</v>
      </c>
      <c r="J165" s="61">
        <f t="shared" si="14"/>
        <v>9.31</v>
      </c>
      <c r="K165" s="61">
        <f t="shared" si="16"/>
        <v>1.3964999999999999</v>
      </c>
    </row>
    <row r="166" spans="3:11">
      <c r="C166" s="66" t="s">
        <v>81</v>
      </c>
      <c r="D166" s="62">
        <v>44585</v>
      </c>
      <c r="E166" s="61" t="s">
        <v>51</v>
      </c>
      <c r="F166" s="61" t="s">
        <v>52</v>
      </c>
      <c r="G166" s="61">
        <v>1</v>
      </c>
      <c r="H166" s="68">
        <v>7060</v>
      </c>
      <c r="I166" s="61">
        <f t="shared" si="15"/>
        <v>7060</v>
      </c>
      <c r="J166" s="61">
        <f t="shared" si="14"/>
        <v>7.0600000000000005</v>
      </c>
      <c r="K166" s="61">
        <f t="shared" si="16"/>
        <v>1.0589999999999999</v>
      </c>
    </row>
    <row r="167" spans="3:11">
      <c r="C167" s="66" t="s">
        <v>81</v>
      </c>
      <c r="D167" s="62">
        <v>44585</v>
      </c>
      <c r="E167" s="61" t="s">
        <v>51</v>
      </c>
      <c r="F167" s="61" t="s">
        <v>52</v>
      </c>
      <c r="G167" s="61">
        <v>1</v>
      </c>
      <c r="H167" s="68">
        <v>7050</v>
      </c>
      <c r="I167" s="61">
        <f t="shared" si="15"/>
        <v>7050</v>
      </c>
      <c r="J167" s="61">
        <f t="shared" si="14"/>
        <v>7.05</v>
      </c>
      <c r="K167" s="61">
        <f t="shared" si="16"/>
        <v>1.0574999999999999</v>
      </c>
    </row>
    <row r="168" spans="3:11">
      <c r="C168" s="66" t="s">
        <v>66</v>
      </c>
      <c r="D168" s="62">
        <v>44585</v>
      </c>
      <c r="E168" s="61" t="s">
        <v>51</v>
      </c>
      <c r="F168" s="61" t="s">
        <v>52</v>
      </c>
      <c r="G168" s="61">
        <v>2</v>
      </c>
      <c r="H168" s="68">
        <v>3172</v>
      </c>
      <c r="I168" s="61">
        <f t="shared" si="15"/>
        <v>6344</v>
      </c>
      <c r="J168" s="61">
        <f t="shared" si="14"/>
        <v>6.3440000000000003</v>
      </c>
      <c r="K168" s="61">
        <f t="shared" si="16"/>
        <v>0.95159999999999989</v>
      </c>
    </row>
    <row r="169" spans="3:11">
      <c r="C169" s="66" t="s">
        <v>81</v>
      </c>
      <c r="D169" s="62">
        <v>44585</v>
      </c>
      <c r="E169" s="61" t="s">
        <v>51</v>
      </c>
      <c r="F169" s="61" t="s">
        <v>52</v>
      </c>
      <c r="G169" s="61">
        <v>1</v>
      </c>
      <c r="H169" s="68">
        <v>7018.05</v>
      </c>
      <c r="I169" s="61">
        <f t="shared" si="15"/>
        <v>7018.05</v>
      </c>
      <c r="J169" s="61">
        <f t="shared" si="14"/>
        <v>7.0180500000000006</v>
      </c>
      <c r="K169" s="61">
        <f t="shared" si="16"/>
        <v>1.0527074999999999</v>
      </c>
    </row>
    <row r="170" spans="3:11">
      <c r="C170" s="66" t="s">
        <v>66</v>
      </c>
      <c r="D170" s="62">
        <v>44585</v>
      </c>
      <c r="E170" s="61" t="s">
        <v>51</v>
      </c>
      <c r="F170" s="61" t="s">
        <v>52</v>
      </c>
      <c r="G170" s="61">
        <v>2</v>
      </c>
      <c r="H170" s="68">
        <v>3170</v>
      </c>
      <c r="I170" s="61">
        <f t="shared" si="15"/>
        <v>6340</v>
      </c>
      <c r="J170" s="61">
        <f t="shared" si="14"/>
        <v>6.34</v>
      </c>
      <c r="K170" s="61">
        <f t="shared" si="16"/>
        <v>0.95099999999999996</v>
      </c>
    </row>
    <row r="171" spans="3:11">
      <c r="C171" s="66" t="s">
        <v>81</v>
      </c>
      <c r="D171" s="62">
        <v>44585</v>
      </c>
      <c r="E171" s="61" t="s">
        <v>51</v>
      </c>
      <c r="F171" s="61" t="s">
        <v>52</v>
      </c>
      <c r="G171" s="61">
        <v>1</v>
      </c>
      <c r="H171" s="68">
        <v>7010</v>
      </c>
      <c r="I171" s="61">
        <f t="shared" si="15"/>
        <v>7010</v>
      </c>
      <c r="J171" s="61">
        <f t="shared" si="14"/>
        <v>7.01</v>
      </c>
      <c r="K171" s="61">
        <f t="shared" si="16"/>
        <v>1.0514999999999999</v>
      </c>
    </row>
    <row r="172" spans="3:11">
      <c r="C172" s="66" t="s">
        <v>77</v>
      </c>
      <c r="D172" s="62">
        <v>44585</v>
      </c>
      <c r="E172" s="61" t="s">
        <v>51</v>
      </c>
      <c r="F172" s="61" t="s">
        <v>52</v>
      </c>
      <c r="G172" s="61">
        <v>2</v>
      </c>
      <c r="H172" s="68">
        <v>1838</v>
      </c>
      <c r="I172" s="61">
        <f t="shared" si="15"/>
        <v>3676</v>
      </c>
      <c r="J172" s="61">
        <f t="shared" si="14"/>
        <v>3.6760000000000002</v>
      </c>
      <c r="K172" s="61">
        <f t="shared" si="16"/>
        <v>0.5514</v>
      </c>
    </row>
    <row r="173" spans="3:11">
      <c r="C173" s="66" t="s">
        <v>81</v>
      </c>
      <c r="D173" s="62">
        <v>44585</v>
      </c>
      <c r="E173" s="61" t="s">
        <v>51</v>
      </c>
      <c r="F173" s="61" t="s">
        <v>52</v>
      </c>
      <c r="G173" s="61">
        <v>1</v>
      </c>
      <c r="H173" s="68">
        <v>7002</v>
      </c>
      <c r="I173" s="61">
        <f t="shared" si="15"/>
        <v>7002</v>
      </c>
      <c r="J173" s="61">
        <f t="shared" si="14"/>
        <v>7.0019999999999998</v>
      </c>
      <c r="K173" s="61">
        <f t="shared" si="16"/>
        <v>1.0503</v>
      </c>
    </row>
    <row r="174" spans="3:11">
      <c r="C174" s="66" t="s">
        <v>77</v>
      </c>
      <c r="D174" s="62">
        <v>44585</v>
      </c>
      <c r="E174" s="61" t="s">
        <v>51</v>
      </c>
      <c r="F174" s="61" t="s">
        <v>52</v>
      </c>
      <c r="G174" s="61">
        <v>2</v>
      </c>
      <c r="H174" s="68">
        <v>1832</v>
      </c>
      <c r="I174" s="61">
        <f t="shared" si="15"/>
        <v>3664</v>
      </c>
      <c r="J174" s="61">
        <f t="shared" si="14"/>
        <v>3.6640000000000001</v>
      </c>
      <c r="K174" s="61">
        <f t="shared" si="16"/>
        <v>0.54959999999999998</v>
      </c>
    </row>
    <row r="175" spans="3:11">
      <c r="C175" s="66" t="s">
        <v>81</v>
      </c>
      <c r="D175" s="62">
        <v>44585</v>
      </c>
      <c r="E175" s="61" t="s">
        <v>51</v>
      </c>
      <c r="F175" s="61" t="s">
        <v>52</v>
      </c>
      <c r="G175" s="61">
        <v>1</v>
      </c>
      <c r="H175" s="68">
        <v>6975</v>
      </c>
      <c r="I175" s="61">
        <f t="shared" si="15"/>
        <v>6975</v>
      </c>
      <c r="J175" s="61">
        <f t="shared" si="14"/>
        <v>6.9750000000000005</v>
      </c>
      <c r="K175" s="61">
        <f t="shared" si="16"/>
        <v>1.0462499999999999</v>
      </c>
    </row>
    <row r="176" spans="3:11">
      <c r="C176" s="66" t="s">
        <v>66</v>
      </c>
      <c r="D176" s="62">
        <v>44586</v>
      </c>
      <c r="E176" s="61" t="s">
        <v>51</v>
      </c>
      <c r="F176" s="61" t="s">
        <v>52</v>
      </c>
      <c r="G176" s="61">
        <v>5</v>
      </c>
      <c r="H176" s="68">
        <v>3060</v>
      </c>
      <c r="I176" s="61">
        <f t="shared" si="15"/>
        <v>15300</v>
      </c>
      <c r="J176" s="61">
        <f t="shared" si="14"/>
        <v>15.3</v>
      </c>
      <c r="K176" s="61">
        <f t="shared" si="16"/>
        <v>2.2949999999999999</v>
      </c>
    </row>
    <row r="177" spans="3:11">
      <c r="C177" s="66" t="s">
        <v>66</v>
      </c>
      <c r="D177" s="62">
        <v>44586</v>
      </c>
      <c r="E177" s="61" t="s">
        <v>51</v>
      </c>
      <c r="F177" s="61" t="s">
        <v>52</v>
      </c>
      <c r="G177" s="61">
        <v>5</v>
      </c>
      <c r="H177" s="68">
        <v>3045</v>
      </c>
      <c r="I177" s="61">
        <f t="shared" si="15"/>
        <v>15225</v>
      </c>
      <c r="J177" s="61">
        <f t="shared" si="14"/>
        <v>15.225</v>
      </c>
      <c r="K177" s="61">
        <f t="shared" si="16"/>
        <v>2.2837499999999999</v>
      </c>
    </row>
    <row r="178" spans="3:11">
      <c r="C178" s="66" t="s">
        <v>74</v>
      </c>
      <c r="D178" s="62">
        <v>44586</v>
      </c>
      <c r="E178" s="61" t="s">
        <v>51</v>
      </c>
      <c r="F178" s="61" t="s">
        <v>52</v>
      </c>
      <c r="G178" s="61">
        <v>3</v>
      </c>
      <c r="H178" s="68">
        <v>3770</v>
      </c>
      <c r="I178" s="61">
        <f t="shared" si="15"/>
        <v>11310</v>
      </c>
      <c r="J178" s="61">
        <f t="shared" si="14"/>
        <v>11.31</v>
      </c>
      <c r="K178" s="61">
        <f t="shared" si="16"/>
        <v>1.6964999999999999</v>
      </c>
    </row>
    <row r="179" spans="3:11">
      <c r="C179" s="66" t="s">
        <v>79</v>
      </c>
      <c r="D179" s="62">
        <v>44586</v>
      </c>
      <c r="E179" s="61" t="s">
        <v>51</v>
      </c>
      <c r="F179" s="61" t="s">
        <v>52</v>
      </c>
      <c r="G179" s="61">
        <v>1</v>
      </c>
      <c r="H179" s="68">
        <v>18560</v>
      </c>
      <c r="I179" s="61">
        <f t="shared" si="15"/>
        <v>18560</v>
      </c>
      <c r="J179" s="61">
        <f t="shared" si="14"/>
        <v>18.559999999999999</v>
      </c>
      <c r="K179" s="61">
        <f t="shared" si="16"/>
        <v>2.7839999999999998</v>
      </c>
    </row>
    <row r="180" spans="3:11">
      <c r="C180" s="66" t="s">
        <v>61</v>
      </c>
      <c r="D180" s="62">
        <v>44586</v>
      </c>
      <c r="E180" s="61" t="s">
        <v>51</v>
      </c>
      <c r="F180" s="61" t="s">
        <v>80</v>
      </c>
      <c r="G180" s="61">
        <v>5</v>
      </c>
      <c r="H180" s="68">
        <v>3459.8</v>
      </c>
      <c r="I180" s="61">
        <f t="shared" si="15"/>
        <v>17299</v>
      </c>
      <c r="J180" s="61">
        <f t="shared" si="14"/>
        <v>17.298999999999999</v>
      </c>
      <c r="K180" s="61">
        <f t="shared" si="16"/>
        <v>2.5948499999999997</v>
      </c>
    </row>
    <row r="181" spans="3:11">
      <c r="C181" s="66" t="s">
        <v>63</v>
      </c>
      <c r="D181" s="62">
        <v>44586</v>
      </c>
      <c r="E181" s="61" t="s">
        <v>51</v>
      </c>
      <c r="F181" s="61" t="s">
        <v>80</v>
      </c>
      <c r="G181" s="61">
        <v>20</v>
      </c>
      <c r="H181" s="68">
        <v>715.3</v>
      </c>
      <c r="I181" s="61">
        <f t="shared" si="15"/>
        <v>14306</v>
      </c>
      <c r="J181" s="61">
        <f t="shared" si="14"/>
        <v>14.306000000000001</v>
      </c>
      <c r="K181" s="61">
        <f t="shared" si="16"/>
        <v>2.1458999999999997</v>
      </c>
    </row>
    <row r="182" spans="3:11">
      <c r="C182" s="66" t="s">
        <v>73</v>
      </c>
      <c r="D182" s="62">
        <v>44586</v>
      </c>
      <c r="E182" s="61" t="s">
        <v>51</v>
      </c>
      <c r="F182" s="61" t="s">
        <v>52</v>
      </c>
      <c r="G182" s="61">
        <v>5</v>
      </c>
      <c r="H182" s="68">
        <v>2580</v>
      </c>
      <c r="I182" s="61">
        <f t="shared" si="15"/>
        <v>12900</v>
      </c>
      <c r="J182" s="61">
        <f t="shared" si="14"/>
        <v>12.9</v>
      </c>
      <c r="K182" s="61">
        <f t="shared" si="16"/>
        <v>1.9349999999999998</v>
      </c>
    </row>
    <row r="183" spans="3:11">
      <c r="C183" s="66" t="s">
        <v>73</v>
      </c>
      <c r="D183" s="62">
        <v>44586</v>
      </c>
      <c r="E183" s="61" t="s">
        <v>51</v>
      </c>
      <c r="F183" s="61" t="s">
        <v>52</v>
      </c>
      <c r="G183" s="61">
        <v>5</v>
      </c>
      <c r="H183" s="68">
        <v>2585</v>
      </c>
      <c r="I183" s="61">
        <f t="shared" si="15"/>
        <v>12925</v>
      </c>
      <c r="J183" s="61">
        <f t="shared" si="14"/>
        <v>12.925000000000001</v>
      </c>
      <c r="K183" s="61">
        <f t="shared" si="16"/>
        <v>1.9387499999999998</v>
      </c>
    </row>
    <row r="184" spans="3:11">
      <c r="C184" s="66" t="s">
        <v>68</v>
      </c>
      <c r="D184" s="62">
        <v>44588</v>
      </c>
      <c r="E184" s="61" t="s">
        <v>51</v>
      </c>
      <c r="F184" s="61" t="s">
        <v>52</v>
      </c>
      <c r="G184" s="61">
        <v>2</v>
      </c>
      <c r="H184" s="68">
        <v>2474</v>
      </c>
      <c r="I184" s="61">
        <f t="shared" si="15"/>
        <v>4948</v>
      </c>
      <c r="J184" s="61">
        <f t="shared" si="14"/>
        <v>4.9480000000000004</v>
      </c>
      <c r="K184" s="61">
        <f t="shared" si="16"/>
        <v>0.74219999999999997</v>
      </c>
    </row>
    <row r="185" spans="3:11">
      <c r="C185" s="66" t="s">
        <v>59</v>
      </c>
      <c r="D185" s="62">
        <v>44588</v>
      </c>
      <c r="E185" s="61" t="s">
        <v>51</v>
      </c>
      <c r="F185" s="61" t="s">
        <v>52</v>
      </c>
      <c r="G185" s="61">
        <v>5</v>
      </c>
      <c r="H185" s="68">
        <v>183.1</v>
      </c>
      <c r="I185" s="61">
        <f t="shared" si="15"/>
        <v>915.5</v>
      </c>
      <c r="J185" s="61">
        <f>0*I185</f>
        <v>0</v>
      </c>
      <c r="K185" s="61">
        <f t="shared" si="16"/>
        <v>0.13732499999999997</v>
      </c>
    </row>
    <row r="186" spans="3:11">
      <c r="C186" s="66" t="s">
        <v>59</v>
      </c>
      <c r="D186" s="62">
        <v>44588</v>
      </c>
      <c r="E186" s="61" t="s">
        <v>51</v>
      </c>
      <c r="F186" s="61" t="s">
        <v>52</v>
      </c>
      <c r="G186" s="61">
        <v>100</v>
      </c>
      <c r="H186" s="68">
        <v>183.3</v>
      </c>
      <c r="I186" s="61">
        <f t="shared" si="15"/>
        <v>18330</v>
      </c>
      <c r="J186" s="61">
        <f>0*I186</f>
        <v>0</v>
      </c>
      <c r="K186" s="61">
        <f t="shared" si="16"/>
        <v>2.7494999999999998</v>
      </c>
    </row>
    <row r="187" spans="3:11">
      <c r="C187" s="66" t="s">
        <v>57</v>
      </c>
      <c r="D187" s="62">
        <v>44588</v>
      </c>
      <c r="E187" s="61" t="s">
        <v>51</v>
      </c>
      <c r="F187" s="61" t="s">
        <v>80</v>
      </c>
      <c r="G187" s="61">
        <v>400</v>
      </c>
      <c r="H187" s="68">
        <v>214.85</v>
      </c>
      <c r="I187" s="61">
        <f t="shared" si="15"/>
        <v>85940</v>
      </c>
      <c r="J187" s="61">
        <f t="shared" si="14"/>
        <v>85.94</v>
      </c>
      <c r="K187" s="61">
        <f t="shared" si="16"/>
        <v>12.890999999999998</v>
      </c>
    </row>
    <row r="188" spans="3:11">
      <c r="C188" s="66" t="s">
        <v>73</v>
      </c>
      <c r="D188" s="62">
        <v>44588</v>
      </c>
      <c r="E188" s="61" t="s">
        <v>51</v>
      </c>
      <c r="F188" s="61" t="s">
        <v>52</v>
      </c>
      <c r="G188" s="61">
        <v>2</v>
      </c>
      <c r="H188" s="68">
        <v>2466.35</v>
      </c>
      <c r="I188" s="61">
        <f t="shared" si="15"/>
        <v>4932.7</v>
      </c>
      <c r="J188" s="61">
        <f t="shared" si="14"/>
        <v>4.9326999999999996</v>
      </c>
      <c r="K188" s="61">
        <f t="shared" si="16"/>
        <v>0.73990499999999992</v>
      </c>
    </row>
    <row r="189" spans="3:11">
      <c r="C189" s="66" t="s">
        <v>73</v>
      </c>
      <c r="D189" s="62">
        <v>44588</v>
      </c>
      <c r="E189" s="61" t="s">
        <v>51</v>
      </c>
      <c r="F189" s="61" t="s">
        <v>52</v>
      </c>
      <c r="G189" s="61">
        <v>3</v>
      </c>
      <c r="H189" s="68">
        <v>2466.35</v>
      </c>
      <c r="I189" s="61">
        <f t="shared" si="15"/>
        <v>7399.0499999999993</v>
      </c>
      <c r="J189" s="61">
        <f t="shared" si="14"/>
        <v>7.399049999999999</v>
      </c>
      <c r="K189" s="61">
        <f t="shared" si="16"/>
        <v>1.1098574999999997</v>
      </c>
    </row>
    <row r="190" spans="3:11">
      <c r="C190" s="66" t="s">
        <v>73</v>
      </c>
      <c r="D190" s="62">
        <v>44588</v>
      </c>
      <c r="E190" s="61" t="s">
        <v>51</v>
      </c>
      <c r="F190" s="61" t="s">
        <v>52</v>
      </c>
      <c r="G190" s="61">
        <v>2</v>
      </c>
      <c r="H190" s="68">
        <v>2466.6999999999998</v>
      </c>
      <c r="I190" s="61">
        <f t="shared" si="15"/>
        <v>4933.3999999999996</v>
      </c>
      <c r="J190" s="61">
        <f t="shared" si="14"/>
        <v>4.9333999999999998</v>
      </c>
      <c r="K190" s="61">
        <f t="shared" si="16"/>
        <v>0.74000999999999983</v>
      </c>
    </row>
    <row r="191" spans="3:11">
      <c r="C191" s="66" t="s">
        <v>73</v>
      </c>
      <c r="D191" s="62">
        <v>44588</v>
      </c>
      <c r="E191" s="61" t="s">
        <v>51</v>
      </c>
      <c r="F191" s="61" t="s">
        <v>52</v>
      </c>
      <c r="G191" s="61">
        <v>1</v>
      </c>
      <c r="H191" s="68">
        <v>2467.5500000000002</v>
      </c>
      <c r="I191" s="61">
        <f t="shared" si="15"/>
        <v>2467.5500000000002</v>
      </c>
      <c r="J191" s="61">
        <f t="shared" si="14"/>
        <v>2.4675500000000001</v>
      </c>
      <c r="K191" s="61">
        <f t="shared" si="16"/>
        <v>0.37013249999999998</v>
      </c>
    </row>
    <row r="192" spans="3:11">
      <c r="C192" s="66" t="s">
        <v>73</v>
      </c>
      <c r="D192" s="62">
        <v>44588</v>
      </c>
      <c r="E192" s="61" t="s">
        <v>51</v>
      </c>
      <c r="F192" s="61" t="s">
        <v>52</v>
      </c>
      <c r="G192" s="61">
        <v>7</v>
      </c>
      <c r="H192" s="68">
        <v>2467</v>
      </c>
      <c r="I192" s="61">
        <f t="shared" si="15"/>
        <v>17269</v>
      </c>
      <c r="J192" s="61">
        <f t="shared" si="14"/>
        <v>17.269000000000002</v>
      </c>
      <c r="K192" s="61">
        <f t="shared" si="16"/>
        <v>2.5903499999999999</v>
      </c>
    </row>
    <row r="193" spans="3:11">
      <c r="C193" s="66" t="s">
        <v>73</v>
      </c>
      <c r="D193" s="62">
        <v>44588</v>
      </c>
      <c r="E193" s="61" t="s">
        <v>51</v>
      </c>
      <c r="F193" s="61" t="s">
        <v>52</v>
      </c>
      <c r="G193" s="61">
        <v>9</v>
      </c>
      <c r="H193" s="68">
        <v>2466.4</v>
      </c>
      <c r="I193" s="61">
        <f t="shared" si="15"/>
        <v>22197.600000000002</v>
      </c>
      <c r="J193" s="61">
        <f t="shared" si="14"/>
        <v>22.197600000000001</v>
      </c>
      <c r="K193" s="61">
        <f t="shared" si="16"/>
        <v>3.3296399999999999</v>
      </c>
    </row>
    <row r="194" spans="3:11">
      <c r="C194" s="66" t="s">
        <v>73</v>
      </c>
      <c r="D194" s="62">
        <v>44588</v>
      </c>
      <c r="E194" s="61" t="s">
        <v>51</v>
      </c>
      <c r="F194" s="61" t="s">
        <v>52</v>
      </c>
      <c r="G194" s="61">
        <v>2</v>
      </c>
      <c r="H194" s="68">
        <v>2466.4499999999998</v>
      </c>
      <c r="I194" s="61">
        <f t="shared" si="15"/>
        <v>4932.8999999999996</v>
      </c>
      <c r="J194" s="61">
        <f t="shared" si="14"/>
        <v>4.9329000000000001</v>
      </c>
      <c r="K194" s="61">
        <f t="shared" si="16"/>
        <v>0.7399349999999999</v>
      </c>
    </row>
    <row r="195" spans="3:11">
      <c r="C195" s="66" t="s">
        <v>73</v>
      </c>
      <c r="D195" s="62">
        <v>44588</v>
      </c>
      <c r="E195" s="61" t="s">
        <v>51</v>
      </c>
      <c r="F195" s="61" t="s">
        <v>52</v>
      </c>
      <c r="G195" s="61">
        <v>2</v>
      </c>
      <c r="H195" s="68">
        <v>2466.4</v>
      </c>
      <c r="I195" s="61">
        <f t="shared" si="15"/>
        <v>4932.8</v>
      </c>
      <c r="J195" s="61">
        <f t="shared" si="14"/>
        <v>4.9328000000000003</v>
      </c>
      <c r="K195" s="61">
        <f t="shared" si="16"/>
        <v>0.73991999999999991</v>
      </c>
    </row>
    <row r="196" spans="3:11">
      <c r="C196" s="66" t="s">
        <v>53</v>
      </c>
      <c r="D196" s="62">
        <v>44589</v>
      </c>
      <c r="E196" s="61" t="s">
        <v>78</v>
      </c>
      <c r="F196" s="61" t="s">
        <v>52</v>
      </c>
      <c r="G196" s="61">
        <v>10</v>
      </c>
      <c r="H196" s="68">
        <v>1480</v>
      </c>
      <c r="I196" s="61">
        <f t="shared" ref="I196:I197" si="17">G196*H196</f>
        <v>14800</v>
      </c>
      <c r="J196" s="61">
        <f t="shared" si="14"/>
        <v>14.8</v>
      </c>
      <c r="K196" s="61">
        <f t="shared" si="16"/>
        <v>2.2199999999999998</v>
      </c>
    </row>
    <row r="197" spans="3:11">
      <c r="C197" s="67" t="s">
        <v>53</v>
      </c>
      <c r="D197" s="65">
        <v>44589</v>
      </c>
      <c r="E197" s="64" t="s">
        <v>78</v>
      </c>
      <c r="F197" s="64" t="s">
        <v>52</v>
      </c>
      <c r="G197" s="64">
        <v>2</v>
      </c>
      <c r="H197" s="69">
        <v>1476</v>
      </c>
      <c r="I197" s="64">
        <f t="shared" si="17"/>
        <v>2952</v>
      </c>
      <c r="J197" s="64">
        <f t="shared" si="14"/>
        <v>2.952</v>
      </c>
      <c r="K197" s="64">
        <f t="shared" si="16"/>
        <v>0.44279999999999997</v>
      </c>
    </row>
    <row r="198" spans="3:11">
      <c r="C198" s="66" t="s">
        <v>68</v>
      </c>
      <c r="D198" s="62">
        <v>44592</v>
      </c>
      <c r="E198" s="61" t="s">
        <v>51</v>
      </c>
      <c r="F198" s="61" t="s">
        <v>52</v>
      </c>
      <c r="G198" s="61">
        <v>8</v>
      </c>
      <c r="H198" s="68">
        <v>2523</v>
      </c>
      <c r="I198" s="61">
        <f t="shared" ref="I198:I217" si="18">G198*H198</f>
        <v>20184</v>
      </c>
      <c r="J198" s="64">
        <f t="shared" si="14"/>
        <v>20.184000000000001</v>
      </c>
      <c r="K198" s="61">
        <f t="shared" ref="K198:K217" si="19">I198*0.015%</f>
        <v>3.0275999999999996</v>
      </c>
    </row>
    <row r="199" spans="3:11">
      <c r="C199" s="66" t="s">
        <v>77</v>
      </c>
      <c r="D199" s="62">
        <v>44592</v>
      </c>
      <c r="E199" s="61" t="s">
        <v>51</v>
      </c>
      <c r="F199" s="61" t="s">
        <v>52</v>
      </c>
      <c r="G199" s="61">
        <v>5</v>
      </c>
      <c r="H199" s="68">
        <v>1880</v>
      </c>
      <c r="I199" s="61">
        <f t="shared" si="18"/>
        <v>9400</v>
      </c>
      <c r="J199" s="64">
        <f t="shared" si="14"/>
        <v>9.4</v>
      </c>
      <c r="K199" s="61">
        <f t="shared" si="19"/>
        <v>1.41</v>
      </c>
    </row>
    <row r="200" spans="3:11">
      <c r="C200" s="66" t="s">
        <v>77</v>
      </c>
      <c r="D200" s="62">
        <v>44592</v>
      </c>
      <c r="E200" s="61" t="s">
        <v>51</v>
      </c>
      <c r="F200" s="61" t="s">
        <v>52</v>
      </c>
      <c r="G200" s="61">
        <v>5</v>
      </c>
      <c r="H200" s="68">
        <v>1878</v>
      </c>
      <c r="I200" s="61">
        <f t="shared" si="18"/>
        <v>9390</v>
      </c>
      <c r="J200" s="64">
        <f t="shared" si="14"/>
        <v>9.39</v>
      </c>
      <c r="K200" s="61">
        <f t="shared" si="19"/>
        <v>1.4084999999999999</v>
      </c>
    </row>
    <row r="201" spans="3:11">
      <c r="C201" s="66" t="s">
        <v>77</v>
      </c>
      <c r="D201" s="62">
        <v>44592</v>
      </c>
      <c r="E201" s="61" t="s">
        <v>51</v>
      </c>
      <c r="F201" s="61" t="s">
        <v>52</v>
      </c>
      <c r="G201" s="61">
        <v>1</v>
      </c>
      <c r="H201" s="68">
        <v>1872</v>
      </c>
      <c r="I201" s="61">
        <f t="shared" si="18"/>
        <v>1872</v>
      </c>
      <c r="J201" s="64">
        <f t="shared" si="14"/>
        <v>1.8720000000000001</v>
      </c>
      <c r="K201" s="61">
        <f t="shared" si="19"/>
        <v>0.28079999999999999</v>
      </c>
    </row>
    <row r="202" spans="3:11">
      <c r="C202" s="66" t="s">
        <v>72</v>
      </c>
      <c r="D202" s="62">
        <v>44592</v>
      </c>
      <c r="E202" s="61" t="s">
        <v>51</v>
      </c>
      <c r="F202" s="61" t="s">
        <v>80</v>
      </c>
      <c r="G202" s="61">
        <v>9</v>
      </c>
      <c r="H202" s="68">
        <v>879.5</v>
      </c>
      <c r="I202" s="61">
        <f t="shared" si="18"/>
        <v>7915.5</v>
      </c>
      <c r="J202" s="64">
        <f t="shared" si="14"/>
        <v>7.9154999999999998</v>
      </c>
      <c r="K202" s="61">
        <f t="shared" si="19"/>
        <v>1.187325</v>
      </c>
    </row>
    <row r="203" spans="3:11">
      <c r="C203" s="66" t="s">
        <v>57</v>
      </c>
      <c r="D203" s="62">
        <v>44592</v>
      </c>
      <c r="E203" s="61" t="s">
        <v>51</v>
      </c>
      <c r="F203" s="61" t="s">
        <v>52</v>
      </c>
      <c r="G203" s="61">
        <v>1</v>
      </c>
      <c r="H203" s="68">
        <v>218.5</v>
      </c>
      <c r="I203" s="61">
        <f t="shared" si="18"/>
        <v>218.5</v>
      </c>
      <c r="J203" s="64">
        <f t="shared" si="14"/>
        <v>0.2185</v>
      </c>
      <c r="K203" s="61">
        <f t="shared" si="19"/>
        <v>3.2774999999999999E-2</v>
      </c>
    </row>
    <row r="204" spans="3:11">
      <c r="C204" s="66" t="s">
        <v>57</v>
      </c>
      <c r="D204" s="62">
        <v>44592</v>
      </c>
      <c r="E204" s="61" t="s">
        <v>51</v>
      </c>
      <c r="F204" s="61" t="s">
        <v>52</v>
      </c>
      <c r="G204" s="61">
        <v>2</v>
      </c>
      <c r="H204" s="68">
        <v>218.5</v>
      </c>
      <c r="I204" s="61">
        <f t="shared" si="18"/>
        <v>437</v>
      </c>
      <c r="J204" s="64">
        <f t="shared" si="14"/>
        <v>0.437</v>
      </c>
      <c r="K204" s="61">
        <f t="shared" si="19"/>
        <v>6.5549999999999997E-2</v>
      </c>
    </row>
    <row r="205" spans="3:11">
      <c r="C205" s="66" t="s">
        <v>57</v>
      </c>
      <c r="D205" s="62">
        <v>44592</v>
      </c>
      <c r="E205" s="61" t="s">
        <v>51</v>
      </c>
      <c r="F205" s="61" t="s">
        <v>52</v>
      </c>
      <c r="G205" s="61">
        <v>24</v>
      </c>
      <c r="H205" s="68">
        <v>218.5</v>
      </c>
      <c r="I205" s="61">
        <f t="shared" si="18"/>
        <v>5244</v>
      </c>
      <c r="J205" s="64">
        <f t="shared" si="14"/>
        <v>5.2439999999999998</v>
      </c>
      <c r="K205" s="61">
        <f t="shared" si="19"/>
        <v>0.78659999999999997</v>
      </c>
    </row>
    <row r="206" spans="3:11">
      <c r="C206" s="66" t="s">
        <v>56</v>
      </c>
      <c r="D206" s="62">
        <v>44592</v>
      </c>
      <c r="E206" s="61" t="s">
        <v>51</v>
      </c>
      <c r="F206" s="61" t="s">
        <v>80</v>
      </c>
      <c r="G206" s="61">
        <v>12</v>
      </c>
      <c r="H206" s="68">
        <v>506.5</v>
      </c>
      <c r="I206" s="61">
        <f t="shared" si="18"/>
        <v>6078</v>
      </c>
      <c r="J206" s="64">
        <f t="shared" si="14"/>
        <v>6.0780000000000003</v>
      </c>
      <c r="K206" s="61">
        <f t="shared" si="19"/>
        <v>0.91169999999999995</v>
      </c>
    </row>
    <row r="207" spans="3:11">
      <c r="C207" s="66" t="s">
        <v>56</v>
      </c>
      <c r="D207" s="62">
        <v>44592</v>
      </c>
      <c r="E207" s="61" t="s">
        <v>51</v>
      </c>
      <c r="F207" s="61" t="s">
        <v>80</v>
      </c>
      <c r="G207" s="61">
        <v>1</v>
      </c>
      <c r="H207" s="68">
        <v>506.5</v>
      </c>
      <c r="I207" s="61">
        <f t="shared" si="18"/>
        <v>506.5</v>
      </c>
      <c r="J207" s="64">
        <f t="shared" si="14"/>
        <v>0.50650000000000006</v>
      </c>
      <c r="K207" s="61">
        <f t="shared" si="19"/>
        <v>7.5974999999999987E-2</v>
      </c>
    </row>
    <row r="208" spans="3:11">
      <c r="C208" s="66" t="s">
        <v>56</v>
      </c>
      <c r="D208" s="62">
        <v>44592</v>
      </c>
      <c r="E208" s="61" t="s">
        <v>51</v>
      </c>
      <c r="F208" s="61" t="s">
        <v>80</v>
      </c>
      <c r="G208" s="61">
        <v>1</v>
      </c>
      <c r="H208" s="68">
        <v>506.5</v>
      </c>
      <c r="I208" s="61">
        <f t="shared" si="18"/>
        <v>506.5</v>
      </c>
      <c r="J208" s="64">
        <f t="shared" si="14"/>
        <v>0.50650000000000006</v>
      </c>
      <c r="K208" s="61">
        <f t="shared" si="19"/>
        <v>7.5974999999999987E-2</v>
      </c>
    </row>
    <row r="209" spans="3:11">
      <c r="C209" s="66" t="s">
        <v>56</v>
      </c>
      <c r="D209" s="62">
        <v>44592</v>
      </c>
      <c r="E209" s="61" t="s">
        <v>51</v>
      </c>
      <c r="F209" s="61" t="s">
        <v>80</v>
      </c>
      <c r="G209" s="61">
        <v>86</v>
      </c>
      <c r="H209" s="68">
        <v>506.5</v>
      </c>
      <c r="I209" s="61">
        <f t="shared" si="18"/>
        <v>43559</v>
      </c>
      <c r="J209" s="64">
        <f t="shared" si="14"/>
        <v>43.558999999999997</v>
      </c>
      <c r="K209" s="61">
        <f t="shared" si="19"/>
        <v>6.5338499999999993</v>
      </c>
    </row>
    <row r="210" spans="3:11">
      <c r="C210" s="66" t="s">
        <v>73</v>
      </c>
      <c r="D210" s="62">
        <v>44592</v>
      </c>
      <c r="E210" s="61" t="s">
        <v>51</v>
      </c>
      <c r="F210" s="61" t="s">
        <v>52</v>
      </c>
      <c r="G210" s="61">
        <v>1</v>
      </c>
      <c r="H210" s="68">
        <v>2454</v>
      </c>
      <c r="I210" s="61">
        <f t="shared" si="18"/>
        <v>2454</v>
      </c>
      <c r="J210" s="64">
        <f t="shared" si="14"/>
        <v>2.4540000000000002</v>
      </c>
      <c r="K210" s="61">
        <f t="shared" si="19"/>
        <v>0.36809999999999998</v>
      </c>
    </row>
    <row r="211" spans="3:11">
      <c r="C211" s="66" t="s">
        <v>73</v>
      </c>
      <c r="D211" s="62">
        <v>44592</v>
      </c>
      <c r="E211" s="61" t="s">
        <v>51</v>
      </c>
      <c r="F211" s="61" t="s">
        <v>52</v>
      </c>
      <c r="G211" s="61">
        <v>1</v>
      </c>
      <c r="H211" s="68">
        <v>2454</v>
      </c>
      <c r="I211" s="61">
        <f t="shared" si="18"/>
        <v>2454</v>
      </c>
      <c r="J211" s="64">
        <f t="shared" si="14"/>
        <v>2.4540000000000002</v>
      </c>
      <c r="K211" s="61">
        <f t="shared" si="19"/>
        <v>0.36809999999999998</v>
      </c>
    </row>
    <row r="212" spans="3:11">
      <c r="C212" s="66" t="s">
        <v>74</v>
      </c>
      <c r="D212" s="62">
        <v>44592</v>
      </c>
      <c r="E212" s="61" t="s">
        <v>78</v>
      </c>
      <c r="F212" s="61" t="s">
        <v>52</v>
      </c>
      <c r="G212" s="61">
        <v>2</v>
      </c>
      <c r="H212" s="68">
        <v>3750</v>
      </c>
      <c r="I212" s="61">
        <f t="shared" si="18"/>
        <v>7500</v>
      </c>
      <c r="J212" s="64">
        <f t="shared" si="14"/>
        <v>7.5</v>
      </c>
      <c r="K212" s="61">
        <f t="shared" si="19"/>
        <v>1.125</v>
      </c>
    </row>
    <row r="213" spans="3:11">
      <c r="C213" s="66" t="s">
        <v>74</v>
      </c>
      <c r="D213" s="62">
        <v>44592</v>
      </c>
      <c r="E213" s="61" t="s">
        <v>51</v>
      </c>
      <c r="F213" s="61" t="s">
        <v>52</v>
      </c>
      <c r="G213" s="61">
        <v>2</v>
      </c>
      <c r="H213" s="68">
        <v>3748</v>
      </c>
      <c r="I213" s="61">
        <f t="shared" si="18"/>
        <v>7496</v>
      </c>
      <c r="J213" s="64">
        <f t="shared" si="14"/>
        <v>7.4960000000000004</v>
      </c>
      <c r="K213" s="61">
        <f t="shared" si="19"/>
        <v>1.1243999999999998</v>
      </c>
    </row>
    <row r="214" spans="3:11">
      <c r="C214" s="66" t="s">
        <v>81</v>
      </c>
      <c r="D214" s="62">
        <v>44592</v>
      </c>
      <c r="E214" s="61" t="s">
        <v>51</v>
      </c>
      <c r="F214" s="61" t="s">
        <v>52</v>
      </c>
      <c r="G214" s="61">
        <v>1</v>
      </c>
      <c r="H214" s="68">
        <v>7008</v>
      </c>
      <c r="I214" s="61">
        <f t="shared" si="18"/>
        <v>7008</v>
      </c>
      <c r="J214" s="64">
        <f t="shared" si="14"/>
        <v>7.008</v>
      </c>
      <c r="K214" s="61">
        <f t="shared" si="19"/>
        <v>1.0511999999999999</v>
      </c>
    </row>
    <row r="215" spans="3:11">
      <c r="C215" s="66" t="s">
        <v>81</v>
      </c>
      <c r="D215" s="62">
        <v>44592</v>
      </c>
      <c r="E215" s="61" t="s">
        <v>51</v>
      </c>
      <c r="F215" s="61" t="s">
        <v>52</v>
      </c>
      <c r="G215" s="61">
        <v>1</v>
      </c>
      <c r="H215" s="68">
        <v>7005</v>
      </c>
      <c r="I215" s="61">
        <f t="shared" si="18"/>
        <v>7005</v>
      </c>
      <c r="J215" s="64">
        <f t="shared" si="14"/>
        <v>7.0049999999999999</v>
      </c>
      <c r="K215" s="61">
        <f t="shared" si="19"/>
        <v>1.0507499999999999</v>
      </c>
    </row>
    <row r="216" spans="3:11">
      <c r="C216" s="67" t="s">
        <v>81</v>
      </c>
      <c r="D216" s="65">
        <v>44592</v>
      </c>
      <c r="E216" s="64" t="s">
        <v>51</v>
      </c>
      <c r="F216" s="64" t="s">
        <v>52</v>
      </c>
      <c r="G216" s="64">
        <v>1</v>
      </c>
      <c r="H216" s="69">
        <v>7000</v>
      </c>
      <c r="I216" s="64">
        <f t="shared" si="18"/>
        <v>7000</v>
      </c>
      <c r="J216" s="64">
        <f t="shared" si="14"/>
        <v>7</v>
      </c>
      <c r="K216" s="64">
        <f t="shared" si="19"/>
        <v>1.0499999999999998</v>
      </c>
    </row>
    <row r="217" spans="3:11">
      <c r="C217" s="61" t="s">
        <v>57</v>
      </c>
      <c r="D217" s="62">
        <v>44593</v>
      </c>
      <c r="E217" s="61" t="s">
        <v>51</v>
      </c>
      <c r="F217" s="61" t="s">
        <v>52</v>
      </c>
      <c r="G217" s="61">
        <v>50</v>
      </c>
      <c r="H217" s="61">
        <v>224.5</v>
      </c>
      <c r="I217" s="61">
        <f t="shared" si="18"/>
        <v>11225</v>
      </c>
      <c r="J217" s="61">
        <f t="shared" si="14"/>
        <v>11.225</v>
      </c>
      <c r="K217" s="61">
        <f t="shared" si="19"/>
        <v>1.6837499999999999</v>
      </c>
    </row>
    <row r="218" spans="3:11">
      <c r="C218" s="61" t="s">
        <v>66</v>
      </c>
      <c r="D218" s="62">
        <v>44594</v>
      </c>
      <c r="E218" s="61" t="s">
        <v>51</v>
      </c>
      <c r="F218" s="61" t="s">
        <v>52</v>
      </c>
      <c r="G218" s="61">
        <v>5</v>
      </c>
      <c r="H218" s="61">
        <v>3206</v>
      </c>
      <c r="I218" s="61">
        <f t="shared" ref="I218:I246" si="20">G218*H218</f>
        <v>16030</v>
      </c>
      <c r="J218" s="61">
        <f t="shared" si="14"/>
        <v>16.03</v>
      </c>
      <c r="K218" s="61">
        <f t="shared" ref="K218:K246" si="21">I218*0.015%</f>
        <v>2.4044999999999996</v>
      </c>
    </row>
    <row r="219" spans="3:11">
      <c r="C219" s="61" t="s">
        <v>66</v>
      </c>
      <c r="D219" s="62">
        <v>44594</v>
      </c>
      <c r="E219" s="61" t="s">
        <v>51</v>
      </c>
      <c r="F219" s="61" t="s">
        <v>52</v>
      </c>
      <c r="G219" s="61">
        <v>1</v>
      </c>
      <c r="H219" s="61">
        <v>3206</v>
      </c>
      <c r="I219" s="61">
        <f t="shared" si="20"/>
        <v>3206</v>
      </c>
      <c r="J219" s="61">
        <f t="shared" ref="J219:J246" si="22">0.1%*I219</f>
        <v>3.206</v>
      </c>
      <c r="K219" s="61">
        <f t="shared" si="21"/>
        <v>0.48089999999999994</v>
      </c>
    </row>
    <row r="220" spans="3:11">
      <c r="C220" s="61" t="s">
        <v>66</v>
      </c>
      <c r="D220" s="62">
        <v>44599</v>
      </c>
      <c r="E220" s="61" t="s">
        <v>51</v>
      </c>
      <c r="F220" s="61" t="s">
        <v>52</v>
      </c>
      <c r="G220" s="61">
        <v>1</v>
      </c>
      <c r="H220" s="61">
        <v>3200</v>
      </c>
      <c r="I220" s="61">
        <f t="shared" si="20"/>
        <v>3200</v>
      </c>
      <c r="J220" s="61">
        <f t="shared" si="22"/>
        <v>3.2</v>
      </c>
      <c r="K220" s="61">
        <f t="shared" si="21"/>
        <v>0.48</v>
      </c>
    </row>
    <row r="221" spans="3:11">
      <c r="C221" s="61" t="s">
        <v>77</v>
      </c>
      <c r="D221" s="62">
        <v>44600</v>
      </c>
      <c r="E221" s="61" t="s">
        <v>51</v>
      </c>
      <c r="F221" s="61" t="s">
        <v>52</v>
      </c>
      <c r="G221" s="61">
        <v>5</v>
      </c>
      <c r="H221" s="61">
        <v>1840</v>
      </c>
      <c r="I221" s="61">
        <f t="shared" si="20"/>
        <v>9200</v>
      </c>
      <c r="J221" s="61">
        <f t="shared" si="22"/>
        <v>9.2000000000000011</v>
      </c>
      <c r="K221" s="61">
        <f t="shared" si="21"/>
        <v>1.38</v>
      </c>
    </row>
    <row r="222" spans="3:11">
      <c r="C222" s="61" t="s">
        <v>82</v>
      </c>
      <c r="D222" s="62">
        <v>44600</v>
      </c>
      <c r="E222" s="61" t="s">
        <v>51</v>
      </c>
      <c r="F222" s="61" t="s">
        <v>52</v>
      </c>
      <c r="G222" s="61">
        <v>2</v>
      </c>
      <c r="H222" s="61">
        <v>720</v>
      </c>
      <c r="I222" s="61">
        <f t="shared" si="20"/>
        <v>1440</v>
      </c>
      <c r="J222" s="61">
        <f t="shared" si="22"/>
        <v>1.44</v>
      </c>
      <c r="K222" s="61">
        <f t="shared" si="21"/>
        <v>0.21599999999999997</v>
      </c>
    </row>
    <row r="223" spans="3:11">
      <c r="C223" s="61" t="s">
        <v>57</v>
      </c>
      <c r="D223" s="62">
        <v>44600</v>
      </c>
      <c r="E223" s="61" t="s">
        <v>51</v>
      </c>
      <c r="F223" s="61" t="s">
        <v>80</v>
      </c>
      <c r="G223" s="61">
        <v>234</v>
      </c>
      <c r="H223" s="61">
        <v>231.3</v>
      </c>
      <c r="I223" s="61">
        <f t="shared" si="20"/>
        <v>54124.200000000004</v>
      </c>
      <c r="J223" s="61">
        <f t="shared" si="22"/>
        <v>54.124200000000009</v>
      </c>
      <c r="K223" s="61">
        <f t="shared" si="21"/>
        <v>8.1186299999999996</v>
      </c>
    </row>
    <row r="224" spans="3:11">
      <c r="C224" s="61" t="s">
        <v>57</v>
      </c>
      <c r="D224" s="62">
        <v>44600</v>
      </c>
      <c r="E224" s="61" t="s">
        <v>51</v>
      </c>
      <c r="F224" s="61" t="s">
        <v>80</v>
      </c>
      <c r="G224" s="61">
        <v>9</v>
      </c>
      <c r="H224" s="61">
        <v>231.3</v>
      </c>
      <c r="I224" s="61">
        <f t="shared" si="20"/>
        <v>2081.7000000000003</v>
      </c>
      <c r="J224" s="61">
        <f t="shared" si="22"/>
        <v>2.0817000000000001</v>
      </c>
      <c r="K224" s="61">
        <f t="shared" si="21"/>
        <v>0.312255</v>
      </c>
    </row>
    <row r="225" spans="3:11">
      <c r="C225" s="61" t="s">
        <v>57</v>
      </c>
      <c r="D225" s="62">
        <v>44600</v>
      </c>
      <c r="E225" s="61" t="s">
        <v>51</v>
      </c>
      <c r="F225" s="61" t="s">
        <v>80</v>
      </c>
      <c r="G225" s="61">
        <v>1</v>
      </c>
      <c r="H225" s="61">
        <v>231.3</v>
      </c>
      <c r="I225" s="61">
        <f t="shared" si="20"/>
        <v>231.3</v>
      </c>
      <c r="J225" s="61">
        <f t="shared" si="22"/>
        <v>0.23130000000000001</v>
      </c>
      <c r="K225" s="61">
        <f t="shared" si="21"/>
        <v>3.4694999999999997E-2</v>
      </c>
    </row>
    <row r="226" spans="3:11">
      <c r="C226" s="61" t="s">
        <v>57</v>
      </c>
      <c r="D226" s="62">
        <v>44600</v>
      </c>
      <c r="E226" s="61" t="s">
        <v>51</v>
      </c>
      <c r="F226" s="61" t="s">
        <v>80</v>
      </c>
      <c r="G226" s="61">
        <v>100</v>
      </c>
      <c r="H226" s="61">
        <v>231.3</v>
      </c>
      <c r="I226" s="61">
        <f t="shared" si="20"/>
        <v>23130</v>
      </c>
      <c r="J226" s="61">
        <f t="shared" si="22"/>
        <v>23.13</v>
      </c>
      <c r="K226" s="61">
        <f t="shared" si="21"/>
        <v>3.4694999999999996</v>
      </c>
    </row>
    <row r="227" spans="3:11">
      <c r="C227" s="61" t="s">
        <v>57</v>
      </c>
      <c r="D227" s="62">
        <v>44600</v>
      </c>
      <c r="E227" s="61" t="s">
        <v>51</v>
      </c>
      <c r="F227" s="61" t="s">
        <v>80</v>
      </c>
      <c r="G227" s="61">
        <v>1</v>
      </c>
      <c r="H227" s="61">
        <v>231.3</v>
      </c>
      <c r="I227" s="61">
        <f t="shared" si="20"/>
        <v>231.3</v>
      </c>
      <c r="J227" s="61">
        <f t="shared" si="22"/>
        <v>0.23130000000000001</v>
      </c>
      <c r="K227" s="61">
        <f t="shared" si="21"/>
        <v>3.4694999999999997E-2</v>
      </c>
    </row>
    <row r="228" spans="3:11">
      <c r="C228" s="61" t="s">
        <v>57</v>
      </c>
      <c r="D228" s="62">
        <v>44600</v>
      </c>
      <c r="E228" s="61" t="s">
        <v>51</v>
      </c>
      <c r="F228" s="61" t="s">
        <v>80</v>
      </c>
      <c r="G228" s="61">
        <v>25</v>
      </c>
      <c r="H228" s="61">
        <v>231.3</v>
      </c>
      <c r="I228" s="61">
        <f t="shared" si="20"/>
        <v>5782.5</v>
      </c>
      <c r="J228" s="61">
        <f t="shared" si="22"/>
        <v>5.7824999999999998</v>
      </c>
      <c r="K228" s="61">
        <f t="shared" si="21"/>
        <v>0.8673749999999999</v>
      </c>
    </row>
    <row r="229" spans="3:11">
      <c r="C229" s="61" t="s">
        <v>57</v>
      </c>
      <c r="D229" s="62">
        <v>44600</v>
      </c>
      <c r="E229" s="61" t="s">
        <v>51</v>
      </c>
      <c r="F229" s="61" t="s">
        <v>80</v>
      </c>
      <c r="G229" s="61">
        <v>20</v>
      </c>
      <c r="H229" s="61">
        <v>231.3</v>
      </c>
      <c r="I229" s="61">
        <f t="shared" si="20"/>
        <v>4626</v>
      </c>
      <c r="J229" s="61">
        <f t="shared" si="22"/>
        <v>4.6260000000000003</v>
      </c>
      <c r="K229" s="61">
        <f t="shared" si="21"/>
        <v>0.69389999999999996</v>
      </c>
    </row>
    <row r="230" spans="3:11">
      <c r="C230" s="61" t="s">
        <v>57</v>
      </c>
      <c r="D230" s="62">
        <v>44600</v>
      </c>
      <c r="E230" s="61" t="s">
        <v>51</v>
      </c>
      <c r="F230" s="61" t="s">
        <v>80</v>
      </c>
      <c r="G230" s="61">
        <v>117</v>
      </c>
      <c r="H230" s="61">
        <v>231.3</v>
      </c>
      <c r="I230" s="61">
        <f t="shared" si="20"/>
        <v>27062.100000000002</v>
      </c>
      <c r="J230" s="61">
        <f t="shared" si="22"/>
        <v>27.062100000000004</v>
      </c>
      <c r="K230" s="61">
        <f t="shared" si="21"/>
        <v>4.0593149999999998</v>
      </c>
    </row>
    <row r="231" spans="3:11">
      <c r="C231" s="61" t="s">
        <v>82</v>
      </c>
      <c r="D231" s="62">
        <v>44600</v>
      </c>
      <c r="E231" s="61" t="s">
        <v>51</v>
      </c>
      <c r="F231" s="61" t="s">
        <v>52</v>
      </c>
      <c r="G231" s="61">
        <v>25</v>
      </c>
      <c r="H231" s="61">
        <v>723.5</v>
      </c>
      <c r="I231" s="61">
        <f t="shared" si="20"/>
        <v>18087.5</v>
      </c>
      <c r="J231" s="61">
        <f t="shared" si="22"/>
        <v>18.087500000000002</v>
      </c>
      <c r="K231" s="61">
        <f t="shared" si="21"/>
        <v>2.7131249999999998</v>
      </c>
    </row>
    <row r="232" spans="3:11">
      <c r="C232" s="61" t="s">
        <v>82</v>
      </c>
      <c r="D232" s="62">
        <v>44600</v>
      </c>
      <c r="E232" s="61" t="s">
        <v>51</v>
      </c>
      <c r="F232" s="61" t="s">
        <v>52</v>
      </c>
      <c r="G232" s="61">
        <v>1</v>
      </c>
      <c r="H232" s="61">
        <v>723.5</v>
      </c>
      <c r="I232" s="61">
        <f t="shared" si="20"/>
        <v>723.5</v>
      </c>
      <c r="J232" s="61">
        <f t="shared" si="22"/>
        <v>0.72350000000000003</v>
      </c>
      <c r="K232" s="61">
        <f t="shared" si="21"/>
        <v>0.108525</v>
      </c>
    </row>
    <row r="233" spans="3:11">
      <c r="C233" s="61" t="s">
        <v>82</v>
      </c>
      <c r="D233" s="62">
        <v>44600</v>
      </c>
      <c r="E233" s="61" t="s">
        <v>51</v>
      </c>
      <c r="F233" s="61" t="s">
        <v>52</v>
      </c>
      <c r="G233" s="61">
        <v>58</v>
      </c>
      <c r="H233" s="61">
        <v>723.5</v>
      </c>
      <c r="I233" s="61">
        <f t="shared" si="20"/>
        <v>41963</v>
      </c>
      <c r="J233" s="61">
        <f t="shared" si="22"/>
        <v>41.963000000000001</v>
      </c>
      <c r="K233" s="61">
        <f t="shared" si="21"/>
        <v>6.2944499999999994</v>
      </c>
    </row>
    <row r="234" spans="3:11">
      <c r="C234" s="61" t="s">
        <v>77</v>
      </c>
      <c r="D234" s="62">
        <v>44600</v>
      </c>
      <c r="E234" s="61" t="s">
        <v>51</v>
      </c>
      <c r="F234" s="61" t="s">
        <v>52</v>
      </c>
      <c r="G234" s="61">
        <v>18</v>
      </c>
      <c r="H234" s="61">
        <v>1818</v>
      </c>
      <c r="I234" s="61">
        <f t="shared" si="20"/>
        <v>32724</v>
      </c>
      <c r="J234" s="61">
        <f t="shared" si="22"/>
        <v>32.724000000000004</v>
      </c>
      <c r="K234" s="61">
        <f t="shared" si="21"/>
        <v>4.9085999999999999</v>
      </c>
    </row>
    <row r="235" spans="3:11">
      <c r="C235" s="61" t="s">
        <v>82</v>
      </c>
      <c r="D235" s="62">
        <v>44601</v>
      </c>
      <c r="E235" s="61" t="s">
        <v>51</v>
      </c>
      <c r="F235" s="61" t="s">
        <v>52</v>
      </c>
      <c r="G235" s="61">
        <v>10</v>
      </c>
      <c r="H235" s="61">
        <v>726</v>
      </c>
      <c r="I235" s="61">
        <f t="shared" si="20"/>
        <v>7260</v>
      </c>
      <c r="J235" s="61">
        <f t="shared" si="22"/>
        <v>7.26</v>
      </c>
      <c r="K235" s="61">
        <f t="shared" si="21"/>
        <v>1.089</v>
      </c>
    </row>
    <row r="236" spans="3:11">
      <c r="C236" s="61" t="s">
        <v>82</v>
      </c>
      <c r="D236" s="62">
        <v>44601</v>
      </c>
      <c r="E236" s="61" t="s">
        <v>51</v>
      </c>
      <c r="F236" s="61" t="s">
        <v>52</v>
      </c>
      <c r="G236" s="61">
        <v>10</v>
      </c>
      <c r="H236" s="61">
        <v>725</v>
      </c>
      <c r="I236" s="61">
        <f t="shared" si="20"/>
        <v>7250</v>
      </c>
      <c r="J236" s="61">
        <f t="shared" si="22"/>
        <v>7.25</v>
      </c>
      <c r="K236" s="61">
        <f t="shared" si="21"/>
        <v>1.0874999999999999</v>
      </c>
    </row>
    <row r="237" spans="3:11">
      <c r="C237" s="61" t="s">
        <v>82</v>
      </c>
      <c r="D237" s="62">
        <v>44601</v>
      </c>
      <c r="E237" s="61" t="s">
        <v>51</v>
      </c>
      <c r="F237" s="61" t="s">
        <v>52</v>
      </c>
      <c r="G237" s="61">
        <v>10</v>
      </c>
      <c r="H237" s="61">
        <v>722</v>
      </c>
      <c r="I237" s="61">
        <f t="shared" si="20"/>
        <v>7220</v>
      </c>
      <c r="J237" s="61">
        <f t="shared" si="22"/>
        <v>7.22</v>
      </c>
      <c r="K237" s="61">
        <f t="shared" si="21"/>
        <v>1.083</v>
      </c>
    </row>
    <row r="238" spans="3:11">
      <c r="C238" s="61" t="s">
        <v>82</v>
      </c>
      <c r="D238" s="62">
        <v>44601</v>
      </c>
      <c r="E238" s="61" t="s">
        <v>51</v>
      </c>
      <c r="F238" s="61" t="s">
        <v>52</v>
      </c>
      <c r="G238" s="61">
        <v>2</v>
      </c>
      <c r="H238" s="61">
        <v>722</v>
      </c>
      <c r="I238" s="61">
        <f t="shared" si="20"/>
        <v>1444</v>
      </c>
      <c r="J238" s="61">
        <f t="shared" si="22"/>
        <v>1.444</v>
      </c>
      <c r="K238" s="61">
        <f t="shared" si="21"/>
        <v>0.21659999999999999</v>
      </c>
    </row>
    <row r="239" spans="3:11">
      <c r="C239" s="61" t="s">
        <v>81</v>
      </c>
      <c r="D239" s="62">
        <v>44602</v>
      </c>
      <c r="E239" s="61" t="s">
        <v>51</v>
      </c>
      <c r="F239" s="61" t="s">
        <v>52</v>
      </c>
      <c r="G239" s="61">
        <v>2</v>
      </c>
      <c r="H239" s="61">
        <v>7080</v>
      </c>
      <c r="I239" s="61">
        <f t="shared" si="20"/>
        <v>14160</v>
      </c>
      <c r="J239" s="61">
        <f t="shared" si="22"/>
        <v>14.16</v>
      </c>
      <c r="K239" s="61">
        <f t="shared" si="21"/>
        <v>2.1239999999999997</v>
      </c>
    </row>
    <row r="240" spans="3:11">
      <c r="C240" s="61" t="s">
        <v>79</v>
      </c>
      <c r="D240" s="62">
        <v>44602</v>
      </c>
      <c r="E240" s="61" t="s">
        <v>51</v>
      </c>
      <c r="F240" s="61" t="s">
        <v>52</v>
      </c>
      <c r="G240" s="61">
        <v>1</v>
      </c>
      <c r="H240" s="61">
        <v>18020</v>
      </c>
      <c r="I240" s="61">
        <f t="shared" si="20"/>
        <v>18020</v>
      </c>
      <c r="J240" s="61">
        <f t="shared" si="22"/>
        <v>18.02</v>
      </c>
      <c r="K240" s="61">
        <f t="shared" si="21"/>
        <v>2.7029999999999998</v>
      </c>
    </row>
    <row r="241" spans="3:11">
      <c r="C241" s="61" t="s">
        <v>83</v>
      </c>
      <c r="D241" s="62">
        <v>44602</v>
      </c>
      <c r="E241" s="61" t="s">
        <v>51</v>
      </c>
      <c r="F241" s="61" t="s">
        <v>52</v>
      </c>
      <c r="G241" s="61">
        <v>1</v>
      </c>
      <c r="H241" s="61">
        <v>16800</v>
      </c>
      <c r="I241" s="61">
        <f t="shared" si="20"/>
        <v>16800</v>
      </c>
      <c r="J241" s="61">
        <f t="shared" si="22"/>
        <v>16.8</v>
      </c>
      <c r="K241" s="61">
        <f t="shared" si="21"/>
        <v>2.5199999999999996</v>
      </c>
    </row>
    <row r="242" spans="3:11">
      <c r="C242" s="61" t="s">
        <v>82</v>
      </c>
      <c r="D242" s="62">
        <v>44602</v>
      </c>
      <c r="E242" s="61" t="s">
        <v>51</v>
      </c>
      <c r="F242" s="61" t="s">
        <v>52</v>
      </c>
      <c r="G242" s="61">
        <v>10</v>
      </c>
      <c r="H242" s="61">
        <v>718</v>
      </c>
      <c r="I242" s="61">
        <f t="shared" si="20"/>
        <v>7180</v>
      </c>
      <c r="J242" s="61">
        <f t="shared" si="22"/>
        <v>7.18</v>
      </c>
      <c r="K242" s="61">
        <f t="shared" si="21"/>
        <v>1.077</v>
      </c>
    </row>
    <row r="243" spans="3:11">
      <c r="C243" s="61" t="s">
        <v>84</v>
      </c>
      <c r="D243" s="62">
        <v>44602</v>
      </c>
      <c r="E243" s="61" t="s">
        <v>51</v>
      </c>
      <c r="F243" s="61" t="s">
        <v>52</v>
      </c>
      <c r="G243" s="61">
        <v>9</v>
      </c>
      <c r="H243" s="61">
        <v>1318</v>
      </c>
      <c r="I243" s="61">
        <f t="shared" si="20"/>
        <v>11862</v>
      </c>
      <c r="J243" s="61">
        <f t="shared" si="22"/>
        <v>11.862</v>
      </c>
      <c r="K243" s="61">
        <f t="shared" si="21"/>
        <v>1.7792999999999999</v>
      </c>
    </row>
    <row r="244" spans="3:11">
      <c r="C244" s="61" t="s">
        <v>84</v>
      </c>
      <c r="D244" s="62">
        <v>44602</v>
      </c>
      <c r="E244" s="61" t="s">
        <v>51</v>
      </c>
      <c r="F244" s="61" t="s">
        <v>52</v>
      </c>
      <c r="G244" s="61">
        <v>1</v>
      </c>
      <c r="H244" s="61">
        <v>1318</v>
      </c>
      <c r="I244" s="61">
        <f t="shared" si="20"/>
        <v>1318</v>
      </c>
      <c r="J244" s="61">
        <f t="shared" si="22"/>
        <v>1.3180000000000001</v>
      </c>
      <c r="K244" s="61">
        <f t="shared" si="21"/>
        <v>0.19769999999999999</v>
      </c>
    </row>
    <row r="245" spans="3:11">
      <c r="C245" s="61" t="s">
        <v>84</v>
      </c>
      <c r="D245" s="62">
        <v>44602</v>
      </c>
      <c r="E245" s="61" t="s">
        <v>51</v>
      </c>
      <c r="F245" s="61" t="s">
        <v>52</v>
      </c>
      <c r="G245" s="61">
        <v>8</v>
      </c>
      <c r="H245" s="61">
        <v>1318</v>
      </c>
      <c r="I245" s="61">
        <f t="shared" si="20"/>
        <v>10544</v>
      </c>
      <c r="J245" s="61">
        <f t="shared" si="22"/>
        <v>10.544</v>
      </c>
      <c r="K245" s="61">
        <f t="shared" si="21"/>
        <v>1.5815999999999999</v>
      </c>
    </row>
    <row r="246" spans="3:11">
      <c r="C246" s="61" t="s">
        <v>68</v>
      </c>
      <c r="D246" s="62">
        <v>44602</v>
      </c>
      <c r="E246" s="61" t="s">
        <v>51</v>
      </c>
      <c r="F246" s="61" t="s">
        <v>52</v>
      </c>
      <c r="G246" s="61">
        <v>8</v>
      </c>
      <c r="H246" s="61">
        <v>2485</v>
      </c>
      <c r="I246" s="61">
        <f t="shared" si="20"/>
        <v>19880</v>
      </c>
      <c r="J246" s="61">
        <f t="shared" si="22"/>
        <v>19.88</v>
      </c>
      <c r="K246" s="61">
        <f t="shared" si="21"/>
        <v>2.9819999999999998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Pankaj Kumar</cp:lastModifiedBy>
  <cp:revision/>
  <dcterms:created xsi:type="dcterms:W3CDTF">2022-01-29T04:40:27Z</dcterms:created>
  <dcterms:modified xsi:type="dcterms:W3CDTF">2022-04-06T12:47:39Z</dcterms:modified>
  <cp:category/>
  <cp:contentStatus/>
</cp:coreProperties>
</file>