
<file path=[Content_Types].xml><?xml version="1.0" encoding="utf-8"?>
<Types xmlns="http://schemas.openxmlformats.org/package/2006/content-types">
  <Default ContentType="application/xml" Extension="xml"/>
  <Default ContentType="image/jpeg" Extension="jpe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t &amp; Loss" sheetId="1" r:id="rId4"/>
    <sheet state="visible" name="Quarters" sheetId="2" r:id="rId5"/>
    <sheet state="visible" name="Balance Sheet" sheetId="3" r:id="rId6"/>
    <sheet state="visible" name="Cash Flow" sheetId="4" r:id="rId7"/>
    <sheet state="visible" name="Customization" sheetId="5" r:id="rId8"/>
    <sheet state="visible" name="Data Sheet" sheetId="6" r:id="rId9"/>
  </sheets>
  <definedNames>
    <definedName name="UPDATE">'Data Sheet'!$E$1</definedName>
  </definedNames>
  <calcPr/>
</workbook>
</file>

<file path=xl/sharedStrings.xml><?xml version="1.0" encoding="utf-8"?>
<sst xmlns="http://schemas.openxmlformats.org/spreadsheetml/2006/main" count="145" uniqueCount="93">
  <si>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</si>
  <si>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</si>
  <si>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</si>
  <si>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</si>
  <si>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</si>
  <si>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</si>
  <si>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</si>
  <si>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</si>
  <si>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</si>
  <si>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</si>
  <si>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</si>
  <si>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</si>
  <si>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</si>
  <si>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</si>
  <si>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EPS</t>
  </si>
  <si>
    <t>Price to earning</t>
  </si>
  <si>
    <t>Price</t>
  </si>
  <si>
    <t>RATIOS:</t>
  </si>
  <si>
    <t>Dividend Payout</t>
  </si>
  <si>
    <t>OPM</t>
  </si>
  <si>
    <t>TRENDS:</t>
  </si>
  <si>
    <t>10 YEARS</t>
  </si>
  <si>
    <t>7 YEARS</t>
  </si>
  <si>
    <t>5 YEARS</t>
  </si>
  <si>
    <t>3 YEARS</t>
  </si>
  <si>
    <t>RECENT</t>
  </si>
  <si>
    <t>BEST</t>
  </si>
  <si>
    <t>WORST</t>
  </si>
  <si>
    <t>Sales Growth</t>
  </si>
  <si>
    <t>Price to Earning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</si>
  <si>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</si>
  <si>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</si>
  <si>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</si>
  <si>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</si>
  <si>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</si>
  <si>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</si>
  <si>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</si>
  <si>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</si>
  <si>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</si>
  <si>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Working Capital</t>
  </si>
  <si>
    <t>Debtors</t>
  </si>
  <si>
    <t>Inventory</t>
  </si>
  <si>
    <t>Debtor Days</t>
  </si>
  <si>
    <t>Inventory Turnover</t>
  </si>
  <si>
    <t>Return on Equity</t>
  </si>
  <si>
    <t>Return on Capital Emp</t>
  </si>
  <si>
    <t>Cash from Operating Activity</t>
  </si>
  <si>
    <t>Cash from Investing Activity</t>
  </si>
  <si>
    <t>Cash from Financing Activity</t>
  </si>
  <si>
    <t>Net Cash Flow</t>
  </si>
  <si>
    <t>How to use it?</t>
  </si>
  <si>
    <t>You can customize this workbook as you want.</t>
  </si>
  <si>
    <t>You can add custom formating, add conditional formating, add your own formulas… do ANYTHING.</t>
  </si>
  <si>
    <t>Please don't edit the "Data Sheet" only.</t>
  </si>
  <si>
    <t>After customization, you can upload this back on Screener.</t>
  </si>
  <si>
    <t>Upload on:</t>
  </si>
  <si>
    <t xml:space="preserve"> https://www.screener.in/excel/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</si>
  <si>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</si>
  <si>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</si>
  <si>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</si>
  <si>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</si>
  <si>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r>
      <rPr>
        <rFont val="Calibri"/>
        <color/>
        <sz val="11.0"/>
      </rPr>
      <t xml:space="preserve">You can report any formula errors on the worksheet at: </t>
    </r>
    <r>
      <rPr>
        <rFont val="Calibri"/>
        <b/>
        <color/>
        <sz val="11.0"/>
      </rPr>
      <t>support@screener.in</t>
    </r>
  </si>
  <si>
    <t>COMPANY NAME</t>
  </si>
  <si>
    <t>FINO PAYMENTS BANK LTD</t>
  </si>
  <si>
    <t>LATEST VERSION</t>
  </si>
  <si>
    <t>PLEASE DO NOT MAKE ANY CHANGES TO THIS SHEET</t>
  </si>
  <si>
    <t>CURRENT VERSION</t>
  </si>
  <si>
    <t>META</t>
  </si>
  <si>
    <t>Number of shares</t>
  </si>
  <si>
    <t>Face Value</t>
  </si>
  <si>
    <t>Current Price</t>
  </si>
  <si>
    <t>Market Capitalization</t>
  </si>
  <si>
    <t>PROFIT &amp; LOSS</t>
  </si>
  <si>
    <t>Report Date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</si>
  <si>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</si>
  <si>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</si>
  <si>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</si>
  <si>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</si>
  <si>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</si>
  <si>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</si>
  <si>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</si>
  <si>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Dividend Amount</t>
  </si>
  <si>
    <t>Quarters</t>
  </si>
  <si>
    <t>BALANCE SHEET</t>
  </si>
  <si>
    <t>Receivables</t>
  </si>
  <si>
    <t>Cash &amp; Bank</t>
  </si>
  <si>
    <t>No. of Equity Shares</t>
  </si>
  <si>
    <t>New Bonus Shares</t>
  </si>
  <si>
    <t>Face value</t>
  </si>
  <si>
    <t>CASH FLOW:</t>
  </si>
  <si>
    <t>PRICE:</t>
  </si>
  <si>
    <t>DERIVED:</t>
  </si>
  <si>
    <t>Adjusted Equity Shares in Cr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</si>
</sst>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* #,##0.00_ ;_ * \-#,##0.00_ ;_ * &quot;-&quot;??_ ;_ @_ "/>
    <numFmt numFmtId="165" formatCode="[$-409]mmm\-yy"/>
    <numFmt numFmtId="166" formatCode="_(* #,##0.00_);_(* \(#,##0.00\);_(* &quot;-&quot;??_);_(@_)"/>
  </numFmts>
  <fonts count="11">
    <font>
      <sz val="11.0"/>
      <color/>
      <name val="Arial"/>
      <scheme val="minor"/>
    </font>
    <font>
      <b/>
      <sz val="11.0"/>
      <color/>
      <name val="Calibri"/>
    </font>
    <font/>
    <font>
      <b/>
      <sz val="11.0"/>
      <color rgb="FFFF0000"/>
      <name val="Calibri"/>
    </font>
    <font>
      <b/>
      <u/>
      <sz val="11.0"/>
      <color/>
      <name val="Calibri"/>
    </font>
    <font>
      <sz val="11.0"/>
      <color/>
      <name val="Calibri"/>
    </font>
    <font>
      <sz val="11.0"/>
      <name val="Calibri"/>
    </font>
    <font>
      <b/>
      <sz val="16.0"/>
      <color/>
      <name val="Calibri"/>
    </font>
    <font>
      <b/>
      <u/>
      <sz val="11.0"/>
      <color/>
      <name val="Calibri"/>
    </font>
    <font>
      <b/>
      <u/>
      <sz val="11.0"/>
      <color/>
      <name val="Calibri"/>
    </font>
    <font>
      <u/>
      <sz val="11.0"/>
      <color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275D8"/>
        <bgColor rgb="FF0275D8"/>
      </patternFill>
    </fill>
    <fill>
      <patternFill patternType="solid">
        <fgColor rgb="FF79CBDF"/>
        <bgColor rgb="FF79CBDF"/>
      </patternFill>
    </fill>
    <fill>
      <patternFill patternType="solid">
        <fgColor rgb="FFF2A176"/>
        <bgColor rgb="FFF2A176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4" numFmtId="0" xfId="0" applyFont="1"/>
    <xf borderId="0" fillId="0" fontId="5" numFmtId="0" xfId="0" applyFont="1"/>
    <xf borderId="1" fillId="2" fontId="1" numFmtId="0" xfId="0" applyBorder="1" applyFill="1" applyFont="1"/>
    <xf borderId="1" fillId="2" fontId="1" numFmtId="165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5" numFmtId="164" xfId="0" applyFont="1" applyNumberFormat="1"/>
    <xf borderId="0" fillId="0" fontId="5" numFmtId="9" xfId="0" applyFont="1" applyNumberFormat="1"/>
    <xf borderId="1" fillId="3" fontId="1" numFmtId="164" xfId="0" applyBorder="1" applyFill="1" applyFont="1" applyNumberFormat="1"/>
    <xf borderId="1" fillId="4" fontId="1" numFmtId="164" xfId="0" applyBorder="1" applyFill="1" applyFont="1" applyNumberFormat="1"/>
    <xf borderId="0" fillId="0" fontId="5" numFmtId="10" xfId="0" applyFont="1" applyNumberFormat="1"/>
    <xf borderId="0" fillId="0" fontId="1" numFmtId="10" xfId="0" applyFont="1" applyNumberFormat="1"/>
    <xf borderId="0" fillId="0" fontId="1" numFmtId="9" xfId="0" applyFont="1" applyNumberFormat="1"/>
    <xf borderId="0" fillId="0" fontId="6" numFmtId="0" xfId="0" applyFont="1"/>
    <xf borderId="0" fillId="0" fontId="5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7" numFmtId="0" xfId="0" applyFont="1"/>
    <xf borderId="0" fillId="0" fontId="5" numFmtId="0" xfId="0" applyAlignment="1" applyFont="1">
      <alignment horizontal="left"/>
    </xf>
    <xf borderId="0" fillId="0" fontId="8" numFmtId="0" xfId="0" applyAlignment="1" applyFont="1">
      <alignment horizontal="left"/>
    </xf>
    <xf borderId="0" fillId="0" fontId="9" numFmtId="0" xfId="0" applyFont="1"/>
    <xf borderId="0" fillId="0" fontId="10" numFmtId="164" xfId="0" applyAlignment="1" applyFont="1" applyNumberFormat="1">
      <alignment horizontal="center"/>
    </xf>
    <xf borderId="2" fillId="0" fontId="1" numFmtId="164" xfId="0" applyAlignment="1" applyBorder="1" applyFont="1" applyNumberFormat="1">
      <alignment horizontal="center"/>
    </xf>
    <xf borderId="3" fillId="0" fontId="2" numFmtId="0" xfId="0" applyBorder="1" applyFont="1"/>
    <xf borderId="4" fillId="0" fontId="2" numFmtId="0" xfId="0" applyBorder="1" applyFont="1"/>
    <xf borderId="1" fillId="2" fontId="1" numFmtId="165" xfId="0" applyBorder="1" applyFont="1" applyNumberFormat="1"/>
    <xf borderId="0" fillId="0" fontId="5" numFmtId="166" xfId="0" applyFont="1" applyNumberFormat="1"/>
  </cellXfs>
  <cellStyles count="1">
    <cellStyle xfId="0" name="Normal" builtinId="0"/>
  </cellStyles>
  <dxfs count="1">
    <dxf>
      <font>
        <b/>
        <color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_rels/theme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xmlns:r="http://schemas.openxmlformats.org/officeDocument/2006/relationships" name="Adjacency">
  <a:themeElements>
    <a:clrScheme name="Concourse">
      <a:dk1>
        <a:sysClr lastClr="000000" val="windowText"/>
      </a:dk1>
      <a:lt1>
        <a:sysClr lastClr="FFFFFF" val="window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cap="flat" cmpd="sng" w="12700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rotWithShape="0" algn="bl" dist="2540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dir="tl" rig="brightRoom">
              <a:rot lat="0" lon="0" rev="1800000"/>
            </a:lightRig>
          </a:scene3d>
          <a:sp3d contourW="10160" prstMaterial="dkEdge">
            <a:bevelT h="50800" prst="angle" w="38100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b="50000" l="20000" r="100000" t="50000"/>
          </a:path>
        </a:gradFill>
        <a:blipFill rotWithShape="1">
          <a:blip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algn="tl" flip="none" tx="0" sx="32000" ty="0" sy="32000"/>
        </a:blip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screener.in/excel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20.71"/>
    <col customWidth="1" min="2" max="6" width="13.43"/>
    <col customWidth="1" min="7" max="7" width="14.86"/>
    <col customWidth="1" min="8" max="11" width="13.43"/>
    <col customWidth="1" min="12" max="12" width="13.29"/>
    <col customWidth="1" min="13" max="14" width="12.14"/>
  </cols>
  <sheetData>
    <row r="1">
      <c r="A1" s="1" t="str">
        <f>'Data Sheet'!B1</f>
        <v> FINO PAYMENTS BANK LTD </v>
      </c>
      <c r="B1" s="2"/>
      <c r="C1" s="2"/>
      <c r="D1" s="2"/>
      <c r="E1" s="2"/>
      <c r="F1" s="2"/>
      <c r="G1" s="2"/>
      <c r="H1" s="3" t="str">
        <f>UPDATE</f>
        <v>  </v>
      </c>
      <c r="I1" s="2"/>
      <c r="J1" s="4"/>
      <c r="K1" s="4"/>
      <c r="L1" s="2"/>
      <c r="M1" s="5" t="s">
        <v>0</v>
      </c>
      <c r="N1" s="2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>
      <c r="A3" s="7" t="s">
        <v>1</v>
      </c>
      <c r="B3" s="8" t="str">
        <f>'Data Sheet'!B16</f>
        <v/>
      </c>
      <c r="C3" s="8" t="str">
        <f>'Data Sheet'!C16</f>
        <v/>
      </c>
      <c r="D3" s="8" t="str">
        <f>'Data Sheet'!D16</f>
        <v/>
      </c>
      <c r="E3" s="8" t="str">
        <f>'Data Sheet'!E16</f>
        <v/>
      </c>
      <c r="F3" s="8" t="str">
        <f>'Data Sheet'!F16</f>
        <v>Mar-18</v>
      </c>
      <c r="G3" s="8" t="str">
        <f>'Data Sheet'!G16</f>
        <v>Mar-19</v>
      </c>
      <c r="H3" s="8" t="str">
        <f>'Data Sheet'!H16</f>
        <v>Mar-20</v>
      </c>
      <c r="I3" s="8" t="str">
        <f>'Data Sheet'!I16</f>
        <v>Mar-21</v>
      </c>
      <c r="J3" s="8" t="str">
        <f>'Data Sheet'!J16</f>
        <v>Mar-22</v>
      </c>
      <c r="K3" s="8" t="str">
        <f>'Data Sheet'!K16</f>
        <v>Mar-23</v>
      </c>
      <c r="L3" s="9" t="s">
        <v>2</v>
      </c>
      <c r="M3" s="9" t="s">
        <v>3</v>
      </c>
      <c r="N3" s="9" t="s">
        <v>4</v>
      </c>
    </row>
    <row r="4">
      <c r="A4" s="2" t="s">
        <v>5</v>
      </c>
      <c r="B4" s="1" t="str">
        <f>'Data Sheet'!B17</f>
        <v/>
      </c>
      <c r="C4" s="1" t="str">
        <f>'Data Sheet'!C17</f>
        <v/>
      </c>
      <c r="D4" s="1" t="str">
        <f>'Data Sheet'!D17</f>
        <v/>
      </c>
      <c r="E4" s="1" t="str">
        <f>'Data Sheet'!E17</f>
        <v/>
      </c>
      <c r="F4" s="1" t="str">
        <f>'Data Sheet'!F17</f>
        <v>  15.50 </v>
      </c>
      <c r="G4" s="1" t="str">
        <f>'Data Sheet'!G17</f>
        <v>  19.15 </v>
      </c>
      <c r="H4" s="1" t="str">
        <f>'Data Sheet'!H17</f>
        <v>  18.13 </v>
      </c>
      <c r="I4" s="1" t="str">
        <f>'Data Sheet'!I17</f>
        <v>  20.25 </v>
      </c>
      <c r="J4" s="1" t="str">
        <f>'Data Sheet'!J17</f>
        <v>  35.63 </v>
      </c>
      <c r="K4" s="1" t="str">
        <f>'Data Sheet'!K17</f>
        <v>  94.86 </v>
      </c>
      <c r="L4" s="1" t="str">
        <f>SUM(Quarters!H4:K4)</f>
        <v>  124.16 </v>
      </c>
      <c r="M4" s="1" t="str">
        <f t="shared" ref="M4:N4" si="1">$K4+M23*K4</f>
        <v>  252.55 </v>
      </c>
      <c r="N4" s="1" t="str">
        <f t="shared" si="1"/>
        <v>  149.07 </v>
      </c>
    </row>
    <row r="5">
      <c r="A5" s="6" t="s">
        <v>6</v>
      </c>
      <c r="B5" s="10" t="str">
        <f>SUM('Data Sheet'!B18,'Data Sheet'!B20:B24, -1*'Data Sheet'!B19)</f>
        <v>  -   </v>
      </c>
      <c r="C5" s="10" t="str">
        <f>SUM('Data Sheet'!C18,'Data Sheet'!C20:C24, -1*'Data Sheet'!C19)</f>
        <v>  -   </v>
      </c>
      <c r="D5" s="10" t="str">
        <f>SUM('Data Sheet'!D18,'Data Sheet'!D20:D24, -1*'Data Sheet'!D19)</f>
        <v>  -   </v>
      </c>
      <c r="E5" s="10" t="str">
        <f>SUM('Data Sheet'!E18,'Data Sheet'!E20:E24, -1*'Data Sheet'!E19)</f>
        <v>  -   </v>
      </c>
      <c r="F5" s="10" t="str">
        <f>SUM('Data Sheet'!F18,'Data Sheet'!F20:F24, -1*'Data Sheet'!F19)</f>
        <v>  278.83 </v>
      </c>
      <c r="G5" s="10" t="str">
        <f>SUM('Data Sheet'!G18,'Data Sheet'!G20:G24, -1*'Data Sheet'!G19)</f>
        <v>  409.72 </v>
      </c>
      <c r="H5" s="10" t="str">
        <f>SUM('Data Sheet'!H18,'Data Sheet'!H20:H24, -1*'Data Sheet'!H19)</f>
        <v>  690.00 </v>
      </c>
      <c r="I5" s="10" t="str">
        <f>SUM('Data Sheet'!I18,'Data Sheet'!I20:I24, -1*'Data Sheet'!I19)</f>
        <v>  707.42 </v>
      </c>
      <c r="J5" s="10" t="str">
        <f>SUM('Data Sheet'!J18,'Data Sheet'!J20:J24, -1*'Data Sheet'!J19)</f>
        <v>  915.36 </v>
      </c>
      <c r="K5" s="10" t="str">
        <f>SUM('Data Sheet'!K18,'Data Sheet'!K20:K24, -1*'Data Sheet'!K19)</f>
        <v>  1,075.60 </v>
      </c>
      <c r="L5" s="10" t="str">
        <f>SUM(Quarters!H5:K5)</f>
        <v>  1,202.81 </v>
      </c>
      <c r="M5" s="10" t="str">
        <f t="shared" ref="M5:N5" si="2">M4-M6</f>
        <v>  252.55 </v>
      </c>
      <c r="N5" s="10" t="str">
        <f t="shared" si="2"/>
        <v>  149.07 </v>
      </c>
    </row>
    <row r="6">
      <c r="A6" s="2" t="s">
        <v>7</v>
      </c>
      <c r="B6" s="1" t="str">
        <f t="shared" ref="B6:K6" si="3">B4-B5</f>
        <v>  -   </v>
      </c>
      <c r="C6" s="1" t="str">
        <f t="shared" si="3"/>
        <v>  -   </v>
      </c>
      <c r="D6" s="1" t="str">
        <f t="shared" si="3"/>
        <v>  -   </v>
      </c>
      <c r="E6" s="1" t="str">
        <f t="shared" si="3"/>
        <v>  -   </v>
      </c>
      <c r="F6" s="1" t="str">
        <f t="shared" si="3"/>
        <v>  -263.33 </v>
      </c>
      <c r="G6" s="1" t="str">
        <f t="shared" si="3"/>
        <v>  -390.57 </v>
      </c>
      <c r="H6" s="1" t="str">
        <f t="shared" si="3"/>
        <v>  -671.87 </v>
      </c>
      <c r="I6" s="1" t="str">
        <f t="shared" si="3"/>
        <v>  -687.17 </v>
      </c>
      <c r="J6" s="1" t="str">
        <f t="shared" si="3"/>
        <v>  -879.73 </v>
      </c>
      <c r="K6" s="1" t="str">
        <f t="shared" si="3"/>
        <v>  -980.74 </v>
      </c>
      <c r="L6" s="1" t="str">
        <f>SUM(Quarters!H6:K6)</f>
        <v>  -1,078.65 </v>
      </c>
      <c r="M6" s="1" t="str">
        <f t="shared" ref="M6:N6" si="4">M4*M24</f>
        <v>  -   </v>
      </c>
      <c r="N6" s="1" t="str">
        <f t="shared" si="4"/>
        <v>  -   </v>
      </c>
    </row>
    <row r="7">
      <c r="A7" s="6" t="s">
        <v>8</v>
      </c>
      <c r="B7" s="10" t="str">
        <f>'Data Sheet'!B25</f>
        <v/>
      </c>
      <c r="C7" s="10" t="str">
        <f>'Data Sheet'!C25</f>
        <v/>
      </c>
      <c r="D7" s="10" t="str">
        <f>'Data Sheet'!D25</f>
        <v/>
      </c>
      <c r="E7" s="10" t="str">
        <f>'Data Sheet'!E25</f>
        <v/>
      </c>
      <c r="F7" s="10" t="str">
        <f>'Data Sheet'!F25</f>
        <v>  214.68 </v>
      </c>
      <c r="G7" s="10" t="str">
        <f>'Data Sheet'!G25</f>
        <v>  351.97 </v>
      </c>
      <c r="H7" s="10" t="str">
        <f>'Data Sheet'!H25</f>
        <v>  673.27 </v>
      </c>
      <c r="I7" s="10" t="str">
        <f>'Data Sheet'!I25</f>
        <v>  770.77 </v>
      </c>
      <c r="J7" s="10" t="str">
        <f>'Data Sheet'!J25</f>
        <v>  973.23 </v>
      </c>
      <c r="K7" s="10" t="str">
        <f>'Data Sheet'!K25</f>
        <v>  1,135.05 </v>
      </c>
      <c r="L7" s="10" t="str">
        <f>SUM(Quarters!H7:K7)</f>
        <v>  1,220.25 </v>
      </c>
      <c r="M7" s="10">
        <v>0.0</v>
      </c>
      <c r="N7" s="10">
        <v>0.0</v>
      </c>
    </row>
    <row r="8">
      <c r="A8" s="6" t="s">
        <v>9</v>
      </c>
      <c r="B8" s="10" t="str">
        <f>'Data Sheet'!B26</f>
        <v/>
      </c>
      <c r="C8" s="10" t="str">
        <f>'Data Sheet'!C26</f>
        <v/>
      </c>
      <c r="D8" s="10" t="str">
        <f>'Data Sheet'!D26</f>
        <v/>
      </c>
      <c r="E8" s="10" t="str">
        <f>'Data Sheet'!E26</f>
        <v/>
      </c>
      <c r="F8" s="10" t="str">
        <f>'Data Sheet'!F26</f>
        <v>  16.09 </v>
      </c>
      <c r="G8" s="10" t="str">
        <f>'Data Sheet'!G26</f>
        <v>  18.26 </v>
      </c>
      <c r="H8" s="10" t="str">
        <f>'Data Sheet'!H26</f>
        <v>  23.57 </v>
      </c>
      <c r="I8" s="10" t="str">
        <f>'Data Sheet'!I26</f>
        <v>  53.58 </v>
      </c>
      <c r="J8" s="10" t="str">
        <f>'Data Sheet'!J26</f>
        <v>  35.45 </v>
      </c>
      <c r="K8" s="10" t="str">
        <f>'Data Sheet'!K26</f>
        <v>  41.85 </v>
      </c>
      <c r="L8" s="10" t="str">
        <f>SUM(Quarters!H8:K8)</f>
        <v>  -   </v>
      </c>
      <c r="M8" s="10" t="str">
        <f t="shared" ref="M8:N8" si="5">+$L8</f>
        <v>  -   </v>
      </c>
      <c r="N8" s="10" t="str">
        <f t="shared" si="5"/>
        <v>  -   </v>
      </c>
    </row>
    <row r="9">
      <c r="A9" s="6" t="s">
        <v>10</v>
      </c>
      <c r="B9" s="10" t="str">
        <f>'Data Sheet'!B27</f>
        <v/>
      </c>
      <c r="C9" s="10" t="str">
        <f>'Data Sheet'!C27</f>
        <v/>
      </c>
      <c r="D9" s="10" t="str">
        <f>'Data Sheet'!D27</f>
        <v/>
      </c>
      <c r="E9" s="10" t="str">
        <f>'Data Sheet'!E27</f>
        <v/>
      </c>
      <c r="F9" s="10" t="str">
        <f>'Data Sheet'!F27</f>
        <v>  2.60 </v>
      </c>
      <c r="G9" s="10" t="str">
        <f>'Data Sheet'!G27</f>
        <v>  5.53 </v>
      </c>
      <c r="H9" s="10" t="str">
        <f>'Data Sheet'!H27</f>
        <v>  9.87 </v>
      </c>
      <c r="I9" s="10" t="str">
        <f>'Data Sheet'!I27</f>
        <v>  9.54 </v>
      </c>
      <c r="J9" s="10" t="str">
        <f>'Data Sheet'!J27</f>
        <v>  15.31 </v>
      </c>
      <c r="K9" s="10" t="str">
        <f>'Data Sheet'!K27</f>
        <v>  47.37 </v>
      </c>
      <c r="L9" s="10" t="str">
        <f>SUM(Quarters!H9:K9)</f>
        <v>  62.20 </v>
      </c>
      <c r="M9" s="10" t="str">
        <f t="shared" ref="M9:N9" si="6">+$L9</f>
        <v>  62.20 </v>
      </c>
      <c r="N9" s="10" t="str">
        <f t="shared" si="6"/>
        <v>  62.20 </v>
      </c>
    </row>
    <row r="10">
      <c r="A10" s="6" t="s">
        <v>11</v>
      </c>
      <c r="B10" s="10" t="str">
        <f>'Data Sheet'!B28</f>
        <v/>
      </c>
      <c r="C10" s="10" t="str">
        <f>'Data Sheet'!C28</f>
        <v/>
      </c>
      <c r="D10" s="10" t="str">
        <f>'Data Sheet'!D28</f>
        <v/>
      </c>
      <c r="E10" s="10" t="str">
        <f>'Data Sheet'!E28</f>
        <v/>
      </c>
      <c r="F10" s="10" t="str">
        <f>'Data Sheet'!F28</f>
        <v>  -67.34 </v>
      </c>
      <c r="G10" s="10" t="str">
        <f>'Data Sheet'!G28</f>
        <v>  -62.39 </v>
      </c>
      <c r="H10" s="10" t="str">
        <f>'Data Sheet'!H28</f>
        <v>  -32.04 </v>
      </c>
      <c r="I10" s="10" t="str">
        <f>'Data Sheet'!I28</f>
        <v>  20.48 </v>
      </c>
      <c r="J10" s="10" t="str">
        <f>'Data Sheet'!J28</f>
        <v>  42.74 </v>
      </c>
      <c r="K10" s="10" t="str">
        <f>'Data Sheet'!K28</f>
        <v>  65.09 </v>
      </c>
      <c r="L10" s="10" t="str">
        <f>SUM(Quarters!H10:K10)</f>
        <v>  79.40 </v>
      </c>
      <c r="M10" s="10" t="str">
        <f t="shared" ref="M10:N10" si="7">M6+M7-SUM(M8:M9)</f>
        <v>  -62.20 </v>
      </c>
      <c r="N10" s="10" t="str">
        <f t="shared" si="7"/>
        <v>  -62.20 </v>
      </c>
    </row>
    <row r="11">
      <c r="A11" s="6" t="s">
        <v>12</v>
      </c>
      <c r="B11" s="10" t="str">
        <f>'Data Sheet'!B29</f>
        <v/>
      </c>
      <c r="C11" s="10" t="str">
        <f>'Data Sheet'!C29</f>
        <v/>
      </c>
      <c r="D11" s="10" t="str">
        <f>'Data Sheet'!D29</f>
        <v/>
      </c>
      <c r="E11" s="10" t="str">
        <f>'Data Sheet'!E29</f>
        <v/>
      </c>
      <c r="F11" s="10" t="str">
        <f>'Data Sheet'!F29</f>
        <v/>
      </c>
      <c r="G11" s="10" t="str">
        <f>'Data Sheet'!G29</f>
        <v/>
      </c>
      <c r="H11" s="10" t="str">
        <f>'Data Sheet'!H29</f>
        <v/>
      </c>
      <c r="I11" s="10" t="str">
        <f>'Data Sheet'!I29</f>
        <v/>
      </c>
      <c r="J11" s="10" t="str">
        <f>'Data Sheet'!J29</f>
        <v/>
      </c>
      <c r="K11" s="10" t="str">
        <f>'Data Sheet'!K29</f>
        <v/>
      </c>
      <c r="L11" s="10" t="str">
        <f>SUM(Quarters!H11:K11)</f>
        <v>  -   </v>
      </c>
      <c r="M11" s="11" t="str">
        <f t="shared" ref="M11:N11" si="8">IF($L10&gt;0,$L11/$L10,0)</f>
        <v>0%</v>
      </c>
      <c r="N11" s="11" t="str">
        <f t="shared" si="8"/>
        <v>0%</v>
      </c>
    </row>
    <row r="12">
      <c r="A12" s="2" t="s">
        <v>13</v>
      </c>
      <c r="B12" s="1" t="str">
        <f>'Data Sheet'!B30</f>
        <v/>
      </c>
      <c r="C12" s="1" t="str">
        <f>'Data Sheet'!C30</f>
        <v/>
      </c>
      <c r="D12" s="1" t="str">
        <f>'Data Sheet'!D30</f>
        <v/>
      </c>
      <c r="E12" s="1" t="str">
        <f>'Data Sheet'!E30</f>
        <v/>
      </c>
      <c r="F12" s="1" t="str">
        <f>'Data Sheet'!F30</f>
        <v>  -67.34 </v>
      </c>
      <c r="G12" s="1" t="str">
        <f>'Data Sheet'!G30</f>
        <v>  -62.38 </v>
      </c>
      <c r="H12" s="1" t="str">
        <f>'Data Sheet'!H30</f>
        <v>  -32.04 </v>
      </c>
      <c r="I12" s="1" t="str">
        <f>'Data Sheet'!I30</f>
        <v>  20.47 </v>
      </c>
      <c r="J12" s="1" t="str">
        <f>'Data Sheet'!J30</f>
        <v>  42.74 </v>
      </c>
      <c r="K12" s="1" t="str">
        <f>'Data Sheet'!K30</f>
        <v>  65.09 </v>
      </c>
      <c r="L12" s="1" t="str">
        <f>SUM(Quarters!H12:K12)</f>
        <v>  79.40 </v>
      </c>
      <c r="M12" s="1" t="str">
        <f t="shared" ref="M12:N12" si="9">M10-M11*M10</f>
        <v>  -62.20 </v>
      </c>
      <c r="N12" s="1" t="str">
        <f t="shared" si="9"/>
        <v>  -62.20 </v>
      </c>
    </row>
    <row r="13">
      <c r="A13" s="6" t="s">
        <v>14</v>
      </c>
      <c r="B13" s="10" t="str">
        <f>IF('Data Sheet'!B93&gt;0,B12/'Data Sheet'!B93,0)</f>
        <v>  -   </v>
      </c>
      <c r="C13" s="10" t="str">
        <f>IF('Data Sheet'!C93&gt;0,C12/'Data Sheet'!C93,0)</f>
        <v>  -   </v>
      </c>
      <c r="D13" s="10" t="str">
        <f>IF('Data Sheet'!D93&gt;0,D12/'Data Sheet'!D93,0)</f>
        <v>  -   </v>
      </c>
      <c r="E13" s="10" t="str">
        <f>IF('Data Sheet'!E93&gt;0,E12/'Data Sheet'!E93,0)</f>
        <v>  -   </v>
      </c>
      <c r="F13" s="10" t="str">
        <f>IF('Data Sheet'!F93&gt;0,F12/'Data Sheet'!F93,0)</f>
        <v>  -15.10 </v>
      </c>
      <c r="G13" s="10" t="str">
        <f>IF('Data Sheet'!G93&gt;0,G12/'Data Sheet'!G93,0)</f>
        <v>  -13.99 </v>
      </c>
      <c r="H13" s="10" t="str">
        <f>IF('Data Sheet'!H93&gt;0,H12/'Data Sheet'!H93,0)</f>
        <v>  -7.18 </v>
      </c>
      <c r="I13" s="10" t="str">
        <f>IF('Data Sheet'!I93&gt;0,I12/'Data Sheet'!I93,0)</f>
        <v>  4.59 </v>
      </c>
      <c r="J13" s="10" t="str">
        <f>IF('Data Sheet'!J93&gt;0,J12/'Data Sheet'!J93,0)</f>
        <v>  5.14 </v>
      </c>
      <c r="K13" s="10" t="str">
        <f>IF('Data Sheet'!K93&gt;0,K12/'Data Sheet'!K93,0)</f>
        <v>  7.82 </v>
      </c>
      <c r="L13" s="10" t="str">
        <f>IF('Data Sheet'!$B6&gt;0,'Profit &amp; Loss'!L12/'Data Sheet'!$B6,0)</f>
        <v>  9.56 </v>
      </c>
      <c r="M13" s="10" t="str">
        <f>IF('Data Sheet'!$B6&gt;0,'Profit &amp; Loss'!M12/'Data Sheet'!$B6,0)</f>
        <v>  -7.49 </v>
      </c>
      <c r="N13" s="10" t="str">
        <f>IF('Data Sheet'!$B6&gt;0,'Profit &amp; Loss'!N12/'Data Sheet'!$B6,0)</f>
        <v>  -7.49 </v>
      </c>
    </row>
    <row r="14">
      <c r="A14" s="6" t="s">
        <v>15</v>
      </c>
      <c r="B14" s="10" t="str">
        <f t="shared" ref="B14:K14" si="10">IF(B15&gt;0,B15/B13,"")</f>
        <v>  </v>
      </c>
      <c r="C14" s="10" t="str">
        <f t="shared" si="10"/>
        <v>  </v>
      </c>
      <c r="D14" s="10" t="str">
        <f t="shared" si="10"/>
        <v>  </v>
      </c>
      <c r="E14" s="10" t="str">
        <f t="shared" si="10"/>
        <v>  </v>
      </c>
      <c r="F14" s="10" t="str">
        <f t="shared" si="10"/>
        <v>  </v>
      </c>
      <c r="G14" s="10" t="str">
        <f t="shared" si="10"/>
        <v>  </v>
      </c>
      <c r="H14" s="10" t="str">
        <f t="shared" si="10"/>
        <v>  </v>
      </c>
      <c r="I14" s="10" t="str">
        <f t="shared" si="10"/>
        <v>  </v>
      </c>
      <c r="J14" s="10" t="str">
        <f t="shared" si="10"/>
        <v>  48.94 </v>
      </c>
      <c r="K14" s="10" t="str">
        <f t="shared" si="10"/>
        <v>  26.11 </v>
      </c>
      <c r="L14" s="10" t="str">
        <f>IF(L13&gt;0,L15/L13,0)</f>
        <v>  28.70 </v>
      </c>
      <c r="M14" s="10" t="str">
        <f t="shared" ref="M14:N14" si="11">M25</f>
        <v>  34.58 </v>
      </c>
      <c r="N14" s="10" t="str">
        <f t="shared" si="11"/>
        <v>  28.70 </v>
      </c>
    </row>
    <row r="15">
      <c r="A15" s="2" t="s">
        <v>16</v>
      </c>
      <c r="B15" s="1" t="str">
        <f>'Data Sheet'!B90</f>
        <v/>
      </c>
      <c r="C15" s="1" t="str">
        <f>'Data Sheet'!C90</f>
        <v/>
      </c>
      <c r="D15" s="1" t="str">
        <f>'Data Sheet'!D90</f>
        <v/>
      </c>
      <c r="E15" s="1" t="str">
        <f>'Data Sheet'!E90</f>
        <v/>
      </c>
      <c r="F15" s="1" t="str">
        <f>'Data Sheet'!F90</f>
        <v/>
      </c>
      <c r="G15" s="1" t="str">
        <f>'Data Sheet'!G90</f>
        <v/>
      </c>
      <c r="H15" s="1" t="str">
        <f>'Data Sheet'!H90</f>
        <v/>
      </c>
      <c r="I15" s="1" t="str">
        <f>'Data Sheet'!I90</f>
        <v/>
      </c>
      <c r="J15" s="1" t="str">
        <f>'Data Sheet'!J90</f>
        <v>  251.40 </v>
      </c>
      <c r="K15" s="1" t="str">
        <f>'Data Sheet'!K90</f>
        <v>  204.25 </v>
      </c>
      <c r="L15" s="1" t="str">
        <f>'Data Sheet'!B8</f>
        <v>  274.35 </v>
      </c>
      <c r="M15" s="12" t="str">
        <f t="shared" ref="M15:N15" si="12">M13*M14</f>
        <v>  -258.96 </v>
      </c>
      <c r="N15" s="13" t="str">
        <f t="shared" si="12"/>
        <v>  -214.92 </v>
      </c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>
      <c r="A17" s="2" t="s">
        <v>17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>
      <c r="A18" s="6" t="s">
        <v>18</v>
      </c>
      <c r="B18" s="14" t="str">
        <f>IF('Data Sheet'!B30&gt;0, 'Data Sheet'!B31/'Data Sheet'!B30, 0)</f>
        <v>0.00%</v>
      </c>
      <c r="C18" s="14" t="str">
        <f>IF('Data Sheet'!C30&gt;0, 'Data Sheet'!C31/'Data Sheet'!C30, 0)</f>
        <v>0.00%</v>
      </c>
      <c r="D18" s="14" t="str">
        <f>IF('Data Sheet'!D30&gt;0, 'Data Sheet'!D31/'Data Sheet'!D30, 0)</f>
        <v>0.00%</v>
      </c>
      <c r="E18" s="14" t="str">
        <f>IF('Data Sheet'!E30&gt;0, 'Data Sheet'!E31/'Data Sheet'!E30, 0)</f>
        <v>0.00%</v>
      </c>
      <c r="F18" s="14" t="str">
        <f>IF('Data Sheet'!F30&gt;0, 'Data Sheet'!F31/'Data Sheet'!F30, 0)</f>
        <v>0.00%</v>
      </c>
      <c r="G18" s="14" t="str">
        <f>IF('Data Sheet'!G30&gt;0, 'Data Sheet'!G31/'Data Sheet'!G30, 0)</f>
        <v>0.00%</v>
      </c>
      <c r="H18" s="14" t="str">
        <f>IF('Data Sheet'!H30&gt;0, 'Data Sheet'!H31/'Data Sheet'!H30, 0)</f>
        <v>0.00%</v>
      </c>
      <c r="I18" s="14" t="str">
        <f>IF('Data Sheet'!I30&gt;0, 'Data Sheet'!I31/'Data Sheet'!I30, 0)</f>
        <v>0.00%</v>
      </c>
      <c r="J18" s="14" t="str">
        <f>IF('Data Sheet'!J30&gt;0, 'Data Sheet'!J31/'Data Sheet'!J30, 0)</f>
        <v>0.00%</v>
      </c>
      <c r="K18" s="14" t="str">
        <f>IF('Data Sheet'!K30&gt;0, 'Data Sheet'!K31/'Data Sheet'!K30, 0)</f>
        <v>0.00%</v>
      </c>
      <c r="L18" s="6"/>
      <c r="M18" s="6"/>
      <c r="N18" s="6"/>
    </row>
    <row r="19">
      <c r="A19" s="6" t="s">
        <v>19</v>
      </c>
      <c r="B19" s="14" t="str">
        <f t="shared" ref="B19:L19" si="13">IF(B6&gt;0,B6/B4,0)</f>
        <v>0.00%</v>
      </c>
      <c r="C19" s="14" t="str">
        <f t="shared" si="13"/>
        <v>0.00%</v>
      </c>
      <c r="D19" s="14" t="str">
        <f t="shared" si="13"/>
        <v>0.00%</v>
      </c>
      <c r="E19" s="14" t="str">
        <f t="shared" si="13"/>
        <v>0.00%</v>
      </c>
      <c r="F19" s="14" t="str">
        <f t="shared" si="13"/>
        <v>0.00%</v>
      </c>
      <c r="G19" s="14" t="str">
        <f t="shared" si="13"/>
        <v>0.00%</v>
      </c>
      <c r="H19" s="14" t="str">
        <f t="shared" si="13"/>
        <v>0.00%</v>
      </c>
      <c r="I19" s="14" t="str">
        <f t="shared" si="13"/>
        <v>0.00%</v>
      </c>
      <c r="J19" s="14" t="str">
        <f t="shared" si="13"/>
        <v>0.00%</v>
      </c>
      <c r="K19" s="14" t="str">
        <f t="shared" si="13"/>
        <v>0.00%</v>
      </c>
      <c r="L19" s="14" t="str">
        <f t="shared" si="13"/>
        <v>0.00%</v>
      </c>
      <c r="M19" s="6"/>
      <c r="N19" s="6"/>
    </row>
    <row r="20">
      <c r="A20" s="6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6"/>
      <c r="N20" s="6"/>
    </row>
    <row r="21" ht="15.75" customHeight="1">
      <c r="A21" s="6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6"/>
      <c r="N21" s="6"/>
    </row>
    <row r="22" ht="15.75" customHeight="1">
      <c r="A22" s="7"/>
      <c r="B22" s="8"/>
      <c r="C22" s="8"/>
      <c r="D22" s="8"/>
      <c r="E22" s="8"/>
      <c r="F22" s="8"/>
      <c r="G22" s="8" t="s">
        <v>20</v>
      </c>
      <c r="H22" s="8" t="s">
        <v>21</v>
      </c>
      <c r="I22" s="8" t="s">
        <v>22</v>
      </c>
      <c r="J22" s="8" t="s">
        <v>23</v>
      </c>
      <c r="K22" s="8" t="s">
        <v>24</v>
      </c>
      <c r="L22" s="9" t="s">
        <v>25</v>
      </c>
      <c r="M22" s="9" t="s">
        <v>26</v>
      </c>
      <c r="N22" s="9" t="s">
        <v>27</v>
      </c>
    </row>
    <row r="23" ht="15.75" customHeight="1">
      <c r="A23" s="6"/>
      <c r="B23" s="6"/>
      <c r="C23" s="6"/>
      <c r="D23" s="6"/>
      <c r="E23" s="6"/>
      <c r="F23" s="6"/>
      <c r="G23" s="6" t="s">
        <v>28</v>
      </c>
      <c r="H23" s="14" t="str">
        <f>IF(B4=0,"",POWER($K4/B4,1/9)-1)</f>
        <v/>
      </c>
      <c r="I23" s="14" t="str">
        <f>IF(D4=0,"",POWER($K4/D4,1/7)-1)</f>
        <v/>
      </c>
      <c r="J23" s="14" t="str">
        <f>IF(F4=0,"",POWER($K4/F4,1/5)-1)</f>
        <v>43.66%</v>
      </c>
      <c r="K23" s="14" t="str">
        <f>IF(H4=0,"",POWER($K4/H4, 1/3)-1)</f>
        <v>73.60%</v>
      </c>
      <c r="L23" s="14" t="str">
        <f>IF(ISERROR(MAX(IF(J4=0,"",(K4-J4)/J4),IF(K4=0,"",(L4-K4)/K4))),"",MAX(IF(J4=0,"",(K4-J4)/J4),IF(K4=0,"",(L4-K4)/K4)))</f>
        <v>166.24%</v>
      </c>
      <c r="M23" s="15" t="str">
        <f t="shared" ref="M23:M25" si="14">MAX(K23:L23)</f>
        <v>166.24%</v>
      </c>
      <c r="N23" s="15" t="str">
        <f t="shared" ref="N23:N25" si="15">MIN(H23:L23)</f>
        <v>43.66%</v>
      </c>
    </row>
    <row r="24" ht="15.75" customHeight="1">
      <c r="A24" s="6"/>
      <c r="B24" s="6"/>
      <c r="C24" s="6"/>
      <c r="D24" s="6"/>
      <c r="E24" s="6"/>
      <c r="F24" s="6"/>
      <c r="G24" s="6" t="s">
        <v>19</v>
      </c>
      <c r="H24" s="14" t="str">
        <f>IF(SUM(B4:$K$4)=0,"",SUMPRODUCT(B19:$K$19,B4:$K$4)/SUM(B4:$K$4))</f>
        <v>0.00%</v>
      </c>
      <c r="I24" s="14" t="str">
        <f>IF(SUM(E4:$K$4)=0,"",SUMPRODUCT(E19:$K$19,E4:$K$4)/SUM(E4:$K$4))</f>
        <v>0.00%</v>
      </c>
      <c r="J24" s="14" t="str">
        <f>IF(SUM(G4:$K$4)=0,"",SUMPRODUCT(G19:$K$19,G4:$K$4)/SUM(G4:$K$4))</f>
        <v>0.00%</v>
      </c>
      <c r="K24" s="14" t="str">
        <f>IF(SUM(I4:$K$4)=0, "", SUMPRODUCT(I19:$K$19,I4:$K$4)/SUM(I4:$K$4))</f>
        <v>0.00%</v>
      </c>
      <c r="L24" s="14" t="str">
        <f>L19</f>
        <v>0.00%</v>
      </c>
      <c r="M24" s="15" t="str">
        <f t="shared" si="14"/>
        <v>0.00%</v>
      </c>
      <c r="N24" s="15" t="str">
        <f t="shared" si="15"/>
        <v>0.00%</v>
      </c>
    </row>
    <row r="25" ht="15.75" customHeight="1">
      <c r="A25" s="6"/>
      <c r="B25" s="6"/>
      <c r="C25" s="6"/>
      <c r="D25" s="6"/>
      <c r="E25" s="6"/>
      <c r="F25" s="6"/>
      <c r="G25" s="6" t="s">
        <v>29</v>
      </c>
      <c r="H25" s="10" t="str">
        <f>IF(ISERROR(AVERAGEIF(B14:$L14,"&gt;0")),"",AVERAGEIF(B14:$L14,"&gt;0"))</f>
        <v>  34.58 </v>
      </c>
      <c r="I25" s="10" t="str">
        <f>IF(ISERROR(AVERAGEIF(E14:$L14,"&gt;0")),"",AVERAGEIF(E14:$L14,"&gt;0"))</f>
        <v>  34.58 </v>
      </c>
      <c r="J25" s="10" t="str">
        <f>IF(ISERROR(AVERAGEIF(G14:$L14,"&gt;0")),"",AVERAGEIF(G14:$L14,"&gt;0"))</f>
        <v>  34.58 </v>
      </c>
      <c r="K25" s="10" t="str">
        <f>IF(ISERROR(AVERAGEIF(I14:$L14,"&gt;0")),"",AVERAGEIF(I14:$L14,"&gt;0"))</f>
        <v>  34.58 </v>
      </c>
      <c r="L25" s="10" t="str">
        <f>L14</f>
        <v>  28.70 </v>
      </c>
      <c r="M25" s="1" t="str">
        <f t="shared" si="14"/>
        <v>  34.58 </v>
      </c>
      <c r="N25" s="1" t="str">
        <f t="shared" si="15"/>
        <v>  28.70 </v>
      </c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</sheetData>
  <hyperlinks>
    <hyperlink r:id="rId1" ref="M1"/>
  </hyperlinks>
  <printOptions gridLines="1"/>
  <pageMargins bottom="0.75" footer="0.0" header="0.0" left="0.7" right="0.7" top="0.75"/>
  <pageSetup paperSize="9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0.71"/>
    <col customWidth="1" min="2" max="11" width="13.43"/>
  </cols>
  <sheetData>
    <row r="1">
      <c r="A1" s="1" t="str">
        <f>'Profit &amp; Loss'!A1</f>
        <v> FINO PAYMENTS BANK LTD </v>
      </c>
      <c r="B1" s="2"/>
      <c r="C1" s="2"/>
      <c r="D1" s="2"/>
      <c r="E1" s="3" t="str">
        <f>UPDATE</f>
        <v>  </v>
      </c>
      <c r="F1" s="2"/>
      <c r="G1" s="2"/>
      <c r="H1" s="2"/>
      <c r="I1" s="2"/>
      <c r="J1" s="5" t="s">
        <v>0</v>
      </c>
      <c r="K1" s="2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>
      <c r="A3" s="7" t="s">
        <v>1</v>
      </c>
      <c r="B3" s="8" t="str">
        <f>'Data Sheet'!B41</f>
        <v>Jun-21</v>
      </c>
      <c r="C3" s="8" t="str">
        <f>'Data Sheet'!C41</f>
        <v>Sep-21</v>
      </c>
      <c r="D3" s="8" t="str">
        <f>'Data Sheet'!D41</f>
        <v>Dec-21</v>
      </c>
      <c r="E3" s="8" t="str">
        <f>'Data Sheet'!E41</f>
        <v>Mar-22</v>
      </c>
      <c r="F3" s="8" t="str">
        <f>'Data Sheet'!F41</f>
        <v>Jun-22</v>
      </c>
      <c r="G3" s="8" t="str">
        <f>'Data Sheet'!G41</f>
        <v>Sep-22</v>
      </c>
      <c r="H3" s="8" t="str">
        <f>'Data Sheet'!H41</f>
        <v>Dec-22</v>
      </c>
      <c r="I3" s="8" t="str">
        <f>'Data Sheet'!I41</f>
        <v>Mar-23</v>
      </c>
      <c r="J3" s="8" t="str">
        <f>'Data Sheet'!J41</f>
        <v>Jun-23</v>
      </c>
      <c r="K3" s="8" t="str">
        <f>'Data Sheet'!K41</f>
        <v>Sep-23</v>
      </c>
    </row>
    <row r="4">
      <c r="A4" s="2" t="s">
        <v>5</v>
      </c>
      <c r="B4" s="1" t="str">
        <f>'Data Sheet'!B42</f>
        <v>  6.06 </v>
      </c>
      <c r="C4" s="1" t="str">
        <f>'Data Sheet'!C42</f>
        <v>  7.04 </v>
      </c>
      <c r="D4" s="1" t="str">
        <f>'Data Sheet'!D42</f>
        <v>  9.82 </v>
      </c>
      <c r="E4" s="1" t="str">
        <f>'Data Sheet'!E42</f>
        <v>  12.71 </v>
      </c>
      <c r="F4" s="1" t="str">
        <f>'Data Sheet'!F42</f>
        <v>  18.73 </v>
      </c>
      <c r="G4" s="1" t="str">
        <f>'Data Sheet'!G42</f>
        <v>  21.46 </v>
      </c>
      <c r="H4" s="1" t="str">
        <f>'Data Sheet'!H42</f>
        <v>  25.27 </v>
      </c>
      <c r="I4" s="1" t="str">
        <f>'Data Sheet'!I42</f>
        <v>  29.40 </v>
      </c>
      <c r="J4" s="1" t="str">
        <f>'Data Sheet'!J42</f>
        <v>  32.97 </v>
      </c>
      <c r="K4" s="1" t="str">
        <f>'Data Sheet'!K42</f>
        <v>  36.52 </v>
      </c>
    </row>
    <row r="5">
      <c r="A5" s="6" t="s">
        <v>6</v>
      </c>
      <c r="B5" s="10" t="str">
        <f>'Data Sheet'!B43</f>
        <v>  200.05 </v>
      </c>
      <c r="C5" s="10" t="str">
        <f>'Data Sheet'!C43</f>
        <v>  230.83 </v>
      </c>
      <c r="D5" s="10" t="str">
        <f>'Data Sheet'!D43</f>
        <v>  256.86 </v>
      </c>
      <c r="E5" s="10" t="str">
        <f>'Data Sheet'!E43</f>
        <v>  263.06 </v>
      </c>
      <c r="F5" s="10" t="str">
        <f>'Data Sheet'!F43</f>
        <v>  271.26 </v>
      </c>
      <c r="G5" s="10" t="str">
        <f>'Data Sheet'!G43</f>
        <v>  277.73 </v>
      </c>
      <c r="H5" s="10" t="str">
        <f>'Data Sheet'!H43</f>
        <v>  281.42 </v>
      </c>
      <c r="I5" s="10" t="str">
        <f>'Data Sheet'!I43</f>
        <v>  287.05 </v>
      </c>
      <c r="J5" s="10" t="str">
        <f>'Data Sheet'!J43</f>
        <v>  314.16 </v>
      </c>
      <c r="K5" s="10" t="str">
        <f>'Data Sheet'!K43</f>
        <v>  320.18 </v>
      </c>
    </row>
    <row r="6">
      <c r="A6" s="2" t="s">
        <v>7</v>
      </c>
      <c r="B6" s="1" t="str">
        <f>'Data Sheet'!B50</f>
        <v>  -193.99 </v>
      </c>
      <c r="C6" s="1" t="str">
        <f>'Data Sheet'!C50</f>
        <v>  -223.79 </v>
      </c>
      <c r="D6" s="1" t="str">
        <f>'Data Sheet'!D50</f>
        <v>  -247.04 </v>
      </c>
      <c r="E6" s="1" t="str">
        <f>'Data Sheet'!E50</f>
        <v>  -250.35 </v>
      </c>
      <c r="F6" s="1" t="str">
        <f>'Data Sheet'!F50</f>
        <v>  -252.53 </v>
      </c>
      <c r="G6" s="1" t="str">
        <f>'Data Sheet'!G50</f>
        <v>  -256.27 </v>
      </c>
      <c r="H6" s="1" t="str">
        <f>'Data Sheet'!H50</f>
        <v>  -256.15 </v>
      </c>
      <c r="I6" s="1" t="str">
        <f>'Data Sheet'!I50</f>
        <v>  -257.65 </v>
      </c>
      <c r="J6" s="1" t="str">
        <f>'Data Sheet'!J50</f>
        <v>  -281.19 </v>
      </c>
      <c r="K6" s="1" t="str">
        <f>'Data Sheet'!K50</f>
        <v>  -283.66 </v>
      </c>
    </row>
    <row r="7">
      <c r="A7" s="6" t="s">
        <v>8</v>
      </c>
      <c r="B7" s="10" t="str">
        <f>'Data Sheet'!B44</f>
        <v>  200.18 </v>
      </c>
      <c r="C7" s="10" t="str">
        <f>'Data Sheet'!C44</f>
        <v>  235.11 </v>
      </c>
      <c r="D7" s="10" t="str">
        <f>'Data Sheet'!D44</f>
        <v>  265.35 </v>
      </c>
      <c r="E7" s="10" t="str">
        <f>'Data Sheet'!E44</f>
        <v>  272.58 </v>
      </c>
      <c r="F7" s="10" t="str">
        <f>'Data Sheet'!F44</f>
        <v>  270.32 </v>
      </c>
      <c r="G7" s="10" t="str">
        <f>'Data Sheet'!G44</f>
        <v>  281.87 </v>
      </c>
      <c r="H7" s="10" t="str">
        <f>'Data Sheet'!H44</f>
        <v>  288.83 </v>
      </c>
      <c r="I7" s="10" t="str">
        <f>'Data Sheet'!I44</f>
        <v>  294.03 </v>
      </c>
      <c r="J7" s="10" t="str">
        <f>'Data Sheet'!J44</f>
        <v>  315.34 </v>
      </c>
      <c r="K7" s="10" t="str">
        <f>'Data Sheet'!K44</f>
        <v>  322.05 </v>
      </c>
    </row>
    <row r="8">
      <c r="A8" s="6" t="s">
        <v>9</v>
      </c>
      <c r="B8" s="10" t="str">
        <f>'Data Sheet'!B45</f>
        <v/>
      </c>
      <c r="C8" s="10" t="str">
        <f>'Data Sheet'!C45</f>
        <v/>
      </c>
      <c r="D8" s="10" t="str">
        <f>'Data Sheet'!D45</f>
        <v/>
      </c>
      <c r="E8" s="10" t="str">
        <f>'Data Sheet'!E45</f>
        <v/>
      </c>
      <c r="F8" s="10" t="str">
        <f>'Data Sheet'!F45</f>
        <v/>
      </c>
      <c r="G8" s="10" t="str">
        <f>'Data Sheet'!G45</f>
        <v/>
      </c>
      <c r="H8" s="10" t="str">
        <f>'Data Sheet'!H45</f>
        <v/>
      </c>
      <c r="I8" s="10" t="str">
        <f>'Data Sheet'!I45</f>
        <v/>
      </c>
      <c r="J8" s="10" t="str">
        <f>'Data Sheet'!J45</f>
        <v/>
      </c>
      <c r="K8" s="10" t="str">
        <f>'Data Sheet'!K45</f>
        <v/>
      </c>
    </row>
    <row r="9">
      <c r="A9" s="6" t="s">
        <v>10</v>
      </c>
      <c r="B9" s="10" t="str">
        <f>'Data Sheet'!B46</f>
        <v>  3.06 </v>
      </c>
      <c r="C9" s="10" t="str">
        <f>'Data Sheet'!C46</f>
        <v>  3.43 </v>
      </c>
      <c r="D9" s="10" t="str">
        <f>'Data Sheet'!D46</f>
        <v>  4.21 </v>
      </c>
      <c r="E9" s="10" t="str">
        <f>'Data Sheet'!E46</f>
        <v>  4.61 </v>
      </c>
      <c r="F9" s="10" t="str">
        <f>'Data Sheet'!F46</f>
        <v>  7.69 </v>
      </c>
      <c r="G9" s="10" t="str">
        <f>'Data Sheet'!G46</f>
        <v>  11.80 </v>
      </c>
      <c r="H9" s="10" t="str">
        <f>'Data Sheet'!H46</f>
        <v>  13.58 </v>
      </c>
      <c r="I9" s="10" t="str">
        <f>'Data Sheet'!I46</f>
        <v>  14.30 </v>
      </c>
      <c r="J9" s="10" t="str">
        <f>'Data Sheet'!J46</f>
        <v>  15.45 </v>
      </c>
      <c r="K9" s="10" t="str">
        <f>'Data Sheet'!K46</f>
        <v>  18.87 </v>
      </c>
    </row>
    <row r="10">
      <c r="A10" s="6" t="s">
        <v>11</v>
      </c>
      <c r="B10" s="10" t="str">
        <f>'Data Sheet'!B47</f>
        <v>  3.13 </v>
      </c>
      <c r="C10" s="10" t="str">
        <f>'Data Sheet'!C47</f>
        <v>  7.89 </v>
      </c>
      <c r="D10" s="10" t="str">
        <f>'Data Sheet'!D47</f>
        <v>  14.10 </v>
      </c>
      <c r="E10" s="10" t="str">
        <f>'Data Sheet'!E47</f>
        <v>  17.62 </v>
      </c>
      <c r="F10" s="10" t="str">
        <f>'Data Sheet'!F47</f>
        <v>  10.10 </v>
      </c>
      <c r="G10" s="10" t="str">
        <f>'Data Sheet'!G47</f>
        <v>  13.80 </v>
      </c>
      <c r="H10" s="10" t="str">
        <f>'Data Sheet'!H47</f>
        <v>  19.10 </v>
      </c>
      <c r="I10" s="10" t="str">
        <f>'Data Sheet'!I47</f>
        <v>  22.08 </v>
      </c>
      <c r="J10" s="10" t="str">
        <f>'Data Sheet'!J47</f>
        <v>  18.70 </v>
      </c>
      <c r="K10" s="10" t="str">
        <f>'Data Sheet'!K47</f>
        <v>  19.52 </v>
      </c>
    </row>
    <row r="11">
      <c r="A11" s="6" t="s">
        <v>12</v>
      </c>
      <c r="B11" s="10" t="str">
        <f>'Data Sheet'!B48</f>
        <v/>
      </c>
      <c r="C11" s="10" t="str">
        <f>'Data Sheet'!C48</f>
        <v/>
      </c>
      <c r="D11" s="10" t="str">
        <f>'Data Sheet'!D48</f>
        <v/>
      </c>
      <c r="E11" s="10" t="str">
        <f>'Data Sheet'!E48</f>
        <v/>
      </c>
      <c r="F11" s="10" t="str">
        <f>'Data Sheet'!F48</f>
        <v/>
      </c>
      <c r="G11" s="10" t="str">
        <f>'Data Sheet'!G48</f>
        <v/>
      </c>
      <c r="H11" s="10" t="str">
        <f>'Data Sheet'!H48</f>
        <v/>
      </c>
      <c r="I11" s="10" t="str">
        <f>'Data Sheet'!I48</f>
        <v/>
      </c>
      <c r="J11" s="10" t="str">
        <f>'Data Sheet'!J48</f>
        <v/>
      </c>
      <c r="K11" s="10" t="str">
        <f>'Data Sheet'!K48</f>
        <v/>
      </c>
    </row>
    <row r="12">
      <c r="A12" s="2" t="s">
        <v>13</v>
      </c>
      <c r="B12" s="1" t="str">
        <f>'Data Sheet'!B49</f>
        <v>  3.13 </v>
      </c>
      <c r="C12" s="1" t="str">
        <f>'Data Sheet'!C49</f>
        <v>  7.89 </v>
      </c>
      <c r="D12" s="1" t="str">
        <f>'Data Sheet'!D49</f>
        <v>  14.10 </v>
      </c>
      <c r="E12" s="1" t="str">
        <f>'Data Sheet'!E49</f>
        <v>  17.62 </v>
      </c>
      <c r="F12" s="1" t="str">
        <f>'Data Sheet'!F49</f>
        <v>  10.10 </v>
      </c>
      <c r="G12" s="1" t="str">
        <f>'Data Sheet'!G49</f>
        <v>  13.80 </v>
      </c>
      <c r="H12" s="1" t="str">
        <f>'Data Sheet'!H49</f>
        <v>  19.10 </v>
      </c>
      <c r="I12" s="1" t="str">
        <f>'Data Sheet'!I49</f>
        <v>  22.08 </v>
      </c>
      <c r="J12" s="1" t="str">
        <f>'Data Sheet'!J49</f>
        <v>  18.70 </v>
      </c>
      <c r="K12" s="1" t="str">
        <f>'Data Sheet'!K49</f>
        <v>  19.52 </v>
      </c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>
      <c r="A14" s="2" t="s">
        <v>19</v>
      </c>
      <c r="B14" s="16" t="str">
        <f t="shared" ref="B14:K14" si="1">IF(B4&gt;0,B6/B4,"")</f>
        <v>-3201%</v>
      </c>
      <c r="C14" s="16" t="str">
        <f t="shared" si="1"/>
        <v>-3179%</v>
      </c>
      <c r="D14" s="16" t="str">
        <f t="shared" si="1"/>
        <v>-2516%</v>
      </c>
      <c r="E14" s="16" t="str">
        <f t="shared" si="1"/>
        <v>-1970%</v>
      </c>
      <c r="F14" s="16" t="str">
        <f t="shared" si="1"/>
        <v>-1348%</v>
      </c>
      <c r="G14" s="16" t="str">
        <f t="shared" si="1"/>
        <v>-1194%</v>
      </c>
      <c r="H14" s="16" t="str">
        <f t="shared" si="1"/>
        <v>-1014%</v>
      </c>
      <c r="I14" s="16" t="str">
        <f t="shared" si="1"/>
        <v>-876%</v>
      </c>
      <c r="J14" s="16" t="str">
        <f t="shared" si="1"/>
        <v>-853%</v>
      </c>
      <c r="K14" s="16" t="str">
        <f t="shared" si="1"/>
        <v>-777%</v>
      </c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hyperlinks>
    <hyperlink r:id="rId1" ref="J1"/>
  </hyperlinks>
  <printOptions gridLines="1"/>
  <pageMargins bottom="0.75" footer="0.0" header="0.0" left="0.7" right="0.7" top="0.75"/>
  <pageSetup paperSize="9"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2.86"/>
    <col customWidth="1" min="2" max="2" width="13.43"/>
    <col customWidth="1" min="3" max="11" width="15.43"/>
  </cols>
  <sheetData>
    <row r="1">
      <c r="A1" s="1" t="str">
        <f>'Profit &amp; Loss'!A1</f>
        <v> FINO PAYMENTS BANK LTD </v>
      </c>
      <c r="B1" s="2"/>
      <c r="C1" s="2"/>
      <c r="D1" s="2"/>
      <c r="E1" s="3" t="str">
        <f>UPDATE</f>
        <v>  </v>
      </c>
      <c r="F1" s="2"/>
      <c r="H1" s="2"/>
      <c r="I1" s="2"/>
      <c r="J1" s="5" t="s">
        <v>0</v>
      </c>
      <c r="K1" s="2"/>
    </row>
    <row r="2">
      <c r="A2" s="6"/>
      <c r="B2" s="6"/>
      <c r="C2" s="6"/>
      <c r="D2" s="6"/>
      <c r="E2" s="6"/>
      <c r="F2" s="6"/>
      <c r="G2" s="2"/>
      <c r="H2" s="2"/>
      <c r="I2" s="6"/>
      <c r="J2" s="6"/>
      <c r="K2" s="6"/>
    </row>
    <row r="3">
      <c r="A3" s="7" t="s">
        <v>1</v>
      </c>
      <c r="B3" s="8" t="str">
        <f>'Data Sheet'!B56</f>
        <v/>
      </c>
      <c r="C3" s="8" t="str">
        <f>'Data Sheet'!C56</f>
        <v/>
      </c>
      <c r="D3" s="8" t="str">
        <f>'Data Sheet'!D56</f>
        <v/>
      </c>
      <c r="E3" s="8" t="str">
        <f>'Data Sheet'!E56</f>
        <v/>
      </c>
      <c r="F3" s="8" t="str">
        <f>'Data Sheet'!F56</f>
        <v>Mar-18</v>
      </c>
      <c r="G3" s="8" t="str">
        <f>'Data Sheet'!G56</f>
        <v>Mar-19</v>
      </c>
      <c r="H3" s="8" t="str">
        <f>'Data Sheet'!H56</f>
        <v>Mar-20</v>
      </c>
      <c r="I3" s="8" t="str">
        <f>'Data Sheet'!I56</f>
        <v>Mar-21</v>
      </c>
      <c r="J3" s="8" t="str">
        <f>'Data Sheet'!J56</f>
        <v>Mar-22</v>
      </c>
      <c r="K3" s="8" t="str">
        <f>'Data Sheet'!K56</f>
        <v>Mar-23</v>
      </c>
    </row>
    <row r="4">
      <c r="A4" s="6" t="s">
        <v>30</v>
      </c>
      <c r="B4" s="18" t="str">
        <f>'Data Sheet'!B57</f>
        <v/>
      </c>
      <c r="C4" s="18" t="str">
        <f>'Data Sheet'!C57</f>
        <v/>
      </c>
      <c r="D4" s="18" t="str">
        <f>'Data Sheet'!D57</f>
        <v/>
      </c>
      <c r="E4" s="18" t="str">
        <f>'Data Sheet'!E57</f>
        <v/>
      </c>
      <c r="F4" s="18" t="str">
        <f>'Data Sheet'!F57</f>
        <v>  44.58 </v>
      </c>
      <c r="G4" s="18" t="str">
        <f>'Data Sheet'!G57</f>
        <v>  44.58 </v>
      </c>
      <c r="H4" s="18" t="str">
        <f>'Data Sheet'!H57</f>
        <v>  44.58 </v>
      </c>
      <c r="I4" s="18" t="str">
        <f>'Data Sheet'!I57</f>
        <v>  44.58 </v>
      </c>
      <c r="J4" s="18" t="str">
        <f>'Data Sheet'!J57</f>
        <v>  83.21 </v>
      </c>
      <c r="K4" s="18" t="str">
        <f>'Data Sheet'!K57</f>
        <v>  83.21 </v>
      </c>
    </row>
    <row r="5">
      <c r="A5" s="6" t="s">
        <v>31</v>
      </c>
      <c r="B5" s="18" t="str">
        <f>'Data Sheet'!B58</f>
        <v/>
      </c>
      <c r="C5" s="18" t="str">
        <f>'Data Sheet'!C58</f>
        <v/>
      </c>
      <c r="D5" s="18" t="str">
        <f>'Data Sheet'!D58</f>
        <v/>
      </c>
      <c r="E5" s="18" t="str">
        <f>'Data Sheet'!E58</f>
        <v/>
      </c>
      <c r="F5" s="18" t="str">
        <f>'Data Sheet'!F58</f>
        <v>  179.91 </v>
      </c>
      <c r="G5" s="18" t="str">
        <f>'Data Sheet'!G58</f>
        <v>  117.53 </v>
      </c>
      <c r="H5" s="18" t="str">
        <f>'Data Sheet'!H58</f>
        <v>  85.49 </v>
      </c>
      <c r="I5" s="18" t="str">
        <f>'Data Sheet'!I58</f>
        <v>  105.97 </v>
      </c>
      <c r="J5" s="18" t="str">
        <f>'Data Sheet'!J58</f>
        <v>  396.62 </v>
      </c>
      <c r="K5" s="18" t="str">
        <f>'Data Sheet'!K58</f>
        <v>  469.33 </v>
      </c>
    </row>
    <row r="6">
      <c r="A6" s="6" t="s">
        <v>32</v>
      </c>
      <c r="B6" s="18" t="str">
        <f>'Data Sheet'!B59</f>
        <v/>
      </c>
      <c r="C6" s="18" t="str">
        <f>'Data Sheet'!C59</f>
        <v/>
      </c>
      <c r="D6" s="18" t="str">
        <f>'Data Sheet'!D59</f>
        <v/>
      </c>
      <c r="E6" s="18" t="str">
        <f>'Data Sheet'!E59</f>
        <v/>
      </c>
      <c r="F6" s="18" t="str">
        <f>'Data Sheet'!F59</f>
        <v>  87.17 </v>
      </c>
      <c r="G6" s="18" t="str">
        <f>'Data Sheet'!G59</f>
        <v>  130.44 </v>
      </c>
      <c r="H6" s="18" t="str">
        <f>'Data Sheet'!H59</f>
        <v>  228.32 </v>
      </c>
      <c r="I6" s="18" t="str">
        <f>'Data Sheet'!I59</f>
        <v>  423.64 </v>
      </c>
      <c r="J6" s="18" t="str">
        <f>'Data Sheet'!J59</f>
        <v>  752.32 </v>
      </c>
      <c r="K6" s="18" t="str">
        <f>'Data Sheet'!K59</f>
        <v>  1,351.21 </v>
      </c>
    </row>
    <row r="7">
      <c r="A7" s="6" t="s">
        <v>33</v>
      </c>
      <c r="B7" s="18" t="str">
        <f>'Data Sheet'!B60</f>
        <v/>
      </c>
      <c r="C7" s="18" t="str">
        <f>'Data Sheet'!C60</f>
        <v/>
      </c>
      <c r="D7" s="18" t="str">
        <f>'Data Sheet'!D60</f>
        <v/>
      </c>
      <c r="E7" s="18" t="str">
        <f>'Data Sheet'!E60</f>
        <v/>
      </c>
      <c r="F7" s="18" t="str">
        <f>'Data Sheet'!F60</f>
        <v>  226.20 </v>
      </c>
      <c r="G7" s="18" t="str">
        <f>'Data Sheet'!G60</f>
        <v>  391.52 </v>
      </c>
      <c r="H7" s="18" t="str">
        <f>'Data Sheet'!H60</f>
        <v>  265.61 </v>
      </c>
      <c r="I7" s="18" t="str">
        <f>'Data Sheet'!I60</f>
        <v>  436.10 </v>
      </c>
      <c r="J7" s="18" t="str">
        <f>'Data Sheet'!J60</f>
        <v>  447.86 </v>
      </c>
      <c r="K7" s="18" t="str">
        <f>'Data Sheet'!K60</f>
        <v>  562.65 </v>
      </c>
    </row>
    <row r="8">
      <c r="A8" s="2" t="s">
        <v>34</v>
      </c>
      <c r="B8" s="19" t="str">
        <f>'Data Sheet'!B61</f>
        <v/>
      </c>
      <c r="C8" s="19" t="str">
        <f>'Data Sheet'!C61</f>
        <v/>
      </c>
      <c r="D8" s="19" t="str">
        <f>'Data Sheet'!D61</f>
        <v/>
      </c>
      <c r="E8" s="19" t="str">
        <f>'Data Sheet'!E61</f>
        <v/>
      </c>
      <c r="F8" s="19" t="str">
        <f>'Data Sheet'!F61</f>
        <v>  537.86 </v>
      </c>
      <c r="G8" s="19" t="str">
        <f>'Data Sheet'!G61</f>
        <v>  684.07 </v>
      </c>
      <c r="H8" s="19" t="str">
        <f>'Data Sheet'!H61</f>
        <v>  624.00 </v>
      </c>
      <c r="I8" s="19" t="str">
        <f>'Data Sheet'!I61</f>
        <v>  1,010.29 </v>
      </c>
      <c r="J8" s="19" t="str">
        <f>'Data Sheet'!J61</f>
        <v>  1,680.01 </v>
      </c>
      <c r="K8" s="19" t="str">
        <f>'Data Sheet'!K61</f>
        <v>  2,466.40 </v>
      </c>
    </row>
    <row r="9">
      <c r="A9" s="2"/>
      <c r="B9" s="19"/>
      <c r="C9" s="19"/>
      <c r="D9" s="19"/>
      <c r="E9" s="19"/>
      <c r="F9" s="19"/>
      <c r="G9" s="19"/>
      <c r="H9" s="19"/>
      <c r="I9" s="19"/>
      <c r="J9" s="19"/>
      <c r="K9" s="19"/>
    </row>
    <row r="10">
      <c r="A10" s="6" t="s">
        <v>35</v>
      </c>
      <c r="B10" s="18" t="str">
        <f>'Data Sheet'!B62</f>
        <v/>
      </c>
      <c r="C10" s="18" t="str">
        <f>'Data Sheet'!C62</f>
        <v/>
      </c>
      <c r="D10" s="18" t="str">
        <f>'Data Sheet'!D62</f>
        <v/>
      </c>
      <c r="E10" s="18" t="str">
        <f>'Data Sheet'!E62</f>
        <v/>
      </c>
      <c r="F10" s="18" t="str">
        <f>'Data Sheet'!F62</f>
        <v>  45.56 </v>
      </c>
      <c r="G10" s="18" t="str">
        <f>'Data Sheet'!G62</f>
        <v>  41.88 </v>
      </c>
      <c r="H10" s="18" t="str">
        <f>'Data Sheet'!H62</f>
        <v>  49.05 </v>
      </c>
      <c r="I10" s="18" t="str">
        <f>'Data Sheet'!I62</f>
        <v>  62.41 </v>
      </c>
      <c r="J10" s="18" t="str">
        <f>'Data Sheet'!J62</f>
        <v>  92.29 </v>
      </c>
      <c r="K10" s="18" t="str">
        <f>'Data Sheet'!K62</f>
        <v>  139.43 </v>
      </c>
    </row>
    <row r="11">
      <c r="A11" s="6" t="s">
        <v>36</v>
      </c>
      <c r="B11" s="18" t="str">
        <f>'Data Sheet'!B63</f>
        <v/>
      </c>
      <c r="C11" s="18" t="str">
        <f>'Data Sheet'!C63</f>
        <v/>
      </c>
      <c r="D11" s="18" t="str">
        <f>'Data Sheet'!D63</f>
        <v/>
      </c>
      <c r="E11" s="18" t="str">
        <f>'Data Sheet'!E63</f>
        <v/>
      </c>
      <c r="F11" s="18" t="str">
        <f>'Data Sheet'!F63</f>
        <v>  1.30 </v>
      </c>
      <c r="G11" s="18" t="str">
        <f>'Data Sheet'!G63</f>
        <v>  0.35 </v>
      </c>
      <c r="H11" s="18" t="str">
        <f>'Data Sheet'!H63</f>
        <v>  0.44 </v>
      </c>
      <c r="I11" s="18" t="str">
        <f>'Data Sheet'!I63</f>
        <v>  1.81 </v>
      </c>
      <c r="J11" s="18" t="str">
        <f>'Data Sheet'!J63</f>
        <v>  0.46 </v>
      </c>
      <c r="K11" s="18" t="str">
        <f>'Data Sheet'!K63</f>
        <v>  5.48 </v>
      </c>
    </row>
    <row r="12">
      <c r="A12" s="6" t="s">
        <v>37</v>
      </c>
      <c r="B12" s="18" t="str">
        <f>'Data Sheet'!B64</f>
        <v/>
      </c>
      <c r="C12" s="18" t="str">
        <f>'Data Sheet'!C64</f>
        <v/>
      </c>
      <c r="D12" s="18" t="str">
        <f>'Data Sheet'!D64</f>
        <v/>
      </c>
      <c r="E12" s="18" t="str">
        <f>'Data Sheet'!E64</f>
        <v/>
      </c>
      <c r="F12" s="18" t="str">
        <f>'Data Sheet'!F64</f>
        <v>  63.77 </v>
      </c>
      <c r="G12" s="18" t="str">
        <f>'Data Sheet'!G64</f>
        <v>  73.20 </v>
      </c>
      <c r="H12" s="18" t="str">
        <f>'Data Sheet'!H64</f>
        <v>  128.27 </v>
      </c>
      <c r="I12" s="18" t="str">
        <f>'Data Sheet'!I64</f>
        <v>  503.56 </v>
      </c>
      <c r="J12" s="18" t="str">
        <f>'Data Sheet'!J64</f>
        <v>  631.40 </v>
      </c>
      <c r="K12" s="18" t="str">
        <f>'Data Sheet'!K64</f>
        <v>  1,146.43 </v>
      </c>
    </row>
    <row r="13">
      <c r="A13" s="6" t="s">
        <v>38</v>
      </c>
      <c r="B13" s="18" t="str">
        <f>'Data Sheet'!B65</f>
        <v/>
      </c>
      <c r="C13" s="18" t="str">
        <f>'Data Sheet'!C65</f>
        <v/>
      </c>
      <c r="D13" s="18" t="str">
        <f>'Data Sheet'!D65</f>
        <v/>
      </c>
      <c r="E13" s="18" t="str">
        <f>'Data Sheet'!E65</f>
        <v/>
      </c>
      <c r="F13" s="18" t="str">
        <f>'Data Sheet'!F65</f>
        <v>  427.23 </v>
      </c>
      <c r="G13" s="18" t="str">
        <f>'Data Sheet'!G65</f>
        <v>  568.64 </v>
      </c>
      <c r="H13" s="18" t="str">
        <f>'Data Sheet'!H65</f>
        <v>  446.24 </v>
      </c>
      <c r="I13" s="18" t="str">
        <f>'Data Sheet'!I65</f>
        <v>  442.51 </v>
      </c>
      <c r="J13" s="18" t="str">
        <f>'Data Sheet'!J65</f>
        <v>  955.86 </v>
      </c>
      <c r="K13" s="18" t="str">
        <f>'Data Sheet'!K65</f>
        <v>  1,175.06 </v>
      </c>
    </row>
    <row r="14">
      <c r="A14" s="2" t="s">
        <v>34</v>
      </c>
      <c r="B14" s="18" t="str">
        <f>'Data Sheet'!B66</f>
        <v/>
      </c>
      <c r="C14" s="18" t="str">
        <f>'Data Sheet'!C66</f>
        <v/>
      </c>
      <c r="D14" s="18" t="str">
        <f>'Data Sheet'!D66</f>
        <v/>
      </c>
      <c r="E14" s="18" t="str">
        <f>'Data Sheet'!E66</f>
        <v/>
      </c>
      <c r="F14" s="18" t="str">
        <f>'Data Sheet'!F66</f>
        <v>  537.86 </v>
      </c>
      <c r="G14" s="18" t="str">
        <f>'Data Sheet'!G66</f>
        <v>  684.07 </v>
      </c>
      <c r="H14" s="18" t="str">
        <f>'Data Sheet'!H66</f>
        <v>  624.00 </v>
      </c>
      <c r="I14" s="18" t="str">
        <f>'Data Sheet'!I66</f>
        <v>  1,010.29 </v>
      </c>
      <c r="J14" s="18" t="str">
        <f>'Data Sheet'!J66</f>
        <v>  1,680.01 </v>
      </c>
      <c r="K14" s="18" t="str">
        <f>'Data Sheet'!K66</f>
        <v>  2,466.40 </v>
      </c>
    </row>
    <row r="15">
      <c r="A15" s="6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>
      <c r="A16" s="6" t="s">
        <v>39</v>
      </c>
      <c r="B16" s="10" t="str">
        <f t="shared" ref="B16:K16" si="1">B13-B7</f>
        <v>  -   </v>
      </c>
      <c r="C16" s="10" t="str">
        <f t="shared" si="1"/>
        <v>  -   </v>
      </c>
      <c r="D16" s="10" t="str">
        <f t="shared" si="1"/>
        <v>  -   </v>
      </c>
      <c r="E16" s="10" t="str">
        <f t="shared" si="1"/>
        <v>  -   </v>
      </c>
      <c r="F16" s="10" t="str">
        <f t="shared" si="1"/>
        <v>  201.03 </v>
      </c>
      <c r="G16" s="10" t="str">
        <f t="shared" si="1"/>
        <v>  177.12 </v>
      </c>
      <c r="H16" s="10" t="str">
        <f t="shared" si="1"/>
        <v>  180.63 </v>
      </c>
      <c r="I16" s="10" t="str">
        <f t="shared" si="1"/>
        <v>  6.41 </v>
      </c>
      <c r="J16" s="10" t="str">
        <f t="shared" si="1"/>
        <v>  508.00 </v>
      </c>
      <c r="K16" s="10" t="str">
        <f t="shared" si="1"/>
        <v>  612.41 </v>
      </c>
    </row>
    <row r="17">
      <c r="A17" s="6" t="s">
        <v>40</v>
      </c>
      <c r="B17" s="10" t="str">
        <f>'Data Sheet'!B67</f>
        <v/>
      </c>
      <c r="C17" s="10" t="str">
        <f>'Data Sheet'!C67</f>
        <v/>
      </c>
      <c r="D17" s="10" t="str">
        <f>'Data Sheet'!D67</f>
        <v/>
      </c>
      <c r="E17" s="10" t="str">
        <f>'Data Sheet'!E67</f>
        <v/>
      </c>
      <c r="F17" s="10" t="str">
        <f>'Data Sheet'!F67</f>
        <v/>
      </c>
      <c r="G17" s="10" t="str">
        <f>'Data Sheet'!G67</f>
        <v/>
      </c>
      <c r="H17" s="10" t="str">
        <f>'Data Sheet'!H67</f>
        <v/>
      </c>
      <c r="I17" s="10" t="str">
        <f>'Data Sheet'!I67</f>
        <v/>
      </c>
      <c r="J17" s="10" t="str">
        <f>'Data Sheet'!J67</f>
        <v/>
      </c>
      <c r="K17" s="10" t="str">
        <f>'Data Sheet'!K67</f>
        <v/>
      </c>
    </row>
    <row r="18">
      <c r="A18" s="6" t="s">
        <v>41</v>
      </c>
      <c r="B18" s="10" t="str">
        <f>'Data Sheet'!B68</f>
        <v/>
      </c>
      <c r="C18" s="10" t="str">
        <f>'Data Sheet'!C68</f>
        <v/>
      </c>
      <c r="D18" s="10" t="str">
        <f>'Data Sheet'!D68</f>
        <v/>
      </c>
      <c r="E18" s="10" t="str">
        <f>'Data Sheet'!E68</f>
        <v/>
      </c>
      <c r="F18" s="10" t="str">
        <f>'Data Sheet'!F68</f>
        <v/>
      </c>
      <c r="G18" s="10" t="str">
        <f>'Data Sheet'!G68</f>
        <v/>
      </c>
      <c r="H18" s="10" t="str">
        <f>'Data Sheet'!H68</f>
        <v/>
      </c>
      <c r="I18" s="10" t="str">
        <f>'Data Sheet'!I68</f>
        <v/>
      </c>
      <c r="J18" s="10" t="str">
        <f>'Data Sheet'!J68</f>
        <v/>
      </c>
      <c r="K18" s="10" t="str">
        <f>'Data Sheet'!K68</f>
        <v/>
      </c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>
      <c r="A20" s="6" t="s">
        <v>42</v>
      </c>
      <c r="B20" s="10" t="str">
        <f>IF('Profit &amp; Loss'!B4&gt;0,'Balance Sheet'!B17/('Profit &amp; Loss'!B4/365),0)</f>
        <v>  -   </v>
      </c>
      <c r="C20" s="10" t="str">
        <f>IF('Profit &amp; Loss'!C4&gt;0,'Balance Sheet'!C17/('Profit &amp; Loss'!C4/365),0)</f>
        <v>  -   </v>
      </c>
      <c r="D20" s="10" t="str">
        <f>IF('Profit &amp; Loss'!D4&gt;0,'Balance Sheet'!D17/('Profit &amp; Loss'!D4/365),0)</f>
        <v>  -   </v>
      </c>
      <c r="E20" s="10" t="str">
        <f>IF('Profit &amp; Loss'!E4&gt;0,'Balance Sheet'!E17/('Profit &amp; Loss'!E4/365),0)</f>
        <v>  -   </v>
      </c>
      <c r="F20" s="10" t="str">
        <f>IF('Profit &amp; Loss'!F4&gt;0,'Balance Sheet'!F17/('Profit &amp; Loss'!F4/365),0)</f>
        <v>  -   </v>
      </c>
      <c r="G20" s="10" t="str">
        <f>IF('Profit &amp; Loss'!G4&gt;0,'Balance Sheet'!G17/('Profit &amp; Loss'!G4/365),0)</f>
        <v>  -   </v>
      </c>
      <c r="H20" s="10" t="str">
        <f>IF('Profit &amp; Loss'!H4&gt;0,'Balance Sheet'!H17/('Profit &amp; Loss'!H4/365),0)</f>
        <v>  -   </v>
      </c>
      <c r="I20" s="10" t="str">
        <f>IF('Profit &amp; Loss'!I4&gt;0,'Balance Sheet'!I17/('Profit &amp; Loss'!I4/365),0)</f>
        <v>  -   </v>
      </c>
      <c r="J20" s="10" t="str">
        <f>IF('Profit &amp; Loss'!J4&gt;0,'Balance Sheet'!J17/('Profit &amp; Loss'!J4/365),0)</f>
        <v>  -   </v>
      </c>
      <c r="K20" s="10" t="str">
        <f>IF('Profit &amp; Loss'!K4&gt;0,'Balance Sheet'!K17/('Profit &amp; Loss'!K4/365),0)</f>
        <v>  -   </v>
      </c>
    </row>
    <row r="21" ht="15.75" customHeight="1">
      <c r="A21" s="6" t="s">
        <v>43</v>
      </c>
      <c r="B21" s="10" t="str">
        <f>IF('Balance Sheet'!B18&gt;0,'Profit &amp; Loss'!B4/'Balance Sheet'!B18,0)</f>
        <v>  -   </v>
      </c>
      <c r="C21" s="10" t="str">
        <f>IF('Balance Sheet'!C18&gt;0,'Profit &amp; Loss'!C4/'Balance Sheet'!C18,0)</f>
        <v>  -   </v>
      </c>
      <c r="D21" s="10" t="str">
        <f>IF('Balance Sheet'!D18&gt;0,'Profit &amp; Loss'!D4/'Balance Sheet'!D18,0)</f>
        <v>  -   </v>
      </c>
      <c r="E21" s="10" t="str">
        <f>IF('Balance Sheet'!E18&gt;0,'Profit &amp; Loss'!E4/'Balance Sheet'!E18,0)</f>
        <v>  -   </v>
      </c>
      <c r="F21" s="10" t="str">
        <f>IF('Balance Sheet'!F18&gt;0,'Profit &amp; Loss'!F4/'Balance Sheet'!F18,0)</f>
        <v>  -   </v>
      </c>
      <c r="G21" s="10" t="str">
        <f>IF('Balance Sheet'!G18&gt;0,'Profit &amp; Loss'!G4/'Balance Sheet'!G18,0)</f>
        <v>  -   </v>
      </c>
      <c r="H21" s="10" t="str">
        <f>IF('Balance Sheet'!H18&gt;0,'Profit &amp; Loss'!H4/'Balance Sheet'!H18,0)</f>
        <v>  -   </v>
      </c>
      <c r="I21" s="10" t="str">
        <f>IF('Balance Sheet'!I18&gt;0,'Profit &amp; Loss'!I4/'Balance Sheet'!I18,0)</f>
        <v>  -   </v>
      </c>
      <c r="J21" s="10" t="str">
        <f>IF('Balance Sheet'!J18&gt;0,'Profit &amp; Loss'!J4/'Balance Sheet'!J18,0)</f>
        <v>  -   </v>
      </c>
      <c r="K21" s="10" t="str">
        <f>IF('Balance Sheet'!K18&gt;0,'Profit &amp; Loss'!K4/'Balance Sheet'!K18,0)</f>
        <v>  -   </v>
      </c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2" t="s">
        <v>44</v>
      </c>
      <c r="B23" s="16" t="str">
        <f>IF(SUM('Balance Sheet'!B4:B5)&gt;0,'Profit &amp; Loss'!B12/SUM('Balance Sheet'!B4:B5),"")</f>
        <v/>
      </c>
      <c r="C23" s="16" t="str">
        <f>IF(SUM('Balance Sheet'!C4:C5)&gt;0,'Profit &amp; Loss'!C12/SUM('Balance Sheet'!C4:C5),"")</f>
        <v/>
      </c>
      <c r="D23" s="16" t="str">
        <f>IF(SUM('Balance Sheet'!D4:D5)&gt;0,'Profit &amp; Loss'!D12/SUM('Balance Sheet'!D4:D5),"")</f>
        <v/>
      </c>
      <c r="E23" s="16" t="str">
        <f>IF(SUM('Balance Sheet'!E4:E5)&gt;0,'Profit &amp; Loss'!E12/SUM('Balance Sheet'!E4:E5),"")</f>
        <v/>
      </c>
      <c r="F23" s="16" t="str">
        <f>IF(SUM('Balance Sheet'!F4:F5)&gt;0,'Profit &amp; Loss'!F12/SUM('Balance Sheet'!F4:F5),"")</f>
        <v>-30%</v>
      </c>
      <c r="G23" s="16" t="str">
        <f>IF(SUM('Balance Sheet'!G4:G5)&gt;0,'Profit &amp; Loss'!G12/SUM('Balance Sheet'!G4:G5),"")</f>
        <v>-38%</v>
      </c>
      <c r="H23" s="16" t="str">
        <f>IF(SUM('Balance Sheet'!H4:H5)&gt;0,'Profit &amp; Loss'!H12/SUM('Balance Sheet'!H4:H5),"")</f>
        <v>-25%</v>
      </c>
      <c r="I23" s="16" t="str">
        <f>IF(SUM('Balance Sheet'!I4:I5)&gt;0,'Profit &amp; Loss'!I12/SUM('Balance Sheet'!I4:I5),"")</f>
        <v>14%</v>
      </c>
      <c r="J23" s="16" t="str">
        <f>IF(SUM('Balance Sheet'!J4:J5)&gt;0,'Profit &amp; Loss'!J12/SUM('Balance Sheet'!J4:J5),"")</f>
        <v>9%</v>
      </c>
      <c r="K23" s="16" t="str">
        <f>IF(SUM('Balance Sheet'!K4:K5)&gt;0,'Profit &amp; Loss'!K12/SUM('Balance Sheet'!K4:K5),"")</f>
        <v>12%</v>
      </c>
    </row>
    <row r="24" ht="15.75" customHeight="1">
      <c r="A24" s="2" t="s">
        <v>45</v>
      </c>
      <c r="B24" s="16"/>
      <c r="C24" s="16" t="str">
        <f>IF((B4+B5+B6+C4+C5+C6)&gt;0,('Profit &amp; Loss'!C10+'Profit &amp; Loss'!C9)*2/(B4+B5+B6+C4+C5+C6),"")</f>
        <v/>
      </c>
      <c r="D24" s="16" t="str">
        <f>IF((C4+C5+C6+D4+D5+D6)&gt;0,('Profit &amp; Loss'!D10+'Profit &amp; Loss'!D9)*2/(C4+C5+C6+D4+D5+D6),"")</f>
        <v/>
      </c>
      <c r="E24" s="16" t="str">
        <f>IF((D4+D5+D6+E4+E5+E6)&gt;0,('Profit &amp; Loss'!E10+'Profit &amp; Loss'!E9)*2/(D4+D5+D6+E4+E5+E6),"")</f>
        <v/>
      </c>
      <c r="F24" s="16" t="str">
        <f>IF((E4+E5+E6+F4+F5+F6)&gt;0,('Profit &amp; Loss'!F10+'Profit &amp; Loss'!F9)*2/(E4+E5+E6+F4+F5+F6),"")</f>
        <v>-42%</v>
      </c>
      <c r="G24" s="16" t="str">
        <f>IF((F4+F5+F6+G4+G5+G6)&gt;0,('Profit &amp; Loss'!G10+'Profit &amp; Loss'!G9)*2/(F4+F5+F6+G4+G5+G6),"")</f>
        <v>-19%</v>
      </c>
      <c r="H24" s="16" t="str">
        <f>IF((G4+G5+G6+H4+H5+H6)&gt;0,('Profit &amp; Loss'!H10+'Profit &amp; Loss'!H9)*2/(G4+G5+G6+H4+H5+H6),"")</f>
        <v>-7%</v>
      </c>
      <c r="I24" s="16" t="str">
        <f>IF((H4+H5+H6+I4+I5+I6)&gt;0,('Profit &amp; Loss'!I10+'Profit &amp; Loss'!I9)*2/(H4+H5+H6+I4+I5+I6),"")</f>
        <v>6%</v>
      </c>
      <c r="J24" s="16" t="str">
        <f>IF((I4+I5+I6+J4+J5+J6)&gt;0,('Profit &amp; Loss'!J10+'Profit &amp; Loss'!J9)*2/(I4+I5+I6+J4+J5+J6),"")</f>
        <v>6%</v>
      </c>
      <c r="K24" s="16" t="str">
        <f>IF((J4+J5+J6+K4+K5+K6)&gt;0,('Profit &amp; Loss'!K10+'Profit &amp; Loss'!K9)*2/(J4+J5+J6+K4+K5+K6),"")</f>
        <v>7%</v>
      </c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hyperlinks>
    <hyperlink r:id="rId1" ref="J1"/>
  </hyperlinks>
  <printOptions gridLines="1"/>
  <pageMargins bottom="0.75" footer="0.0" header="0.0" left="0.7" right="0.7" top="0.75"/>
  <pageSetup paperSize="9"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0"/>
  <cols>
    <col customWidth="1" min="1" max="1" width="26.86"/>
    <col customWidth="1" min="2" max="11" width="13.43"/>
  </cols>
  <sheetData>
    <row r="1">
      <c r="A1" s="1" t="str">
        <f>'Balance Sheet'!A1</f>
        <v> FINO PAYMENTS BANK LTD </v>
      </c>
      <c r="B1" s="2"/>
      <c r="C1" s="2"/>
      <c r="D1" s="2"/>
      <c r="E1" s="3" t="str">
        <f>UPDATE</f>
        <v>  </v>
      </c>
      <c r="G1" s="2"/>
      <c r="H1" s="2"/>
      <c r="I1" s="2"/>
      <c r="J1" s="5" t="s">
        <v>0</v>
      </c>
      <c r="K1" s="2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>
      <c r="A3" s="7" t="s">
        <v>1</v>
      </c>
      <c r="B3" s="8" t="str">
        <f>'Data Sheet'!B81</f>
        <v/>
      </c>
      <c r="C3" s="8" t="str">
        <f>'Data Sheet'!C81</f>
        <v/>
      </c>
      <c r="D3" s="8" t="str">
        <f>'Data Sheet'!D81</f>
        <v/>
      </c>
      <c r="E3" s="8" t="str">
        <f>'Data Sheet'!E81</f>
        <v/>
      </c>
      <c r="F3" s="8" t="str">
        <f>'Data Sheet'!F81</f>
        <v>Mar-18</v>
      </c>
      <c r="G3" s="8" t="str">
        <f>'Data Sheet'!G81</f>
        <v>Mar-19</v>
      </c>
      <c r="H3" s="8" t="str">
        <f>'Data Sheet'!H81</f>
        <v>Mar-20</v>
      </c>
      <c r="I3" s="8" t="str">
        <f>'Data Sheet'!I81</f>
        <v>Mar-21</v>
      </c>
      <c r="J3" s="8" t="str">
        <f>'Data Sheet'!J81</f>
        <v>Mar-22</v>
      </c>
      <c r="K3" s="8" t="str">
        <f>'Data Sheet'!K81</f>
        <v>Mar-23</v>
      </c>
    </row>
    <row r="4">
      <c r="A4" s="2" t="s">
        <v>46</v>
      </c>
      <c r="B4" s="1" t="str">
        <f>'Data Sheet'!B82</f>
        <v/>
      </c>
      <c r="C4" s="1" t="str">
        <f>'Data Sheet'!C82</f>
        <v/>
      </c>
      <c r="D4" s="1" t="str">
        <f>'Data Sheet'!D82</f>
        <v/>
      </c>
      <c r="E4" s="1" t="str">
        <f>'Data Sheet'!E82</f>
        <v/>
      </c>
      <c r="F4" s="1" t="str">
        <f>'Data Sheet'!F82</f>
        <v/>
      </c>
      <c r="G4" s="1" t="str">
        <f>'Data Sheet'!G82</f>
        <v/>
      </c>
      <c r="H4" s="1" t="str">
        <f>'Data Sheet'!H82</f>
        <v/>
      </c>
      <c r="I4" s="1" t="str">
        <f>'Data Sheet'!I82</f>
        <v>  -32.22 </v>
      </c>
      <c r="J4" s="1" t="str">
        <f>'Data Sheet'!J82</f>
        <v>  207.44 </v>
      </c>
      <c r="K4" s="1" t="str">
        <f>'Data Sheet'!K82</f>
        <v>  -20.10 </v>
      </c>
    </row>
    <row r="5">
      <c r="A5" s="6" t="s">
        <v>47</v>
      </c>
      <c r="B5" s="10" t="str">
        <f>'Data Sheet'!B83</f>
        <v/>
      </c>
      <c r="C5" s="10" t="str">
        <f>'Data Sheet'!C83</f>
        <v/>
      </c>
      <c r="D5" s="10" t="str">
        <f>'Data Sheet'!D83</f>
        <v/>
      </c>
      <c r="E5" s="10" t="str">
        <f>'Data Sheet'!E83</f>
        <v/>
      </c>
      <c r="F5" s="10" t="str">
        <f>'Data Sheet'!F83</f>
        <v/>
      </c>
      <c r="G5" s="10" t="str">
        <f>'Data Sheet'!G83</f>
        <v/>
      </c>
      <c r="H5" s="10" t="str">
        <f>'Data Sheet'!H83</f>
        <v/>
      </c>
      <c r="I5" s="10" t="str">
        <f>'Data Sheet'!I83</f>
        <v>  -68.95 </v>
      </c>
      <c r="J5" s="10" t="str">
        <f>'Data Sheet'!J83</f>
        <v>  -64.31 </v>
      </c>
      <c r="K5" s="10" t="str">
        <f>'Data Sheet'!K83</f>
        <v>  -96.53 </v>
      </c>
    </row>
    <row r="6">
      <c r="A6" s="6" t="s">
        <v>48</v>
      </c>
      <c r="B6" s="10" t="str">
        <f>'Data Sheet'!B84</f>
        <v/>
      </c>
      <c r="C6" s="10" t="str">
        <f>'Data Sheet'!C84</f>
        <v/>
      </c>
      <c r="D6" s="10" t="str">
        <f>'Data Sheet'!D84</f>
        <v/>
      </c>
      <c r="E6" s="10" t="str">
        <f>'Data Sheet'!E84</f>
        <v/>
      </c>
      <c r="F6" s="10" t="str">
        <f>'Data Sheet'!F84</f>
        <v/>
      </c>
      <c r="G6" s="10" t="str">
        <f>'Data Sheet'!G84</f>
        <v/>
      </c>
      <c r="H6" s="10" t="str">
        <f>'Data Sheet'!H84</f>
        <v/>
      </c>
      <c r="I6" s="10" t="str">
        <f>'Data Sheet'!I84</f>
        <v>  70.01 </v>
      </c>
      <c r="J6" s="10" t="str">
        <f>'Data Sheet'!J84</f>
        <v>  352.22 </v>
      </c>
      <c r="K6" s="10" t="str">
        <f>'Data Sheet'!K84</f>
        <v>  184.41 </v>
      </c>
    </row>
    <row r="7">
      <c r="A7" s="2" t="s">
        <v>49</v>
      </c>
      <c r="B7" s="1" t="str">
        <f>'Data Sheet'!B85</f>
        <v/>
      </c>
      <c r="C7" s="1" t="str">
        <f>'Data Sheet'!C85</f>
        <v/>
      </c>
      <c r="D7" s="1" t="str">
        <f>'Data Sheet'!D85</f>
        <v/>
      </c>
      <c r="E7" s="1" t="str">
        <f>'Data Sheet'!E85</f>
        <v/>
      </c>
      <c r="F7" s="1" t="str">
        <f>'Data Sheet'!F85</f>
        <v/>
      </c>
      <c r="G7" s="1" t="str">
        <f>'Data Sheet'!G85</f>
        <v/>
      </c>
      <c r="H7" s="1" t="str">
        <f>'Data Sheet'!H85</f>
        <v/>
      </c>
      <c r="I7" s="1" t="str">
        <f>'Data Sheet'!I85</f>
        <v>  -31.16 </v>
      </c>
      <c r="J7" s="1" t="str">
        <f>'Data Sheet'!J85</f>
        <v>  495.35 </v>
      </c>
      <c r="K7" s="1" t="str">
        <f>'Data Sheet'!K85</f>
        <v>  67.78 </v>
      </c>
    </row>
    <row r="8">
      <c r="A8" s="6"/>
      <c r="B8" s="10"/>
      <c r="C8" s="10"/>
      <c r="D8" s="10"/>
      <c r="E8" s="10"/>
      <c r="F8" s="10"/>
      <c r="G8" s="10"/>
      <c r="H8" s="10"/>
      <c r="I8" s="10"/>
      <c r="J8" s="10"/>
      <c r="K8" s="10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hyperlinks>
    <hyperlink r:id="rId1" ref="J1"/>
  </hyperlinks>
  <printOptions gridLines="1"/>
  <pageMargins bottom="0.75" footer="0.0" header="0.0" left="0.7" right="0.7" top="0.75"/>
  <pageSetup paperSize="9"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43"/>
    <col customWidth="1" min="3" max="3" width="13.29"/>
    <col customWidth="1" min="4" max="5" width="8.86"/>
    <col customWidth="1" min="6" max="6" width="6.86"/>
    <col customWidth="1" min="7" max="11" width="8.86"/>
  </cols>
  <sheetData>
    <row r="1">
      <c r="A1" s="20" t="s">
        <v>50</v>
      </c>
      <c r="B1" s="6"/>
      <c r="C1" s="21"/>
      <c r="D1" s="6"/>
      <c r="E1" s="6"/>
      <c r="F1" s="6"/>
      <c r="G1" s="6"/>
      <c r="H1" s="6"/>
      <c r="I1" s="6"/>
      <c r="J1" s="6"/>
      <c r="K1" s="6"/>
    </row>
    <row r="2">
      <c r="A2" s="2"/>
      <c r="B2" s="6"/>
      <c r="C2" s="21"/>
      <c r="D2" s="6"/>
      <c r="E2" s="6"/>
      <c r="F2" s="6"/>
      <c r="G2" s="6"/>
      <c r="H2" s="6"/>
      <c r="I2" s="6"/>
      <c r="J2" s="6"/>
      <c r="K2" s="6"/>
    </row>
    <row r="3">
      <c r="A3" s="2" t="s">
        <v>51</v>
      </c>
      <c r="B3" s="6"/>
      <c r="C3" s="21"/>
      <c r="D3" s="6"/>
      <c r="E3" s="6"/>
      <c r="F3" s="6"/>
      <c r="G3" s="6"/>
      <c r="H3" s="6"/>
      <c r="I3" s="6"/>
      <c r="J3" s="6"/>
      <c r="K3" s="6"/>
    </row>
    <row r="4">
      <c r="A4" s="2"/>
      <c r="B4" s="6" t="s">
        <v>52</v>
      </c>
      <c r="C4" s="21"/>
      <c r="D4" s="6"/>
      <c r="E4" s="6"/>
      <c r="F4" s="6"/>
      <c r="G4" s="6"/>
      <c r="H4" s="6"/>
      <c r="I4" s="6"/>
      <c r="J4" s="6"/>
      <c r="K4" s="6"/>
    </row>
    <row r="5">
      <c r="A5" s="2"/>
      <c r="B5" s="6" t="s">
        <v>53</v>
      </c>
      <c r="C5" s="21"/>
      <c r="D5" s="6"/>
      <c r="E5" s="6"/>
      <c r="F5" s="6"/>
      <c r="G5" s="6"/>
      <c r="H5" s="6"/>
      <c r="I5" s="6"/>
      <c r="J5" s="6"/>
      <c r="K5" s="6"/>
    </row>
    <row r="6">
      <c r="A6" s="2"/>
      <c r="B6" s="6"/>
      <c r="C6" s="21"/>
      <c r="D6" s="6"/>
      <c r="E6" s="6"/>
      <c r="F6" s="6"/>
      <c r="G6" s="6"/>
      <c r="H6" s="6"/>
      <c r="I6" s="6"/>
      <c r="J6" s="6"/>
      <c r="K6" s="6"/>
    </row>
    <row r="7">
      <c r="A7" s="2" t="s">
        <v>54</v>
      </c>
      <c r="B7" s="6"/>
      <c r="C7" s="21"/>
      <c r="D7" s="6"/>
      <c r="E7" s="6"/>
      <c r="F7" s="6"/>
      <c r="G7" s="6"/>
      <c r="H7" s="6"/>
      <c r="I7" s="6"/>
      <c r="J7" s="6"/>
      <c r="K7" s="6"/>
    </row>
    <row r="8">
      <c r="A8" s="2"/>
      <c r="B8" s="6" t="s">
        <v>55</v>
      </c>
      <c r="C8" s="22" t="s">
        <v>56</v>
      </c>
      <c r="D8" s="6"/>
      <c r="E8" s="6"/>
      <c r="F8" s="6"/>
      <c r="G8" s="6"/>
      <c r="H8" s="6"/>
      <c r="I8" s="6"/>
      <c r="J8" s="6"/>
      <c r="K8" s="6"/>
    </row>
    <row r="9">
      <c r="A9" s="2"/>
      <c r="B9" s="6"/>
      <c r="C9" s="21"/>
      <c r="D9" s="6"/>
      <c r="E9" s="6"/>
      <c r="F9" s="6"/>
      <c r="G9" s="6"/>
      <c r="H9" s="6"/>
      <c r="I9" s="6"/>
      <c r="J9" s="6"/>
      <c r="K9" s="6"/>
    </row>
    <row r="10">
      <c r="A10" s="2" t="s">
        <v>57</v>
      </c>
      <c r="B10" s="6"/>
      <c r="C10" s="21"/>
      <c r="D10" s="6"/>
      <c r="E10" s="6"/>
      <c r="F10" s="6"/>
      <c r="G10" s="6"/>
      <c r="H10" s="6"/>
      <c r="I10" s="6"/>
      <c r="J10" s="6"/>
      <c r="K10" s="6"/>
    </row>
    <row r="11">
      <c r="A11" s="2"/>
      <c r="B11" s="6" t="s">
        <v>58</v>
      </c>
      <c r="C11" s="21"/>
      <c r="D11" s="6"/>
      <c r="E11" s="6"/>
      <c r="F11" s="6"/>
      <c r="G11" s="6"/>
      <c r="H11" s="6"/>
      <c r="I11" s="6"/>
      <c r="J11" s="6"/>
      <c r="K11" s="6"/>
    </row>
    <row r="12">
      <c r="A12" s="2"/>
      <c r="B12" s="6"/>
      <c r="C12" s="21"/>
      <c r="D12" s="6"/>
      <c r="E12" s="6"/>
      <c r="F12" s="6"/>
      <c r="G12" s="6"/>
      <c r="H12" s="6"/>
      <c r="I12" s="6"/>
      <c r="J12" s="6"/>
      <c r="K12" s="6"/>
    </row>
    <row r="13">
      <c r="A13" s="2"/>
      <c r="B13" s="6"/>
      <c r="C13" s="21"/>
      <c r="D13" s="6"/>
      <c r="E13" s="6"/>
      <c r="F13" s="6"/>
      <c r="G13" s="6"/>
      <c r="H13" s="6"/>
      <c r="I13" s="6"/>
      <c r="J13" s="6"/>
      <c r="K13" s="6"/>
    </row>
    <row r="14">
      <c r="A14" s="2" t="s">
        <v>59</v>
      </c>
      <c r="B14" s="6"/>
      <c r="C14" s="21"/>
      <c r="D14" s="6"/>
      <c r="E14" s="6"/>
      <c r="F14" s="6"/>
      <c r="G14" s="6"/>
      <c r="H14" s="6"/>
      <c r="I14" s="6"/>
      <c r="J14" s="6"/>
      <c r="K14" s="6"/>
    </row>
    <row r="15">
      <c r="A15" s="2"/>
      <c r="B15" s="6" t="s">
        <v>60</v>
      </c>
      <c r="C15" s="21"/>
      <c r="D15" s="6"/>
      <c r="E15" s="6"/>
      <c r="F15" s="6"/>
      <c r="G15" s="6"/>
      <c r="H15" s="6"/>
      <c r="I15" s="6"/>
      <c r="J15" s="6"/>
      <c r="K15" s="6"/>
    </row>
    <row r="16">
      <c r="A16" s="2"/>
      <c r="B16" s="6" t="s">
        <v>61</v>
      </c>
      <c r="C16" s="21"/>
      <c r="D16" s="6"/>
      <c r="E16" s="6"/>
      <c r="F16" s="6"/>
      <c r="G16" s="23"/>
      <c r="H16" s="6"/>
      <c r="I16" s="6"/>
      <c r="J16" s="6"/>
      <c r="K16" s="6"/>
    </row>
    <row r="17">
      <c r="A17" s="2"/>
      <c r="B17" s="6"/>
      <c r="C17" s="21"/>
      <c r="D17" s="6"/>
      <c r="E17" s="6"/>
      <c r="F17" s="6"/>
      <c r="G17" s="6"/>
      <c r="H17" s="6"/>
      <c r="I17" s="6"/>
      <c r="J17" s="6"/>
      <c r="K17" s="6"/>
    </row>
    <row r="18">
      <c r="A18" s="2"/>
      <c r="B18" s="6"/>
      <c r="C18" s="21"/>
      <c r="D18" s="6"/>
      <c r="E18" s="6"/>
      <c r="F18" s="6"/>
      <c r="G18" s="6"/>
      <c r="H18" s="6"/>
      <c r="I18" s="6"/>
      <c r="J18" s="6"/>
      <c r="K18" s="6"/>
    </row>
    <row r="19">
      <c r="A19" s="2"/>
      <c r="B19" s="6"/>
      <c r="C19" s="21"/>
      <c r="D19" s="6"/>
      <c r="E19" s="6"/>
      <c r="F19" s="6"/>
      <c r="G19" s="6"/>
      <c r="H19" s="6"/>
      <c r="I19" s="6"/>
      <c r="J19" s="6"/>
      <c r="K19" s="6"/>
    </row>
    <row r="20">
      <c r="A20" s="2"/>
      <c r="B20" s="6"/>
      <c r="C20" s="21"/>
      <c r="D20" s="6"/>
      <c r="E20" s="6"/>
      <c r="F20" s="6"/>
      <c r="G20" s="6"/>
      <c r="H20" s="6"/>
      <c r="I20" s="6"/>
      <c r="J20" s="6"/>
      <c r="K20" s="6"/>
    </row>
    <row r="21" ht="15.75" customHeight="1">
      <c r="A21" s="2"/>
      <c r="B21" s="6"/>
      <c r="C21" s="21"/>
      <c r="D21" s="6"/>
      <c r="E21" s="6"/>
      <c r="F21" s="6"/>
      <c r="G21" s="6"/>
      <c r="H21" s="6"/>
      <c r="I21" s="6"/>
      <c r="J21" s="6"/>
      <c r="K21" s="6"/>
    </row>
    <row r="22" ht="15.75" customHeight="1">
      <c r="A22" s="2"/>
      <c r="B22" s="6"/>
      <c r="C22" s="21"/>
      <c r="D22" s="6"/>
      <c r="E22" s="6"/>
      <c r="F22" s="6"/>
      <c r="G22" s="6"/>
      <c r="H22" s="6"/>
      <c r="I22" s="6"/>
      <c r="J22" s="6"/>
      <c r="K22" s="6"/>
    </row>
    <row r="23" ht="15.75" customHeight="1">
      <c r="A23" s="2"/>
      <c r="B23" s="6"/>
      <c r="C23" s="21"/>
      <c r="D23" s="6"/>
      <c r="E23" s="6"/>
      <c r="F23" s="6"/>
      <c r="G23" s="6"/>
      <c r="H23" s="6"/>
      <c r="I23" s="6"/>
      <c r="J23" s="6"/>
      <c r="K23" s="6"/>
    </row>
    <row r="24" ht="15.75" customHeight="1">
      <c r="A24" s="2"/>
      <c r="B24" s="6"/>
      <c r="C24" s="21"/>
      <c r="D24" s="6"/>
      <c r="E24" s="6"/>
      <c r="F24" s="6"/>
      <c r="G24" s="6"/>
      <c r="H24" s="6"/>
      <c r="I24" s="6"/>
      <c r="J24" s="6"/>
      <c r="K24" s="6"/>
    </row>
    <row r="25" ht="15.75" customHeight="1">
      <c r="A25" s="2"/>
      <c r="B25" s="6"/>
      <c r="C25" s="21"/>
      <c r="D25" s="6"/>
      <c r="E25" s="6"/>
      <c r="F25" s="6"/>
      <c r="G25" s="6"/>
      <c r="H25" s="6"/>
      <c r="I25" s="6"/>
      <c r="J25" s="6"/>
      <c r="K25" s="6"/>
    </row>
    <row r="26" ht="15.75" customHeight="1">
      <c r="A26" s="2"/>
      <c r="B26" s="6"/>
      <c r="C26" s="21"/>
      <c r="D26" s="6"/>
      <c r="E26" s="6"/>
      <c r="F26" s="6"/>
      <c r="G26" s="6"/>
      <c r="H26" s="6"/>
      <c r="I26" s="6"/>
      <c r="J26" s="6"/>
      <c r="K26" s="6"/>
    </row>
    <row r="27" ht="15.75" customHeight="1">
      <c r="A27" s="2"/>
      <c r="B27" s="6"/>
      <c r="C27" s="21"/>
      <c r="D27" s="6"/>
      <c r="E27" s="6"/>
      <c r="F27" s="6"/>
      <c r="G27" s="6"/>
      <c r="H27" s="6"/>
      <c r="I27" s="6"/>
      <c r="J27" s="6"/>
      <c r="K27" s="6"/>
    </row>
    <row r="28" ht="15.75" customHeight="1">
      <c r="A28" s="2"/>
      <c r="B28" s="6"/>
      <c r="C28" s="21"/>
      <c r="D28" s="6"/>
      <c r="E28" s="6"/>
      <c r="F28" s="6"/>
      <c r="G28" s="6"/>
      <c r="H28" s="6"/>
      <c r="I28" s="6"/>
      <c r="J28" s="6"/>
      <c r="K28" s="6"/>
    </row>
    <row r="29" ht="15.75" customHeight="1">
      <c r="A29" s="2"/>
      <c r="B29" s="6"/>
      <c r="C29" s="21"/>
      <c r="D29" s="6"/>
      <c r="E29" s="6"/>
      <c r="F29" s="6"/>
      <c r="G29" s="6"/>
      <c r="H29" s="6"/>
      <c r="I29" s="6"/>
      <c r="J29" s="6"/>
      <c r="K29" s="6"/>
    </row>
    <row r="30" ht="15.75" customHeight="1">
      <c r="A30" s="2"/>
      <c r="B30" s="6"/>
      <c r="C30" s="21"/>
      <c r="D30" s="6"/>
      <c r="E30" s="6"/>
      <c r="F30" s="6"/>
      <c r="G30" s="6"/>
      <c r="H30" s="6"/>
      <c r="I30" s="6"/>
      <c r="J30" s="6"/>
      <c r="K30" s="6"/>
    </row>
    <row r="31" ht="15.75" customHeight="1">
      <c r="A31" s="2"/>
      <c r="B31" s="6"/>
      <c r="C31" s="21"/>
      <c r="D31" s="6"/>
      <c r="E31" s="6"/>
      <c r="F31" s="6"/>
      <c r="G31" s="6"/>
      <c r="H31" s="6"/>
      <c r="I31" s="6"/>
      <c r="J31" s="6"/>
      <c r="K31" s="6"/>
    </row>
    <row r="32" ht="15.75" customHeight="1">
      <c r="A32" s="2"/>
      <c r="B32" s="6"/>
      <c r="C32" s="21"/>
      <c r="D32" s="6"/>
      <c r="E32" s="6"/>
      <c r="F32" s="6"/>
      <c r="G32" s="6"/>
      <c r="H32" s="6"/>
      <c r="I32" s="6"/>
      <c r="J32" s="6"/>
      <c r="K32" s="6"/>
    </row>
    <row r="33" ht="15.75" customHeight="1">
      <c r="A33" s="2"/>
      <c r="B33" s="6"/>
      <c r="C33" s="21"/>
      <c r="D33" s="6"/>
      <c r="E33" s="6"/>
      <c r="F33" s="6"/>
      <c r="G33" s="6"/>
      <c r="H33" s="6"/>
      <c r="I33" s="6"/>
      <c r="J33" s="6"/>
      <c r="K33" s="6"/>
    </row>
    <row r="34" ht="15.75" customHeight="1">
      <c r="A34" s="2"/>
      <c r="B34" s="6"/>
      <c r="C34" s="21"/>
      <c r="D34" s="6"/>
      <c r="E34" s="6"/>
      <c r="F34" s="6"/>
      <c r="G34" s="6"/>
      <c r="H34" s="6"/>
      <c r="I34" s="6"/>
      <c r="J34" s="6"/>
      <c r="K34" s="6"/>
    </row>
    <row r="35" ht="15.75" customHeight="1">
      <c r="A35" s="2"/>
      <c r="B35" s="6"/>
      <c r="C35" s="21"/>
      <c r="D35" s="6"/>
      <c r="E35" s="6"/>
      <c r="F35" s="6"/>
      <c r="G35" s="6"/>
      <c r="H35" s="6"/>
      <c r="I35" s="6"/>
      <c r="J35" s="6"/>
      <c r="K35" s="6"/>
    </row>
    <row r="36" ht="15.75" customHeight="1">
      <c r="A36" s="2"/>
      <c r="B36" s="6"/>
      <c r="C36" s="21"/>
      <c r="D36" s="6"/>
      <c r="E36" s="6"/>
      <c r="F36" s="6"/>
      <c r="G36" s="6"/>
      <c r="H36" s="6"/>
      <c r="I36" s="6"/>
      <c r="J36" s="6"/>
      <c r="K36" s="6"/>
    </row>
    <row r="37" ht="15.75" customHeight="1">
      <c r="A37" s="2"/>
      <c r="B37" s="6"/>
      <c r="C37" s="21"/>
      <c r="D37" s="6"/>
      <c r="E37" s="6"/>
      <c r="F37" s="6"/>
      <c r="G37" s="6"/>
      <c r="H37" s="6"/>
      <c r="I37" s="6"/>
      <c r="J37" s="6"/>
      <c r="K37" s="6"/>
    </row>
    <row r="38" ht="15.75" customHeight="1">
      <c r="A38" s="2"/>
      <c r="B38" s="6"/>
      <c r="C38" s="21"/>
      <c r="D38" s="6"/>
      <c r="E38" s="6"/>
      <c r="F38" s="6"/>
      <c r="G38" s="6"/>
      <c r="H38" s="6"/>
      <c r="I38" s="6"/>
      <c r="J38" s="6"/>
      <c r="K38" s="6"/>
    </row>
    <row r="39" ht="15.75" customHeight="1">
      <c r="A39" s="2"/>
      <c r="B39" s="6"/>
      <c r="C39" s="21"/>
      <c r="D39" s="6"/>
      <c r="E39" s="6"/>
      <c r="F39" s="6"/>
      <c r="G39" s="6"/>
      <c r="H39" s="6"/>
      <c r="I39" s="6"/>
      <c r="J39" s="6"/>
      <c r="K39" s="6"/>
    </row>
    <row r="40" ht="15.75" customHeight="1">
      <c r="A40" s="2"/>
      <c r="B40" s="6"/>
      <c r="C40" s="21"/>
      <c r="D40" s="6"/>
      <c r="E40" s="6"/>
      <c r="F40" s="6"/>
      <c r="G40" s="6"/>
      <c r="H40" s="6"/>
      <c r="I40" s="6"/>
      <c r="J40" s="6"/>
      <c r="K40" s="6"/>
    </row>
    <row r="41" ht="15.75" customHeight="1">
      <c r="A41" s="2"/>
      <c r="B41" s="6"/>
      <c r="C41" s="21"/>
      <c r="D41" s="6"/>
      <c r="E41" s="6"/>
      <c r="F41" s="6"/>
      <c r="G41" s="6"/>
      <c r="H41" s="6"/>
      <c r="I41" s="6"/>
      <c r="J41" s="6"/>
      <c r="K41" s="6"/>
    </row>
    <row r="42" ht="15.75" customHeight="1">
      <c r="A42" s="2"/>
      <c r="B42" s="6"/>
      <c r="C42" s="21"/>
      <c r="D42" s="6"/>
      <c r="E42" s="6"/>
      <c r="F42" s="6"/>
      <c r="G42" s="6"/>
      <c r="H42" s="6"/>
      <c r="I42" s="6"/>
      <c r="J42" s="6"/>
      <c r="K42" s="6"/>
    </row>
    <row r="43" ht="15.75" customHeight="1">
      <c r="A43" s="2"/>
      <c r="B43" s="6"/>
      <c r="C43" s="21"/>
      <c r="D43" s="6"/>
      <c r="E43" s="6"/>
      <c r="F43" s="6"/>
      <c r="G43" s="6"/>
      <c r="H43" s="6"/>
      <c r="I43" s="6"/>
      <c r="J43" s="6"/>
      <c r="K43" s="6"/>
    </row>
    <row r="44" ht="15.75" customHeight="1">
      <c r="A44" s="2"/>
      <c r="B44" s="6"/>
      <c r="C44" s="21"/>
      <c r="D44" s="6"/>
      <c r="E44" s="6"/>
      <c r="F44" s="6"/>
      <c r="G44" s="6"/>
      <c r="H44" s="6"/>
      <c r="I44" s="6"/>
      <c r="J44" s="6"/>
      <c r="K44" s="6"/>
    </row>
    <row r="45" ht="15.75" customHeight="1">
      <c r="A45" s="2"/>
      <c r="B45" s="6"/>
      <c r="C45" s="21"/>
      <c r="D45" s="6"/>
      <c r="E45" s="6"/>
      <c r="F45" s="6"/>
      <c r="G45" s="6"/>
      <c r="H45" s="6"/>
      <c r="I45" s="6"/>
      <c r="J45" s="6"/>
      <c r="K45" s="6"/>
    </row>
    <row r="46" ht="15.75" customHeight="1">
      <c r="A46" s="2"/>
      <c r="B46" s="6"/>
      <c r="C46" s="21"/>
      <c r="D46" s="6"/>
      <c r="E46" s="6"/>
      <c r="F46" s="6"/>
      <c r="G46" s="6"/>
      <c r="H46" s="6"/>
      <c r="I46" s="6"/>
      <c r="J46" s="6"/>
      <c r="K46" s="6"/>
    </row>
    <row r="47" ht="15.75" customHeight="1">
      <c r="A47" s="2"/>
      <c r="B47" s="6"/>
      <c r="C47" s="21"/>
      <c r="D47" s="6"/>
      <c r="E47" s="6"/>
      <c r="F47" s="6"/>
      <c r="G47" s="6"/>
      <c r="H47" s="6"/>
      <c r="I47" s="6"/>
      <c r="J47" s="6"/>
      <c r="K47" s="6"/>
    </row>
    <row r="48" ht="15.75" customHeight="1">
      <c r="A48" s="2"/>
      <c r="B48" s="6"/>
      <c r="C48" s="21"/>
      <c r="D48" s="6"/>
      <c r="E48" s="6"/>
      <c r="F48" s="6"/>
      <c r="G48" s="6"/>
      <c r="H48" s="6"/>
      <c r="I48" s="6"/>
      <c r="J48" s="6"/>
      <c r="K48" s="6"/>
    </row>
    <row r="49" ht="15.75" customHeight="1">
      <c r="A49" s="2"/>
      <c r="B49" s="6"/>
      <c r="C49" s="21"/>
      <c r="D49" s="6"/>
      <c r="E49" s="6"/>
      <c r="F49" s="6"/>
      <c r="G49" s="6"/>
      <c r="H49" s="6"/>
      <c r="I49" s="6"/>
      <c r="J49" s="6"/>
      <c r="K49" s="6"/>
    </row>
    <row r="50" ht="15.75" customHeight="1">
      <c r="A50" s="2"/>
      <c r="B50" s="6"/>
      <c r="C50" s="21"/>
      <c r="D50" s="6"/>
      <c r="E50" s="6"/>
      <c r="F50" s="6"/>
      <c r="G50" s="6"/>
      <c r="H50" s="6"/>
      <c r="I50" s="6"/>
      <c r="J50" s="6"/>
      <c r="K50" s="6"/>
    </row>
    <row r="51" ht="15.75" customHeight="1">
      <c r="A51" s="2"/>
      <c r="B51" s="6"/>
      <c r="C51" s="21"/>
      <c r="D51" s="6"/>
      <c r="E51" s="6"/>
      <c r="F51" s="6"/>
      <c r="G51" s="6"/>
      <c r="H51" s="6"/>
      <c r="I51" s="6"/>
      <c r="J51" s="6"/>
      <c r="K51" s="6"/>
    </row>
    <row r="52" ht="15.75" customHeight="1">
      <c r="A52" s="2"/>
      <c r="B52" s="6"/>
      <c r="C52" s="21"/>
      <c r="D52" s="6"/>
      <c r="E52" s="6"/>
      <c r="F52" s="6"/>
      <c r="G52" s="6"/>
      <c r="H52" s="6"/>
      <c r="I52" s="6"/>
      <c r="J52" s="6"/>
      <c r="K52" s="6"/>
    </row>
    <row r="53" ht="15.75" customHeight="1">
      <c r="A53" s="2"/>
      <c r="B53" s="6"/>
      <c r="C53" s="21"/>
      <c r="D53" s="6"/>
      <c r="E53" s="6"/>
      <c r="F53" s="6"/>
      <c r="G53" s="6"/>
      <c r="H53" s="6"/>
      <c r="I53" s="6"/>
      <c r="J53" s="6"/>
      <c r="K53" s="6"/>
    </row>
    <row r="54" ht="15.75" customHeight="1">
      <c r="A54" s="2"/>
      <c r="B54" s="6"/>
      <c r="C54" s="21"/>
      <c r="D54" s="6"/>
      <c r="E54" s="6"/>
      <c r="F54" s="6"/>
      <c r="G54" s="6"/>
      <c r="H54" s="6"/>
      <c r="I54" s="6"/>
      <c r="J54" s="6"/>
      <c r="K54" s="6"/>
    </row>
    <row r="55" ht="15.75" customHeight="1">
      <c r="A55" s="2"/>
      <c r="B55" s="6"/>
      <c r="C55" s="21"/>
      <c r="D55" s="6"/>
      <c r="E55" s="6"/>
      <c r="F55" s="6"/>
      <c r="G55" s="6"/>
      <c r="H55" s="6"/>
      <c r="I55" s="6"/>
      <c r="J55" s="6"/>
      <c r="K55" s="6"/>
    </row>
    <row r="56" ht="15.75" customHeight="1">
      <c r="A56" s="2"/>
      <c r="B56" s="6"/>
      <c r="C56" s="21"/>
      <c r="D56" s="6"/>
      <c r="E56" s="6"/>
      <c r="F56" s="6"/>
      <c r="G56" s="6"/>
      <c r="H56" s="6"/>
      <c r="I56" s="6"/>
      <c r="J56" s="6"/>
      <c r="K56" s="6"/>
    </row>
    <row r="57" ht="15.75" customHeight="1">
      <c r="A57" s="2"/>
      <c r="B57" s="6"/>
      <c r="C57" s="21"/>
      <c r="D57" s="6"/>
      <c r="E57" s="6"/>
      <c r="F57" s="6"/>
      <c r="G57" s="6"/>
      <c r="H57" s="6"/>
      <c r="I57" s="6"/>
      <c r="J57" s="6"/>
      <c r="K57" s="6"/>
    </row>
    <row r="58" ht="15.75" customHeight="1">
      <c r="A58" s="2"/>
      <c r="B58" s="6"/>
      <c r="C58" s="21"/>
      <c r="D58" s="6"/>
      <c r="E58" s="6"/>
      <c r="F58" s="6"/>
      <c r="G58" s="6"/>
      <c r="H58" s="6"/>
      <c r="I58" s="6"/>
      <c r="J58" s="6"/>
      <c r="K58" s="6"/>
    </row>
    <row r="59" ht="15.75" customHeight="1">
      <c r="A59" s="2"/>
      <c r="B59" s="6"/>
      <c r="C59" s="21"/>
      <c r="D59" s="6"/>
      <c r="E59" s="6"/>
      <c r="F59" s="6"/>
      <c r="G59" s="6"/>
      <c r="H59" s="6"/>
      <c r="I59" s="6"/>
      <c r="J59" s="6"/>
      <c r="K59" s="6"/>
    </row>
    <row r="60" ht="15.75" customHeight="1">
      <c r="A60" s="2"/>
      <c r="B60" s="6"/>
      <c r="C60" s="21"/>
      <c r="D60" s="6"/>
      <c r="E60" s="6"/>
      <c r="F60" s="6"/>
      <c r="G60" s="6"/>
      <c r="H60" s="6"/>
      <c r="I60" s="6"/>
      <c r="J60" s="6"/>
      <c r="K60" s="6"/>
    </row>
    <row r="61" ht="15.75" customHeight="1">
      <c r="A61" s="2"/>
      <c r="B61" s="6"/>
      <c r="C61" s="21"/>
      <c r="D61" s="6"/>
      <c r="E61" s="6"/>
      <c r="F61" s="6"/>
      <c r="G61" s="6"/>
      <c r="H61" s="6"/>
      <c r="I61" s="6"/>
      <c r="J61" s="6"/>
      <c r="K61" s="6"/>
    </row>
    <row r="62" ht="15.75" customHeight="1">
      <c r="A62" s="2"/>
      <c r="B62" s="6"/>
      <c r="C62" s="21"/>
      <c r="D62" s="6"/>
      <c r="E62" s="6"/>
      <c r="F62" s="6"/>
      <c r="G62" s="6"/>
      <c r="H62" s="6"/>
      <c r="I62" s="6"/>
      <c r="J62" s="6"/>
      <c r="K62" s="6"/>
    </row>
    <row r="63" ht="15.75" customHeight="1">
      <c r="A63" s="2"/>
      <c r="B63" s="6"/>
      <c r="C63" s="21"/>
      <c r="D63" s="6"/>
      <c r="E63" s="6"/>
      <c r="F63" s="6"/>
      <c r="G63" s="6"/>
      <c r="H63" s="6"/>
      <c r="I63" s="6"/>
      <c r="J63" s="6"/>
      <c r="K63" s="6"/>
    </row>
    <row r="64" ht="15.75" customHeight="1">
      <c r="A64" s="2"/>
      <c r="B64" s="6"/>
      <c r="C64" s="21"/>
      <c r="D64" s="6"/>
      <c r="E64" s="6"/>
      <c r="F64" s="6"/>
      <c r="G64" s="6"/>
      <c r="H64" s="6"/>
      <c r="I64" s="6"/>
      <c r="J64" s="6"/>
      <c r="K64" s="6"/>
    </row>
    <row r="65" ht="15.75" customHeight="1">
      <c r="A65" s="2"/>
      <c r="B65" s="6"/>
      <c r="C65" s="21"/>
      <c r="D65" s="6"/>
      <c r="E65" s="6"/>
      <c r="F65" s="6"/>
      <c r="G65" s="6"/>
      <c r="H65" s="6"/>
      <c r="I65" s="6"/>
      <c r="J65" s="6"/>
      <c r="K65" s="6"/>
    </row>
    <row r="66" ht="15.75" customHeight="1">
      <c r="A66" s="2"/>
      <c r="B66" s="6"/>
      <c r="C66" s="21"/>
      <c r="D66" s="6"/>
      <c r="E66" s="6"/>
      <c r="F66" s="6"/>
      <c r="G66" s="6"/>
      <c r="H66" s="6"/>
      <c r="I66" s="6"/>
      <c r="J66" s="6"/>
      <c r="K66" s="6"/>
    </row>
    <row r="67" ht="15.75" customHeight="1">
      <c r="A67" s="2"/>
      <c r="B67" s="6"/>
      <c r="C67" s="21"/>
      <c r="D67" s="6"/>
      <c r="E67" s="6"/>
      <c r="F67" s="6"/>
      <c r="G67" s="6"/>
      <c r="H67" s="6"/>
      <c r="I67" s="6"/>
      <c r="J67" s="6"/>
      <c r="K67" s="6"/>
    </row>
    <row r="68" ht="15.75" customHeight="1">
      <c r="A68" s="2"/>
      <c r="B68" s="6"/>
      <c r="C68" s="21"/>
      <c r="D68" s="6"/>
      <c r="E68" s="6"/>
      <c r="F68" s="6"/>
      <c r="G68" s="6"/>
      <c r="H68" s="6"/>
      <c r="I68" s="6"/>
      <c r="J68" s="6"/>
      <c r="K68" s="6"/>
    </row>
    <row r="69" ht="15.75" customHeight="1">
      <c r="A69" s="2"/>
      <c r="B69" s="6"/>
      <c r="C69" s="21"/>
      <c r="D69" s="6"/>
      <c r="E69" s="6"/>
      <c r="F69" s="6"/>
      <c r="G69" s="6"/>
      <c r="H69" s="6"/>
      <c r="I69" s="6"/>
      <c r="J69" s="6"/>
      <c r="K69" s="6"/>
    </row>
    <row r="70" ht="15.75" customHeight="1">
      <c r="A70" s="2"/>
      <c r="B70" s="6"/>
      <c r="C70" s="21"/>
      <c r="D70" s="6"/>
      <c r="E70" s="6"/>
      <c r="F70" s="6"/>
      <c r="G70" s="6"/>
      <c r="H70" s="6"/>
      <c r="I70" s="6"/>
      <c r="J70" s="6"/>
      <c r="K70" s="6"/>
    </row>
    <row r="71" ht="15.75" customHeight="1">
      <c r="A71" s="2"/>
      <c r="B71" s="6"/>
      <c r="C71" s="21"/>
      <c r="D71" s="6"/>
      <c r="E71" s="6"/>
      <c r="F71" s="6"/>
      <c r="G71" s="6"/>
      <c r="H71" s="6"/>
      <c r="I71" s="6"/>
      <c r="J71" s="6"/>
      <c r="K71" s="6"/>
    </row>
    <row r="72" ht="15.75" customHeight="1">
      <c r="A72" s="2"/>
      <c r="B72" s="6"/>
      <c r="C72" s="21"/>
      <c r="D72" s="6"/>
      <c r="E72" s="6"/>
      <c r="F72" s="6"/>
      <c r="G72" s="6"/>
      <c r="H72" s="6"/>
      <c r="I72" s="6"/>
      <c r="J72" s="6"/>
      <c r="K72" s="6"/>
    </row>
    <row r="73" ht="15.75" customHeight="1">
      <c r="A73" s="2"/>
      <c r="B73" s="6"/>
      <c r="C73" s="21"/>
      <c r="D73" s="6"/>
      <c r="E73" s="6"/>
      <c r="F73" s="6"/>
      <c r="G73" s="6"/>
      <c r="H73" s="6"/>
      <c r="I73" s="6"/>
      <c r="J73" s="6"/>
      <c r="K73" s="6"/>
    </row>
    <row r="74" ht="15.75" customHeight="1">
      <c r="A74" s="2"/>
      <c r="B74" s="6"/>
      <c r="C74" s="21"/>
      <c r="D74" s="6"/>
      <c r="E74" s="6"/>
      <c r="F74" s="6"/>
      <c r="G74" s="6"/>
      <c r="H74" s="6"/>
      <c r="I74" s="6"/>
      <c r="J74" s="6"/>
      <c r="K74" s="6"/>
    </row>
    <row r="75" ht="15.75" customHeight="1">
      <c r="A75" s="2"/>
      <c r="B75" s="6"/>
      <c r="C75" s="21"/>
      <c r="D75" s="6"/>
      <c r="E75" s="6"/>
      <c r="F75" s="6"/>
      <c r="G75" s="6"/>
      <c r="H75" s="6"/>
      <c r="I75" s="6"/>
      <c r="J75" s="6"/>
      <c r="K75" s="6"/>
    </row>
    <row r="76" ht="15.75" customHeight="1">
      <c r="A76" s="2"/>
      <c r="B76" s="6"/>
      <c r="C76" s="21"/>
      <c r="D76" s="6"/>
      <c r="E76" s="6"/>
      <c r="F76" s="6"/>
      <c r="G76" s="6"/>
      <c r="H76" s="6"/>
      <c r="I76" s="6"/>
      <c r="J76" s="6"/>
      <c r="K76" s="6"/>
    </row>
    <row r="77" ht="15.75" customHeight="1">
      <c r="A77" s="2"/>
      <c r="B77" s="6"/>
      <c r="C77" s="21"/>
      <c r="D77" s="6"/>
      <c r="E77" s="6"/>
      <c r="F77" s="6"/>
      <c r="G77" s="6"/>
      <c r="H77" s="6"/>
      <c r="I77" s="6"/>
      <c r="J77" s="6"/>
      <c r="K77" s="6"/>
    </row>
    <row r="78" ht="15.75" customHeight="1">
      <c r="A78" s="2"/>
      <c r="B78" s="6"/>
      <c r="C78" s="21"/>
      <c r="D78" s="6"/>
      <c r="E78" s="6"/>
      <c r="F78" s="6"/>
      <c r="G78" s="6"/>
      <c r="H78" s="6"/>
      <c r="I78" s="6"/>
      <c r="J78" s="6"/>
      <c r="K78" s="6"/>
    </row>
    <row r="79" ht="15.75" customHeight="1">
      <c r="A79" s="2"/>
      <c r="B79" s="6"/>
      <c r="C79" s="21"/>
      <c r="D79" s="6"/>
      <c r="E79" s="6"/>
      <c r="F79" s="6"/>
      <c r="G79" s="6"/>
      <c r="H79" s="6"/>
      <c r="I79" s="6"/>
      <c r="J79" s="6"/>
      <c r="K79" s="6"/>
    </row>
    <row r="80" ht="15.75" customHeight="1">
      <c r="A80" s="2"/>
      <c r="B80" s="6"/>
      <c r="C80" s="21"/>
      <c r="D80" s="6"/>
      <c r="E80" s="6"/>
      <c r="F80" s="6"/>
      <c r="G80" s="6"/>
      <c r="H80" s="6"/>
      <c r="I80" s="6"/>
      <c r="J80" s="6"/>
      <c r="K80" s="6"/>
    </row>
    <row r="81" ht="15.75" customHeight="1">
      <c r="A81" s="2"/>
      <c r="B81" s="6"/>
      <c r="C81" s="21"/>
      <c r="D81" s="6"/>
      <c r="E81" s="6"/>
      <c r="F81" s="6"/>
      <c r="G81" s="6"/>
      <c r="H81" s="6"/>
      <c r="I81" s="6"/>
      <c r="J81" s="6"/>
      <c r="K81" s="6"/>
    </row>
    <row r="82" ht="15.75" customHeight="1">
      <c r="A82" s="2"/>
      <c r="B82" s="6"/>
      <c r="C82" s="21"/>
      <c r="D82" s="6"/>
      <c r="E82" s="6"/>
      <c r="F82" s="6"/>
      <c r="G82" s="6"/>
      <c r="H82" s="6"/>
      <c r="I82" s="6"/>
      <c r="J82" s="6"/>
      <c r="K82" s="6"/>
    </row>
    <row r="83" ht="15.75" customHeight="1">
      <c r="A83" s="2"/>
      <c r="B83" s="6"/>
      <c r="C83" s="21"/>
      <c r="D83" s="6"/>
      <c r="E83" s="6"/>
      <c r="F83" s="6"/>
      <c r="G83" s="6"/>
      <c r="H83" s="6"/>
      <c r="I83" s="6"/>
      <c r="J83" s="6"/>
      <c r="K83" s="6"/>
    </row>
    <row r="84" ht="15.75" customHeight="1">
      <c r="A84" s="2"/>
      <c r="B84" s="6"/>
      <c r="C84" s="21"/>
      <c r="D84" s="6"/>
      <c r="E84" s="6"/>
      <c r="F84" s="6"/>
      <c r="G84" s="6"/>
      <c r="H84" s="6"/>
      <c r="I84" s="6"/>
      <c r="J84" s="6"/>
      <c r="K84" s="6"/>
    </row>
    <row r="85" ht="15.75" customHeight="1">
      <c r="A85" s="2"/>
      <c r="B85" s="6"/>
      <c r="C85" s="21"/>
      <c r="D85" s="6"/>
      <c r="E85" s="6"/>
      <c r="F85" s="6"/>
      <c r="G85" s="6"/>
      <c r="H85" s="6"/>
      <c r="I85" s="6"/>
      <c r="J85" s="6"/>
      <c r="K85" s="6"/>
    </row>
    <row r="86" ht="15.75" customHeight="1">
      <c r="A86" s="2"/>
      <c r="B86" s="6"/>
      <c r="C86" s="21"/>
      <c r="D86" s="6"/>
      <c r="E86" s="6"/>
      <c r="F86" s="6"/>
      <c r="G86" s="6"/>
      <c r="H86" s="6"/>
      <c r="I86" s="6"/>
      <c r="J86" s="6"/>
      <c r="K86" s="6"/>
    </row>
    <row r="87" ht="15.75" customHeight="1">
      <c r="A87" s="2"/>
      <c r="B87" s="6"/>
      <c r="C87" s="21"/>
      <c r="D87" s="6"/>
      <c r="E87" s="6"/>
      <c r="F87" s="6"/>
      <c r="G87" s="6"/>
      <c r="H87" s="6"/>
      <c r="I87" s="6"/>
      <c r="J87" s="6"/>
      <c r="K87" s="6"/>
    </row>
    <row r="88" ht="15.75" customHeight="1">
      <c r="A88" s="2"/>
      <c r="B88" s="6"/>
      <c r="C88" s="21"/>
      <c r="D88" s="6"/>
      <c r="E88" s="6"/>
      <c r="F88" s="6"/>
      <c r="G88" s="6"/>
      <c r="H88" s="6"/>
      <c r="I88" s="6"/>
      <c r="J88" s="6"/>
      <c r="K88" s="6"/>
    </row>
    <row r="89" ht="15.75" customHeight="1">
      <c r="A89" s="2"/>
      <c r="B89" s="6"/>
      <c r="C89" s="21"/>
      <c r="D89" s="6"/>
      <c r="E89" s="6"/>
      <c r="F89" s="6"/>
      <c r="G89" s="6"/>
      <c r="H89" s="6"/>
      <c r="I89" s="6"/>
      <c r="J89" s="6"/>
      <c r="K89" s="6"/>
    </row>
    <row r="90" ht="15.75" customHeight="1">
      <c r="A90" s="2"/>
      <c r="B90" s="6"/>
      <c r="C90" s="21"/>
      <c r="D90" s="6"/>
      <c r="E90" s="6"/>
      <c r="F90" s="6"/>
      <c r="G90" s="6"/>
      <c r="H90" s="6"/>
      <c r="I90" s="6"/>
      <c r="J90" s="6"/>
      <c r="K90" s="6"/>
    </row>
    <row r="91" ht="15.75" customHeight="1">
      <c r="A91" s="2"/>
      <c r="B91" s="6"/>
      <c r="C91" s="21"/>
      <c r="D91" s="6"/>
      <c r="E91" s="6"/>
      <c r="F91" s="6"/>
      <c r="G91" s="6"/>
      <c r="H91" s="6"/>
      <c r="I91" s="6"/>
      <c r="J91" s="6"/>
      <c r="K91" s="6"/>
    </row>
    <row r="92" ht="15.75" customHeight="1">
      <c r="A92" s="2"/>
      <c r="B92" s="6"/>
      <c r="C92" s="21"/>
      <c r="D92" s="6"/>
      <c r="E92" s="6"/>
      <c r="F92" s="6"/>
      <c r="G92" s="6"/>
      <c r="H92" s="6"/>
      <c r="I92" s="6"/>
      <c r="J92" s="6"/>
      <c r="K92" s="6"/>
    </row>
    <row r="93" ht="15.75" customHeight="1">
      <c r="A93" s="2"/>
      <c r="B93" s="6"/>
      <c r="C93" s="21"/>
      <c r="D93" s="6"/>
      <c r="E93" s="6"/>
      <c r="F93" s="6"/>
      <c r="G93" s="6"/>
      <c r="H93" s="6"/>
      <c r="I93" s="6"/>
      <c r="J93" s="6"/>
      <c r="K93" s="6"/>
    </row>
    <row r="94" ht="15.75" customHeight="1">
      <c r="A94" s="2"/>
      <c r="B94" s="6"/>
      <c r="C94" s="21"/>
      <c r="D94" s="6"/>
      <c r="E94" s="6"/>
      <c r="F94" s="6"/>
      <c r="G94" s="6"/>
      <c r="H94" s="6"/>
      <c r="I94" s="6"/>
      <c r="J94" s="6"/>
      <c r="K94" s="6"/>
    </row>
    <row r="95" ht="15.75" customHeight="1">
      <c r="A95" s="2"/>
      <c r="B95" s="6"/>
      <c r="C95" s="21"/>
      <c r="D95" s="6"/>
      <c r="E95" s="6"/>
      <c r="F95" s="6"/>
      <c r="G95" s="6"/>
      <c r="H95" s="6"/>
      <c r="I95" s="6"/>
      <c r="J95" s="6"/>
      <c r="K95" s="6"/>
    </row>
    <row r="96" ht="15.75" customHeight="1">
      <c r="A96" s="2"/>
      <c r="B96" s="6"/>
      <c r="C96" s="21"/>
      <c r="D96" s="6"/>
      <c r="E96" s="6"/>
      <c r="F96" s="6"/>
      <c r="G96" s="6"/>
      <c r="H96" s="6"/>
      <c r="I96" s="6"/>
      <c r="J96" s="6"/>
      <c r="K96" s="6"/>
    </row>
    <row r="97" ht="15.75" customHeight="1">
      <c r="A97" s="2"/>
      <c r="B97" s="6"/>
      <c r="C97" s="21"/>
      <c r="D97" s="6"/>
      <c r="E97" s="6"/>
      <c r="F97" s="6"/>
      <c r="G97" s="6"/>
      <c r="H97" s="6"/>
      <c r="I97" s="6"/>
      <c r="J97" s="6"/>
      <c r="K97" s="6"/>
    </row>
    <row r="98" ht="15.75" customHeight="1">
      <c r="A98" s="2"/>
      <c r="B98" s="6"/>
      <c r="C98" s="21"/>
      <c r="D98" s="6"/>
      <c r="E98" s="6"/>
      <c r="F98" s="6"/>
      <c r="G98" s="6"/>
      <c r="H98" s="6"/>
      <c r="I98" s="6"/>
      <c r="J98" s="6"/>
      <c r="K98" s="6"/>
    </row>
    <row r="99" ht="15.75" customHeight="1">
      <c r="A99" s="2"/>
      <c r="B99" s="6"/>
      <c r="C99" s="21"/>
      <c r="D99" s="6"/>
      <c r="E99" s="6"/>
      <c r="F99" s="6"/>
      <c r="G99" s="6"/>
      <c r="H99" s="6"/>
      <c r="I99" s="6"/>
      <c r="J99" s="6"/>
      <c r="K99" s="6"/>
    </row>
    <row r="100" ht="15.75" customHeight="1">
      <c r="A100" s="2"/>
      <c r="B100" s="6"/>
      <c r="C100" s="21"/>
      <c r="D100" s="6"/>
      <c r="E100" s="6"/>
      <c r="F100" s="6"/>
      <c r="G100" s="6"/>
      <c r="H100" s="6"/>
      <c r="I100" s="6"/>
      <c r="J100" s="6"/>
      <c r="K100" s="6"/>
    </row>
  </sheetData>
  <hyperlinks>
    <hyperlink r:id="rId1" ref="C8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7.71"/>
    <col customWidth="1" min="2" max="11" width="13.43"/>
  </cols>
  <sheetData>
    <row r="1">
      <c r="A1" s="1" t="s">
        <v>62</v>
      </c>
      <c r="B1" s="1" t="s">
        <v>63</v>
      </c>
      <c r="C1" s="1"/>
      <c r="D1" s="1"/>
      <c r="E1" s="24" t="str">
        <f>IF(B2&lt;&gt;B3, "A NEW VERSION OF THE WORKSHEET IS AVAILABLE", "")</f>
        <v>  </v>
      </c>
    </row>
    <row r="2">
      <c r="A2" s="1" t="s">
        <v>64</v>
      </c>
      <c r="B2" s="10">
        <v>2.1</v>
      </c>
      <c r="C2" s="10"/>
      <c r="D2" s="10"/>
      <c r="E2" s="25" t="s">
        <v>65</v>
      </c>
      <c r="F2" s="26"/>
      <c r="G2" s="26"/>
      <c r="H2" s="26"/>
      <c r="I2" s="26"/>
      <c r="J2" s="26"/>
      <c r="K2" s="27"/>
    </row>
    <row r="3">
      <c r="A3" s="1" t="s">
        <v>66</v>
      </c>
      <c r="B3" s="10">
        <v>2.1</v>
      </c>
      <c r="C3" s="10"/>
      <c r="D3" s="10"/>
      <c r="E3" s="10"/>
      <c r="F3" s="10"/>
      <c r="G3" s="10"/>
      <c r="H3" s="10"/>
      <c r="I3" s="10"/>
      <c r="J3" s="10"/>
      <c r="K3" s="10"/>
    </row>
    <row r="4">
      <c r="A4" s="1"/>
      <c r="B4" s="10"/>
      <c r="C4" s="10"/>
      <c r="D4" s="10"/>
      <c r="E4" s="10"/>
      <c r="F4" s="10"/>
      <c r="G4" s="10"/>
      <c r="H4" s="10"/>
      <c r="I4" s="10"/>
      <c r="J4" s="10"/>
      <c r="K4" s="10"/>
    </row>
    <row r="5">
      <c r="A5" s="1" t="s">
        <v>67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>
      <c r="A6" s="10" t="s">
        <v>68</v>
      </c>
      <c r="B6" s="10" t="str">
        <f>IF(B9&gt;0, B9/B8, 0)</f>
        <v>  8.31 </v>
      </c>
      <c r="C6" s="10"/>
      <c r="D6" s="10"/>
      <c r="E6" s="10"/>
      <c r="F6" s="10"/>
      <c r="G6" s="10"/>
      <c r="H6" s="10"/>
      <c r="I6" s="10"/>
      <c r="J6" s="10"/>
      <c r="K6" s="10"/>
    </row>
    <row r="7">
      <c r="A7" s="10" t="s">
        <v>69</v>
      </c>
      <c r="B7">
        <v>10.0</v>
      </c>
      <c r="C7" s="10"/>
      <c r="D7" s="10"/>
      <c r="E7" s="10"/>
      <c r="F7" s="10"/>
      <c r="G7" s="10"/>
      <c r="H7" s="10"/>
      <c r="I7" s="10"/>
      <c r="J7" s="10"/>
      <c r="K7" s="10"/>
    </row>
    <row r="8">
      <c r="A8" s="10" t="s">
        <v>70</v>
      </c>
      <c r="B8">
        <v>274.35</v>
      </c>
      <c r="C8" s="10"/>
      <c r="D8" s="10"/>
      <c r="E8" s="10"/>
      <c r="F8" s="10"/>
      <c r="G8" s="10"/>
      <c r="H8" s="10"/>
      <c r="I8" s="10"/>
      <c r="J8" s="10"/>
      <c r="K8" s="10"/>
    </row>
    <row r="9">
      <c r="A9" s="10" t="s">
        <v>71</v>
      </c>
      <c r="B9">
        <v>2278.9</v>
      </c>
      <c r="C9" s="10"/>
      <c r="D9" s="10"/>
      <c r="E9" s="10"/>
      <c r="F9" s="10"/>
      <c r="G9" s="10"/>
      <c r="H9" s="10"/>
      <c r="I9" s="10"/>
      <c r="J9" s="10"/>
      <c r="K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>
      <c r="A15" s="1" t="s">
        <v>72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>
      <c r="A16" s="28" t="s">
        <v>73</v>
      </c>
      <c r="B16" s="8"/>
      <c r="C16" s="8"/>
      <c r="D16" s="8"/>
      <c r="E16" s="8"/>
      <c r="F16" s="8">
        <v>43190.0</v>
      </c>
      <c r="G16" s="8">
        <v>43555.0</v>
      </c>
      <c r="H16" s="8">
        <v>43921.0</v>
      </c>
      <c r="I16" s="8">
        <v>44286.0</v>
      </c>
      <c r="J16" s="8">
        <v>44651.0</v>
      </c>
      <c r="K16" s="8">
        <v>45016.0</v>
      </c>
    </row>
    <row r="17">
      <c r="A17" s="10" t="s">
        <v>5</v>
      </c>
      <c r="B17" s="10"/>
      <c r="C17" s="10"/>
      <c r="D17" s="10"/>
      <c r="E17" s="10"/>
      <c r="F17">
        <v>15.5</v>
      </c>
      <c r="G17">
        <v>19.15</v>
      </c>
      <c r="H17">
        <v>18.13</v>
      </c>
      <c r="I17">
        <v>20.25</v>
      </c>
      <c r="J17">
        <v>35.63</v>
      </c>
      <c r="K17">
        <v>94.86</v>
      </c>
    </row>
    <row r="18">
      <c r="A18" s="10" t="s">
        <v>74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>
      <c r="A19" s="10" t="s">
        <v>75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>
      <c r="A20" s="10" t="s">
        <v>76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ht="15.75" customHeight="1">
      <c r="A21" s="10" t="s">
        <v>77</v>
      </c>
      <c r="B21" s="10"/>
      <c r="C21" s="10"/>
      <c r="D21" s="10"/>
      <c r="E21" s="10"/>
      <c r="F21">
        <v>5.67</v>
      </c>
      <c r="G21">
        <v>7.03</v>
      </c>
      <c r="H21">
        <v>6.2</v>
      </c>
      <c r="I21">
        <v>7.62</v>
      </c>
      <c r="J21">
        <v>11.54</v>
      </c>
      <c r="K21">
        <v>11.38</v>
      </c>
    </row>
    <row r="22" ht="15.75" customHeight="1">
      <c r="A22" s="10" t="s">
        <v>78</v>
      </c>
      <c r="B22" s="10"/>
      <c r="C22" s="10"/>
      <c r="D22" s="10"/>
      <c r="E22" s="10"/>
      <c r="F22">
        <v>111.97</v>
      </c>
      <c r="G22">
        <v>127.77</v>
      </c>
      <c r="H22">
        <v>124.56</v>
      </c>
      <c r="I22">
        <v>115.42</v>
      </c>
      <c r="J22">
        <v>134.3</v>
      </c>
      <c r="K22">
        <v>156.56</v>
      </c>
    </row>
    <row r="23" ht="15.75" customHeight="1">
      <c r="A23" s="10" t="s">
        <v>79</v>
      </c>
      <c r="B23" s="10"/>
      <c r="C23" s="10"/>
      <c r="D23" s="10"/>
      <c r="E23" s="10"/>
      <c r="F23">
        <v>51.25</v>
      </c>
      <c r="G23">
        <v>38.51</v>
      </c>
      <c r="H23">
        <v>42.42</v>
      </c>
      <c r="I23">
        <v>40.73</v>
      </c>
      <c r="J23">
        <v>56.75</v>
      </c>
      <c r="K23">
        <v>57.86</v>
      </c>
    </row>
    <row r="24" ht="15.75" customHeight="1">
      <c r="A24" s="10" t="s">
        <v>80</v>
      </c>
      <c r="B24" s="10"/>
      <c r="C24" s="10"/>
      <c r="D24" s="10"/>
      <c r="E24" s="10"/>
      <c r="F24">
        <v>109.94</v>
      </c>
      <c r="G24">
        <v>236.41</v>
      </c>
      <c r="H24">
        <v>516.82</v>
      </c>
      <c r="I24">
        <v>543.65</v>
      </c>
      <c r="J24">
        <v>712.77</v>
      </c>
      <c r="K24">
        <v>849.8</v>
      </c>
    </row>
    <row r="25" ht="15.75" customHeight="1">
      <c r="A25" s="10" t="s">
        <v>8</v>
      </c>
      <c r="B25" s="10"/>
      <c r="C25" s="10"/>
      <c r="D25" s="10"/>
      <c r="E25" s="10"/>
      <c r="F25">
        <v>214.68</v>
      </c>
      <c r="G25">
        <v>351.97</v>
      </c>
      <c r="H25">
        <v>673.27</v>
      </c>
      <c r="I25">
        <v>770.77</v>
      </c>
      <c r="J25">
        <v>973.23</v>
      </c>
      <c r="K25">
        <v>1135.05</v>
      </c>
    </row>
    <row r="26" ht="15.75" customHeight="1">
      <c r="A26" s="10" t="s">
        <v>9</v>
      </c>
      <c r="B26" s="10"/>
      <c r="C26" s="10"/>
      <c r="D26" s="10"/>
      <c r="E26" s="10"/>
      <c r="F26">
        <v>16.09</v>
      </c>
      <c r="G26">
        <v>18.26</v>
      </c>
      <c r="H26">
        <v>23.57</v>
      </c>
      <c r="I26">
        <v>53.58</v>
      </c>
      <c r="J26">
        <v>35.45</v>
      </c>
      <c r="K26">
        <v>41.85</v>
      </c>
    </row>
    <row r="27" ht="15.75" customHeight="1">
      <c r="A27" s="10" t="s">
        <v>10</v>
      </c>
      <c r="B27" s="10"/>
      <c r="C27" s="10"/>
      <c r="D27" s="10"/>
      <c r="E27" s="10"/>
      <c r="F27">
        <v>2.6</v>
      </c>
      <c r="G27">
        <v>5.53</v>
      </c>
      <c r="H27">
        <v>9.87</v>
      </c>
      <c r="I27">
        <v>9.54</v>
      </c>
      <c r="J27">
        <v>15.31</v>
      </c>
      <c r="K27">
        <v>47.37</v>
      </c>
    </row>
    <row r="28" ht="15.75" customHeight="1">
      <c r="A28" s="10" t="s">
        <v>11</v>
      </c>
      <c r="B28" s="10"/>
      <c r="C28" s="10"/>
      <c r="D28" s="10"/>
      <c r="E28" s="10"/>
      <c r="F28">
        <v>-67.34</v>
      </c>
      <c r="G28">
        <v>-62.39</v>
      </c>
      <c r="H28">
        <v>-32.04</v>
      </c>
      <c r="I28">
        <v>20.48</v>
      </c>
      <c r="J28">
        <v>42.74</v>
      </c>
      <c r="K28">
        <v>65.09</v>
      </c>
    </row>
    <row r="29" ht="15.75" customHeight="1">
      <c r="A29" s="10" t="s">
        <v>12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ht="15.75" customHeight="1">
      <c r="A30" s="10" t="s">
        <v>13</v>
      </c>
      <c r="B30" s="10"/>
      <c r="C30" s="10"/>
      <c r="D30" s="10"/>
      <c r="E30" s="10"/>
      <c r="F30">
        <v>-67.34</v>
      </c>
      <c r="G30">
        <v>-62.38</v>
      </c>
      <c r="H30">
        <v>-32.04</v>
      </c>
      <c r="I30">
        <v>20.47</v>
      </c>
      <c r="J30">
        <v>42.74</v>
      </c>
      <c r="K30">
        <v>65.09</v>
      </c>
    </row>
    <row r="31" ht="15.75" customHeight="1">
      <c r="A31" s="10" t="s">
        <v>81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</row>
    <row r="40" ht="15.75" customHeight="1">
      <c r="A40" s="1" t="s">
        <v>82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</row>
    <row r="41" ht="15.75" customHeight="1">
      <c r="A41" s="28" t="s">
        <v>73</v>
      </c>
      <c r="B41" s="8">
        <v>44377.0</v>
      </c>
      <c r="C41" s="8">
        <v>44469.0</v>
      </c>
      <c r="D41" s="8">
        <v>44561.0</v>
      </c>
      <c r="E41" s="8">
        <v>44651.0</v>
      </c>
      <c r="F41" s="8">
        <v>44742.0</v>
      </c>
      <c r="G41" s="8">
        <v>44834.0</v>
      </c>
      <c r="H41" s="8">
        <v>44926.0</v>
      </c>
      <c r="I41" s="8">
        <v>45016.0</v>
      </c>
      <c r="J41" s="8">
        <v>45107.0</v>
      </c>
      <c r="K41" s="8">
        <v>45199.0</v>
      </c>
    </row>
    <row r="42" ht="15.75" customHeight="1">
      <c r="A42" s="10" t="s">
        <v>5</v>
      </c>
      <c r="B42">
        <v>6.06</v>
      </c>
      <c r="C42">
        <v>7.04</v>
      </c>
      <c r="D42">
        <v>9.82</v>
      </c>
      <c r="E42">
        <v>12.71</v>
      </c>
      <c r="F42">
        <v>18.73</v>
      </c>
      <c r="G42">
        <v>21.46</v>
      </c>
      <c r="H42">
        <v>25.27</v>
      </c>
      <c r="I42">
        <v>29.4</v>
      </c>
      <c r="J42">
        <v>32.97</v>
      </c>
      <c r="K42">
        <v>36.52</v>
      </c>
    </row>
    <row r="43" ht="15.75" customHeight="1">
      <c r="A43" s="10" t="s">
        <v>6</v>
      </c>
      <c r="B43">
        <v>200.05</v>
      </c>
      <c r="C43">
        <v>230.83</v>
      </c>
      <c r="D43">
        <v>256.86</v>
      </c>
      <c r="E43">
        <v>263.06</v>
      </c>
      <c r="F43">
        <v>271.26</v>
      </c>
      <c r="G43">
        <v>277.73</v>
      </c>
      <c r="H43">
        <v>281.42</v>
      </c>
      <c r="I43">
        <v>287.05</v>
      </c>
      <c r="J43">
        <v>314.16</v>
      </c>
      <c r="K43">
        <v>320.18</v>
      </c>
    </row>
    <row r="44" ht="15.75" customHeight="1">
      <c r="A44" s="10" t="s">
        <v>8</v>
      </c>
      <c r="B44">
        <v>200.18</v>
      </c>
      <c r="C44">
        <v>235.11</v>
      </c>
      <c r="D44">
        <v>265.35</v>
      </c>
      <c r="E44">
        <v>272.58</v>
      </c>
      <c r="F44">
        <v>270.32</v>
      </c>
      <c r="G44">
        <v>281.87</v>
      </c>
      <c r="H44">
        <v>288.83</v>
      </c>
      <c r="I44">
        <v>294.03</v>
      </c>
      <c r="J44">
        <v>315.34</v>
      </c>
      <c r="K44">
        <v>322.05</v>
      </c>
    </row>
    <row r="45" ht="15.75" customHeight="1">
      <c r="A45" s="10" t="s">
        <v>9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6" ht="15.75" customHeight="1">
      <c r="A46" s="10" t="s">
        <v>10</v>
      </c>
      <c r="B46">
        <v>3.06</v>
      </c>
      <c r="C46">
        <v>3.43</v>
      </c>
      <c r="D46">
        <v>4.21</v>
      </c>
      <c r="E46">
        <v>4.61</v>
      </c>
      <c r="F46">
        <v>7.69</v>
      </c>
      <c r="G46">
        <v>11.8</v>
      </c>
      <c r="H46">
        <v>13.58</v>
      </c>
      <c r="I46">
        <v>14.3</v>
      </c>
      <c r="J46">
        <v>15.45</v>
      </c>
      <c r="K46">
        <v>18.87</v>
      </c>
    </row>
    <row r="47" ht="15.75" customHeight="1">
      <c r="A47" s="10" t="s">
        <v>11</v>
      </c>
      <c r="B47">
        <v>3.13</v>
      </c>
      <c r="C47">
        <v>7.89</v>
      </c>
      <c r="D47">
        <v>14.1</v>
      </c>
      <c r="E47">
        <v>17.62</v>
      </c>
      <c r="F47">
        <v>10.1</v>
      </c>
      <c r="G47">
        <v>13.8</v>
      </c>
      <c r="H47">
        <v>19.1</v>
      </c>
      <c r="I47">
        <v>22.08</v>
      </c>
      <c r="J47">
        <v>18.7</v>
      </c>
      <c r="K47">
        <v>19.52</v>
      </c>
    </row>
    <row r="48" ht="15.75" customHeight="1">
      <c r="A48" s="10" t="s">
        <v>12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</row>
    <row r="49" ht="15.75" customHeight="1">
      <c r="A49" s="10" t="s">
        <v>13</v>
      </c>
      <c r="B49">
        <v>3.13</v>
      </c>
      <c r="C49">
        <v>7.89</v>
      </c>
      <c r="D49">
        <v>14.1</v>
      </c>
      <c r="E49">
        <v>17.62</v>
      </c>
      <c r="F49">
        <v>10.1</v>
      </c>
      <c r="G49">
        <v>13.8</v>
      </c>
      <c r="H49">
        <v>19.1</v>
      </c>
      <c r="I49">
        <v>22.08</v>
      </c>
      <c r="J49">
        <v>18.7</v>
      </c>
      <c r="K49">
        <v>19.52</v>
      </c>
    </row>
    <row r="50" ht="15.75" customHeight="1">
      <c r="A50" s="10" t="s">
        <v>7</v>
      </c>
      <c r="B50">
        <v>-193.99</v>
      </c>
      <c r="C50">
        <v>-223.79</v>
      </c>
      <c r="D50">
        <v>-247.04</v>
      </c>
      <c r="E50">
        <v>-250.35</v>
      </c>
      <c r="F50">
        <v>-252.53</v>
      </c>
      <c r="G50">
        <v>-256.27</v>
      </c>
      <c r="H50">
        <v>-256.15</v>
      </c>
      <c r="I50">
        <v>-257.65</v>
      </c>
      <c r="J50">
        <v>-281.19</v>
      </c>
      <c r="K50">
        <v>-283.66</v>
      </c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</row>
    <row r="55" ht="15.75" customHeight="1">
      <c r="A55" s="1" t="s">
        <v>83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</row>
    <row r="56" ht="15.75" customHeight="1">
      <c r="A56" s="28" t="s">
        <v>73</v>
      </c>
      <c r="B56" s="8"/>
      <c r="C56" s="8"/>
      <c r="D56" s="8"/>
      <c r="E56" s="8"/>
      <c r="F56" s="8">
        <v>43190.0</v>
      </c>
      <c r="G56" s="8">
        <v>43555.0</v>
      </c>
      <c r="H56" s="8">
        <v>43921.0</v>
      </c>
      <c r="I56" s="8">
        <v>44286.0</v>
      </c>
      <c r="J56" s="8">
        <v>44651.0</v>
      </c>
      <c r="K56" s="8">
        <v>45016.0</v>
      </c>
    </row>
    <row r="57" ht="15.75" customHeight="1">
      <c r="A57" s="10" t="s">
        <v>30</v>
      </c>
      <c r="B57" s="10"/>
      <c r="C57" s="10"/>
      <c r="D57" s="10"/>
      <c r="E57" s="10"/>
      <c r="F57">
        <v>44.58</v>
      </c>
      <c r="G57">
        <v>44.58</v>
      </c>
      <c r="H57">
        <v>44.58</v>
      </c>
      <c r="I57">
        <v>44.58</v>
      </c>
      <c r="J57">
        <v>83.21</v>
      </c>
      <c r="K57">
        <v>83.21</v>
      </c>
    </row>
    <row r="58" ht="15.75" customHeight="1">
      <c r="A58" s="10" t="s">
        <v>31</v>
      </c>
      <c r="B58" s="10"/>
      <c r="C58" s="10"/>
      <c r="D58" s="10"/>
      <c r="E58" s="10"/>
      <c r="F58">
        <v>179.91</v>
      </c>
      <c r="G58">
        <v>117.53</v>
      </c>
      <c r="H58">
        <v>85.49</v>
      </c>
      <c r="I58">
        <v>105.97</v>
      </c>
      <c r="J58">
        <v>396.62</v>
      </c>
      <c r="K58">
        <v>469.33</v>
      </c>
    </row>
    <row r="59" ht="15.75" customHeight="1">
      <c r="A59" s="10" t="s">
        <v>32</v>
      </c>
      <c r="B59" s="10"/>
      <c r="C59" s="10"/>
      <c r="D59" s="10"/>
      <c r="E59" s="10"/>
      <c r="F59">
        <v>87.17</v>
      </c>
      <c r="G59">
        <v>130.44</v>
      </c>
      <c r="H59">
        <v>228.32</v>
      </c>
      <c r="I59">
        <v>423.64</v>
      </c>
      <c r="J59">
        <v>752.32</v>
      </c>
      <c r="K59">
        <v>1351.21</v>
      </c>
    </row>
    <row r="60" ht="15.75" customHeight="1">
      <c r="A60" s="10" t="s">
        <v>33</v>
      </c>
      <c r="B60" s="10"/>
      <c r="C60" s="10"/>
      <c r="D60" s="10"/>
      <c r="E60" s="10"/>
      <c r="F60">
        <v>226.2</v>
      </c>
      <c r="G60">
        <v>391.52</v>
      </c>
      <c r="H60">
        <v>265.61</v>
      </c>
      <c r="I60">
        <v>436.1</v>
      </c>
      <c r="J60">
        <v>447.86</v>
      </c>
      <c r="K60">
        <v>562.65</v>
      </c>
    </row>
    <row r="61" ht="15.75" customHeight="1">
      <c r="A61" s="1" t="s">
        <v>34</v>
      </c>
      <c r="B61" s="1"/>
      <c r="C61" s="1"/>
      <c r="D61" s="1"/>
      <c r="E61" s="1"/>
      <c r="F61">
        <v>537.86</v>
      </c>
      <c r="G61">
        <v>684.07</v>
      </c>
      <c r="H61">
        <v>624.0</v>
      </c>
      <c r="I61">
        <v>1010.29</v>
      </c>
      <c r="J61">
        <v>1680.01</v>
      </c>
      <c r="K61">
        <v>2466.4</v>
      </c>
    </row>
    <row r="62" ht="15.75" customHeight="1">
      <c r="A62" s="10" t="s">
        <v>35</v>
      </c>
      <c r="B62" s="10"/>
      <c r="C62" s="10"/>
      <c r="D62" s="10"/>
      <c r="E62" s="10"/>
      <c r="F62">
        <v>45.56</v>
      </c>
      <c r="G62">
        <v>41.88</v>
      </c>
      <c r="H62">
        <v>49.05</v>
      </c>
      <c r="I62">
        <v>62.41</v>
      </c>
      <c r="J62">
        <v>92.29</v>
      </c>
      <c r="K62">
        <v>139.43</v>
      </c>
    </row>
    <row r="63" ht="15.75" customHeight="1">
      <c r="A63" s="10" t="s">
        <v>36</v>
      </c>
      <c r="B63" s="10"/>
      <c r="C63" s="10"/>
      <c r="D63" s="10"/>
      <c r="E63" s="10"/>
      <c r="F63">
        <v>1.3</v>
      </c>
      <c r="G63">
        <v>0.35</v>
      </c>
      <c r="H63">
        <v>0.44</v>
      </c>
      <c r="I63">
        <v>1.81</v>
      </c>
      <c r="J63">
        <v>0.46</v>
      </c>
      <c r="K63">
        <v>5.48</v>
      </c>
    </row>
    <row r="64" ht="15.75" customHeight="1">
      <c r="A64" s="10" t="s">
        <v>37</v>
      </c>
      <c r="B64" s="10"/>
      <c r="C64" s="10"/>
      <c r="D64" s="10"/>
      <c r="E64" s="10"/>
      <c r="F64">
        <v>63.77</v>
      </c>
      <c r="G64">
        <v>73.2</v>
      </c>
      <c r="H64">
        <v>128.27</v>
      </c>
      <c r="I64">
        <v>503.56</v>
      </c>
      <c r="J64">
        <v>631.4</v>
      </c>
      <c r="K64">
        <v>1146.43</v>
      </c>
    </row>
    <row r="65" ht="15.75" customHeight="1">
      <c r="A65" s="10" t="s">
        <v>38</v>
      </c>
      <c r="B65" s="10"/>
      <c r="C65" s="10"/>
      <c r="D65" s="10"/>
      <c r="E65" s="10"/>
      <c r="F65">
        <v>427.23</v>
      </c>
      <c r="G65">
        <v>568.64</v>
      </c>
      <c r="H65">
        <v>446.24</v>
      </c>
      <c r="I65">
        <v>442.51</v>
      </c>
      <c r="J65">
        <v>955.86</v>
      </c>
      <c r="K65">
        <v>1175.06</v>
      </c>
    </row>
    <row r="66" ht="15.75" customHeight="1">
      <c r="A66" s="1" t="s">
        <v>34</v>
      </c>
      <c r="B66" s="1"/>
      <c r="C66" s="1"/>
      <c r="D66" s="1"/>
      <c r="E66" s="1"/>
      <c r="F66">
        <v>537.86</v>
      </c>
      <c r="G66">
        <v>684.07</v>
      </c>
      <c r="H66">
        <v>624.0</v>
      </c>
      <c r="I66">
        <v>1010.29</v>
      </c>
      <c r="J66">
        <v>1680.01</v>
      </c>
      <c r="K66">
        <v>2466.4</v>
      </c>
    </row>
    <row r="67" ht="15.75" customHeight="1">
      <c r="A67" s="10" t="s">
        <v>84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</row>
    <row r="68" ht="15.75" customHeight="1">
      <c r="A68" s="10" t="s">
        <v>41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ht="15.75" customHeight="1">
      <c r="A69" s="10" t="s">
        <v>85</v>
      </c>
      <c r="B69" s="10"/>
      <c r="C69" s="10"/>
      <c r="D69" s="10"/>
      <c r="E69" s="10"/>
      <c r="F69">
        <v>338.33</v>
      </c>
      <c r="G69">
        <v>388.31</v>
      </c>
      <c r="H69">
        <v>301.98</v>
      </c>
      <c r="I69">
        <v>270.82</v>
      </c>
      <c r="J69">
        <v>766.16</v>
      </c>
      <c r="K69">
        <v>833.94</v>
      </c>
    </row>
    <row r="70" ht="15.75" customHeight="1">
      <c r="A70" s="10" t="s">
        <v>86</v>
      </c>
      <c r="B70" s="10"/>
      <c r="C70" s="10"/>
      <c r="D70" s="10"/>
      <c r="E70" s="10"/>
      <c r="F70">
        <v>4.4579997E7</v>
      </c>
      <c r="G70">
        <v>4.4579997E7</v>
      </c>
      <c r="H70">
        <v>4.4579997E7</v>
      </c>
      <c r="I70">
        <v>4.4579997E7</v>
      </c>
      <c r="J70">
        <v>8.3214302E7</v>
      </c>
      <c r="K70">
        <v>8.3214302E7</v>
      </c>
    </row>
    <row r="71" ht="15.75" customHeight="1">
      <c r="A71" s="10" t="s">
        <v>87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</row>
    <row r="72" ht="15.75" customHeight="1">
      <c r="A72" s="10" t="s">
        <v>88</v>
      </c>
      <c r="B72" s="10"/>
      <c r="C72" s="10"/>
      <c r="D72" s="10"/>
      <c r="E72" s="10"/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</row>
    <row r="80" ht="15.75" customHeight="1">
      <c r="A80" s="1" t="s">
        <v>89</v>
      </c>
      <c r="B80" s="10"/>
      <c r="C80" s="10"/>
      <c r="D80" s="10"/>
      <c r="E80" s="10"/>
      <c r="F80" s="10"/>
      <c r="G80" s="10"/>
      <c r="H80" s="10"/>
      <c r="I80" s="10"/>
      <c r="J80" s="10"/>
      <c r="K80" s="10"/>
    </row>
    <row r="81" ht="15.75" customHeight="1">
      <c r="A81" s="28" t="s">
        <v>73</v>
      </c>
      <c r="B81" s="8"/>
      <c r="C81" s="8"/>
      <c r="D81" s="8"/>
      <c r="E81" s="8"/>
      <c r="F81" s="8">
        <v>43190.0</v>
      </c>
      <c r="G81" s="8">
        <v>43555.0</v>
      </c>
      <c r="H81" s="8">
        <v>43921.0</v>
      </c>
      <c r="I81" s="8">
        <v>44286.0</v>
      </c>
      <c r="J81" s="8">
        <v>44651.0</v>
      </c>
      <c r="K81" s="8">
        <v>45016.0</v>
      </c>
    </row>
    <row r="82" ht="15.75" customHeight="1">
      <c r="A82" s="10" t="s">
        <v>46</v>
      </c>
      <c r="B82" s="1"/>
      <c r="C82" s="1"/>
      <c r="D82" s="1"/>
      <c r="E82" s="1"/>
      <c r="F82" s="1"/>
      <c r="G82" s="1"/>
      <c r="H82" s="1"/>
      <c r="I82">
        <v>-32.22</v>
      </c>
      <c r="J82">
        <v>207.44</v>
      </c>
      <c r="K82">
        <v>-20.1</v>
      </c>
    </row>
    <row r="83" ht="15.75" customHeight="1">
      <c r="A83" s="10" t="s">
        <v>47</v>
      </c>
      <c r="B83" s="10"/>
      <c r="C83" s="10"/>
      <c r="D83" s="10"/>
      <c r="E83" s="10"/>
      <c r="F83" s="10"/>
      <c r="G83" s="10"/>
      <c r="H83" s="10"/>
      <c r="I83">
        <v>-68.95</v>
      </c>
      <c r="J83">
        <v>-64.31</v>
      </c>
      <c r="K83">
        <v>-96.53</v>
      </c>
    </row>
    <row r="84" ht="15.75" customHeight="1">
      <c r="A84" s="10" t="s">
        <v>48</v>
      </c>
      <c r="B84" s="10"/>
      <c r="C84" s="10"/>
      <c r="D84" s="10"/>
      <c r="E84" s="10"/>
      <c r="F84" s="10"/>
      <c r="G84" s="10"/>
      <c r="H84" s="10"/>
      <c r="I84">
        <v>70.01</v>
      </c>
      <c r="J84">
        <v>352.22</v>
      </c>
      <c r="K84">
        <v>184.41</v>
      </c>
    </row>
    <row r="85" ht="15.75" customHeight="1">
      <c r="A85" s="10" t="s">
        <v>49</v>
      </c>
      <c r="B85" s="1"/>
      <c r="C85" s="1"/>
      <c r="D85" s="1"/>
      <c r="E85" s="1"/>
      <c r="F85" s="1"/>
      <c r="G85" s="1"/>
      <c r="H85" s="1"/>
      <c r="I85">
        <v>-31.16</v>
      </c>
      <c r="J85">
        <v>495.35</v>
      </c>
      <c r="K85">
        <v>67.78</v>
      </c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</row>
    <row r="90" ht="15.75" customHeight="1">
      <c r="A90" s="1" t="s">
        <v>90</v>
      </c>
      <c r="B90" s="1"/>
      <c r="C90" s="1"/>
      <c r="D90" s="1"/>
      <c r="E90" s="1"/>
      <c r="F90" s="1"/>
      <c r="G90" s="1"/>
      <c r="H90" s="1"/>
      <c r="I90" s="1"/>
      <c r="J90">
        <v>251.4</v>
      </c>
      <c r="K90">
        <v>204.25</v>
      </c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</row>
    <row r="92" ht="15.75" customHeight="1">
      <c r="A92" s="1" t="s">
        <v>91</v>
      </c>
      <c r="B92" s="1"/>
      <c r="C92" s="1"/>
      <c r="D92" s="1"/>
      <c r="E92" s="1"/>
      <c r="F92" s="1"/>
      <c r="G92" s="1"/>
      <c r="H92" s="1"/>
      <c r="I92" s="1"/>
      <c r="J92" s="1"/>
      <c r="K92" s="1"/>
    </row>
    <row r="93" ht="15.75" customHeight="1">
      <c r="A93" s="10" t="s">
        <v>92</v>
      </c>
      <c r="B93" s="29" t="str">
        <f t="shared" ref="B93:E93" si="1">IF($B7&gt;0,(B70*B72/$B7)+SUM(C71:$K71),0)/10000000</f>
        <v>  -   </v>
      </c>
      <c r="C93" s="29" t="str">
        <f t="shared" si="1"/>
        <v>  -   </v>
      </c>
      <c r="D93" s="29" t="str">
        <f t="shared" si="1"/>
        <v>  -   </v>
      </c>
      <c r="E93" s="29" t="str">
        <f t="shared" si="1"/>
        <v>  -   </v>
      </c>
      <c r="F93" s="29">
        <v>4.46</v>
      </c>
      <c r="G93" s="29">
        <v>4.46</v>
      </c>
      <c r="H93" s="29">
        <v>4.46</v>
      </c>
      <c r="I93" s="29">
        <v>4.46</v>
      </c>
      <c r="J93" s="29">
        <v>8.32</v>
      </c>
      <c r="K93" s="29">
        <v>8.32</v>
      </c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baseType="lpstr" size="7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lication>Microsoft Macintosh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2012-08-17T09:55:37Z</dcterms:created>
  <dc:creator>Pratyush</dc:creator>
  <cp:lastModifiedBy>Pratyush Mittal</cp:lastModifiedBy>
  <cp:lastPrinted>2012-12-06T18:14:13Z</cp:lastPrinted>
  <dcterms:modified xsi:type="dcterms:W3CDTF">2021-10-21T02:50:53Z</dcterms:modified>
</cp:coreProperties>
</file>