
<file path=[Content_Types].xml><?xml version="1.0" encoding="utf-8"?>
<Types xmlns="http://schemas.openxmlformats.org/package/2006/content-types">
  <Default ContentType="application/xml" Extension="xml"/>
  <Default ContentType="image/jpeg" Extension="jpe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&amp; Loss" sheetId="1" r:id="rId4"/>
    <sheet state="visible" name="Quarters" sheetId="2" r:id="rId5"/>
    <sheet state="visible" name="Balance Sheet" sheetId="3" r:id="rId6"/>
    <sheet state="visible" name="Cash Flow" sheetId="4" r:id="rId7"/>
    <sheet state="visible" name="Customization" sheetId="5" r:id="rId8"/>
    <sheet state="visible" name="Data Sheet" sheetId="6" r:id="rId9"/>
  </sheets>
  <definedNames>
    <definedName name="UPDATE">'Data Sheet'!$E$1</definedName>
  </definedNames>
  <calcPr/>
</workbook>
</file>

<file path=xl/sharedStrings.xml><?xml version="1.0" encoding="utf-8"?>
<sst xmlns="http://schemas.openxmlformats.org/spreadsheetml/2006/main" count="145" uniqueCount="93">
  <si>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</si>
  <si>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</si>
  <si>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</si>
  <si>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</si>
  <si>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</si>
  <si>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</si>
  <si>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</si>
  <si>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</si>
  <si>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</si>
  <si>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</si>
  <si>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</si>
  <si>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</si>
  <si>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</si>
  <si>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</si>
  <si>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</si>
  <si>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</si>
  <si>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</si>
  <si>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</si>
  <si>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</si>
  <si>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</si>
  <si>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</si>
  <si>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</si>
  <si>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</si>
  <si>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</si>
  <si>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</si>
  <si>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</si>
  <si>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</si>
  <si>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</si>
  <si>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</si>
  <si>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</si>
  <si>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</si>
  <si>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</si>
  <si>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</si>
  <si>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</si>
  <si>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</si>
  <si>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</si>
  <si>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</si>
  <si>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</si>
  <si>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</si>
  <si>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</si>
  <si>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</si>
  <si>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</si>
  <si>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</si>
  <si>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Inventory Turnover</t>
  </si>
  <si>
    <t>Return on Equity</t>
  </si>
  <si>
    <t>Return on Capital Emp</t>
  </si>
  <si>
    <t>Cash from Operating Activity</t>
  </si>
  <si>
    <t>Cash from Investing Activity</t>
  </si>
  <si>
    <t>Cash from Financing Activity</t>
  </si>
  <si>
    <t>Net Cash Flow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</si>
  <si>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</si>
  <si>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</si>
  <si>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</si>
  <si>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</si>
  <si>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</si>
  <si>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</si>
  <si>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</si>
  <si>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</si>
  <si>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</si>
  <si>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</si>
  <si>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</si>
  <si>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rPr>
        <rFont val="Calibri"/>
        <color/>
        <sz val="11.0"/>
      </rPr>
      <t xml:space="preserve">You can report any formula errors on the worksheet at: </t>
    </r>
    <r>
      <rPr>
        <rFont val="Calibri"/>
        <b/>
        <color/>
        <sz val="11.0"/>
      </rPr>
      <t>support@screener.in</t>
    </r>
  </si>
  <si>
    <t>COMPANY NAME</t>
  </si>
  <si>
    <t>NIYOGIN FINTECH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</si>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</sst>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[$-409]mmm\-yy"/>
    <numFmt numFmtId="166" formatCode="_(* #,##0.00_);_(* \(#,##0.00\);_(* &quot;-&quot;??_);_(@_)"/>
  </numFmts>
  <fonts count="11">
    <font>
      <sz val="11.0"/>
      <color/>
      <name val="Arial"/>
      <scheme val="minor"/>
    </font>
    <font>
      <b/>
      <sz val="11.0"/>
      <color/>
      <name val="Calibri"/>
    </font>
    <font/>
    <font>
      <b/>
      <sz val="11.0"/>
      <color rgb="FFFF0000"/>
      <name val="Calibri"/>
    </font>
    <font>
      <b/>
      <u/>
      <sz val="11.0"/>
      <color/>
      <name val="Calibri"/>
    </font>
    <font>
      <sz val="11.0"/>
      <color/>
      <name val="Calibri"/>
    </font>
    <font>
      <sz val="11.0"/>
      <name val="Calibri"/>
    </font>
    <font>
      <b/>
      <sz val="16.0"/>
      <color/>
      <name val="Calibri"/>
    </font>
    <font>
      <b/>
      <u/>
      <sz val="11.0"/>
      <color/>
      <name val="Calibri"/>
    </font>
    <font>
      <b/>
      <u/>
      <sz val="11.0"/>
      <color/>
      <name val="Calibri"/>
    </font>
    <font>
      <u/>
      <sz val="11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275D8"/>
        <bgColor rgb="FF0275D8"/>
      </patternFill>
    </fill>
    <fill>
      <patternFill patternType="solid">
        <fgColor rgb="FF79CBDF"/>
        <bgColor rgb="FF79CBDF"/>
      </patternFill>
    </fill>
    <fill>
      <patternFill patternType="solid">
        <fgColor rgb="FFF2A176"/>
        <bgColor rgb="FFF2A176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1" numFmtId="0" xfId="0" applyBorder="1" applyFill="1" applyFont="1"/>
    <xf borderId="1" fillId="2" fontId="1" numFmtId="165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5" numFmtId="164" xfId="0" applyFont="1" applyNumberFormat="1"/>
    <xf borderId="0" fillId="0" fontId="5" numFmtId="9" xfId="0" applyFont="1" applyNumberFormat="1"/>
    <xf borderId="1" fillId="3" fontId="1" numFmtId="164" xfId="0" applyBorder="1" applyFill="1" applyFont="1" applyNumberFormat="1"/>
    <xf borderId="1" fillId="4" fontId="1" numFmtId="164" xfId="0" applyBorder="1" applyFill="1" applyFont="1" applyNumberFormat="1"/>
    <xf borderId="0" fillId="0" fontId="5" numFmtId="10" xfId="0" applyFont="1" applyNumberFormat="1"/>
    <xf borderId="0" fillId="0" fontId="1" numFmtId="10" xfId="0" applyFont="1" applyNumberFormat="1"/>
    <xf borderId="0" fillId="0" fontId="1" numFmtId="9" xfId="0" applyFont="1" applyNumberFormat="1"/>
    <xf borderId="0" fillId="0" fontId="6" numFmtId="0" xfId="0" applyFont="1"/>
    <xf borderId="0" fillId="0" fontId="5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10" numFmtId="164" xfId="0" applyAlignment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1" numFmtId="165" xfId="0" applyBorder="1" applyFont="1" applyNumberFormat="1"/>
    <xf borderId="0" fillId="0" fontId="5" numFmtId="166" xfId="0" applyFont="1" applyNumberFormat="1"/>
  </cellXfs>
  <cellStyles count="1">
    <cellStyle xfId="0" name="Normal" builtinId="0"/>
  </cellStyles>
  <dxfs count="1">
    <dxf>
      <font>
        <b/>
        <color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_rels/theme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xmlns:r="http://schemas.openxmlformats.org/officeDocument/2006/relationships" name="Adjacency">
  <a:themeElements>
    <a:clrScheme name="Concourse">
      <a:dk1>
        <a:sysClr lastClr="000000" val="windowText"/>
      </a:dk1>
      <a:lt1>
        <a:sysClr lastClr="FFFFFF" val="window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cap="flat" cmpd="sng" w="12700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rotWithShape="0" algn="bl" dist="2540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dir="tl" rig="brightRoom">
              <a:rot lat="0" lon="0" rev="1800000"/>
            </a:lightRig>
          </a:scene3d>
          <a:sp3d contourW="10160" prstMaterial="dkEdge">
            <a:bevelT h="50800" prst="angle" w="38100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b="50000" l="20000" r="100000" t="50000"/>
          </a:path>
        </a:gradFill>
        <a:blipFill rotWithShape="1">
          <a:blip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algn="tl" flip="none" tx="0" sx="32000" ty="0" sy="32000"/>
        </a:blip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excel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0.71"/>
    <col customWidth="1" min="2" max="6" width="13.43"/>
    <col customWidth="1" min="7" max="7" width="14.86"/>
    <col customWidth="1" min="8" max="11" width="13.43"/>
    <col customWidth="1" min="12" max="12" width="13.29"/>
    <col customWidth="1" min="13" max="14" width="12.14"/>
  </cols>
  <sheetData>
    <row r="1">
      <c r="A1" s="1" t="str">
        <f>'Data Sheet'!B1</f>
        <v> NIYOGIN FINTECH LTD </v>
      </c>
      <c r="B1" s="2"/>
      <c r="C1" s="2"/>
      <c r="D1" s="2"/>
      <c r="E1" s="2"/>
      <c r="F1" s="2"/>
      <c r="G1" s="2"/>
      <c r="H1" s="3" t="str">
        <f>UPDATE</f>
        <v>  </v>
      </c>
      <c r="I1" s="2"/>
      <c r="J1" s="4"/>
      <c r="K1" s="4"/>
      <c r="L1" s="2"/>
      <c r="M1" s="5" t="s">
        <v>0</v>
      </c>
      <c r="N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7" t="s">
        <v>1</v>
      </c>
      <c r="B3" s="8" t="str">
        <f>'Data Sheet'!B16</f>
        <v/>
      </c>
      <c r="C3" s="8" t="str">
        <f>'Data Sheet'!C16</f>
        <v/>
      </c>
      <c r="D3" s="8" t="str">
        <f>'Data Sheet'!D16</f>
        <v/>
      </c>
      <c r="E3" s="8" t="str">
        <f>'Data Sheet'!E16</f>
        <v/>
      </c>
      <c r="F3" s="8" t="str">
        <f>'Data Sheet'!F16</f>
        <v/>
      </c>
      <c r="G3" s="8" t="str">
        <f>'Data Sheet'!G16</f>
        <v/>
      </c>
      <c r="H3" s="8" t="str">
        <f>'Data Sheet'!H16</f>
        <v>Mar-20</v>
      </c>
      <c r="I3" s="8" t="str">
        <f>'Data Sheet'!I16</f>
        <v>Mar-21</v>
      </c>
      <c r="J3" s="8" t="str">
        <f>'Data Sheet'!J16</f>
        <v>Mar-22</v>
      </c>
      <c r="K3" s="8" t="str">
        <f>'Data Sheet'!K16</f>
        <v>Mar-23</v>
      </c>
      <c r="L3" s="9" t="s">
        <v>2</v>
      </c>
      <c r="M3" s="9" t="s">
        <v>3</v>
      </c>
      <c r="N3" s="9" t="s">
        <v>4</v>
      </c>
    </row>
    <row r="4">
      <c r="A4" s="2" t="s">
        <v>5</v>
      </c>
      <c r="B4" s="1" t="str">
        <f>'Data Sheet'!B17</f>
        <v/>
      </c>
      <c r="C4" s="1" t="str">
        <f>'Data Sheet'!C17</f>
        <v/>
      </c>
      <c r="D4" s="1" t="str">
        <f>'Data Sheet'!D17</f>
        <v/>
      </c>
      <c r="E4" s="1" t="str">
        <f>'Data Sheet'!E17</f>
        <v/>
      </c>
      <c r="F4" s="1" t="str">
        <f>'Data Sheet'!F17</f>
        <v/>
      </c>
      <c r="G4" s="1" t="str">
        <f>'Data Sheet'!G17</f>
        <v/>
      </c>
      <c r="H4" s="1" t="str">
        <f>'Data Sheet'!H17</f>
        <v>  27.91 </v>
      </c>
      <c r="I4" s="1" t="str">
        <f>'Data Sheet'!I17</f>
        <v>  50.15 </v>
      </c>
      <c r="J4" s="1" t="str">
        <f>'Data Sheet'!J17</f>
        <v>  103.01 </v>
      </c>
      <c r="K4" s="1" t="str">
        <f>'Data Sheet'!K17</f>
        <v>  109.54 </v>
      </c>
      <c r="L4" s="1" t="str">
        <f>SUM(Quarters!H4:K4)</f>
        <v>  150.65 </v>
      </c>
      <c r="M4" s="1" t="str">
        <f t="shared" ref="M4:N4" si="1">$K4+M23*K4</f>
        <v>  172.79 </v>
      </c>
      <c r="N4" s="1" t="str">
        <f t="shared" si="1"/>
        <v>  166.08 </v>
      </c>
    </row>
    <row r="5">
      <c r="A5" s="6" t="s">
        <v>6</v>
      </c>
      <c r="B5" s="10" t="str">
        <f>SUM('Data Sheet'!B18,'Data Sheet'!B20:B24, -1*'Data Sheet'!B19)</f>
        <v>  -   </v>
      </c>
      <c r="C5" s="10" t="str">
        <f>SUM('Data Sheet'!C18,'Data Sheet'!C20:C24, -1*'Data Sheet'!C19)</f>
        <v>  -   </v>
      </c>
      <c r="D5" s="10" t="str">
        <f>SUM('Data Sheet'!D18,'Data Sheet'!D20:D24, -1*'Data Sheet'!D19)</f>
        <v>  -   </v>
      </c>
      <c r="E5" s="10" t="str">
        <f>SUM('Data Sheet'!E18,'Data Sheet'!E20:E24, -1*'Data Sheet'!E19)</f>
        <v>  -   </v>
      </c>
      <c r="F5" s="10" t="str">
        <f>SUM('Data Sheet'!F18,'Data Sheet'!F20:F24, -1*'Data Sheet'!F19)</f>
        <v>  -   </v>
      </c>
      <c r="G5" s="10" t="str">
        <f>SUM('Data Sheet'!G18,'Data Sheet'!G20:G24, -1*'Data Sheet'!G19)</f>
        <v>  -   </v>
      </c>
      <c r="H5" s="10" t="str">
        <f>SUM('Data Sheet'!H18,'Data Sheet'!H20:H24, -1*'Data Sheet'!H19)</f>
        <v>  48.31 </v>
      </c>
      <c r="I5" s="10" t="str">
        <f>SUM('Data Sheet'!I18,'Data Sheet'!I20:I24, -1*'Data Sheet'!I19)</f>
        <v>  52.25 </v>
      </c>
      <c r="J5" s="10" t="str">
        <f>SUM('Data Sheet'!J18,'Data Sheet'!J20:J24, -1*'Data Sheet'!J19)</f>
        <v>  108.43 </v>
      </c>
      <c r="K5" s="10" t="str">
        <f>SUM('Data Sheet'!K18,'Data Sheet'!K20:K24, -1*'Data Sheet'!K19)</f>
        <v>  137.40 </v>
      </c>
      <c r="L5" s="10" t="str">
        <f>SUM(Quarters!H5:K5)</f>
        <v>  176.89 </v>
      </c>
      <c r="M5" s="10" t="str">
        <f t="shared" ref="M5:N5" si="2">M4-M6</f>
        <v>  172.79 </v>
      </c>
      <c r="N5" s="10" t="str">
        <f t="shared" si="2"/>
        <v>  166.08 </v>
      </c>
    </row>
    <row r="6">
      <c r="A6" s="2" t="s">
        <v>7</v>
      </c>
      <c r="B6" s="1" t="str">
        <f t="shared" ref="B6:K6" si="3">B4-B5</f>
        <v>  -   </v>
      </c>
      <c r="C6" s="1" t="str">
        <f t="shared" si="3"/>
        <v>  -   </v>
      </c>
      <c r="D6" s="1" t="str">
        <f t="shared" si="3"/>
        <v>  -   </v>
      </c>
      <c r="E6" s="1" t="str">
        <f t="shared" si="3"/>
        <v>  -   </v>
      </c>
      <c r="F6" s="1" t="str">
        <f t="shared" si="3"/>
        <v>  -   </v>
      </c>
      <c r="G6" s="1" t="str">
        <f t="shared" si="3"/>
        <v>  -   </v>
      </c>
      <c r="H6" s="1" t="str">
        <f t="shared" si="3"/>
        <v>  -20.40 </v>
      </c>
      <c r="I6" s="1" t="str">
        <f t="shared" si="3"/>
        <v>  -2.10 </v>
      </c>
      <c r="J6" s="1" t="str">
        <f t="shared" si="3"/>
        <v>  -5.42 </v>
      </c>
      <c r="K6" s="1" t="str">
        <f t="shared" si="3"/>
        <v>  -27.86 </v>
      </c>
      <c r="L6" s="1" t="str">
        <f>SUM(Quarters!H6:K6)</f>
        <v>  -26.24 </v>
      </c>
      <c r="M6" s="1" t="str">
        <f t="shared" ref="M6:N6" si="4">M4*M24</f>
        <v>  -   </v>
      </c>
      <c r="N6" s="1" t="str">
        <f t="shared" si="4"/>
        <v>  -   </v>
      </c>
    </row>
    <row r="7">
      <c r="A7" s="6" t="s">
        <v>8</v>
      </c>
      <c r="B7" s="10" t="str">
        <f>'Data Sheet'!B25</f>
        <v/>
      </c>
      <c r="C7" s="10" t="str">
        <f>'Data Sheet'!C25</f>
        <v/>
      </c>
      <c r="D7" s="10" t="str">
        <f>'Data Sheet'!D25</f>
        <v/>
      </c>
      <c r="E7" s="10" t="str">
        <f>'Data Sheet'!E25</f>
        <v/>
      </c>
      <c r="F7" s="10" t="str">
        <f>'Data Sheet'!F25</f>
        <v/>
      </c>
      <c r="G7" s="10" t="str">
        <f>'Data Sheet'!G25</f>
        <v/>
      </c>
      <c r="H7" s="10" t="str">
        <f>'Data Sheet'!H25</f>
        <v>  0.14 </v>
      </c>
      <c r="I7" s="10" t="str">
        <f>'Data Sheet'!I25</f>
        <v>  0.48 </v>
      </c>
      <c r="J7" s="10" t="str">
        <f>'Data Sheet'!J25</f>
        <v>  4.07 </v>
      </c>
      <c r="K7" s="10" t="str">
        <f>'Data Sheet'!K25</f>
        <v>  7.64 </v>
      </c>
      <c r="L7" s="10" t="str">
        <f>SUM(Quarters!H7:K7)</f>
        <v>  5.57 </v>
      </c>
      <c r="M7" s="10">
        <v>0.0</v>
      </c>
      <c r="N7" s="10">
        <v>0.0</v>
      </c>
    </row>
    <row r="8">
      <c r="A8" s="6" t="s">
        <v>9</v>
      </c>
      <c r="B8" s="10" t="str">
        <f>'Data Sheet'!B26</f>
        <v/>
      </c>
      <c r="C8" s="10" t="str">
        <f>'Data Sheet'!C26</f>
        <v/>
      </c>
      <c r="D8" s="10" t="str">
        <f>'Data Sheet'!D26</f>
        <v/>
      </c>
      <c r="E8" s="10" t="str">
        <f>'Data Sheet'!E26</f>
        <v/>
      </c>
      <c r="F8" s="10" t="str">
        <f>'Data Sheet'!F26</f>
        <v/>
      </c>
      <c r="G8" s="10" t="str">
        <f>'Data Sheet'!G26</f>
        <v/>
      </c>
      <c r="H8" s="10" t="str">
        <f>'Data Sheet'!H26</f>
        <v>  4.09 </v>
      </c>
      <c r="I8" s="10" t="str">
        <f>'Data Sheet'!I26</f>
        <v>  5.01 </v>
      </c>
      <c r="J8" s="10" t="str">
        <f>'Data Sheet'!J26</f>
        <v>  5.39 </v>
      </c>
      <c r="K8" s="10" t="str">
        <f>'Data Sheet'!K26</f>
        <v>  6.10 </v>
      </c>
      <c r="L8" s="10" t="str">
        <f>SUM(Quarters!H8:K8)</f>
        <v>  7.12 </v>
      </c>
      <c r="M8" s="10" t="str">
        <f t="shared" ref="M8:N8" si="5">+$L8</f>
        <v>  7.12 </v>
      </c>
      <c r="N8" s="10" t="str">
        <f t="shared" si="5"/>
        <v>  7.12 </v>
      </c>
    </row>
    <row r="9">
      <c r="A9" s="6" t="s">
        <v>10</v>
      </c>
      <c r="B9" s="10" t="str">
        <f>'Data Sheet'!B27</f>
        <v/>
      </c>
      <c r="C9" s="10" t="str">
        <f>'Data Sheet'!C27</f>
        <v/>
      </c>
      <c r="D9" s="10" t="str">
        <f>'Data Sheet'!D27</f>
        <v/>
      </c>
      <c r="E9" s="10" t="str">
        <f>'Data Sheet'!E27</f>
        <v/>
      </c>
      <c r="F9" s="10" t="str">
        <f>'Data Sheet'!F27</f>
        <v/>
      </c>
      <c r="G9" s="10" t="str">
        <f>'Data Sheet'!G27</f>
        <v/>
      </c>
      <c r="H9" s="10" t="str">
        <f>'Data Sheet'!H27</f>
        <v>  0.30 </v>
      </c>
      <c r="I9" s="10" t="str">
        <f>'Data Sheet'!I27</f>
        <v>  0.62 </v>
      </c>
      <c r="J9" s="10" t="str">
        <f>'Data Sheet'!J27</f>
        <v>  0.99 </v>
      </c>
      <c r="K9" s="10" t="str">
        <f>'Data Sheet'!K27</f>
        <v>  1.81 </v>
      </c>
      <c r="L9" s="10" t="str">
        <f>SUM(Quarters!H9:K9)</f>
        <v>  2.55 </v>
      </c>
      <c r="M9" s="10" t="str">
        <f t="shared" ref="M9:N9" si="6">+$L9</f>
        <v>  2.55 </v>
      </c>
      <c r="N9" s="10" t="str">
        <f t="shared" si="6"/>
        <v>  2.55 </v>
      </c>
    </row>
    <row r="10">
      <c r="A10" s="6" t="s">
        <v>11</v>
      </c>
      <c r="B10" s="10" t="str">
        <f>'Data Sheet'!B28</f>
        <v/>
      </c>
      <c r="C10" s="10" t="str">
        <f>'Data Sheet'!C28</f>
        <v/>
      </c>
      <c r="D10" s="10" t="str">
        <f>'Data Sheet'!D28</f>
        <v/>
      </c>
      <c r="E10" s="10" t="str">
        <f>'Data Sheet'!E28</f>
        <v/>
      </c>
      <c r="F10" s="10" t="str">
        <f>'Data Sheet'!F28</f>
        <v/>
      </c>
      <c r="G10" s="10" t="str">
        <f>'Data Sheet'!G28</f>
        <v/>
      </c>
      <c r="H10" s="10" t="str">
        <f>'Data Sheet'!H28</f>
        <v>  -24.65 </v>
      </c>
      <c r="I10" s="10" t="str">
        <f>'Data Sheet'!I28</f>
        <v>  -7.25 </v>
      </c>
      <c r="J10" s="10" t="str">
        <f>'Data Sheet'!J28</f>
        <v>  -7.73 </v>
      </c>
      <c r="K10" s="10" t="str">
        <f>'Data Sheet'!K28</f>
        <v>  -28.13 </v>
      </c>
      <c r="L10" s="10" t="str">
        <f>SUM(Quarters!H10:K10)</f>
        <v>  -30.34 </v>
      </c>
      <c r="M10" s="10" t="str">
        <f t="shared" ref="M10:N10" si="7">M6+M7-SUM(M8:M9)</f>
        <v>  -9.67 </v>
      </c>
      <c r="N10" s="10" t="str">
        <f t="shared" si="7"/>
        <v>  -9.67 </v>
      </c>
    </row>
    <row r="11">
      <c r="A11" s="6" t="s">
        <v>12</v>
      </c>
      <c r="B11" s="10" t="str">
        <f>'Data Sheet'!B29</f>
        <v/>
      </c>
      <c r="C11" s="10" t="str">
        <f>'Data Sheet'!C29</f>
        <v/>
      </c>
      <c r="D11" s="10" t="str">
        <f>'Data Sheet'!D29</f>
        <v/>
      </c>
      <c r="E11" s="10" t="str">
        <f>'Data Sheet'!E29</f>
        <v/>
      </c>
      <c r="F11" s="10" t="str">
        <f>'Data Sheet'!F29</f>
        <v/>
      </c>
      <c r="G11" s="10" t="str">
        <f>'Data Sheet'!G29</f>
        <v/>
      </c>
      <c r="H11" s="10" t="str">
        <f>'Data Sheet'!H29</f>
        <v>  -0.13 </v>
      </c>
      <c r="I11" s="10" t="str">
        <f>'Data Sheet'!I29</f>
        <v>  0.17 </v>
      </c>
      <c r="J11" s="10" t="str">
        <f>'Data Sheet'!J29</f>
        <v>  -0.12 </v>
      </c>
      <c r="K11" s="10" t="str">
        <f>'Data Sheet'!K29</f>
        <v>  0.26 </v>
      </c>
      <c r="L11" s="10" t="str">
        <f>SUM(Quarters!H11:K11)</f>
        <v>  -1.69 </v>
      </c>
      <c r="M11" s="11" t="str">
        <f t="shared" ref="M11:N11" si="8">IF($L10&gt;0,$L11/$L10,0)</f>
        <v>0%</v>
      </c>
      <c r="N11" s="11" t="str">
        <f t="shared" si="8"/>
        <v>0%</v>
      </c>
    </row>
    <row r="12">
      <c r="A12" s="2" t="s">
        <v>13</v>
      </c>
      <c r="B12" s="1" t="str">
        <f>'Data Sheet'!B30</f>
        <v/>
      </c>
      <c r="C12" s="1" t="str">
        <f>'Data Sheet'!C30</f>
        <v/>
      </c>
      <c r="D12" s="1" t="str">
        <f>'Data Sheet'!D30</f>
        <v/>
      </c>
      <c r="E12" s="1" t="str">
        <f>'Data Sheet'!E30</f>
        <v/>
      </c>
      <c r="F12" s="1" t="str">
        <f>'Data Sheet'!F30</f>
        <v/>
      </c>
      <c r="G12" s="1" t="str">
        <f>'Data Sheet'!G30</f>
        <v/>
      </c>
      <c r="H12" s="1" t="str">
        <f>'Data Sheet'!H30</f>
        <v>  -23.91 </v>
      </c>
      <c r="I12" s="1" t="str">
        <f>'Data Sheet'!I30</f>
        <v>  -6.92 </v>
      </c>
      <c r="J12" s="1" t="str">
        <f>'Data Sheet'!J30</f>
        <v>  -5.93 </v>
      </c>
      <c r="K12" s="1" t="str">
        <f>'Data Sheet'!K30</f>
        <v>  -17.66 </v>
      </c>
      <c r="L12" s="1" t="str">
        <f>SUM(Quarters!H12:K12)</f>
        <v>  -19.43 </v>
      </c>
      <c r="M12" s="1" t="str">
        <f t="shared" ref="M12:N12" si="9">M10-M11*M10</f>
        <v>  -9.67 </v>
      </c>
      <c r="N12" s="1" t="str">
        <f t="shared" si="9"/>
        <v>  -9.67 </v>
      </c>
    </row>
    <row r="13">
      <c r="A13" s="6" t="s">
        <v>14</v>
      </c>
      <c r="B13" s="10" t="str">
        <f>IF('Data Sheet'!B93&gt;0,B12/'Data Sheet'!B93,0)</f>
        <v>  -   </v>
      </c>
      <c r="C13" s="10" t="str">
        <f>IF('Data Sheet'!C93&gt;0,C12/'Data Sheet'!C93,0)</f>
        <v>  -   </v>
      </c>
      <c r="D13" s="10" t="str">
        <f>IF('Data Sheet'!D93&gt;0,D12/'Data Sheet'!D93,0)</f>
        <v>  -   </v>
      </c>
      <c r="E13" s="10" t="str">
        <f>IF('Data Sheet'!E93&gt;0,E12/'Data Sheet'!E93,0)</f>
        <v>  -   </v>
      </c>
      <c r="F13" s="10" t="str">
        <f>IF('Data Sheet'!F93&gt;0,F12/'Data Sheet'!F93,0)</f>
        <v>  -   </v>
      </c>
      <c r="G13" s="10" t="str">
        <f>IF('Data Sheet'!G93&gt;0,G12/'Data Sheet'!G93,0)</f>
        <v>  -   </v>
      </c>
      <c r="H13" s="10" t="str">
        <f>IF('Data Sheet'!H93&gt;0,H12/'Data Sheet'!H93,0)</f>
        <v>  -2.78 </v>
      </c>
      <c r="I13" s="10" t="str">
        <f>IF('Data Sheet'!I93&gt;0,I12/'Data Sheet'!I93,0)</f>
        <v>  -0.74 </v>
      </c>
      <c r="J13" s="10" t="str">
        <f>IF('Data Sheet'!J93&gt;0,J12/'Data Sheet'!J93,0)</f>
        <v>  -0.63 </v>
      </c>
      <c r="K13" s="10" t="str">
        <f>IF('Data Sheet'!K93&gt;0,K12/'Data Sheet'!K93,0)</f>
        <v>  -1.87 </v>
      </c>
      <c r="L13" s="10" t="str">
        <f>IF('Data Sheet'!$B6&gt;0,'Profit &amp; Loss'!L12/'Data Sheet'!$B6,0)</f>
        <v>  -2.06 </v>
      </c>
      <c r="M13" s="10" t="str">
        <f>IF('Data Sheet'!$B6&gt;0,'Profit &amp; Loss'!M12/'Data Sheet'!$B6,0)</f>
        <v>  -1.02 </v>
      </c>
      <c r="N13" s="10" t="str">
        <f>IF('Data Sheet'!$B6&gt;0,'Profit &amp; Loss'!N12/'Data Sheet'!$B6,0)</f>
        <v>  -1.02 </v>
      </c>
    </row>
    <row r="14">
      <c r="A14" s="6" t="s">
        <v>15</v>
      </c>
      <c r="B14" s="10" t="str">
        <f t="shared" ref="B14:K14" si="10">IF(B15&gt;0,B15/B13,"")</f>
        <v>  </v>
      </c>
      <c r="C14" s="10" t="str">
        <f t="shared" si="10"/>
        <v>  </v>
      </c>
      <c r="D14" s="10" t="str">
        <f t="shared" si="10"/>
        <v>  </v>
      </c>
      <c r="E14" s="10" t="str">
        <f t="shared" si="10"/>
        <v>  </v>
      </c>
      <c r="F14" s="10" t="str">
        <f t="shared" si="10"/>
        <v>  </v>
      </c>
      <c r="G14" s="10" t="str">
        <f t="shared" si="10"/>
        <v>  </v>
      </c>
      <c r="H14" s="10" t="str">
        <f t="shared" si="10"/>
        <v>  -11.69 </v>
      </c>
      <c r="I14" s="10" t="str">
        <f t="shared" si="10"/>
        <v>  -92.08 </v>
      </c>
      <c r="J14" s="10" t="str">
        <f t="shared" si="10"/>
        <v>  -98.49 </v>
      </c>
      <c r="K14" s="10" t="str">
        <f t="shared" si="10"/>
        <v>  -15.90 </v>
      </c>
      <c r="L14" s="10" t="str">
        <f>IF(L13&gt;0,L15/L13,0)</f>
        <v>  -   </v>
      </c>
      <c r="M14" s="10" t="str">
        <f t="shared" ref="M14:N14" si="11">M25</f>
        <v>  -   </v>
      </c>
      <c r="N14" s="10" t="str">
        <f t="shared" si="11"/>
        <v>  -   </v>
      </c>
    </row>
    <row r="15">
      <c r="A15" s="2" t="s">
        <v>16</v>
      </c>
      <c r="B15" s="1" t="str">
        <f>'Data Sheet'!B90</f>
        <v/>
      </c>
      <c r="C15" s="1" t="str">
        <f>'Data Sheet'!C90</f>
        <v/>
      </c>
      <c r="D15" s="1" t="str">
        <f>'Data Sheet'!D90</f>
        <v/>
      </c>
      <c r="E15" s="1" t="str">
        <f>'Data Sheet'!E90</f>
        <v/>
      </c>
      <c r="F15" s="1" t="str">
        <f>'Data Sheet'!F90</f>
        <v/>
      </c>
      <c r="G15" s="1" t="str">
        <f>'Data Sheet'!G90</f>
        <v/>
      </c>
      <c r="H15" s="1" t="str">
        <f>'Data Sheet'!H90</f>
        <v>  32.50 </v>
      </c>
      <c r="I15" s="1" t="str">
        <f>'Data Sheet'!I90</f>
        <v>  68.15 </v>
      </c>
      <c r="J15" s="1" t="str">
        <f>'Data Sheet'!J90</f>
        <v>  62.00 </v>
      </c>
      <c r="K15" s="1" t="str">
        <f>'Data Sheet'!K90</f>
        <v>  29.77 </v>
      </c>
      <c r="L15" s="1" t="str">
        <f>'Data Sheet'!B8</f>
        <v>  74.48 </v>
      </c>
      <c r="M15" s="12" t="str">
        <f t="shared" ref="M15:N15" si="12">M13*M14</f>
        <v>  -   </v>
      </c>
      <c r="N15" s="13" t="str">
        <f t="shared" si="12"/>
        <v>  -   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2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6" t="s">
        <v>18</v>
      </c>
      <c r="B18" s="14" t="str">
        <f>IF('Data Sheet'!B30&gt;0, 'Data Sheet'!B31/'Data Sheet'!B30, 0)</f>
        <v>0.00%</v>
      </c>
      <c r="C18" s="14" t="str">
        <f>IF('Data Sheet'!C30&gt;0, 'Data Sheet'!C31/'Data Sheet'!C30, 0)</f>
        <v>0.00%</v>
      </c>
      <c r="D18" s="14" t="str">
        <f>IF('Data Sheet'!D30&gt;0, 'Data Sheet'!D31/'Data Sheet'!D30, 0)</f>
        <v>0.00%</v>
      </c>
      <c r="E18" s="14" t="str">
        <f>IF('Data Sheet'!E30&gt;0, 'Data Sheet'!E31/'Data Sheet'!E30, 0)</f>
        <v>0.00%</v>
      </c>
      <c r="F18" s="14" t="str">
        <f>IF('Data Sheet'!F30&gt;0, 'Data Sheet'!F31/'Data Sheet'!F30, 0)</f>
        <v>0.00%</v>
      </c>
      <c r="G18" s="14" t="str">
        <f>IF('Data Sheet'!G30&gt;0, 'Data Sheet'!G31/'Data Sheet'!G30, 0)</f>
        <v>0.00%</v>
      </c>
      <c r="H18" s="14" t="str">
        <f>IF('Data Sheet'!H30&gt;0, 'Data Sheet'!H31/'Data Sheet'!H30, 0)</f>
        <v>0.00%</v>
      </c>
      <c r="I18" s="14" t="str">
        <f>IF('Data Sheet'!I30&gt;0, 'Data Sheet'!I31/'Data Sheet'!I30, 0)</f>
        <v>0.00%</v>
      </c>
      <c r="J18" s="14" t="str">
        <f>IF('Data Sheet'!J30&gt;0, 'Data Sheet'!J31/'Data Sheet'!J30, 0)</f>
        <v>0.00%</v>
      </c>
      <c r="K18" s="14" t="str">
        <f>IF('Data Sheet'!K30&gt;0, 'Data Sheet'!K31/'Data Sheet'!K30, 0)</f>
        <v>0.00%</v>
      </c>
      <c r="L18" s="6"/>
      <c r="M18" s="6"/>
      <c r="N18" s="6"/>
    </row>
    <row r="19">
      <c r="A19" s="6" t="s">
        <v>19</v>
      </c>
      <c r="B19" s="14" t="str">
        <f t="shared" ref="B19:L19" si="13">IF(B6&gt;0,B6/B4,0)</f>
        <v>0.00%</v>
      </c>
      <c r="C19" s="14" t="str">
        <f t="shared" si="13"/>
        <v>0.00%</v>
      </c>
      <c r="D19" s="14" t="str">
        <f t="shared" si="13"/>
        <v>0.00%</v>
      </c>
      <c r="E19" s="14" t="str">
        <f t="shared" si="13"/>
        <v>0.00%</v>
      </c>
      <c r="F19" s="14" t="str">
        <f t="shared" si="13"/>
        <v>0.00%</v>
      </c>
      <c r="G19" s="14" t="str">
        <f t="shared" si="13"/>
        <v>0.00%</v>
      </c>
      <c r="H19" s="14" t="str">
        <f t="shared" si="13"/>
        <v>0.00%</v>
      </c>
      <c r="I19" s="14" t="str">
        <f t="shared" si="13"/>
        <v>0.00%</v>
      </c>
      <c r="J19" s="14" t="str">
        <f t="shared" si="13"/>
        <v>0.00%</v>
      </c>
      <c r="K19" s="14" t="str">
        <f t="shared" si="13"/>
        <v>0.00%</v>
      </c>
      <c r="L19" s="14" t="str">
        <f t="shared" si="13"/>
        <v>0.00%</v>
      </c>
      <c r="M19" s="6"/>
      <c r="N19" s="6"/>
    </row>
    <row r="20">
      <c r="A20" s="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6"/>
      <c r="N20" s="6"/>
    </row>
    <row r="21" ht="15.75" customHeight="1">
      <c r="A21" s="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6"/>
      <c r="N21" s="6"/>
    </row>
    <row r="22" ht="15.75" customHeight="1">
      <c r="A22" s="7"/>
      <c r="B22" s="8"/>
      <c r="C22" s="8"/>
      <c r="D22" s="8"/>
      <c r="E22" s="8"/>
      <c r="F22" s="8"/>
      <c r="G22" s="8" t="s">
        <v>20</v>
      </c>
      <c r="H22" s="8" t="s">
        <v>21</v>
      </c>
      <c r="I22" s="8" t="s">
        <v>22</v>
      </c>
      <c r="J22" s="8" t="s">
        <v>23</v>
      </c>
      <c r="K22" s="8" t="s">
        <v>24</v>
      </c>
      <c r="L22" s="9" t="s">
        <v>25</v>
      </c>
      <c r="M22" s="9" t="s">
        <v>26</v>
      </c>
      <c r="N22" s="9" t="s">
        <v>27</v>
      </c>
    </row>
    <row r="23" ht="15.75" customHeight="1">
      <c r="A23" s="6"/>
      <c r="B23" s="6"/>
      <c r="C23" s="6"/>
      <c r="D23" s="6"/>
      <c r="E23" s="6"/>
      <c r="F23" s="6"/>
      <c r="G23" s="6" t="s">
        <v>28</v>
      </c>
      <c r="H23" s="14" t="str">
        <f>IF(B4=0,"",POWER($K4/B4,1/9)-1)</f>
        <v/>
      </c>
      <c r="I23" s="14" t="str">
        <f>IF(D4=0,"",POWER($K4/D4,1/7)-1)</f>
        <v/>
      </c>
      <c r="J23" s="14" t="str">
        <f>IF(F4=0,"",POWER($K4/F4,1/5)-1)</f>
        <v/>
      </c>
      <c r="K23" s="14" t="str">
        <f>IF(H4=0,"",POWER($K4/H4, 1/3)-1)</f>
        <v>57.74%</v>
      </c>
      <c r="L23" s="14" t="str">
        <f>IF(ISERROR(MAX(IF(J4=0,"",(K4-J4)/J4),IF(K4=0,"",(L4-K4)/K4))),"",MAX(IF(J4=0,"",(K4-J4)/J4),IF(K4=0,"",(L4-K4)/K4)))</f>
        <v>37.53%</v>
      </c>
      <c r="M23" s="15" t="str">
        <f t="shared" ref="M23:M25" si="14">MAX(K23:L23)</f>
        <v>57.74%</v>
      </c>
      <c r="N23" s="15" t="str">
        <f t="shared" ref="N23:N25" si="15">MIN(H23:L23)</f>
        <v>37.53%</v>
      </c>
    </row>
    <row r="24" ht="15.75" customHeight="1">
      <c r="A24" s="6"/>
      <c r="B24" s="6"/>
      <c r="C24" s="6"/>
      <c r="D24" s="6"/>
      <c r="E24" s="6"/>
      <c r="F24" s="6"/>
      <c r="G24" s="6" t="s">
        <v>19</v>
      </c>
      <c r="H24" s="14" t="str">
        <f>IF(SUM(B4:$K$4)=0,"",SUMPRODUCT(B19:$K$19,B4:$K$4)/SUM(B4:$K$4))</f>
        <v>0.00%</v>
      </c>
      <c r="I24" s="14" t="str">
        <f>IF(SUM(E4:$K$4)=0,"",SUMPRODUCT(E19:$K$19,E4:$K$4)/SUM(E4:$K$4))</f>
        <v>0.00%</v>
      </c>
      <c r="J24" s="14" t="str">
        <f>IF(SUM(G4:$K$4)=0,"",SUMPRODUCT(G19:$K$19,G4:$K$4)/SUM(G4:$K$4))</f>
        <v>0.00%</v>
      </c>
      <c r="K24" s="14" t="str">
        <f>IF(SUM(I4:$K$4)=0, "", SUMPRODUCT(I19:$K$19,I4:$K$4)/SUM(I4:$K$4))</f>
        <v>0.00%</v>
      </c>
      <c r="L24" s="14" t="str">
        <f>L19</f>
        <v>0.00%</v>
      </c>
      <c r="M24" s="15" t="str">
        <f t="shared" si="14"/>
        <v>0.00%</v>
      </c>
      <c r="N24" s="15" t="str">
        <f t="shared" si="15"/>
        <v>0.00%</v>
      </c>
    </row>
    <row r="25" ht="15.75" customHeight="1">
      <c r="A25" s="6"/>
      <c r="B25" s="6"/>
      <c r="C25" s="6"/>
      <c r="D25" s="6"/>
      <c r="E25" s="6"/>
      <c r="F25" s="6"/>
      <c r="G25" s="6" t="s">
        <v>29</v>
      </c>
      <c r="H25" s="10" t="str">
        <f>IF(ISERROR(AVERAGEIF(B14:$L14,"&gt;0")),"",AVERAGEIF(B14:$L14,"&gt;0"))</f>
        <v>  </v>
      </c>
      <c r="I25" s="10" t="str">
        <f>IF(ISERROR(AVERAGEIF(E14:$L14,"&gt;0")),"",AVERAGEIF(E14:$L14,"&gt;0"))</f>
        <v>  </v>
      </c>
      <c r="J25" s="10" t="str">
        <f>IF(ISERROR(AVERAGEIF(G14:$L14,"&gt;0")),"",AVERAGEIF(G14:$L14,"&gt;0"))</f>
        <v>  </v>
      </c>
      <c r="K25" s="10" t="str">
        <f>IF(ISERROR(AVERAGEIF(I14:$L14,"&gt;0")),"",AVERAGEIF(I14:$L14,"&gt;0"))</f>
        <v>  </v>
      </c>
      <c r="L25" s="10" t="str">
        <f>L14</f>
        <v>  -   </v>
      </c>
      <c r="M25" s="1" t="str">
        <f t="shared" si="14"/>
        <v>  -   </v>
      </c>
      <c r="N25" s="1" t="str">
        <f t="shared" si="15"/>
        <v>  -   </v>
      </c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</sheetData>
  <hyperlinks>
    <hyperlink r:id="rId1" ref="M1"/>
  </hyperlinks>
  <printOptions gridLines="1"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0.71"/>
    <col customWidth="1" min="2" max="11" width="13.43"/>
  </cols>
  <sheetData>
    <row r="1">
      <c r="A1" s="1" t="str">
        <f>'Profit &amp; Loss'!A1</f>
        <v> NIYOGIN FINTECH LTD </v>
      </c>
      <c r="B1" s="2"/>
      <c r="C1" s="2"/>
      <c r="D1" s="2"/>
      <c r="E1" s="3" t="str">
        <f>UPDATE</f>
        <v>  </v>
      </c>
      <c r="F1" s="2"/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Sheet'!B41</f>
        <v>Jun-21</v>
      </c>
      <c r="C3" s="8" t="str">
        <f>'Data Sheet'!C41</f>
        <v>Sep-21</v>
      </c>
      <c r="D3" s="8" t="str">
        <f>'Data Sheet'!D41</f>
        <v>Dec-21</v>
      </c>
      <c r="E3" s="8" t="str">
        <f>'Data Sheet'!E41</f>
        <v>Mar-22</v>
      </c>
      <c r="F3" s="8" t="str">
        <f>'Data Sheet'!F41</f>
        <v>Jun-22</v>
      </c>
      <c r="G3" s="8" t="str">
        <f>'Data Sheet'!G41</f>
        <v>Sep-22</v>
      </c>
      <c r="H3" s="8" t="str">
        <f>'Data Sheet'!H41</f>
        <v>Dec-22</v>
      </c>
      <c r="I3" s="8" t="str">
        <f>'Data Sheet'!I41</f>
        <v>Mar-23</v>
      </c>
      <c r="J3" s="8" t="str">
        <f>'Data Sheet'!J41</f>
        <v>Jun-23</v>
      </c>
      <c r="K3" s="8" t="str">
        <f>'Data Sheet'!K41</f>
        <v>Sep-23</v>
      </c>
    </row>
    <row r="4">
      <c r="A4" s="2" t="s">
        <v>5</v>
      </c>
      <c r="B4" s="1" t="str">
        <f>'Data Sheet'!B42</f>
        <v>  20.57 </v>
      </c>
      <c r="C4" s="1" t="str">
        <f>'Data Sheet'!C42</f>
        <v>  25.35 </v>
      </c>
      <c r="D4" s="1" t="str">
        <f>'Data Sheet'!D42</f>
        <v>  27.08 </v>
      </c>
      <c r="E4" s="1" t="str">
        <f>'Data Sheet'!E42</f>
        <v>  29.78 </v>
      </c>
      <c r="F4" s="1" t="str">
        <f>'Data Sheet'!F42</f>
        <v>  24.75 </v>
      </c>
      <c r="G4" s="1" t="str">
        <f>'Data Sheet'!G42</f>
        <v>  25.25 </v>
      </c>
      <c r="H4" s="1" t="str">
        <f>'Data Sheet'!H42</f>
        <v>  24.93 </v>
      </c>
      <c r="I4" s="1" t="str">
        <f>'Data Sheet'!I42</f>
        <v>  33.73 </v>
      </c>
      <c r="J4" s="1" t="str">
        <f>'Data Sheet'!J42</f>
        <v>  44.86 </v>
      </c>
      <c r="K4" s="1" t="str">
        <f>'Data Sheet'!K42</f>
        <v>  47.13 </v>
      </c>
    </row>
    <row r="5">
      <c r="A5" s="6" t="s">
        <v>6</v>
      </c>
      <c r="B5" s="10" t="str">
        <f>'Data Sheet'!B43</f>
        <v>  22.39 </v>
      </c>
      <c r="C5" s="10" t="str">
        <f>'Data Sheet'!C43</f>
        <v>  26.44 </v>
      </c>
      <c r="D5" s="10" t="str">
        <f>'Data Sheet'!D43</f>
        <v>  28.72 </v>
      </c>
      <c r="E5" s="10" t="str">
        <f>'Data Sheet'!E43</f>
        <v>  31.21 </v>
      </c>
      <c r="F5" s="10" t="str">
        <f>'Data Sheet'!F43</f>
        <v>  32.26 </v>
      </c>
      <c r="G5" s="10" t="str">
        <f>'Data Sheet'!G43</f>
        <v>  34.76 </v>
      </c>
      <c r="H5" s="10" t="str">
        <f>'Data Sheet'!H43</f>
        <v>  33.86 </v>
      </c>
      <c r="I5" s="10" t="str">
        <f>'Data Sheet'!I43</f>
        <v>  37.48 </v>
      </c>
      <c r="J5" s="10" t="str">
        <f>'Data Sheet'!J43</f>
        <v>  50.00 </v>
      </c>
      <c r="K5" s="10" t="str">
        <f>'Data Sheet'!K43</f>
        <v>  55.55 </v>
      </c>
    </row>
    <row r="6">
      <c r="A6" s="2" t="s">
        <v>7</v>
      </c>
      <c r="B6" s="1" t="str">
        <f>'Data Sheet'!B50</f>
        <v>  -1.82 </v>
      </c>
      <c r="C6" s="1" t="str">
        <f>'Data Sheet'!C50</f>
        <v>  -1.09 </v>
      </c>
      <c r="D6" s="1" t="str">
        <f>'Data Sheet'!D50</f>
        <v>  -1.64 </v>
      </c>
      <c r="E6" s="1" t="str">
        <f>'Data Sheet'!E50</f>
        <v>  -1.43 </v>
      </c>
      <c r="F6" s="1" t="str">
        <f>'Data Sheet'!F50</f>
        <v>  -7.51 </v>
      </c>
      <c r="G6" s="1" t="str">
        <f>'Data Sheet'!G50</f>
        <v>  -9.51 </v>
      </c>
      <c r="H6" s="1" t="str">
        <f>'Data Sheet'!H50</f>
        <v>  -8.93 </v>
      </c>
      <c r="I6" s="1" t="str">
        <f>'Data Sheet'!I50</f>
        <v>  -3.75 </v>
      </c>
      <c r="J6" s="1" t="str">
        <f>'Data Sheet'!J50</f>
        <v>  -5.14 </v>
      </c>
      <c r="K6" s="1" t="str">
        <f>'Data Sheet'!K50</f>
        <v>  -8.42 </v>
      </c>
    </row>
    <row r="7">
      <c r="A7" s="6" t="s">
        <v>8</v>
      </c>
      <c r="B7" s="10" t="str">
        <f>'Data Sheet'!B44</f>
        <v>  1.49 </v>
      </c>
      <c r="C7" s="10" t="str">
        <f>'Data Sheet'!C44</f>
        <v>  0.65 </v>
      </c>
      <c r="D7" s="10" t="str">
        <f>'Data Sheet'!D44</f>
        <v>  0.65 </v>
      </c>
      <c r="E7" s="10" t="str">
        <f>'Data Sheet'!E44</f>
        <v>  1.50 </v>
      </c>
      <c r="F7" s="10" t="str">
        <f>'Data Sheet'!F44</f>
        <v>  2.68 </v>
      </c>
      <c r="G7" s="10" t="str">
        <f>'Data Sheet'!G44</f>
        <v>  1.20 </v>
      </c>
      <c r="H7" s="10" t="str">
        <f>'Data Sheet'!H44</f>
        <v>  2.05 </v>
      </c>
      <c r="I7" s="10" t="str">
        <f>'Data Sheet'!I44</f>
        <v>  2.57 </v>
      </c>
      <c r="J7" s="10" t="str">
        <f>'Data Sheet'!J44</f>
        <v>  0.68 </v>
      </c>
      <c r="K7" s="10" t="str">
        <f>'Data Sheet'!K44</f>
        <v>  0.27 </v>
      </c>
    </row>
    <row r="8">
      <c r="A8" s="6" t="s">
        <v>9</v>
      </c>
      <c r="B8" s="10" t="str">
        <f>'Data Sheet'!B45</f>
        <v>  1.36 </v>
      </c>
      <c r="C8" s="10" t="str">
        <f>'Data Sheet'!C45</f>
        <v>  1.38 </v>
      </c>
      <c r="D8" s="10" t="str">
        <f>'Data Sheet'!D45</f>
        <v>  1.32 </v>
      </c>
      <c r="E8" s="10" t="str">
        <f>'Data Sheet'!E45</f>
        <v>  1.32 </v>
      </c>
      <c r="F8" s="10" t="str">
        <f>'Data Sheet'!F45</f>
        <v>  1.34 </v>
      </c>
      <c r="G8" s="10" t="str">
        <f>'Data Sheet'!G45</f>
        <v>  1.51 </v>
      </c>
      <c r="H8" s="10" t="str">
        <f>'Data Sheet'!H45</f>
        <v>  1.57 </v>
      </c>
      <c r="I8" s="10" t="str">
        <f>'Data Sheet'!I45</f>
        <v>  1.69 </v>
      </c>
      <c r="J8" s="10" t="str">
        <f>'Data Sheet'!J45</f>
        <v>  1.90 </v>
      </c>
      <c r="K8" s="10" t="str">
        <f>'Data Sheet'!K45</f>
        <v>  1.96 </v>
      </c>
    </row>
    <row r="9">
      <c r="A9" s="6" t="s">
        <v>10</v>
      </c>
      <c r="B9" s="10" t="str">
        <f>'Data Sheet'!B46</f>
        <v>  0.06 </v>
      </c>
      <c r="C9" s="10" t="str">
        <f>'Data Sheet'!C46</f>
        <v>  0.06 </v>
      </c>
      <c r="D9" s="10" t="str">
        <f>'Data Sheet'!D46</f>
        <v>  0.20 </v>
      </c>
      <c r="E9" s="10" t="str">
        <f>'Data Sheet'!E46</f>
        <v>  -0.11 </v>
      </c>
      <c r="F9" s="10" t="str">
        <f>'Data Sheet'!F46</f>
        <v>  0.05 </v>
      </c>
      <c r="G9" s="10" t="str">
        <f>'Data Sheet'!G46</f>
        <v>  0.08 </v>
      </c>
      <c r="H9" s="10" t="str">
        <f>'Data Sheet'!H46</f>
        <v>  0.25 </v>
      </c>
      <c r="I9" s="10" t="str">
        <f>'Data Sheet'!I46</f>
        <v>  0.44 </v>
      </c>
      <c r="J9" s="10" t="str">
        <f>'Data Sheet'!J46</f>
        <v>  0.79 </v>
      </c>
      <c r="K9" s="10" t="str">
        <f>'Data Sheet'!K46</f>
        <v>  1.07 </v>
      </c>
    </row>
    <row r="10">
      <c r="A10" s="6" t="s">
        <v>11</v>
      </c>
      <c r="B10" s="10" t="str">
        <f>'Data Sheet'!B47</f>
        <v>  -1.75 </v>
      </c>
      <c r="C10" s="10" t="str">
        <f>'Data Sheet'!C47</f>
        <v>  -1.88 </v>
      </c>
      <c r="D10" s="10" t="str">
        <f>'Data Sheet'!D47</f>
        <v>  -2.51 </v>
      </c>
      <c r="E10" s="10" t="str">
        <f>'Data Sheet'!E47</f>
        <v>  -1.14 </v>
      </c>
      <c r="F10" s="10" t="str">
        <f>'Data Sheet'!F47</f>
        <v>  -6.22 </v>
      </c>
      <c r="G10" s="10" t="str">
        <f>'Data Sheet'!G47</f>
        <v>  -9.90 </v>
      </c>
      <c r="H10" s="10" t="str">
        <f>'Data Sheet'!H47</f>
        <v>  -8.70 </v>
      </c>
      <c r="I10" s="10" t="str">
        <f>'Data Sheet'!I47</f>
        <v>  -3.31 </v>
      </c>
      <c r="J10" s="10" t="str">
        <f>'Data Sheet'!J47</f>
        <v>  -7.15 </v>
      </c>
      <c r="K10" s="10" t="str">
        <f>'Data Sheet'!K47</f>
        <v>  -11.18 </v>
      </c>
    </row>
    <row r="11">
      <c r="A11" s="6" t="s">
        <v>12</v>
      </c>
      <c r="B11" s="10" t="str">
        <f>'Data Sheet'!B48</f>
        <v>  0.10 </v>
      </c>
      <c r="C11" s="10" t="str">
        <f>'Data Sheet'!C48</f>
        <v>  0.14 </v>
      </c>
      <c r="D11" s="10" t="str">
        <f>'Data Sheet'!D48</f>
        <v>  -0.42 </v>
      </c>
      <c r="E11" s="10" t="str">
        <f>'Data Sheet'!E48</f>
        <v>  0.04 </v>
      </c>
      <c r="F11" s="10" t="str">
        <f>'Data Sheet'!F48</f>
        <v>  0.08 </v>
      </c>
      <c r="G11" s="10" t="str">
        <f>'Data Sheet'!G48</f>
        <v>  -0.02 </v>
      </c>
      <c r="H11" s="10" t="str">
        <f>'Data Sheet'!H48</f>
        <v>  0.16 </v>
      </c>
      <c r="I11" s="10" t="str">
        <f>'Data Sheet'!I48</f>
        <v>  0.04 </v>
      </c>
      <c r="J11" s="10" t="str">
        <f>'Data Sheet'!J48</f>
        <v>  -0.51 </v>
      </c>
      <c r="K11" s="10" t="str">
        <f>'Data Sheet'!K48</f>
        <v>  -1.38 </v>
      </c>
    </row>
    <row r="12">
      <c r="A12" s="2" t="s">
        <v>13</v>
      </c>
      <c r="B12" s="1" t="str">
        <f>'Data Sheet'!B49</f>
        <v>  -1.54 </v>
      </c>
      <c r="C12" s="1" t="str">
        <f>'Data Sheet'!C49</f>
        <v>  -1.75 </v>
      </c>
      <c r="D12" s="1" t="str">
        <f>'Data Sheet'!D49</f>
        <v>  -1.66 </v>
      </c>
      <c r="E12" s="1" t="str">
        <f>'Data Sheet'!E49</f>
        <v>  -0.75 </v>
      </c>
      <c r="F12" s="1" t="str">
        <f>'Data Sheet'!F49</f>
        <v>  -4.16 </v>
      </c>
      <c r="G12" s="1" t="str">
        <f>'Data Sheet'!G49</f>
        <v>  -5.62 </v>
      </c>
      <c r="H12" s="1" t="str">
        <f>'Data Sheet'!H49</f>
        <v>  -5.38 </v>
      </c>
      <c r="I12" s="1" t="str">
        <f>'Data Sheet'!I49</f>
        <v>  -2.50 </v>
      </c>
      <c r="J12" s="1" t="str">
        <f>'Data Sheet'!J49</f>
        <v>  -4.79 </v>
      </c>
      <c r="K12" s="1" t="str">
        <f>'Data Sheet'!K49</f>
        <v>  -6.76 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2" t="s">
        <v>19</v>
      </c>
      <c r="B14" s="16" t="str">
        <f t="shared" ref="B14:K14" si="1">IF(B4&gt;0,B6/B4,"")</f>
        <v>-9%</v>
      </c>
      <c r="C14" s="16" t="str">
        <f t="shared" si="1"/>
        <v>-4%</v>
      </c>
      <c r="D14" s="16" t="str">
        <f t="shared" si="1"/>
        <v>-6%</v>
      </c>
      <c r="E14" s="16" t="str">
        <f t="shared" si="1"/>
        <v>-5%</v>
      </c>
      <c r="F14" s="16" t="str">
        <f t="shared" si="1"/>
        <v>-30%</v>
      </c>
      <c r="G14" s="16" t="str">
        <f t="shared" si="1"/>
        <v>-38%</v>
      </c>
      <c r="H14" s="16" t="str">
        <f t="shared" si="1"/>
        <v>-36%</v>
      </c>
      <c r="I14" s="16" t="str">
        <f t="shared" si="1"/>
        <v>-11%</v>
      </c>
      <c r="J14" s="16" t="str">
        <f t="shared" si="1"/>
        <v>-11%</v>
      </c>
      <c r="K14" s="16" t="str">
        <f t="shared" si="1"/>
        <v>-18%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2.86"/>
    <col customWidth="1" min="2" max="2" width="13.43"/>
    <col customWidth="1" min="3" max="11" width="15.43"/>
  </cols>
  <sheetData>
    <row r="1">
      <c r="A1" s="1" t="str">
        <f>'Profit &amp; Loss'!A1</f>
        <v> NIYOGIN FINTECH LTD </v>
      </c>
      <c r="B1" s="2"/>
      <c r="C1" s="2"/>
      <c r="D1" s="2"/>
      <c r="E1" s="3" t="str">
        <f>UPDATE</f>
        <v>  </v>
      </c>
      <c r="F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2"/>
      <c r="H2" s="2"/>
      <c r="I2" s="6"/>
      <c r="J2" s="6"/>
      <c r="K2" s="6"/>
    </row>
    <row r="3">
      <c r="A3" s="7" t="s">
        <v>1</v>
      </c>
      <c r="B3" s="8" t="str">
        <f>'Data Sheet'!B56</f>
        <v/>
      </c>
      <c r="C3" s="8" t="str">
        <f>'Data Sheet'!C56</f>
        <v/>
      </c>
      <c r="D3" s="8" t="str">
        <f>'Data Sheet'!D56</f>
        <v/>
      </c>
      <c r="E3" s="8" t="str">
        <f>'Data Sheet'!E56</f>
        <v/>
      </c>
      <c r="F3" s="8" t="str">
        <f>'Data Sheet'!F56</f>
        <v/>
      </c>
      <c r="G3" s="8" t="str">
        <f>'Data Sheet'!G56</f>
        <v/>
      </c>
      <c r="H3" s="8" t="str">
        <f>'Data Sheet'!H56</f>
        <v>Mar-20</v>
      </c>
      <c r="I3" s="8" t="str">
        <f>'Data Sheet'!I56</f>
        <v>Mar-21</v>
      </c>
      <c r="J3" s="8" t="str">
        <f>'Data Sheet'!J56</f>
        <v>Mar-22</v>
      </c>
      <c r="K3" s="8" t="str">
        <f>'Data Sheet'!K56</f>
        <v>Mar-23</v>
      </c>
    </row>
    <row r="4">
      <c r="A4" s="6" t="s">
        <v>30</v>
      </c>
      <c r="B4" s="18" t="str">
        <f>'Data Sheet'!B57</f>
        <v/>
      </c>
      <c r="C4" s="18" t="str">
        <f>'Data Sheet'!C57</f>
        <v/>
      </c>
      <c r="D4" s="18" t="str">
        <f>'Data Sheet'!D57</f>
        <v/>
      </c>
      <c r="E4" s="18" t="str">
        <f>'Data Sheet'!E57</f>
        <v/>
      </c>
      <c r="F4" s="18" t="str">
        <f>'Data Sheet'!F57</f>
        <v/>
      </c>
      <c r="G4" s="18" t="str">
        <f>'Data Sheet'!G57</f>
        <v/>
      </c>
      <c r="H4" s="18" t="str">
        <f>'Data Sheet'!H57</f>
        <v>  85.99 </v>
      </c>
      <c r="I4" s="18" t="str">
        <f>'Data Sheet'!I57</f>
        <v>  93.50 </v>
      </c>
      <c r="J4" s="18" t="str">
        <f>'Data Sheet'!J57</f>
        <v>  94.21 </v>
      </c>
      <c r="K4" s="18" t="str">
        <f>'Data Sheet'!K57</f>
        <v>  94.34 </v>
      </c>
    </row>
    <row r="5">
      <c r="A5" s="6" t="s">
        <v>31</v>
      </c>
      <c r="B5" s="18" t="str">
        <f>'Data Sheet'!B58</f>
        <v/>
      </c>
      <c r="C5" s="18" t="str">
        <f>'Data Sheet'!C58</f>
        <v/>
      </c>
      <c r="D5" s="18" t="str">
        <f>'Data Sheet'!D58</f>
        <v/>
      </c>
      <c r="E5" s="18" t="str">
        <f>'Data Sheet'!E58</f>
        <v/>
      </c>
      <c r="F5" s="18" t="str">
        <f>'Data Sheet'!F58</f>
        <v/>
      </c>
      <c r="G5" s="18" t="str">
        <f>'Data Sheet'!G58</f>
        <v/>
      </c>
      <c r="H5" s="18" t="str">
        <f>'Data Sheet'!H58</f>
        <v>  155.41 </v>
      </c>
      <c r="I5" s="18" t="str">
        <f>'Data Sheet'!I58</f>
        <v>  191.95 </v>
      </c>
      <c r="J5" s="18" t="str">
        <f>'Data Sheet'!J58</f>
        <v>  191.68 </v>
      </c>
      <c r="K5" s="18" t="str">
        <f>'Data Sheet'!K58</f>
        <v>  178.22 </v>
      </c>
    </row>
    <row r="6">
      <c r="A6" s="6" t="s">
        <v>32</v>
      </c>
      <c r="B6" s="18" t="str">
        <f>'Data Sheet'!B59</f>
        <v/>
      </c>
      <c r="C6" s="18" t="str">
        <f>'Data Sheet'!C59</f>
        <v/>
      </c>
      <c r="D6" s="18" t="str">
        <f>'Data Sheet'!D59</f>
        <v/>
      </c>
      <c r="E6" s="18" t="str">
        <f>'Data Sheet'!E59</f>
        <v/>
      </c>
      <c r="F6" s="18" t="str">
        <f>'Data Sheet'!F59</f>
        <v/>
      </c>
      <c r="G6" s="18" t="str">
        <f>'Data Sheet'!G59</f>
        <v/>
      </c>
      <c r="H6" s="18" t="str">
        <f>'Data Sheet'!H59</f>
        <v>  0.22 </v>
      </c>
      <c r="I6" s="18" t="str">
        <f>'Data Sheet'!I59</f>
        <v>  0.29 </v>
      </c>
      <c r="J6" s="18" t="str">
        <f>'Data Sheet'!J59</f>
        <v>  0.29 </v>
      </c>
      <c r="K6" s="18" t="str">
        <f>'Data Sheet'!K59</f>
        <v>  0.07 </v>
      </c>
    </row>
    <row r="7">
      <c r="A7" s="6" t="s">
        <v>33</v>
      </c>
      <c r="B7" s="18" t="str">
        <f>'Data Sheet'!B60</f>
        <v/>
      </c>
      <c r="C7" s="18" t="str">
        <f>'Data Sheet'!C60</f>
        <v/>
      </c>
      <c r="D7" s="18" t="str">
        <f>'Data Sheet'!D60</f>
        <v/>
      </c>
      <c r="E7" s="18" t="str">
        <f>'Data Sheet'!E60</f>
        <v/>
      </c>
      <c r="F7" s="18" t="str">
        <f>'Data Sheet'!F60</f>
        <v/>
      </c>
      <c r="G7" s="18" t="str">
        <f>'Data Sheet'!G60</f>
        <v/>
      </c>
      <c r="H7" s="18" t="str">
        <f>'Data Sheet'!H60</f>
        <v>  8.77 </v>
      </c>
      <c r="I7" s="18" t="str">
        <f>'Data Sheet'!I60</f>
        <v>  82.37 </v>
      </c>
      <c r="J7" s="18" t="str">
        <f>'Data Sheet'!J60</f>
        <v>  76.81 </v>
      </c>
      <c r="K7" s="18" t="str">
        <f>'Data Sheet'!K60</f>
        <v>  71.94 </v>
      </c>
    </row>
    <row r="8">
      <c r="A8" s="2" t="s">
        <v>34</v>
      </c>
      <c r="B8" s="19" t="str">
        <f>'Data Sheet'!B61</f>
        <v/>
      </c>
      <c r="C8" s="19" t="str">
        <f>'Data Sheet'!C61</f>
        <v/>
      </c>
      <c r="D8" s="19" t="str">
        <f>'Data Sheet'!D61</f>
        <v/>
      </c>
      <c r="E8" s="19" t="str">
        <f>'Data Sheet'!E61</f>
        <v/>
      </c>
      <c r="F8" s="19" t="str">
        <f>'Data Sheet'!F61</f>
        <v/>
      </c>
      <c r="G8" s="19" t="str">
        <f>'Data Sheet'!G61</f>
        <v/>
      </c>
      <c r="H8" s="19" t="str">
        <f>'Data Sheet'!H61</f>
        <v>  250.39 </v>
      </c>
      <c r="I8" s="19" t="str">
        <f>'Data Sheet'!I61</f>
        <v>  368.11 </v>
      </c>
      <c r="J8" s="19" t="str">
        <f>'Data Sheet'!J61</f>
        <v>  362.99 </v>
      </c>
      <c r="K8" s="19" t="str">
        <f>'Data Sheet'!K61</f>
        <v>  344.57 </v>
      </c>
    </row>
    <row r="9">
      <c r="A9" s="2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6" t="s">
        <v>35</v>
      </c>
      <c r="B10" s="18" t="str">
        <f>'Data Sheet'!B62</f>
        <v/>
      </c>
      <c r="C10" s="18" t="str">
        <f>'Data Sheet'!C62</f>
        <v/>
      </c>
      <c r="D10" s="18" t="str">
        <f>'Data Sheet'!D62</f>
        <v/>
      </c>
      <c r="E10" s="18" t="str">
        <f>'Data Sheet'!E62</f>
        <v/>
      </c>
      <c r="F10" s="18" t="str">
        <f>'Data Sheet'!F62</f>
        <v/>
      </c>
      <c r="G10" s="18" t="str">
        <f>'Data Sheet'!G62</f>
        <v/>
      </c>
      <c r="H10" s="18" t="str">
        <f>'Data Sheet'!H62</f>
        <v>  13.51 </v>
      </c>
      <c r="I10" s="18" t="str">
        <f>'Data Sheet'!I62</f>
        <v>  124.90 </v>
      </c>
      <c r="J10" s="18" t="str">
        <f>'Data Sheet'!J62</f>
        <v>  100.76 </v>
      </c>
      <c r="K10" s="18" t="str">
        <f>'Data Sheet'!K62</f>
        <v>  111.28 </v>
      </c>
    </row>
    <row r="11">
      <c r="A11" s="6" t="s">
        <v>36</v>
      </c>
      <c r="B11" s="18" t="str">
        <f>'Data Sheet'!B63</f>
        <v/>
      </c>
      <c r="C11" s="18" t="str">
        <f>'Data Sheet'!C63</f>
        <v/>
      </c>
      <c r="D11" s="18" t="str">
        <f>'Data Sheet'!D63</f>
        <v/>
      </c>
      <c r="E11" s="18" t="str">
        <f>'Data Sheet'!E63</f>
        <v/>
      </c>
      <c r="F11" s="18" t="str">
        <f>'Data Sheet'!F63</f>
        <v/>
      </c>
      <c r="G11" s="18" t="str">
        <f>'Data Sheet'!G63</f>
        <v/>
      </c>
      <c r="H11" s="18" t="str">
        <f>'Data Sheet'!H63</f>
        <v>  0.07 </v>
      </c>
      <c r="I11" s="18" t="str">
        <f>'Data Sheet'!I63</f>
        <v>  0.08 </v>
      </c>
      <c r="J11" s="18" t="str">
        <f>'Data Sheet'!J63</f>
        <v/>
      </c>
      <c r="K11" s="18" t="str">
        <f>'Data Sheet'!K63</f>
        <v>  0.20 </v>
      </c>
    </row>
    <row r="12">
      <c r="A12" s="6" t="s">
        <v>37</v>
      </c>
      <c r="B12" s="18" t="str">
        <f>'Data Sheet'!B64</f>
        <v/>
      </c>
      <c r="C12" s="18" t="str">
        <f>'Data Sheet'!C64</f>
        <v/>
      </c>
      <c r="D12" s="18" t="str">
        <f>'Data Sheet'!D64</f>
        <v/>
      </c>
      <c r="E12" s="18" t="str">
        <f>'Data Sheet'!E64</f>
        <v/>
      </c>
      <c r="F12" s="18" t="str">
        <f>'Data Sheet'!F64</f>
        <v/>
      </c>
      <c r="G12" s="18" t="str">
        <f>'Data Sheet'!G64</f>
        <v/>
      </c>
      <c r="H12" s="18" t="str">
        <f>'Data Sheet'!H64</f>
        <v>  59.72 </v>
      </c>
      <c r="I12" s="18" t="str">
        <f>'Data Sheet'!I64</f>
        <v>  80.26 </v>
      </c>
      <c r="J12" s="18" t="str">
        <f>'Data Sheet'!J64</f>
        <v>  62.89 </v>
      </c>
      <c r="K12" s="18" t="str">
        <f>'Data Sheet'!K64</f>
        <v>  7.02 </v>
      </c>
    </row>
    <row r="13">
      <c r="A13" s="6" t="s">
        <v>38</v>
      </c>
      <c r="B13" s="18" t="str">
        <f>'Data Sheet'!B65</f>
        <v/>
      </c>
      <c r="C13" s="18" t="str">
        <f>'Data Sheet'!C65</f>
        <v/>
      </c>
      <c r="D13" s="18" t="str">
        <f>'Data Sheet'!D65</f>
        <v/>
      </c>
      <c r="E13" s="18" t="str">
        <f>'Data Sheet'!E65</f>
        <v/>
      </c>
      <c r="F13" s="18" t="str">
        <f>'Data Sheet'!F65</f>
        <v/>
      </c>
      <c r="G13" s="18" t="str">
        <f>'Data Sheet'!G65</f>
        <v/>
      </c>
      <c r="H13" s="18" t="str">
        <f>'Data Sheet'!H65</f>
        <v>  177.09 </v>
      </c>
      <c r="I13" s="18" t="str">
        <f>'Data Sheet'!I65</f>
        <v>  162.87 </v>
      </c>
      <c r="J13" s="18" t="str">
        <f>'Data Sheet'!J65</f>
        <v>  199.34 </v>
      </c>
      <c r="K13" s="18" t="str">
        <f>'Data Sheet'!K65</f>
        <v>  226.07 </v>
      </c>
    </row>
    <row r="14">
      <c r="A14" s="2" t="s">
        <v>34</v>
      </c>
      <c r="B14" s="18" t="str">
        <f>'Data Sheet'!B66</f>
        <v/>
      </c>
      <c r="C14" s="18" t="str">
        <f>'Data Sheet'!C66</f>
        <v/>
      </c>
      <c r="D14" s="18" t="str">
        <f>'Data Sheet'!D66</f>
        <v/>
      </c>
      <c r="E14" s="18" t="str">
        <f>'Data Sheet'!E66</f>
        <v/>
      </c>
      <c r="F14" s="18" t="str">
        <f>'Data Sheet'!F66</f>
        <v/>
      </c>
      <c r="G14" s="18" t="str">
        <f>'Data Sheet'!G66</f>
        <v/>
      </c>
      <c r="H14" s="18" t="str">
        <f>'Data Sheet'!H66</f>
        <v>  250.39 </v>
      </c>
      <c r="I14" s="18" t="str">
        <f>'Data Sheet'!I66</f>
        <v>  368.11 </v>
      </c>
      <c r="J14" s="18" t="str">
        <f>'Data Sheet'!J66</f>
        <v>  362.99 </v>
      </c>
      <c r="K14" s="18" t="str">
        <f>'Data Sheet'!K66</f>
        <v>  344.57 </v>
      </c>
    </row>
    <row r="1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6" t="s">
        <v>39</v>
      </c>
      <c r="B16" s="10" t="str">
        <f t="shared" ref="B16:K16" si="1">B13-B7</f>
        <v>  -   </v>
      </c>
      <c r="C16" s="10" t="str">
        <f t="shared" si="1"/>
        <v>  -   </v>
      </c>
      <c r="D16" s="10" t="str">
        <f t="shared" si="1"/>
        <v>  -   </v>
      </c>
      <c r="E16" s="10" t="str">
        <f t="shared" si="1"/>
        <v>  -   </v>
      </c>
      <c r="F16" s="10" t="str">
        <f t="shared" si="1"/>
        <v>  -   </v>
      </c>
      <c r="G16" s="10" t="str">
        <f t="shared" si="1"/>
        <v>  -   </v>
      </c>
      <c r="H16" s="10" t="str">
        <f t="shared" si="1"/>
        <v>  168.32 </v>
      </c>
      <c r="I16" s="10" t="str">
        <f t="shared" si="1"/>
        <v>  80.50 </v>
      </c>
      <c r="J16" s="10" t="str">
        <f t="shared" si="1"/>
        <v>  122.53 </v>
      </c>
      <c r="K16" s="10" t="str">
        <f t="shared" si="1"/>
        <v>  154.13 </v>
      </c>
    </row>
    <row r="17">
      <c r="A17" s="6" t="s">
        <v>40</v>
      </c>
      <c r="B17" s="10" t="str">
        <f>'Data Sheet'!B67</f>
        <v/>
      </c>
      <c r="C17" s="10" t="str">
        <f>'Data Sheet'!C67</f>
        <v/>
      </c>
      <c r="D17" s="10" t="str">
        <f>'Data Sheet'!D67</f>
        <v/>
      </c>
      <c r="E17" s="10" t="str">
        <f>'Data Sheet'!E67</f>
        <v/>
      </c>
      <c r="F17" s="10" t="str">
        <f>'Data Sheet'!F67</f>
        <v/>
      </c>
      <c r="G17" s="10" t="str">
        <f>'Data Sheet'!G67</f>
        <v/>
      </c>
      <c r="H17" s="10" t="str">
        <f>'Data Sheet'!H67</f>
        <v>  0.04 </v>
      </c>
      <c r="I17" s="10" t="str">
        <f>'Data Sheet'!I67</f>
        <v>  7.98 </v>
      </c>
      <c r="J17" s="10" t="str">
        <f>'Data Sheet'!J67</f>
        <v>  27.62 </v>
      </c>
      <c r="K17" s="10" t="str">
        <f>'Data Sheet'!K67</f>
        <v>  22.92 </v>
      </c>
    </row>
    <row r="18">
      <c r="A18" s="6" t="s">
        <v>41</v>
      </c>
      <c r="B18" s="10" t="str">
        <f>'Data Sheet'!B68</f>
        <v/>
      </c>
      <c r="C18" s="10" t="str">
        <f>'Data Sheet'!C68</f>
        <v/>
      </c>
      <c r="D18" s="10" t="str">
        <f>'Data Sheet'!D68</f>
        <v/>
      </c>
      <c r="E18" s="10" t="str">
        <f>'Data Sheet'!E68</f>
        <v/>
      </c>
      <c r="F18" s="10" t="str">
        <f>'Data Sheet'!F68</f>
        <v/>
      </c>
      <c r="G18" s="10" t="str">
        <f>'Data Sheet'!G68</f>
        <v/>
      </c>
      <c r="H18" s="10" t="str">
        <f>'Data Sheet'!H68</f>
        <v/>
      </c>
      <c r="I18" s="10" t="str">
        <f>'Data Sheet'!I68</f>
        <v>  0.92 </v>
      </c>
      <c r="J18" s="10" t="str">
        <f>'Data Sheet'!J68</f>
        <v>  1.92 </v>
      </c>
      <c r="K18" s="10" t="str">
        <f>'Data Sheet'!K68</f>
        <v>  5.18 </v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 t="s">
        <v>42</v>
      </c>
      <c r="B20" s="10" t="str">
        <f>IF('Profit &amp; Loss'!B4&gt;0,'Balance Sheet'!B17/('Profit &amp; Loss'!B4/365),0)</f>
        <v>  -   </v>
      </c>
      <c r="C20" s="10" t="str">
        <f>IF('Profit &amp; Loss'!C4&gt;0,'Balance Sheet'!C17/('Profit &amp; Loss'!C4/365),0)</f>
        <v>  -   </v>
      </c>
      <c r="D20" s="10" t="str">
        <f>IF('Profit &amp; Loss'!D4&gt;0,'Balance Sheet'!D17/('Profit &amp; Loss'!D4/365),0)</f>
        <v>  -   </v>
      </c>
      <c r="E20" s="10" t="str">
        <f>IF('Profit &amp; Loss'!E4&gt;0,'Balance Sheet'!E17/('Profit &amp; Loss'!E4/365),0)</f>
        <v>  -   </v>
      </c>
      <c r="F20" s="10" t="str">
        <f>IF('Profit &amp; Loss'!F4&gt;0,'Balance Sheet'!F17/('Profit &amp; Loss'!F4/365),0)</f>
        <v>  -   </v>
      </c>
      <c r="G20" s="10" t="str">
        <f>IF('Profit &amp; Loss'!G4&gt;0,'Balance Sheet'!G17/('Profit &amp; Loss'!G4/365),0)</f>
        <v>  -   </v>
      </c>
      <c r="H20" s="10" t="str">
        <f>IF('Profit &amp; Loss'!H4&gt;0,'Balance Sheet'!H17/('Profit &amp; Loss'!H4/365),0)</f>
        <v>  0.52 </v>
      </c>
      <c r="I20" s="10" t="str">
        <f>IF('Profit &amp; Loss'!I4&gt;0,'Balance Sheet'!I17/('Profit &amp; Loss'!I4/365),0)</f>
        <v>  58.08 </v>
      </c>
      <c r="J20" s="10" t="str">
        <f>IF('Profit &amp; Loss'!J4&gt;0,'Balance Sheet'!J17/('Profit &amp; Loss'!J4/365),0)</f>
        <v>  97.87 </v>
      </c>
      <c r="K20" s="10" t="str">
        <f>IF('Profit &amp; Loss'!K4&gt;0,'Balance Sheet'!K17/('Profit &amp; Loss'!K4/365),0)</f>
        <v>  76.37 </v>
      </c>
    </row>
    <row r="21" ht="15.75" customHeight="1">
      <c r="A21" s="6" t="s">
        <v>43</v>
      </c>
      <c r="B21" s="10" t="str">
        <f>IF('Balance Sheet'!B18&gt;0,'Profit &amp; Loss'!B4/'Balance Sheet'!B18,0)</f>
        <v>  -   </v>
      </c>
      <c r="C21" s="10" t="str">
        <f>IF('Balance Sheet'!C18&gt;0,'Profit &amp; Loss'!C4/'Balance Sheet'!C18,0)</f>
        <v>  -   </v>
      </c>
      <c r="D21" s="10" t="str">
        <f>IF('Balance Sheet'!D18&gt;0,'Profit &amp; Loss'!D4/'Balance Sheet'!D18,0)</f>
        <v>  -   </v>
      </c>
      <c r="E21" s="10" t="str">
        <f>IF('Balance Sheet'!E18&gt;0,'Profit &amp; Loss'!E4/'Balance Sheet'!E18,0)</f>
        <v>  -   </v>
      </c>
      <c r="F21" s="10" t="str">
        <f>IF('Balance Sheet'!F18&gt;0,'Profit &amp; Loss'!F4/'Balance Sheet'!F18,0)</f>
        <v>  -   </v>
      </c>
      <c r="G21" s="10" t="str">
        <f>IF('Balance Sheet'!G18&gt;0,'Profit &amp; Loss'!G4/'Balance Sheet'!G18,0)</f>
        <v>  -   </v>
      </c>
      <c r="H21" s="10" t="str">
        <f>IF('Balance Sheet'!H18&gt;0,'Profit &amp; Loss'!H4/'Balance Sheet'!H18,0)</f>
        <v>  -   </v>
      </c>
      <c r="I21" s="10" t="str">
        <f>IF('Balance Sheet'!I18&gt;0,'Profit &amp; Loss'!I4/'Balance Sheet'!I18,0)</f>
        <v>  54.51 </v>
      </c>
      <c r="J21" s="10" t="str">
        <f>IF('Balance Sheet'!J18&gt;0,'Profit &amp; Loss'!J4/'Balance Sheet'!J18,0)</f>
        <v>  53.65 </v>
      </c>
      <c r="K21" s="10" t="str">
        <f>IF('Balance Sheet'!K18&gt;0,'Profit &amp; Loss'!K4/'Balance Sheet'!K18,0)</f>
        <v>  21.15 </v>
      </c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 t="s">
        <v>44</v>
      </c>
      <c r="B23" s="16" t="str">
        <f>IF(SUM('Balance Sheet'!B4:B5)&gt;0,'Profit &amp; Loss'!B12/SUM('Balance Sheet'!B4:B5),"")</f>
        <v/>
      </c>
      <c r="C23" s="16" t="str">
        <f>IF(SUM('Balance Sheet'!C4:C5)&gt;0,'Profit &amp; Loss'!C12/SUM('Balance Sheet'!C4:C5),"")</f>
        <v/>
      </c>
      <c r="D23" s="16" t="str">
        <f>IF(SUM('Balance Sheet'!D4:D5)&gt;0,'Profit &amp; Loss'!D12/SUM('Balance Sheet'!D4:D5),"")</f>
        <v/>
      </c>
      <c r="E23" s="16" t="str">
        <f>IF(SUM('Balance Sheet'!E4:E5)&gt;0,'Profit &amp; Loss'!E12/SUM('Balance Sheet'!E4:E5),"")</f>
        <v/>
      </c>
      <c r="F23" s="16" t="str">
        <f>IF(SUM('Balance Sheet'!F4:F5)&gt;0,'Profit &amp; Loss'!F12/SUM('Balance Sheet'!F4:F5),"")</f>
        <v/>
      </c>
      <c r="G23" s="16" t="str">
        <f>IF(SUM('Balance Sheet'!G4:G5)&gt;0,'Profit &amp; Loss'!G12/SUM('Balance Sheet'!G4:G5),"")</f>
        <v/>
      </c>
      <c r="H23" s="16" t="str">
        <f>IF(SUM('Balance Sheet'!H4:H5)&gt;0,'Profit &amp; Loss'!H12/SUM('Balance Sheet'!H4:H5),"")</f>
        <v>-10%</v>
      </c>
      <c r="I23" s="16" t="str">
        <f>IF(SUM('Balance Sheet'!I4:I5)&gt;0,'Profit &amp; Loss'!I12/SUM('Balance Sheet'!I4:I5),"")</f>
        <v>-2%</v>
      </c>
      <c r="J23" s="16" t="str">
        <f>IF(SUM('Balance Sheet'!J4:J5)&gt;0,'Profit &amp; Loss'!J12/SUM('Balance Sheet'!J4:J5),"")</f>
        <v>-2%</v>
      </c>
      <c r="K23" s="16" t="str">
        <f>IF(SUM('Balance Sheet'!K4:K5)&gt;0,'Profit &amp; Loss'!K12/SUM('Balance Sheet'!K4:K5),"")</f>
        <v>-6%</v>
      </c>
    </row>
    <row r="24" ht="15.75" customHeight="1">
      <c r="A24" s="2" t="s">
        <v>45</v>
      </c>
      <c r="B24" s="16"/>
      <c r="C24" s="16" t="str">
        <f>IF((B4+B5+B6+C4+C5+C6)&gt;0,('Profit &amp; Loss'!C10+'Profit &amp; Loss'!C9)*2/(B4+B5+B6+C4+C5+C6),"")</f>
        <v/>
      </c>
      <c r="D24" s="16" t="str">
        <f>IF((C4+C5+C6+D4+D5+D6)&gt;0,('Profit &amp; Loss'!D10+'Profit &amp; Loss'!D9)*2/(C4+C5+C6+D4+D5+D6),"")</f>
        <v/>
      </c>
      <c r="E24" s="16" t="str">
        <f>IF((D4+D5+D6+E4+E5+E6)&gt;0,('Profit &amp; Loss'!E10+'Profit &amp; Loss'!E9)*2/(D4+D5+D6+E4+E5+E6),"")</f>
        <v/>
      </c>
      <c r="F24" s="16" t="str">
        <f>IF((E4+E5+E6+F4+F5+F6)&gt;0,('Profit &amp; Loss'!F10+'Profit &amp; Loss'!F9)*2/(E4+E5+E6+F4+F5+F6),"")</f>
        <v/>
      </c>
      <c r="G24" s="16" t="str">
        <f>IF((F4+F5+F6+G4+G5+G6)&gt;0,('Profit &amp; Loss'!G10+'Profit &amp; Loss'!G9)*2/(F4+F5+F6+G4+G5+G6),"")</f>
        <v/>
      </c>
      <c r="H24" s="16" t="str">
        <f>IF((G4+G5+G6+H4+H5+H6)&gt;0,('Profit &amp; Loss'!H10+'Profit &amp; Loss'!H9)*2/(G4+G5+G6+H4+H5+H6),"")</f>
        <v>-20%</v>
      </c>
      <c r="I24" s="16" t="str">
        <f>IF((H4+H5+H6+I4+I5+I6)&gt;0,('Profit &amp; Loss'!I10+'Profit &amp; Loss'!I9)*2/(H4+H5+H6+I4+I5+I6),"")</f>
        <v>-3%</v>
      </c>
      <c r="J24" s="16" t="str">
        <f>IF((I4+I5+I6+J4+J5+J6)&gt;0,('Profit &amp; Loss'!J10+'Profit &amp; Loss'!J9)*2/(I4+I5+I6+J4+J5+J6),"")</f>
        <v>-2%</v>
      </c>
      <c r="K24" s="16" t="str">
        <f>IF((J4+J5+J6+K4+K5+K6)&gt;0,('Profit &amp; Loss'!K10+'Profit &amp; Loss'!K9)*2/(J4+J5+J6+K4+K5+K6),"")</f>
        <v>-9%</v>
      </c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6.86"/>
    <col customWidth="1" min="2" max="11" width="13.43"/>
  </cols>
  <sheetData>
    <row r="1">
      <c r="A1" s="1" t="str">
        <f>'Balance Sheet'!A1</f>
        <v> NIYOGIN FINTECH LTD </v>
      </c>
      <c r="B1" s="2"/>
      <c r="C1" s="2"/>
      <c r="D1" s="2"/>
      <c r="E1" s="3" t="str">
        <f>UPDATE</f>
        <v>  </v>
      </c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Sheet'!B81</f>
        <v/>
      </c>
      <c r="C3" s="8" t="str">
        <f>'Data Sheet'!C81</f>
        <v/>
      </c>
      <c r="D3" s="8" t="str">
        <f>'Data Sheet'!D81</f>
        <v/>
      </c>
      <c r="E3" s="8" t="str">
        <f>'Data Sheet'!E81</f>
        <v/>
      </c>
      <c r="F3" s="8" t="str">
        <f>'Data Sheet'!F81</f>
        <v/>
      </c>
      <c r="G3" s="8" t="str">
        <f>'Data Sheet'!G81</f>
        <v/>
      </c>
      <c r="H3" s="8" t="str">
        <f>'Data Sheet'!H81</f>
        <v>Mar-20</v>
      </c>
      <c r="I3" s="8" t="str">
        <f>'Data Sheet'!I81</f>
        <v>Mar-21</v>
      </c>
      <c r="J3" s="8" t="str">
        <f>'Data Sheet'!J81</f>
        <v>Mar-22</v>
      </c>
      <c r="K3" s="8" t="str">
        <f>'Data Sheet'!K81</f>
        <v>Mar-23</v>
      </c>
    </row>
    <row r="4">
      <c r="A4" s="2" t="s">
        <v>46</v>
      </c>
      <c r="B4" s="1" t="str">
        <f>'Data Sheet'!B82</f>
        <v/>
      </c>
      <c r="C4" s="1" t="str">
        <f>'Data Sheet'!C82</f>
        <v/>
      </c>
      <c r="D4" s="1" t="str">
        <f>'Data Sheet'!D82</f>
        <v/>
      </c>
      <c r="E4" s="1" t="str">
        <f>'Data Sheet'!E82</f>
        <v/>
      </c>
      <c r="F4" s="1" t="str">
        <f>'Data Sheet'!F82</f>
        <v/>
      </c>
      <c r="G4" s="1" t="str">
        <f>'Data Sheet'!G82</f>
        <v/>
      </c>
      <c r="H4" s="1" t="str">
        <f>'Data Sheet'!H82</f>
        <v>  -103.64 </v>
      </c>
      <c r="I4" s="1" t="str">
        <f>'Data Sheet'!I82</f>
        <v>  110.42 </v>
      </c>
      <c r="J4" s="1" t="str">
        <f>'Data Sheet'!J82</f>
        <v>  -69.93 </v>
      </c>
      <c r="K4" s="1" t="str">
        <f>'Data Sheet'!K82</f>
        <v>  -58.37 </v>
      </c>
    </row>
    <row r="5">
      <c r="A5" s="6" t="s">
        <v>47</v>
      </c>
      <c r="B5" s="10" t="str">
        <f>'Data Sheet'!B83</f>
        <v/>
      </c>
      <c r="C5" s="10" t="str">
        <f>'Data Sheet'!C83</f>
        <v/>
      </c>
      <c r="D5" s="10" t="str">
        <f>'Data Sheet'!D83</f>
        <v/>
      </c>
      <c r="E5" s="10" t="str">
        <f>'Data Sheet'!E83</f>
        <v/>
      </c>
      <c r="F5" s="10" t="str">
        <f>'Data Sheet'!F83</f>
        <v/>
      </c>
      <c r="G5" s="10" t="str">
        <f>'Data Sheet'!G83</f>
        <v/>
      </c>
      <c r="H5" s="10" t="str">
        <f>'Data Sheet'!H83</f>
        <v>  111.63 </v>
      </c>
      <c r="I5" s="10" t="str">
        <f>'Data Sheet'!I83</f>
        <v>  -117.73 </v>
      </c>
      <c r="J5" s="10" t="str">
        <f>'Data Sheet'!J83</f>
        <v>  38.83 </v>
      </c>
      <c r="K5" s="10" t="str">
        <f>'Data Sheet'!K83</f>
        <v>  86.66 </v>
      </c>
    </row>
    <row r="6">
      <c r="A6" s="6" t="s">
        <v>48</v>
      </c>
      <c r="B6" s="10" t="str">
        <f>'Data Sheet'!B84</f>
        <v/>
      </c>
      <c r="C6" s="10" t="str">
        <f>'Data Sheet'!C84</f>
        <v/>
      </c>
      <c r="D6" s="10" t="str">
        <f>'Data Sheet'!D84</f>
        <v/>
      </c>
      <c r="E6" s="10" t="str">
        <f>'Data Sheet'!E84</f>
        <v/>
      </c>
      <c r="F6" s="10" t="str">
        <f>'Data Sheet'!F84</f>
        <v/>
      </c>
      <c r="G6" s="10" t="str">
        <f>'Data Sheet'!G84</f>
        <v/>
      </c>
      <c r="H6" s="10" t="str">
        <f>'Data Sheet'!H84</f>
        <v>  -1.13 </v>
      </c>
      <c r="I6" s="10" t="str">
        <f>'Data Sheet'!I84</f>
        <v>  46.85 </v>
      </c>
      <c r="J6" s="10" t="str">
        <f>'Data Sheet'!J84</f>
        <v>  0.36 </v>
      </c>
      <c r="K6" s="10" t="str">
        <f>'Data Sheet'!K84</f>
        <v>  -2.70 </v>
      </c>
    </row>
    <row r="7">
      <c r="A7" s="2" t="s">
        <v>49</v>
      </c>
      <c r="B7" s="1" t="str">
        <f>'Data Sheet'!B85</f>
        <v/>
      </c>
      <c r="C7" s="1" t="str">
        <f>'Data Sheet'!C85</f>
        <v/>
      </c>
      <c r="D7" s="1" t="str">
        <f>'Data Sheet'!D85</f>
        <v/>
      </c>
      <c r="E7" s="1" t="str">
        <f>'Data Sheet'!E85</f>
        <v/>
      </c>
      <c r="F7" s="1" t="str">
        <f>'Data Sheet'!F85</f>
        <v/>
      </c>
      <c r="G7" s="1" t="str">
        <f>'Data Sheet'!G85</f>
        <v/>
      </c>
      <c r="H7" s="1" t="str">
        <f>'Data Sheet'!H85</f>
        <v>  6.86 </v>
      </c>
      <c r="I7" s="1" t="str">
        <f>'Data Sheet'!I85</f>
        <v>  39.54 </v>
      </c>
      <c r="J7" s="1" t="str">
        <f>'Data Sheet'!J85</f>
        <v>  -30.75 </v>
      </c>
      <c r="K7" s="1" t="str">
        <f>'Data Sheet'!K85</f>
        <v>  25.60 </v>
      </c>
    </row>
    <row r="8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43"/>
    <col customWidth="1" min="3" max="3" width="13.29"/>
    <col customWidth="1" min="4" max="5" width="8.86"/>
    <col customWidth="1" min="6" max="6" width="6.86"/>
    <col customWidth="1" min="7" max="11" width="8.86"/>
  </cols>
  <sheetData>
    <row r="1">
      <c r="A1" s="20" t="s">
        <v>50</v>
      </c>
      <c r="B1" s="6"/>
      <c r="C1" s="21"/>
      <c r="D1" s="6"/>
      <c r="E1" s="6"/>
      <c r="F1" s="6"/>
      <c r="G1" s="6"/>
      <c r="H1" s="6"/>
      <c r="I1" s="6"/>
      <c r="J1" s="6"/>
      <c r="K1" s="6"/>
    </row>
    <row r="2">
      <c r="A2" s="2"/>
      <c r="B2" s="6"/>
      <c r="C2" s="21"/>
      <c r="D2" s="6"/>
      <c r="E2" s="6"/>
      <c r="F2" s="6"/>
      <c r="G2" s="6"/>
      <c r="H2" s="6"/>
      <c r="I2" s="6"/>
      <c r="J2" s="6"/>
      <c r="K2" s="6"/>
    </row>
    <row r="3">
      <c r="A3" s="2" t="s">
        <v>51</v>
      </c>
      <c r="B3" s="6"/>
      <c r="C3" s="21"/>
      <c r="D3" s="6"/>
      <c r="E3" s="6"/>
      <c r="F3" s="6"/>
      <c r="G3" s="6"/>
      <c r="H3" s="6"/>
      <c r="I3" s="6"/>
      <c r="J3" s="6"/>
      <c r="K3" s="6"/>
    </row>
    <row r="4">
      <c r="A4" s="2"/>
      <c r="B4" s="6" t="s">
        <v>52</v>
      </c>
      <c r="C4" s="21"/>
      <c r="D4" s="6"/>
      <c r="E4" s="6"/>
      <c r="F4" s="6"/>
      <c r="G4" s="6"/>
      <c r="H4" s="6"/>
      <c r="I4" s="6"/>
      <c r="J4" s="6"/>
      <c r="K4" s="6"/>
    </row>
    <row r="5">
      <c r="A5" s="2"/>
      <c r="B5" s="6" t="s">
        <v>53</v>
      </c>
      <c r="C5" s="21"/>
      <c r="D5" s="6"/>
      <c r="E5" s="6"/>
      <c r="F5" s="6"/>
      <c r="G5" s="6"/>
      <c r="H5" s="6"/>
      <c r="I5" s="6"/>
      <c r="J5" s="6"/>
      <c r="K5" s="6"/>
    </row>
    <row r="6">
      <c r="A6" s="2"/>
      <c r="B6" s="6"/>
      <c r="C6" s="21"/>
      <c r="D6" s="6"/>
      <c r="E6" s="6"/>
      <c r="F6" s="6"/>
      <c r="G6" s="6"/>
      <c r="H6" s="6"/>
      <c r="I6" s="6"/>
      <c r="J6" s="6"/>
      <c r="K6" s="6"/>
    </row>
    <row r="7">
      <c r="A7" s="2" t="s">
        <v>54</v>
      </c>
      <c r="B7" s="6"/>
      <c r="C7" s="21"/>
      <c r="D7" s="6"/>
      <c r="E7" s="6"/>
      <c r="F7" s="6"/>
      <c r="G7" s="6"/>
      <c r="H7" s="6"/>
      <c r="I7" s="6"/>
      <c r="J7" s="6"/>
      <c r="K7" s="6"/>
    </row>
    <row r="8">
      <c r="A8" s="2"/>
      <c r="B8" s="6" t="s">
        <v>55</v>
      </c>
      <c r="C8" s="22" t="s">
        <v>56</v>
      </c>
      <c r="D8" s="6"/>
      <c r="E8" s="6"/>
      <c r="F8" s="6"/>
      <c r="G8" s="6"/>
      <c r="H8" s="6"/>
      <c r="I8" s="6"/>
      <c r="J8" s="6"/>
      <c r="K8" s="6"/>
    </row>
    <row r="9">
      <c r="A9" s="2"/>
      <c r="B9" s="6"/>
      <c r="C9" s="21"/>
      <c r="D9" s="6"/>
      <c r="E9" s="6"/>
      <c r="F9" s="6"/>
      <c r="G9" s="6"/>
      <c r="H9" s="6"/>
      <c r="I9" s="6"/>
      <c r="J9" s="6"/>
      <c r="K9" s="6"/>
    </row>
    <row r="10">
      <c r="A10" s="2" t="s">
        <v>57</v>
      </c>
      <c r="B10" s="6"/>
      <c r="C10" s="21"/>
      <c r="D10" s="6"/>
      <c r="E10" s="6"/>
      <c r="F10" s="6"/>
      <c r="G10" s="6"/>
      <c r="H10" s="6"/>
      <c r="I10" s="6"/>
      <c r="J10" s="6"/>
      <c r="K10" s="6"/>
    </row>
    <row r="11">
      <c r="A11" s="2"/>
      <c r="B11" s="6" t="s">
        <v>58</v>
      </c>
      <c r="C11" s="21"/>
      <c r="D11" s="6"/>
      <c r="E11" s="6"/>
      <c r="F11" s="6"/>
      <c r="G11" s="6"/>
      <c r="H11" s="6"/>
      <c r="I11" s="6"/>
      <c r="J11" s="6"/>
      <c r="K11" s="6"/>
    </row>
    <row r="12">
      <c r="A12" s="2"/>
      <c r="B12" s="6"/>
      <c r="C12" s="21"/>
      <c r="D12" s="6"/>
      <c r="E12" s="6"/>
      <c r="F12" s="6"/>
      <c r="G12" s="6"/>
      <c r="H12" s="6"/>
      <c r="I12" s="6"/>
      <c r="J12" s="6"/>
      <c r="K12" s="6"/>
    </row>
    <row r="13">
      <c r="A13" s="2"/>
      <c r="B13" s="6"/>
      <c r="C13" s="21"/>
      <c r="D13" s="6"/>
      <c r="E13" s="6"/>
      <c r="F13" s="6"/>
      <c r="G13" s="6"/>
      <c r="H13" s="6"/>
      <c r="I13" s="6"/>
      <c r="J13" s="6"/>
      <c r="K13" s="6"/>
    </row>
    <row r="14">
      <c r="A14" s="2" t="s">
        <v>59</v>
      </c>
      <c r="B14" s="6"/>
      <c r="C14" s="21"/>
      <c r="D14" s="6"/>
      <c r="E14" s="6"/>
      <c r="F14" s="6"/>
      <c r="G14" s="6"/>
      <c r="H14" s="6"/>
      <c r="I14" s="6"/>
      <c r="J14" s="6"/>
      <c r="K14" s="6"/>
    </row>
    <row r="15">
      <c r="A15" s="2"/>
      <c r="B15" s="6" t="s">
        <v>60</v>
      </c>
      <c r="C15" s="21"/>
      <c r="D15" s="6"/>
      <c r="E15" s="6"/>
      <c r="F15" s="6"/>
      <c r="G15" s="6"/>
      <c r="H15" s="6"/>
      <c r="I15" s="6"/>
      <c r="J15" s="6"/>
      <c r="K15" s="6"/>
    </row>
    <row r="16">
      <c r="A16" s="2"/>
      <c r="B16" s="6" t="s">
        <v>61</v>
      </c>
      <c r="C16" s="21"/>
      <c r="D16" s="6"/>
      <c r="E16" s="6"/>
      <c r="F16" s="6"/>
      <c r="G16" s="23"/>
      <c r="H16" s="6"/>
      <c r="I16" s="6"/>
      <c r="J16" s="6"/>
      <c r="K16" s="6"/>
    </row>
    <row r="17">
      <c r="A17" s="2"/>
      <c r="B17" s="6"/>
      <c r="C17" s="21"/>
      <c r="D17" s="6"/>
      <c r="E17" s="6"/>
      <c r="F17" s="6"/>
      <c r="G17" s="6"/>
      <c r="H17" s="6"/>
      <c r="I17" s="6"/>
      <c r="J17" s="6"/>
      <c r="K17" s="6"/>
    </row>
    <row r="18">
      <c r="A18" s="2"/>
      <c r="B18" s="6"/>
      <c r="C18" s="21"/>
      <c r="D18" s="6"/>
      <c r="E18" s="6"/>
      <c r="F18" s="6"/>
      <c r="G18" s="6"/>
      <c r="H18" s="6"/>
      <c r="I18" s="6"/>
      <c r="J18" s="6"/>
      <c r="K18" s="6"/>
    </row>
    <row r="19">
      <c r="A19" s="2"/>
      <c r="B19" s="6"/>
      <c r="C19" s="21"/>
      <c r="D19" s="6"/>
      <c r="E19" s="6"/>
      <c r="F19" s="6"/>
      <c r="G19" s="6"/>
      <c r="H19" s="6"/>
      <c r="I19" s="6"/>
      <c r="J19" s="6"/>
      <c r="K19" s="6"/>
    </row>
    <row r="20">
      <c r="A20" s="2"/>
      <c r="B20" s="6"/>
      <c r="C20" s="21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2"/>
      <c r="B21" s="6"/>
      <c r="C21" s="21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2"/>
      <c r="B22" s="6"/>
      <c r="C22" s="21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/>
      <c r="B23" s="6"/>
      <c r="C23" s="21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2"/>
      <c r="B24" s="6"/>
      <c r="C24" s="21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2"/>
      <c r="B25" s="6"/>
      <c r="C25" s="21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2"/>
      <c r="B26" s="6"/>
      <c r="C26" s="21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2"/>
      <c r="B27" s="6"/>
      <c r="C27" s="21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2"/>
      <c r="B28" s="6"/>
      <c r="C28" s="21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2"/>
      <c r="B29" s="6"/>
      <c r="C29" s="21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2"/>
      <c r="B30" s="6"/>
      <c r="C30" s="21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2"/>
      <c r="B31" s="6"/>
      <c r="C31" s="21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2"/>
      <c r="B32" s="6"/>
      <c r="C32" s="21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2"/>
      <c r="B33" s="6"/>
      <c r="C33" s="21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2"/>
      <c r="B34" s="6"/>
      <c r="C34" s="21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2"/>
      <c r="B35" s="6"/>
      <c r="C35" s="21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2"/>
      <c r="B36" s="6"/>
      <c r="C36" s="21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2"/>
      <c r="B37" s="6"/>
      <c r="C37" s="21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2"/>
      <c r="B38" s="6"/>
      <c r="C38" s="21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2"/>
      <c r="B39" s="6"/>
      <c r="C39" s="21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2"/>
      <c r="B40" s="6"/>
      <c r="C40" s="21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2"/>
      <c r="B41" s="6"/>
      <c r="C41" s="21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2"/>
      <c r="B42" s="6"/>
      <c r="C42" s="21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2"/>
      <c r="B43" s="6"/>
      <c r="C43" s="21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2"/>
      <c r="B44" s="6"/>
      <c r="C44" s="21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2"/>
      <c r="B45" s="6"/>
      <c r="C45" s="21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2"/>
      <c r="B46" s="6"/>
      <c r="C46" s="21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2"/>
      <c r="B47" s="6"/>
      <c r="C47" s="21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2"/>
      <c r="B48" s="6"/>
      <c r="C48" s="21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2"/>
      <c r="B49" s="6"/>
      <c r="C49" s="21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2"/>
      <c r="B50" s="6"/>
      <c r="C50" s="21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2"/>
      <c r="B51" s="6"/>
      <c r="C51" s="21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2"/>
      <c r="B52" s="6"/>
      <c r="C52" s="21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2"/>
      <c r="B53" s="6"/>
      <c r="C53" s="21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2"/>
      <c r="B54" s="6"/>
      <c r="C54" s="21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2"/>
      <c r="B55" s="6"/>
      <c r="C55" s="21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2"/>
      <c r="B56" s="6"/>
      <c r="C56" s="21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2"/>
      <c r="B57" s="6"/>
      <c r="C57" s="21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2"/>
      <c r="B58" s="6"/>
      <c r="C58" s="21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2"/>
      <c r="B59" s="6"/>
      <c r="C59" s="21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2"/>
      <c r="B60" s="6"/>
      <c r="C60" s="21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2"/>
      <c r="B61" s="6"/>
      <c r="C61" s="21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2"/>
      <c r="B62" s="6"/>
      <c r="C62" s="21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2"/>
      <c r="B63" s="6"/>
      <c r="C63" s="21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2"/>
      <c r="B64" s="6"/>
      <c r="C64" s="21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2"/>
      <c r="B65" s="6"/>
      <c r="C65" s="21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2"/>
      <c r="B66" s="6"/>
      <c r="C66" s="21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2"/>
      <c r="B67" s="6"/>
      <c r="C67" s="21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2"/>
      <c r="B68" s="6"/>
      <c r="C68" s="21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2"/>
      <c r="B69" s="6"/>
      <c r="C69" s="21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2"/>
      <c r="B70" s="6"/>
      <c r="C70" s="21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2"/>
      <c r="B71" s="6"/>
      <c r="C71" s="21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2"/>
      <c r="B72" s="6"/>
      <c r="C72" s="21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2"/>
      <c r="B73" s="6"/>
      <c r="C73" s="21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2"/>
      <c r="B74" s="6"/>
      <c r="C74" s="21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2"/>
      <c r="B75" s="6"/>
      <c r="C75" s="21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2"/>
      <c r="B76" s="6"/>
      <c r="C76" s="21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2"/>
      <c r="B77" s="6"/>
      <c r="C77" s="21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2"/>
      <c r="B78" s="6"/>
      <c r="C78" s="21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2"/>
      <c r="B79" s="6"/>
      <c r="C79" s="21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2"/>
      <c r="B80" s="6"/>
      <c r="C80" s="21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2"/>
      <c r="B81" s="6"/>
      <c r="C81" s="21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2"/>
      <c r="B82" s="6"/>
      <c r="C82" s="21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2"/>
      <c r="B83" s="6"/>
      <c r="C83" s="21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2"/>
      <c r="B84" s="6"/>
      <c r="C84" s="21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2"/>
      <c r="B85" s="6"/>
      <c r="C85" s="21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2"/>
      <c r="B86" s="6"/>
      <c r="C86" s="21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2"/>
      <c r="B87" s="6"/>
      <c r="C87" s="21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2"/>
      <c r="B88" s="6"/>
      <c r="C88" s="21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2"/>
      <c r="B89" s="6"/>
      <c r="C89" s="21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2"/>
      <c r="B90" s="6"/>
      <c r="C90" s="21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2"/>
      <c r="B91" s="6"/>
      <c r="C91" s="21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2"/>
      <c r="B92" s="6"/>
      <c r="C92" s="21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2"/>
      <c r="B93" s="6"/>
      <c r="C93" s="21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2"/>
      <c r="B94" s="6"/>
      <c r="C94" s="21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2"/>
      <c r="B95" s="6"/>
      <c r="C95" s="21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2"/>
      <c r="B96" s="6"/>
      <c r="C96" s="21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2"/>
      <c r="B97" s="6"/>
      <c r="C97" s="21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2"/>
      <c r="B98" s="6"/>
      <c r="C98" s="21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2"/>
      <c r="B99" s="6"/>
      <c r="C99" s="21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2"/>
      <c r="B100" s="6"/>
      <c r="C100" s="21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C8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7.71"/>
    <col customWidth="1" min="2" max="11" width="13.43"/>
  </cols>
  <sheetData>
    <row r="1">
      <c r="A1" s="1" t="s">
        <v>62</v>
      </c>
      <c r="B1" s="1" t="s">
        <v>63</v>
      </c>
      <c r="C1" s="1"/>
      <c r="D1" s="1"/>
      <c r="E1" s="24" t="str">
        <f>IF(B2&lt;&gt;B3, "A NEW VERSION OF THE WORKSHEET IS AVAILABLE", "")</f>
        <v>  </v>
      </c>
    </row>
    <row r="2">
      <c r="A2" s="1" t="s">
        <v>64</v>
      </c>
      <c r="B2" s="10">
        <v>2.1</v>
      </c>
      <c r="C2" s="10"/>
      <c r="D2" s="10"/>
      <c r="E2" s="25" t="s">
        <v>65</v>
      </c>
      <c r="F2" s="26"/>
      <c r="G2" s="26"/>
      <c r="H2" s="26"/>
      <c r="I2" s="26"/>
      <c r="J2" s="26"/>
      <c r="K2" s="27"/>
    </row>
    <row r="3">
      <c r="A3" s="1" t="s">
        <v>66</v>
      </c>
      <c r="B3" s="10">
        <v>2.1</v>
      </c>
      <c r="C3" s="10"/>
      <c r="D3" s="10"/>
      <c r="E3" s="10"/>
      <c r="F3" s="10"/>
      <c r="G3" s="10"/>
      <c r="H3" s="10"/>
      <c r="I3" s="10"/>
      <c r="J3" s="10"/>
      <c r="K3" s="10"/>
    </row>
    <row r="4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</row>
    <row r="5">
      <c r="A5" s="1" t="s">
        <v>67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>
      <c r="A6" s="10" t="s">
        <v>68</v>
      </c>
      <c r="B6" s="10" t="str">
        <f>IF(B9&gt;0, B9/B8, 0)</f>
        <v>  9.45 </v>
      </c>
      <c r="C6" s="10"/>
      <c r="D6" s="10"/>
      <c r="E6" s="10"/>
      <c r="F6" s="10"/>
      <c r="G6" s="10"/>
      <c r="H6" s="10"/>
      <c r="I6" s="10"/>
      <c r="J6" s="10"/>
      <c r="K6" s="10"/>
    </row>
    <row r="7">
      <c r="A7" s="10" t="s">
        <v>69</v>
      </c>
      <c r="B7">
        <v>10.0</v>
      </c>
      <c r="C7" s="10"/>
      <c r="D7" s="10"/>
      <c r="E7" s="10"/>
      <c r="F7" s="10"/>
      <c r="G7" s="10"/>
      <c r="H7" s="10"/>
      <c r="I7" s="10"/>
      <c r="J7" s="10"/>
      <c r="K7" s="10"/>
    </row>
    <row r="8">
      <c r="A8" s="10" t="s">
        <v>70</v>
      </c>
      <c r="B8">
        <v>74.48</v>
      </c>
      <c r="C8" s="10"/>
      <c r="D8" s="10"/>
      <c r="E8" s="10"/>
      <c r="F8" s="10"/>
      <c r="G8" s="10"/>
      <c r="H8" s="10"/>
      <c r="I8" s="10"/>
      <c r="J8" s="10"/>
      <c r="K8" s="10"/>
    </row>
    <row r="9">
      <c r="A9" s="10" t="s">
        <v>71</v>
      </c>
      <c r="B9">
        <v>703.61</v>
      </c>
      <c r="C9" s="10"/>
      <c r="D9" s="10"/>
      <c r="E9" s="10"/>
      <c r="F9" s="10"/>
      <c r="G9" s="10"/>
      <c r="H9" s="10"/>
      <c r="I9" s="10"/>
      <c r="J9" s="10"/>
      <c r="K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A15" s="1" t="s">
        <v>72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28" t="s">
        <v>73</v>
      </c>
      <c r="B16" s="8"/>
      <c r="C16" s="8"/>
      <c r="D16" s="8"/>
      <c r="E16" s="8"/>
      <c r="F16" s="8"/>
      <c r="G16" s="8"/>
      <c r="H16" s="8">
        <v>43921.0</v>
      </c>
      <c r="I16" s="8">
        <v>44286.0</v>
      </c>
      <c r="J16" s="8">
        <v>44651.0</v>
      </c>
      <c r="K16" s="8">
        <v>45016.0</v>
      </c>
    </row>
    <row r="17">
      <c r="A17" s="10" t="s">
        <v>5</v>
      </c>
      <c r="B17" s="10"/>
      <c r="C17" s="10"/>
      <c r="D17" s="10"/>
      <c r="E17" s="10"/>
      <c r="F17" s="10"/>
      <c r="G17" s="10"/>
      <c r="H17">
        <v>27.91</v>
      </c>
      <c r="I17">
        <v>50.15</v>
      </c>
      <c r="J17">
        <v>103.01</v>
      </c>
      <c r="K17">
        <v>109.54</v>
      </c>
    </row>
    <row r="18">
      <c r="A18" s="10" t="s">
        <v>74</v>
      </c>
      <c r="B18" s="10"/>
      <c r="C18" s="10"/>
      <c r="D18" s="10"/>
      <c r="E18" s="10"/>
      <c r="F18" s="10"/>
      <c r="G18" s="10"/>
      <c r="H18" s="10"/>
      <c r="I18">
        <v>9.32</v>
      </c>
      <c r="J18">
        <v>30.35</v>
      </c>
      <c r="K18">
        <v>11.76</v>
      </c>
    </row>
    <row r="19">
      <c r="A19" s="10" t="s">
        <v>75</v>
      </c>
      <c r="B19" s="10"/>
      <c r="C19" s="10"/>
      <c r="D19" s="10"/>
      <c r="E19" s="10"/>
      <c r="F19" s="10"/>
      <c r="G19" s="10"/>
      <c r="H19" s="10"/>
      <c r="I19">
        <v>-0.03</v>
      </c>
      <c r="J19">
        <v>1.0</v>
      </c>
      <c r="K19">
        <v>3.26</v>
      </c>
    </row>
    <row r="20">
      <c r="A20" s="10" t="s">
        <v>76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ht="15.75" customHeight="1">
      <c r="A21" s="10" t="s">
        <v>77</v>
      </c>
      <c r="B21" s="10"/>
      <c r="C21" s="10"/>
      <c r="D21" s="10"/>
      <c r="E21" s="10"/>
      <c r="F21" s="10"/>
      <c r="G21" s="10"/>
      <c r="H21">
        <v>4.47</v>
      </c>
      <c r="I21">
        <v>11.42</v>
      </c>
      <c r="J21">
        <v>41.23</v>
      </c>
      <c r="K21">
        <v>75.68</v>
      </c>
    </row>
    <row r="22" ht="15.75" customHeight="1">
      <c r="A22" s="10" t="s">
        <v>78</v>
      </c>
      <c r="B22" s="10"/>
      <c r="C22" s="10"/>
      <c r="D22" s="10"/>
      <c r="E22" s="10"/>
      <c r="F22" s="10"/>
      <c r="G22" s="10"/>
      <c r="H22">
        <v>18.64</v>
      </c>
      <c r="I22">
        <v>18.93</v>
      </c>
      <c r="J22">
        <v>29.23</v>
      </c>
      <c r="K22">
        <v>35.56</v>
      </c>
    </row>
    <row r="23" ht="15.75" customHeight="1">
      <c r="A23" s="10" t="s">
        <v>79</v>
      </c>
      <c r="B23" s="10"/>
      <c r="C23" s="10"/>
      <c r="D23" s="10"/>
      <c r="E23" s="10"/>
      <c r="F23" s="10"/>
      <c r="G23" s="10"/>
      <c r="H23">
        <v>7.66</v>
      </c>
      <c r="I23">
        <v>5.16</v>
      </c>
      <c r="J23">
        <v>5.64</v>
      </c>
      <c r="K23">
        <v>11.47</v>
      </c>
    </row>
    <row r="24" ht="15.75" customHeight="1">
      <c r="A24" s="10" t="s">
        <v>80</v>
      </c>
      <c r="B24" s="10"/>
      <c r="C24" s="10"/>
      <c r="D24" s="10"/>
      <c r="E24" s="10"/>
      <c r="F24" s="10"/>
      <c r="G24" s="10"/>
      <c r="H24">
        <v>17.54</v>
      </c>
      <c r="I24">
        <v>7.39</v>
      </c>
      <c r="J24">
        <v>2.98</v>
      </c>
      <c r="K24">
        <v>6.19</v>
      </c>
    </row>
    <row r="25" ht="15.75" customHeight="1">
      <c r="A25" s="10" t="s">
        <v>8</v>
      </c>
      <c r="B25" s="10"/>
      <c r="C25" s="10"/>
      <c r="D25" s="10"/>
      <c r="E25" s="10"/>
      <c r="F25" s="10"/>
      <c r="G25" s="10"/>
      <c r="H25">
        <v>0.14</v>
      </c>
      <c r="I25">
        <v>0.48</v>
      </c>
      <c r="J25">
        <v>4.07</v>
      </c>
      <c r="K25">
        <v>7.64</v>
      </c>
    </row>
    <row r="26" ht="15.75" customHeight="1">
      <c r="A26" s="10" t="s">
        <v>9</v>
      </c>
      <c r="B26" s="10"/>
      <c r="C26" s="10"/>
      <c r="D26" s="10"/>
      <c r="E26" s="10"/>
      <c r="F26" s="10"/>
      <c r="G26" s="10"/>
      <c r="H26">
        <v>4.09</v>
      </c>
      <c r="I26">
        <v>5.01</v>
      </c>
      <c r="J26">
        <v>5.39</v>
      </c>
      <c r="K26">
        <v>6.1</v>
      </c>
    </row>
    <row r="27" ht="15.75" customHeight="1">
      <c r="A27" s="10" t="s">
        <v>10</v>
      </c>
      <c r="B27" s="10"/>
      <c r="C27" s="10"/>
      <c r="D27" s="10"/>
      <c r="E27" s="10"/>
      <c r="F27" s="10"/>
      <c r="G27" s="10"/>
      <c r="H27">
        <v>0.3</v>
      </c>
      <c r="I27">
        <v>0.62</v>
      </c>
      <c r="J27">
        <v>0.99</v>
      </c>
      <c r="K27">
        <v>1.81</v>
      </c>
    </row>
    <row r="28" ht="15.75" customHeight="1">
      <c r="A28" s="10" t="s">
        <v>11</v>
      </c>
      <c r="B28" s="10"/>
      <c r="C28" s="10"/>
      <c r="D28" s="10"/>
      <c r="E28" s="10"/>
      <c r="F28" s="10"/>
      <c r="G28" s="10"/>
      <c r="H28">
        <v>-24.65</v>
      </c>
      <c r="I28">
        <v>-7.25</v>
      </c>
      <c r="J28">
        <v>-7.73</v>
      </c>
      <c r="K28">
        <v>-28.13</v>
      </c>
    </row>
    <row r="29" ht="15.75" customHeight="1">
      <c r="A29" s="10" t="s">
        <v>12</v>
      </c>
      <c r="B29" s="10"/>
      <c r="C29" s="10"/>
      <c r="D29" s="10"/>
      <c r="E29" s="10"/>
      <c r="F29" s="10"/>
      <c r="G29" s="10"/>
      <c r="H29">
        <v>-0.13</v>
      </c>
      <c r="I29">
        <v>0.17</v>
      </c>
      <c r="J29">
        <v>-0.12</v>
      </c>
      <c r="K29">
        <v>0.26</v>
      </c>
    </row>
    <row r="30" ht="15.75" customHeight="1">
      <c r="A30" s="10" t="s">
        <v>13</v>
      </c>
      <c r="B30" s="10"/>
      <c r="C30" s="10"/>
      <c r="D30" s="10"/>
      <c r="E30" s="10"/>
      <c r="F30" s="10"/>
      <c r="G30" s="10"/>
      <c r="H30">
        <v>-23.91</v>
      </c>
      <c r="I30">
        <v>-6.92</v>
      </c>
      <c r="J30">
        <v>-5.93</v>
      </c>
      <c r="K30">
        <v>-17.66</v>
      </c>
    </row>
    <row r="31" ht="15.75" customHeight="1">
      <c r="A31" s="10" t="s">
        <v>81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5.75" customHeight="1">
      <c r="A40" s="1" t="s">
        <v>82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5.75" customHeight="1">
      <c r="A41" s="28" t="s">
        <v>73</v>
      </c>
      <c r="B41" s="8">
        <v>44377.0</v>
      </c>
      <c r="C41" s="8">
        <v>44469.0</v>
      </c>
      <c r="D41" s="8">
        <v>44561.0</v>
      </c>
      <c r="E41" s="8">
        <v>44651.0</v>
      </c>
      <c r="F41" s="8">
        <v>44742.0</v>
      </c>
      <c r="G41" s="8">
        <v>44834.0</v>
      </c>
      <c r="H41" s="8">
        <v>44926.0</v>
      </c>
      <c r="I41" s="8">
        <v>45016.0</v>
      </c>
      <c r="J41" s="8">
        <v>45107.0</v>
      </c>
      <c r="K41" s="8">
        <v>45199.0</v>
      </c>
    </row>
    <row r="42" ht="15.75" customHeight="1">
      <c r="A42" s="10" t="s">
        <v>5</v>
      </c>
      <c r="B42">
        <v>20.57</v>
      </c>
      <c r="C42">
        <v>25.35</v>
      </c>
      <c r="D42">
        <v>27.08</v>
      </c>
      <c r="E42">
        <v>29.78</v>
      </c>
      <c r="F42">
        <v>24.75</v>
      </c>
      <c r="G42">
        <v>25.25</v>
      </c>
      <c r="H42">
        <v>24.93</v>
      </c>
      <c r="I42">
        <v>33.73</v>
      </c>
      <c r="J42">
        <v>44.86</v>
      </c>
      <c r="K42">
        <v>47.13</v>
      </c>
    </row>
    <row r="43" ht="15.75" customHeight="1">
      <c r="A43" s="10" t="s">
        <v>6</v>
      </c>
      <c r="B43">
        <v>22.39</v>
      </c>
      <c r="C43">
        <v>26.44</v>
      </c>
      <c r="D43">
        <v>28.72</v>
      </c>
      <c r="E43">
        <v>31.21</v>
      </c>
      <c r="F43">
        <v>32.26</v>
      </c>
      <c r="G43">
        <v>34.76</v>
      </c>
      <c r="H43">
        <v>33.86</v>
      </c>
      <c r="I43">
        <v>37.48</v>
      </c>
      <c r="J43">
        <v>50.0</v>
      </c>
      <c r="K43">
        <v>55.55</v>
      </c>
    </row>
    <row r="44" ht="15.75" customHeight="1">
      <c r="A44" s="10" t="s">
        <v>8</v>
      </c>
      <c r="B44">
        <v>1.49</v>
      </c>
      <c r="C44">
        <v>0.65</v>
      </c>
      <c r="D44">
        <v>0.65</v>
      </c>
      <c r="E44">
        <v>1.5</v>
      </c>
      <c r="F44">
        <v>2.68</v>
      </c>
      <c r="G44">
        <v>1.2</v>
      </c>
      <c r="H44">
        <v>2.05</v>
      </c>
      <c r="I44">
        <v>2.57</v>
      </c>
      <c r="J44">
        <v>0.68</v>
      </c>
      <c r="K44">
        <v>0.27</v>
      </c>
    </row>
    <row r="45" ht="15.75" customHeight="1">
      <c r="A45" s="10" t="s">
        <v>9</v>
      </c>
      <c r="B45">
        <v>1.36</v>
      </c>
      <c r="C45">
        <v>1.38</v>
      </c>
      <c r="D45">
        <v>1.32</v>
      </c>
      <c r="E45">
        <v>1.32</v>
      </c>
      <c r="F45">
        <v>1.34</v>
      </c>
      <c r="G45">
        <v>1.51</v>
      </c>
      <c r="H45">
        <v>1.57</v>
      </c>
      <c r="I45">
        <v>1.69</v>
      </c>
      <c r="J45">
        <v>1.9</v>
      </c>
      <c r="K45">
        <v>1.96</v>
      </c>
    </row>
    <row r="46" ht="15.75" customHeight="1">
      <c r="A46" s="10" t="s">
        <v>10</v>
      </c>
      <c r="B46">
        <v>0.06</v>
      </c>
      <c r="C46">
        <v>0.06</v>
      </c>
      <c r="D46">
        <v>0.2</v>
      </c>
      <c r="E46">
        <v>-0.11</v>
      </c>
      <c r="F46">
        <v>0.05</v>
      </c>
      <c r="G46">
        <v>0.08</v>
      </c>
      <c r="H46">
        <v>0.25</v>
      </c>
      <c r="I46">
        <v>0.44</v>
      </c>
      <c r="J46">
        <v>0.79</v>
      </c>
      <c r="K46">
        <v>1.07</v>
      </c>
    </row>
    <row r="47" ht="15.75" customHeight="1">
      <c r="A47" s="10" t="s">
        <v>11</v>
      </c>
      <c r="B47">
        <v>-1.75</v>
      </c>
      <c r="C47">
        <v>-1.88</v>
      </c>
      <c r="D47">
        <v>-2.51</v>
      </c>
      <c r="E47">
        <v>-1.14</v>
      </c>
      <c r="F47">
        <v>-6.22</v>
      </c>
      <c r="G47">
        <v>-9.9</v>
      </c>
      <c r="H47">
        <v>-8.7</v>
      </c>
      <c r="I47">
        <v>-3.31</v>
      </c>
      <c r="J47">
        <v>-7.15</v>
      </c>
      <c r="K47">
        <v>-11.18</v>
      </c>
    </row>
    <row r="48" ht="15.75" customHeight="1">
      <c r="A48" s="10" t="s">
        <v>12</v>
      </c>
      <c r="B48">
        <v>0.1</v>
      </c>
      <c r="C48">
        <v>0.14</v>
      </c>
      <c r="D48">
        <v>-0.42</v>
      </c>
      <c r="E48">
        <v>0.04</v>
      </c>
      <c r="F48">
        <v>0.08</v>
      </c>
      <c r="G48">
        <v>-0.02</v>
      </c>
      <c r="H48">
        <v>0.16</v>
      </c>
      <c r="I48">
        <v>0.04</v>
      </c>
      <c r="J48">
        <v>-0.51</v>
      </c>
      <c r="K48">
        <v>-1.38</v>
      </c>
    </row>
    <row r="49" ht="15.75" customHeight="1">
      <c r="A49" s="10" t="s">
        <v>13</v>
      </c>
      <c r="B49">
        <v>-1.54</v>
      </c>
      <c r="C49">
        <v>-1.75</v>
      </c>
      <c r="D49">
        <v>-1.66</v>
      </c>
      <c r="E49">
        <v>-0.75</v>
      </c>
      <c r="F49">
        <v>-4.16</v>
      </c>
      <c r="G49">
        <v>-5.62</v>
      </c>
      <c r="H49">
        <v>-5.38</v>
      </c>
      <c r="I49">
        <v>-2.5</v>
      </c>
      <c r="J49">
        <v>-4.79</v>
      </c>
      <c r="K49">
        <v>-6.76</v>
      </c>
    </row>
    <row r="50" ht="15.75" customHeight="1">
      <c r="A50" s="10" t="s">
        <v>7</v>
      </c>
      <c r="B50">
        <v>-1.82</v>
      </c>
      <c r="C50">
        <v>-1.09</v>
      </c>
      <c r="D50">
        <v>-1.64</v>
      </c>
      <c r="E50">
        <v>-1.43</v>
      </c>
      <c r="F50">
        <v>-7.51</v>
      </c>
      <c r="G50">
        <v>-9.51</v>
      </c>
      <c r="H50">
        <v>-8.93</v>
      </c>
      <c r="I50">
        <v>-3.75</v>
      </c>
      <c r="J50">
        <v>-5.14</v>
      </c>
      <c r="K50">
        <v>-8.42</v>
      </c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" t="s">
        <v>83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28" t="s">
        <v>73</v>
      </c>
      <c r="B56" s="8"/>
      <c r="C56" s="8"/>
      <c r="D56" s="8"/>
      <c r="E56" s="8"/>
      <c r="F56" s="8"/>
      <c r="G56" s="8"/>
      <c r="H56" s="8">
        <v>43921.0</v>
      </c>
      <c r="I56" s="8">
        <v>44286.0</v>
      </c>
      <c r="J56" s="8">
        <v>44651.0</v>
      </c>
      <c r="K56" s="8">
        <v>45016.0</v>
      </c>
    </row>
    <row r="57" ht="15.75" customHeight="1">
      <c r="A57" s="10" t="s">
        <v>30</v>
      </c>
      <c r="B57" s="10"/>
      <c r="C57" s="10"/>
      <c r="D57" s="10"/>
      <c r="E57" s="10"/>
      <c r="F57" s="10"/>
      <c r="G57" s="10"/>
      <c r="H57">
        <v>85.99</v>
      </c>
      <c r="I57">
        <v>93.5</v>
      </c>
      <c r="J57">
        <v>94.21</v>
      </c>
      <c r="K57">
        <v>94.34</v>
      </c>
    </row>
    <row r="58" ht="15.75" customHeight="1">
      <c r="A58" s="10" t="s">
        <v>31</v>
      </c>
      <c r="B58" s="10"/>
      <c r="C58" s="10"/>
      <c r="D58" s="10"/>
      <c r="E58" s="10"/>
      <c r="F58" s="10"/>
      <c r="G58" s="10"/>
      <c r="H58">
        <v>155.41</v>
      </c>
      <c r="I58">
        <v>191.95</v>
      </c>
      <c r="J58">
        <v>191.68</v>
      </c>
      <c r="K58">
        <v>178.22</v>
      </c>
    </row>
    <row r="59" ht="15.75" customHeight="1">
      <c r="A59" s="10" t="s">
        <v>32</v>
      </c>
      <c r="B59" s="10"/>
      <c r="C59" s="10"/>
      <c r="D59" s="10"/>
      <c r="E59" s="10"/>
      <c r="F59" s="10"/>
      <c r="G59" s="10"/>
      <c r="H59">
        <v>0.22</v>
      </c>
      <c r="I59">
        <v>0.29</v>
      </c>
      <c r="J59">
        <v>0.29</v>
      </c>
      <c r="K59">
        <v>0.07</v>
      </c>
    </row>
    <row r="60" ht="15.75" customHeight="1">
      <c r="A60" s="10" t="s">
        <v>33</v>
      </c>
      <c r="B60" s="10"/>
      <c r="C60" s="10"/>
      <c r="D60" s="10"/>
      <c r="E60" s="10"/>
      <c r="F60" s="10"/>
      <c r="G60" s="10"/>
      <c r="H60">
        <v>8.77</v>
      </c>
      <c r="I60">
        <v>82.37</v>
      </c>
      <c r="J60">
        <v>76.81</v>
      </c>
      <c r="K60">
        <v>71.94</v>
      </c>
    </row>
    <row r="61" ht="15.75" customHeight="1">
      <c r="A61" s="1" t="s">
        <v>34</v>
      </c>
      <c r="B61" s="1"/>
      <c r="C61" s="1"/>
      <c r="D61" s="1"/>
      <c r="E61" s="1"/>
      <c r="F61" s="1"/>
      <c r="G61" s="1"/>
      <c r="H61">
        <v>250.39</v>
      </c>
      <c r="I61">
        <v>368.11</v>
      </c>
      <c r="J61">
        <v>362.99</v>
      </c>
      <c r="K61">
        <v>344.57</v>
      </c>
    </row>
    <row r="62" ht="15.75" customHeight="1">
      <c r="A62" s="10" t="s">
        <v>35</v>
      </c>
      <c r="B62" s="10"/>
      <c r="C62" s="10"/>
      <c r="D62" s="10"/>
      <c r="E62" s="10"/>
      <c r="F62" s="10"/>
      <c r="G62" s="10"/>
      <c r="H62">
        <v>13.51</v>
      </c>
      <c r="I62">
        <v>124.9</v>
      </c>
      <c r="J62">
        <v>100.76</v>
      </c>
      <c r="K62">
        <v>111.28</v>
      </c>
    </row>
    <row r="63" ht="15.75" customHeight="1">
      <c r="A63" s="10" t="s">
        <v>36</v>
      </c>
      <c r="B63" s="10"/>
      <c r="C63" s="10"/>
      <c r="D63" s="10"/>
      <c r="E63" s="10"/>
      <c r="F63" s="10"/>
      <c r="G63" s="10"/>
      <c r="H63">
        <v>0.07</v>
      </c>
      <c r="I63">
        <v>0.08</v>
      </c>
      <c r="J63" s="10"/>
      <c r="K63">
        <v>0.2</v>
      </c>
    </row>
    <row r="64" ht="15.75" customHeight="1">
      <c r="A64" s="10" t="s">
        <v>37</v>
      </c>
      <c r="B64" s="10"/>
      <c r="C64" s="10"/>
      <c r="D64" s="10"/>
      <c r="E64" s="10"/>
      <c r="F64" s="10"/>
      <c r="G64" s="10"/>
      <c r="H64">
        <v>59.72</v>
      </c>
      <c r="I64">
        <v>80.26</v>
      </c>
      <c r="J64">
        <v>62.89</v>
      </c>
      <c r="K64">
        <v>7.02</v>
      </c>
    </row>
    <row r="65" ht="15.75" customHeight="1">
      <c r="A65" s="10" t="s">
        <v>38</v>
      </c>
      <c r="B65" s="10"/>
      <c r="C65" s="10"/>
      <c r="D65" s="10"/>
      <c r="E65" s="10"/>
      <c r="F65" s="10"/>
      <c r="G65" s="10"/>
      <c r="H65">
        <v>177.09</v>
      </c>
      <c r="I65">
        <v>162.87</v>
      </c>
      <c r="J65">
        <v>199.34</v>
      </c>
      <c r="K65">
        <v>226.07</v>
      </c>
    </row>
    <row r="66" ht="15.75" customHeight="1">
      <c r="A66" s="1" t="s">
        <v>34</v>
      </c>
      <c r="B66" s="1"/>
      <c r="C66" s="1"/>
      <c r="D66" s="1"/>
      <c r="E66" s="1"/>
      <c r="F66" s="1"/>
      <c r="G66" s="1"/>
      <c r="H66">
        <v>250.39</v>
      </c>
      <c r="I66">
        <v>368.11</v>
      </c>
      <c r="J66">
        <v>362.99</v>
      </c>
      <c r="K66">
        <v>344.57</v>
      </c>
    </row>
    <row r="67" ht="15.75" customHeight="1">
      <c r="A67" s="10" t="s">
        <v>84</v>
      </c>
      <c r="B67" s="10"/>
      <c r="C67" s="10"/>
      <c r="D67" s="10"/>
      <c r="E67" s="10"/>
      <c r="F67" s="10"/>
      <c r="G67" s="10"/>
      <c r="H67">
        <v>0.04</v>
      </c>
      <c r="I67">
        <v>7.98</v>
      </c>
      <c r="J67">
        <v>27.62</v>
      </c>
      <c r="K67">
        <v>22.92</v>
      </c>
    </row>
    <row r="68" ht="15.75" customHeight="1">
      <c r="A68" s="10" t="s">
        <v>41</v>
      </c>
      <c r="B68" s="10"/>
      <c r="C68" s="10"/>
      <c r="D68" s="10"/>
      <c r="E68" s="10"/>
      <c r="F68" s="10"/>
      <c r="G68" s="10"/>
      <c r="H68" s="10"/>
      <c r="I68">
        <v>0.92</v>
      </c>
      <c r="J68">
        <v>1.92</v>
      </c>
      <c r="K68">
        <v>5.18</v>
      </c>
    </row>
    <row r="69" ht="15.75" customHeight="1">
      <c r="A69" s="10" t="s">
        <v>85</v>
      </c>
      <c r="B69" s="10"/>
      <c r="C69" s="10"/>
      <c r="D69" s="10"/>
      <c r="E69" s="10"/>
      <c r="F69" s="10"/>
      <c r="G69" s="10"/>
      <c r="H69">
        <v>45.82</v>
      </c>
      <c r="I69">
        <v>98.61</v>
      </c>
      <c r="J69">
        <v>88.01</v>
      </c>
      <c r="K69">
        <v>89.45</v>
      </c>
    </row>
    <row r="70" ht="15.75" customHeight="1">
      <c r="A70" s="10" t="s">
        <v>86</v>
      </c>
      <c r="B70" s="10"/>
      <c r="C70" s="10"/>
      <c r="D70" s="10"/>
      <c r="E70" s="10"/>
      <c r="F70" s="10"/>
      <c r="G70" s="10"/>
      <c r="H70">
        <v>8.5985475E7</v>
      </c>
      <c r="I70">
        <v>9.3501466E7</v>
      </c>
      <c r="J70">
        <v>9.421147E7</v>
      </c>
      <c r="K70">
        <v>9.4339325E7</v>
      </c>
    </row>
    <row r="71" ht="15.75" customHeight="1">
      <c r="A71" s="10" t="s">
        <v>87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5.75" customHeight="1">
      <c r="A72" s="10" t="s">
        <v>88</v>
      </c>
      <c r="B72" s="10"/>
      <c r="C72" s="10"/>
      <c r="D72" s="10"/>
      <c r="E72" s="10"/>
      <c r="F72" s="10"/>
      <c r="G72" s="10"/>
      <c r="H72">
        <v>10.0</v>
      </c>
      <c r="I72">
        <v>10.0</v>
      </c>
      <c r="J72">
        <v>10.0</v>
      </c>
      <c r="K72">
        <v>10.0</v>
      </c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" t="s">
        <v>89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28" t="s">
        <v>73</v>
      </c>
      <c r="B81" s="8"/>
      <c r="C81" s="8"/>
      <c r="D81" s="8"/>
      <c r="E81" s="8"/>
      <c r="F81" s="8"/>
      <c r="G81" s="8"/>
      <c r="H81" s="8">
        <v>43921.0</v>
      </c>
      <c r="I81" s="8">
        <v>44286.0</v>
      </c>
      <c r="J81" s="8">
        <v>44651.0</v>
      </c>
      <c r="K81" s="8">
        <v>45016.0</v>
      </c>
    </row>
    <row r="82" ht="15.75" customHeight="1">
      <c r="A82" s="10" t="s">
        <v>46</v>
      </c>
      <c r="B82" s="1"/>
      <c r="C82" s="1"/>
      <c r="D82" s="1"/>
      <c r="E82" s="1"/>
      <c r="F82" s="1"/>
      <c r="G82" s="1"/>
      <c r="H82">
        <v>-103.64</v>
      </c>
      <c r="I82">
        <v>110.42</v>
      </c>
      <c r="J82">
        <v>-69.93</v>
      </c>
      <c r="K82">
        <v>-58.37</v>
      </c>
    </row>
    <row r="83" ht="15.75" customHeight="1">
      <c r="A83" s="10" t="s">
        <v>47</v>
      </c>
      <c r="B83" s="10"/>
      <c r="C83" s="10"/>
      <c r="D83" s="10"/>
      <c r="E83" s="10"/>
      <c r="F83" s="10"/>
      <c r="G83" s="10"/>
      <c r="H83">
        <v>111.63</v>
      </c>
      <c r="I83">
        <v>-117.73</v>
      </c>
      <c r="J83">
        <v>38.83</v>
      </c>
      <c r="K83">
        <v>86.66</v>
      </c>
    </row>
    <row r="84" ht="15.75" customHeight="1">
      <c r="A84" s="10" t="s">
        <v>48</v>
      </c>
      <c r="B84" s="10"/>
      <c r="C84" s="10"/>
      <c r="D84" s="10"/>
      <c r="E84" s="10"/>
      <c r="F84" s="10"/>
      <c r="G84" s="10"/>
      <c r="H84">
        <v>-1.13</v>
      </c>
      <c r="I84">
        <v>46.85</v>
      </c>
      <c r="J84">
        <v>0.36</v>
      </c>
      <c r="K84">
        <v>-2.7</v>
      </c>
    </row>
    <row r="85" ht="15.75" customHeight="1">
      <c r="A85" s="10" t="s">
        <v>49</v>
      </c>
      <c r="B85" s="1"/>
      <c r="C85" s="1"/>
      <c r="D85" s="1"/>
      <c r="E85" s="1"/>
      <c r="F85" s="1"/>
      <c r="G85" s="1"/>
      <c r="H85">
        <v>6.86</v>
      </c>
      <c r="I85">
        <v>39.54</v>
      </c>
      <c r="J85">
        <v>-30.75</v>
      </c>
      <c r="K85">
        <v>25.6</v>
      </c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" t="s">
        <v>90</v>
      </c>
      <c r="B90" s="1"/>
      <c r="C90" s="1"/>
      <c r="D90" s="1"/>
      <c r="E90" s="1"/>
      <c r="F90" s="1"/>
      <c r="G90" s="1"/>
      <c r="H90">
        <v>32.5</v>
      </c>
      <c r="I90">
        <v>68.15</v>
      </c>
      <c r="J90">
        <v>62.0</v>
      </c>
      <c r="K90">
        <v>29.77</v>
      </c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" t="s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0" t="s">
        <v>92</v>
      </c>
      <c r="B93" s="29" t="str">
        <f t="shared" ref="B93:G93" si="1">IF($B7&gt;0,(B70*B72/$B7)+SUM(C71:$K71),0)/10000000</f>
        <v>  -   </v>
      </c>
      <c r="C93" s="29" t="str">
        <f t="shared" si="1"/>
        <v>  -   </v>
      </c>
      <c r="D93" s="29" t="str">
        <f t="shared" si="1"/>
        <v>  -   </v>
      </c>
      <c r="E93" s="29" t="str">
        <f t="shared" si="1"/>
        <v>  -   </v>
      </c>
      <c r="F93" s="29" t="str">
        <f t="shared" si="1"/>
        <v>  -   </v>
      </c>
      <c r="G93" s="29" t="str">
        <f t="shared" si="1"/>
        <v>  -   </v>
      </c>
      <c r="H93" s="29">
        <v>8.6</v>
      </c>
      <c r="I93" s="29">
        <v>9.35</v>
      </c>
      <c r="J93" s="29">
        <v>9.42</v>
      </c>
      <c r="K93" s="29">
        <v>9.43</v>
      </c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baseType="lpstr" size="7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2012-08-17T09:55:37Z</dcterms:created>
  <dc:creator>Pratyush</dc:creator>
  <cp:lastModifiedBy>Pratyush Mittal</cp:lastModifiedBy>
  <cp:lastPrinted>2012-12-06T18:14:13Z</cp:lastPrinted>
  <dcterms:modified xsi:type="dcterms:W3CDTF">2021-10-21T02:50:53Z</dcterms:modified>
</cp:coreProperties>
</file>