
<file path=[Content_Types].xml><?xml version="1.0" encoding="utf-8"?>
<Types xmlns="http://schemas.openxmlformats.org/package/2006/content-types">
  <Default ContentType="application/xml" Extension="xml"/>
  <Default ContentType="image/jpeg" Extension="jpe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extended-properties+xml" PartName="/docProps/app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fit &amp; Loss" sheetId="1" r:id="rId4"/>
    <sheet state="visible" name="Quarters" sheetId="2" r:id="rId5"/>
    <sheet state="visible" name="Balance Sheet" sheetId="3" r:id="rId6"/>
    <sheet state="visible" name="Cash Flow" sheetId="4" r:id="rId7"/>
    <sheet state="visible" name="Customization" sheetId="5" r:id="rId8"/>
    <sheet state="visible" name="Data Sheet" sheetId="6" r:id="rId9"/>
  </sheets>
  <definedNames>
    <definedName name="UPDATE">'Data Sheet'!$E$1</definedName>
  </definedNames>
  <calcPr/>
</workbook>
</file>

<file path=xl/sharedStrings.xml><?xml version="1.0" encoding="utf-8"?>
<sst xmlns="http://schemas.openxmlformats.org/spreadsheetml/2006/main" count="145" uniqueCount="93">
  <si>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</si>
  <si>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</si>
  <si>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</si>
  <si>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</si>
  <si>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</si>
  <si>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</si>
  <si>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</si>
  <si>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</si>
  <si>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</si>
  <si>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</si>
  <si>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</si>
  <si>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</si>
  <si>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</si>
  <si>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</si>
  <si>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EPS</t>
  </si>
  <si>
    <t>Price to earning</t>
  </si>
  <si>
    <t>Price</t>
  </si>
  <si>
    <t>RATIOS:</t>
  </si>
  <si>
    <t>Dividend Payout</t>
  </si>
  <si>
    <t>OPM</t>
  </si>
  <si>
    <t>TRENDS:</t>
  </si>
  <si>
    <t>10 YEARS</t>
  </si>
  <si>
    <t>7 YEARS</t>
  </si>
  <si>
    <t>5 YEARS</t>
  </si>
  <si>
    <t>3 YEARS</t>
  </si>
  <si>
    <t>RECENT</t>
  </si>
  <si>
    <t>BEST</t>
  </si>
  <si>
    <t>WORST</t>
  </si>
  <si>
    <t>Sales Growth</t>
  </si>
  <si>
    <t>Price to Earning</t>
  </si>
  <si>
    <t>Equity Share Capital</t>
  </si>
  <si>
    <t>Reserves</t>
  </si>
  <si>
    <t>Borrowings</t>
  </si>
  <si>
    <t>Other Liabilities</t>
  </si>
  <si>
    <t>Total</t>
  </si>
  <si>
    <t>Net Block</t>
  </si>
  <si>
    <t>Capital Work in Progress</t>
  </si>
  <si>
    <t>Investments</t>
  </si>
  <si>
    <t>Other Assets</t>
  </si>
  <si>
    <t>Working Capital</t>
  </si>
  <si>
    <t>Debtors</t>
  </si>
  <si>
    <t>Inventory</t>
  </si>
  <si>
    <t>Debtor Days</t>
  </si>
  <si>
    <t>Inventory Turnover</t>
  </si>
  <si>
    <t>Return on Equity</t>
  </si>
  <si>
    <t>Return on Capital Emp</t>
  </si>
  <si>
    <t>Cash from Operating Activity</t>
  </si>
  <si>
    <t>Cash from Investing Activity</t>
  </si>
  <si>
    <t>Cash from Financing Activity</t>
  </si>
  <si>
    <t>Net Cash Flow</t>
  </si>
  <si>
    <t>How to use it?</t>
  </si>
  <si>
    <t>You can customize this workbook as you want.</t>
  </si>
  <si>
    <t>You can add custom formating, add conditional formating, add your own formulas… do ANYTHING.</t>
  </si>
  <si>
    <t>Please don't edit the "Data Sheet" only.</t>
  </si>
  <si>
    <t>After customization, you can upload this back on Screener.</t>
  </si>
  <si>
    <t>Upload on:</t>
  </si>
  <si>
    <t xml:space="preserve"> https://www.screener.in/excel/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</si>
  <si>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</si>
  <si>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</si>
  <si>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</si>
  <si>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</si>
  <si>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r>
      <rPr>
        <rFont val="Calibri"/>
        <color/>
        <sz val="11.0"/>
      </rPr>
      <t xml:space="preserve">You can report any formula errors on the worksheet at: </t>
    </r>
    <r>
      <rPr>
        <rFont val="Calibri"/>
        <b/>
        <color/>
        <sz val="11.0"/>
      </rPr>
      <t>support@screener.in</t>
    </r>
  </si>
  <si>
    <t>COMPANY NAME</t>
  </si>
  <si>
    <t>ONE 97 COMMUNICATIONS LTD</t>
  </si>
  <si>
    <t>LATEST VERSION</t>
  </si>
  <si>
    <t>PLEASE DO NOT MAKE ANY CHANGES TO THIS SHEET</t>
  </si>
  <si>
    <t>CURRENT VERSION</t>
  </si>
  <si>
    <t>META</t>
  </si>
  <si>
    <t>Number of shares</t>
  </si>
  <si>
    <t>Face Value</t>
  </si>
  <si>
    <t>Current Price</t>
  </si>
  <si>
    <t>Market Capitalization</t>
  </si>
  <si>
    <t>PROFIT &amp; LOSS</t>
  </si>
  <si>
    <t>Report Date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</si>
  <si>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</si>
  <si>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</si>
  <si>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</si>
  <si>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</si>
  <si>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</si>
  <si>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</si>
  <si>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</si>
  <si>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Dividend Amount</t>
  </si>
  <si>
    <t>Quarters</t>
  </si>
  <si>
    <t>BALANCE SHEET</t>
  </si>
  <si>
    <t>Receivables</t>
  </si>
  <si>
    <t>Cash &amp; Bank</t>
  </si>
  <si>
    <t>No. of Equity Shares</t>
  </si>
  <si>
    <t>New Bonus Shares</t>
  </si>
  <si>
    <t>Face value</t>
  </si>
  <si>
    <t>CASH FLOW:</t>
  </si>
  <si>
    <t>PRICE:</t>
  </si>
  <si>
    <t>DERIVED:</t>
  </si>
  <si>
    <t>Adjusted Equity Shares in Cr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</si>
</sst>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_ * #,##0.00_ ;_ * \-#,##0.00_ ;_ * &quot;-&quot;??_ ;_ @_ "/>
    <numFmt numFmtId="165" formatCode="[$-409]mmm\-yy"/>
    <numFmt numFmtId="166" formatCode="_(* #,##0.00_);_(* \(#,##0.00\);_(* &quot;-&quot;??_);_(@_)"/>
  </numFmts>
  <fonts count="11">
    <font>
      <sz val="11.0"/>
      <color/>
      <name val="Arial"/>
      <scheme val="minor"/>
    </font>
    <font>
      <b/>
      <sz val="11.0"/>
      <color/>
      <name val="Calibri"/>
    </font>
    <font/>
    <font>
      <b/>
      <sz val="11.0"/>
      <color rgb="FFFF0000"/>
      <name val="Calibri"/>
    </font>
    <font>
      <b/>
      <u/>
      <sz val="11.0"/>
      <color/>
      <name val="Calibri"/>
    </font>
    <font>
      <sz val="11.0"/>
      <color/>
      <name val="Calibri"/>
    </font>
    <font>
      <sz val="11.0"/>
      <name val="Calibri"/>
    </font>
    <font>
      <b/>
      <sz val="16.0"/>
      <color/>
      <name val="Calibri"/>
    </font>
    <font>
      <b/>
      <u/>
      <sz val="11.0"/>
      <color/>
      <name val="Calibri"/>
    </font>
    <font>
      <b/>
      <u/>
      <sz val="11.0"/>
      <color/>
      <name val="Calibri"/>
    </font>
    <font>
      <u/>
      <sz val="11.0"/>
      <color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0275D8"/>
        <bgColor rgb="FF0275D8"/>
      </patternFill>
    </fill>
    <fill>
      <patternFill patternType="solid">
        <fgColor rgb="FF79CBDF"/>
        <bgColor rgb="FF79CBDF"/>
      </patternFill>
    </fill>
    <fill>
      <patternFill patternType="solid">
        <fgColor rgb="FFF2A176"/>
        <bgColor rgb="FFF2A176"/>
      </patternFill>
    </fill>
  </fills>
  <borders count="5">
    <border/>
    <border>
      <left/>
      <right/>
      <top/>
      <bottom/>
    </border>
    <border>
      <left/>
      <top/>
      <bottom/>
    </border>
    <border>
      <top/>
      <bottom/>
    </border>
    <border>
      <right/>
      <top/>
      <bottom/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0" fillId="0" fontId="1" numFmtId="164" xfId="0" applyFont="1" applyNumberFormat="1"/>
    <xf borderId="0" fillId="0" fontId="1" numFmtId="0" xfId="0" applyFont="1"/>
    <xf borderId="0" fillId="0" fontId="2" numFmtId="164" xfId="0" applyFont="1" applyNumberFormat="1"/>
    <xf borderId="0" fillId="0" fontId="3" numFmtId="0" xfId="0" applyFont="1"/>
    <xf borderId="0" fillId="0" fontId="4" numFmtId="0" xfId="0" applyFont="1"/>
    <xf borderId="0" fillId="0" fontId="5" numFmtId="0" xfId="0" applyFont="1"/>
    <xf borderId="1" fillId="2" fontId="1" numFmtId="0" xfId="0" applyBorder="1" applyFill="1" applyFont="1"/>
    <xf borderId="1" fillId="2" fontId="1" numFmtId="165" xfId="0" applyAlignment="1" applyBorder="1" applyFont="1" applyNumberFormat="1">
      <alignment horizontal="center"/>
    </xf>
    <xf borderId="1" fillId="2" fontId="1" numFmtId="0" xfId="0" applyAlignment="1" applyBorder="1" applyFont="1">
      <alignment horizontal="center"/>
    </xf>
    <xf borderId="0" fillId="0" fontId="5" numFmtId="164" xfId="0" applyFont="1" applyNumberFormat="1"/>
    <xf borderId="0" fillId="0" fontId="5" numFmtId="9" xfId="0" applyFont="1" applyNumberFormat="1"/>
    <xf borderId="1" fillId="3" fontId="1" numFmtId="164" xfId="0" applyBorder="1" applyFill="1" applyFont="1" applyNumberFormat="1"/>
    <xf borderId="1" fillId="4" fontId="1" numFmtId="164" xfId="0" applyBorder="1" applyFill="1" applyFont="1" applyNumberFormat="1"/>
    <xf borderId="0" fillId="0" fontId="5" numFmtId="10" xfId="0" applyFont="1" applyNumberFormat="1"/>
    <xf borderId="0" fillId="0" fontId="1" numFmtId="10" xfId="0" applyFont="1" applyNumberFormat="1"/>
    <xf borderId="0" fillId="0" fontId="1" numFmtId="9" xfId="0" applyFont="1" applyNumberFormat="1"/>
    <xf borderId="0" fillId="0" fontId="6" numFmtId="0" xfId="0" applyFont="1"/>
    <xf borderId="0" fillId="0" fontId="5" numFmtId="164" xfId="0" applyAlignment="1" applyFont="1" applyNumberFormat="1">
      <alignment horizontal="center"/>
    </xf>
    <xf borderId="0" fillId="0" fontId="1" numFmtId="164" xfId="0" applyAlignment="1" applyFont="1" applyNumberFormat="1">
      <alignment horizontal="center"/>
    </xf>
    <xf borderId="0" fillId="0" fontId="7" numFmtId="0" xfId="0" applyFont="1"/>
    <xf borderId="0" fillId="0" fontId="5" numFmtId="0" xfId="0" applyAlignment="1" applyFont="1">
      <alignment horizontal="left"/>
    </xf>
    <xf borderId="0" fillId="0" fontId="8" numFmtId="0" xfId="0" applyAlignment="1" applyFont="1">
      <alignment horizontal="left"/>
    </xf>
    <xf borderId="0" fillId="0" fontId="9" numFmtId="0" xfId="0" applyFont="1"/>
    <xf borderId="0" fillId="0" fontId="10" numFmtId="164" xfId="0" applyAlignment="1" applyFont="1" applyNumberFormat="1">
      <alignment horizontal="center"/>
    </xf>
    <xf borderId="2" fillId="0" fontId="1" numFmtId="164" xfId="0" applyAlignment="1" applyBorder="1" applyFont="1" applyNumberFormat="1">
      <alignment horizontal="center"/>
    </xf>
    <xf borderId="3" fillId="0" fontId="2" numFmtId="0" xfId="0" applyBorder="1" applyFont="1"/>
    <xf borderId="4" fillId="0" fontId="2" numFmtId="0" xfId="0" applyBorder="1" applyFont="1"/>
    <xf borderId="1" fillId="2" fontId="1" numFmtId="165" xfId="0" applyBorder="1" applyFont="1" applyNumberFormat="1"/>
    <xf borderId="0" fillId="0" fontId="5" numFmtId="166" xfId="0" applyFont="1" applyNumberFormat="1"/>
  </cellXfs>
  <cellStyles count="1">
    <cellStyle xfId="0" name="Normal" builtinId="0"/>
  </cellStyles>
  <dxfs count="1">
    <dxf>
      <font>
        <b/>
        <color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_rels/theme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xmlns:r="http://schemas.openxmlformats.org/officeDocument/2006/relationships" name="Adjacency">
  <a:themeElements>
    <a:clrScheme name="Concourse">
      <a:dk1>
        <a:sysClr lastClr="000000" val="windowText"/>
      </a:dk1>
      <a:lt1>
        <a:sysClr lastClr="FFFFFF" val="window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cap="flat" cmpd="sng" w="12700" algn="ctr">
          <a:solidFill>
            <a:schemeClr val="phClr">
              <a:shade val="95000"/>
              <a:satMod val="105000"/>
            </a:schemeClr>
          </a:solidFill>
          <a:prstDash val="solid"/>
        </a:ln>
        <a:ln cap="flat" cmpd="sng" w="25400" algn="ctr">
          <a:solidFill>
            <a:schemeClr val="phClr"/>
          </a:solidFill>
          <a:prstDash val="solid"/>
        </a:ln>
        <a:ln cap="flat" cmpd="sng" w="38100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rotWithShape="0" algn="bl" dist="2540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dir="tl" rig="brightRoom">
              <a:rot lat="0" lon="0" rev="1800000"/>
            </a:lightRig>
          </a:scene3d>
          <a:sp3d contourW="10160" prstMaterial="dkEdge">
            <a:bevelT h="50800" prst="angle" w="38100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b="50000" l="20000" r="100000" t="50000"/>
          </a:path>
        </a:gradFill>
        <a:blipFill rotWithShape="1">
          <a:blip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algn="tl" flip="none" tx="0" sx="32000" ty="0" sy="32000"/>
        </a:blipFill>
      </a:bgFillStyleLst>
    </a:fmtScheme>
  </a:themeElements>
  <a:objectDefaults/>
  <a:extraClrSchemeLst/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://www.screener.in/excel/" TargetMode="Externa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5.0"/>
  <cols>
    <col customWidth="1" min="1" max="1" width="20.71"/>
    <col customWidth="1" min="2" max="6" width="13.43"/>
    <col customWidth="1" min="7" max="7" width="14.86"/>
    <col customWidth="1" min="8" max="11" width="13.43"/>
    <col customWidth="1" min="12" max="12" width="13.29"/>
    <col customWidth="1" min="13" max="14" width="12.14"/>
  </cols>
  <sheetData>
    <row r="1">
      <c r="A1" s="1" t="str">
        <f>'Data Sheet'!B1</f>
        <v> ONE 97 COMMUNICATIONS LTD </v>
      </c>
      <c r="B1" s="2"/>
      <c r="C1" s="2"/>
      <c r="D1" s="2"/>
      <c r="E1" s="2"/>
      <c r="F1" s="2"/>
      <c r="G1" s="2"/>
      <c r="H1" s="3" t="str">
        <f>UPDATE</f>
        <v>  </v>
      </c>
      <c r="I1" s="2"/>
      <c r="J1" s="4"/>
      <c r="K1" s="4"/>
      <c r="L1" s="2"/>
      <c r="M1" s="5" t="s">
        <v>0</v>
      </c>
      <c r="N1" s="2"/>
    </row>
    <row r="2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>
      <c r="A3" s="7" t="s">
        <v>1</v>
      </c>
      <c r="B3" s="8" t="str">
        <f>'Data Sheet'!B16</f>
        <v/>
      </c>
      <c r="C3" s="8" t="str">
        <f>'Data Sheet'!C16</f>
        <v/>
      </c>
      <c r="D3" s="8" t="str">
        <f>'Data Sheet'!D16</f>
        <v>Mar-16</v>
      </c>
      <c r="E3" s="8" t="str">
        <f>'Data Sheet'!E16</f>
        <v>Mar-17</v>
      </c>
      <c r="F3" s="8" t="str">
        <f>'Data Sheet'!F16</f>
        <v>Mar-18</v>
      </c>
      <c r="G3" s="8" t="str">
        <f>'Data Sheet'!G16</f>
        <v>Mar-19</v>
      </c>
      <c r="H3" s="8" t="str">
        <f>'Data Sheet'!H16</f>
        <v>Mar-20</v>
      </c>
      <c r="I3" s="8" t="str">
        <f>'Data Sheet'!I16</f>
        <v>Mar-21</v>
      </c>
      <c r="J3" s="8" t="str">
        <f>'Data Sheet'!J16</f>
        <v>Mar-22</v>
      </c>
      <c r="K3" s="8" t="str">
        <f>'Data Sheet'!K16</f>
        <v>Mar-23</v>
      </c>
      <c r="L3" s="9" t="s">
        <v>2</v>
      </c>
      <c r="M3" s="9" t="s">
        <v>3</v>
      </c>
      <c r="N3" s="9" t="s">
        <v>4</v>
      </c>
    </row>
    <row r="4">
      <c r="A4" s="2" t="s">
        <v>5</v>
      </c>
      <c r="B4" s="1" t="str">
        <f>'Data Sheet'!B17</f>
        <v/>
      </c>
      <c r="C4" s="1" t="str">
        <f>'Data Sheet'!C17</f>
        <v/>
      </c>
      <c r="D4" s="1" t="str">
        <f>'Data Sheet'!D17</f>
        <v>  449.19 </v>
      </c>
      <c r="E4" s="1" t="str">
        <f>'Data Sheet'!E17</f>
        <v>  624.76 </v>
      </c>
      <c r="F4" s="1" t="str">
        <f>'Data Sheet'!F17</f>
        <v>  2,982.22 </v>
      </c>
      <c r="G4" s="1" t="str">
        <f>'Data Sheet'!G17</f>
        <v>  3,049.87 </v>
      </c>
      <c r="H4" s="1" t="str">
        <f>'Data Sheet'!H17</f>
        <v>  3,115.10 </v>
      </c>
      <c r="I4" s="1" t="str">
        <f>'Data Sheet'!I17</f>
        <v>  2,667.10 </v>
      </c>
      <c r="J4" s="1" t="str">
        <f>'Data Sheet'!J17</f>
        <v>  3,892.40 </v>
      </c>
      <c r="K4" s="1" t="str">
        <f>'Data Sheet'!K17</f>
        <v>  6,027.70 </v>
      </c>
      <c r="L4" s="1" t="str">
        <f>SUM(Quarters!H4:K4)</f>
        <v>  7,202.80 </v>
      </c>
      <c r="M4" s="1" t="str">
        <f t="shared" ref="M4:N4" si="1">$K4+M23*K4</f>
        <v>  9,334.39 </v>
      </c>
      <c r="N4" s="1" t="str">
        <f t="shared" si="1"/>
        <v>  7,116.22 </v>
      </c>
    </row>
    <row r="5">
      <c r="A5" s="6" t="s">
        <v>6</v>
      </c>
      <c r="B5" s="10" t="str">
        <f>SUM('Data Sheet'!B18,'Data Sheet'!B20:B24, -1*'Data Sheet'!B19)</f>
        <v>  -   </v>
      </c>
      <c r="C5" s="10" t="str">
        <f>SUM('Data Sheet'!C18,'Data Sheet'!C20:C24, -1*'Data Sheet'!C19)</f>
        <v>  -   </v>
      </c>
      <c r="D5" s="10" t="str">
        <f>SUM('Data Sheet'!D18,'Data Sheet'!D20:D24, -1*'Data Sheet'!D19)</f>
        <v>  2,168.83 </v>
      </c>
      <c r="E5" s="10" t="str">
        <f>SUM('Data Sheet'!E18,'Data Sheet'!E20:E24, -1*'Data Sheet'!E19)</f>
        <v>  2,388.87 </v>
      </c>
      <c r="F5" s="10" t="str">
        <f>SUM('Data Sheet'!F18,'Data Sheet'!F20:F24, -1*'Data Sheet'!F19)</f>
        <v>  4,685.36 </v>
      </c>
      <c r="G5" s="10" t="str">
        <f>SUM('Data Sheet'!G18,'Data Sheet'!G20:G24, -1*'Data Sheet'!G19)</f>
        <v>  7,164.28 </v>
      </c>
      <c r="H5" s="10" t="str">
        <f>SUM('Data Sheet'!H18,'Data Sheet'!H20:H24, -1*'Data Sheet'!H19)</f>
        <v>  5,579.79 </v>
      </c>
      <c r="I5" s="10" t="str">
        <f>SUM('Data Sheet'!I18,'Data Sheet'!I20:I24, -1*'Data Sheet'!I19)</f>
        <v>  4,343.70 </v>
      </c>
      <c r="J5" s="10" t="str">
        <f>SUM('Data Sheet'!J18,'Data Sheet'!J20:J24, -1*'Data Sheet'!J19)</f>
        <v>  6,187.90 </v>
      </c>
      <c r="K5" s="10" t="str">
        <f>SUM('Data Sheet'!K18,'Data Sheet'!K20:K24, -1*'Data Sheet'!K19)</f>
        <v>  7,728.60 </v>
      </c>
      <c r="L5" s="10" t="str">
        <f>SUM(Quarters!H5:K5)</f>
        <v>  8,263.50 </v>
      </c>
      <c r="M5" s="10" t="str">
        <f t="shared" ref="M5:N5" si="2">M4-M6</f>
        <v>  9,334.39 </v>
      </c>
      <c r="N5" s="10" t="str">
        <f t="shared" si="2"/>
        <v>  7,116.22 </v>
      </c>
    </row>
    <row r="6">
      <c r="A6" s="2" t="s">
        <v>7</v>
      </c>
      <c r="B6" s="1" t="str">
        <f t="shared" ref="B6:K6" si="3">B4-B5</f>
        <v>  -   </v>
      </c>
      <c r="C6" s="1" t="str">
        <f t="shared" si="3"/>
        <v>  -   </v>
      </c>
      <c r="D6" s="1" t="str">
        <f t="shared" si="3"/>
        <v>  -1,719.64 </v>
      </c>
      <c r="E6" s="1" t="str">
        <f t="shared" si="3"/>
        <v>  -1,764.11 </v>
      </c>
      <c r="F6" s="1" t="str">
        <f t="shared" si="3"/>
        <v>  -1,703.14 </v>
      </c>
      <c r="G6" s="1" t="str">
        <f t="shared" si="3"/>
        <v>  -4,114.41 </v>
      </c>
      <c r="H6" s="1" t="str">
        <f t="shared" si="3"/>
        <v>  -2,464.69 </v>
      </c>
      <c r="I6" s="1" t="str">
        <f t="shared" si="3"/>
        <v>  -1,676.60 </v>
      </c>
      <c r="J6" s="1" t="str">
        <f t="shared" si="3"/>
        <v>  -2,295.50 </v>
      </c>
      <c r="K6" s="1" t="str">
        <f t="shared" si="3"/>
        <v>  -1,700.90 </v>
      </c>
      <c r="L6" s="1" t="str">
        <f>SUM(Quarters!H6:K6)</f>
        <v>  -1,060.70 </v>
      </c>
      <c r="M6" s="1" t="str">
        <f t="shared" ref="M6:N6" si="4">M4*M24</f>
        <v>  -   </v>
      </c>
      <c r="N6" s="1" t="str">
        <f t="shared" si="4"/>
        <v>  -   </v>
      </c>
    </row>
    <row r="7">
      <c r="A7" s="6" t="s">
        <v>8</v>
      </c>
      <c r="B7" s="10" t="str">
        <f>'Data Sheet'!B25</f>
        <v/>
      </c>
      <c r="C7" s="10" t="str">
        <f>'Data Sheet'!C25</f>
        <v/>
      </c>
      <c r="D7" s="10" t="str">
        <f>'Data Sheet'!D25</f>
        <v>  233.68 </v>
      </c>
      <c r="E7" s="10" t="str">
        <f>'Data Sheet'!E25</f>
        <v>  931.60 </v>
      </c>
      <c r="F7" s="10" t="str">
        <f>'Data Sheet'!F25</f>
        <v>  308.32 </v>
      </c>
      <c r="G7" s="10" t="str">
        <f>'Data Sheet'!G25</f>
        <v>  250.72 </v>
      </c>
      <c r="H7" s="10" t="str">
        <f>'Data Sheet'!H25</f>
        <v>  -174.77 </v>
      </c>
      <c r="I7" s="10" t="str">
        <f>'Data Sheet'!I25</f>
        <v>  309.90 </v>
      </c>
      <c r="J7" s="10" t="str">
        <f>'Data Sheet'!J25</f>
        <v>  238.90 </v>
      </c>
      <c r="K7" s="10" t="str">
        <f>'Data Sheet'!K25</f>
        <v>  336.40 </v>
      </c>
      <c r="L7" s="10" t="str">
        <f>SUM(Quarters!H7:K7)</f>
        <v>  399.70 </v>
      </c>
      <c r="M7" s="10">
        <v>0.0</v>
      </c>
      <c r="N7" s="10">
        <v>0.0</v>
      </c>
    </row>
    <row r="8">
      <c r="A8" s="6" t="s">
        <v>9</v>
      </c>
      <c r="B8" s="10" t="str">
        <f>'Data Sheet'!B26</f>
        <v/>
      </c>
      <c r="C8" s="10" t="str">
        <f>'Data Sheet'!C26</f>
        <v/>
      </c>
      <c r="D8" s="10" t="str">
        <f>'Data Sheet'!D26</f>
        <v>  24.80 </v>
      </c>
      <c r="E8" s="10" t="str">
        <f>'Data Sheet'!E26</f>
        <v>  39.05 </v>
      </c>
      <c r="F8" s="10" t="str">
        <f>'Data Sheet'!F26</f>
        <v>  68.92 </v>
      </c>
      <c r="G8" s="10" t="str">
        <f>'Data Sheet'!G26</f>
        <v>  75.81 </v>
      </c>
      <c r="H8" s="10" t="str">
        <f>'Data Sheet'!H26</f>
        <v>  143.18 </v>
      </c>
      <c r="I8" s="10" t="str">
        <f>'Data Sheet'!I26</f>
        <v>  156.80 </v>
      </c>
      <c r="J8" s="10" t="str">
        <f>'Data Sheet'!J26</f>
        <v>  228.20 </v>
      </c>
      <c r="K8" s="10" t="str">
        <f>'Data Sheet'!K26</f>
        <v>  469.60 </v>
      </c>
      <c r="L8" s="10" t="str">
        <f>SUM(Quarters!H8:K8)</f>
        <v>  609.60 </v>
      </c>
      <c r="M8" s="10" t="str">
        <f t="shared" ref="M8:N8" si="5">+$L8</f>
        <v>  609.60 </v>
      </c>
      <c r="N8" s="10" t="str">
        <f t="shared" si="5"/>
        <v>  609.60 </v>
      </c>
    </row>
    <row r="9">
      <c r="A9" s="6" t="s">
        <v>10</v>
      </c>
      <c r="B9" s="10" t="str">
        <f>'Data Sheet'!B27</f>
        <v/>
      </c>
      <c r="C9" s="10" t="str">
        <f>'Data Sheet'!C27</f>
        <v/>
      </c>
      <c r="D9" s="10" t="str">
        <f>'Data Sheet'!D27</f>
        <v>  1.27 </v>
      </c>
      <c r="E9" s="10" t="str">
        <f>'Data Sheet'!E27</f>
        <v>  4.42 </v>
      </c>
      <c r="F9" s="10" t="str">
        <f>'Data Sheet'!F27</f>
        <v>  27.74 </v>
      </c>
      <c r="G9" s="10" t="str">
        <f>'Data Sheet'!G27</f>
        <v>  20.02 </v>
      </c>
      <c r="H9" s="10" t="str">
        <f>'Data Sheet'!H27</f>
        <v>  50.49 </v>
      </c>
      <c r="I9" s="10" t="str">
        <f>'Data Sheet'!I27</f>
        <v>  36.40 </v>
      </c>
      <c r="J9" s="10" t="str">
        <f>'Data Sheet'!J27</f>
        <v>  40.00 </v>
      </c>
      <c r="K9" s="10" t="str">
        <f>'Data Sheet'!K27</f>
        <v>  21.70 </v>
      </c>
      <c r="L9" s="10" t="str">
        <f>SUM(Quarters!H9:K9)</f>
        <v>  24.90 </v>
      </c>
      <c r="M9" s="10" t="str">
        <f t="shared" ref="M9:N9" si="6">+$L9</f>
        <v>  24.90 </v>
      </c>
      <c r="N9" s="10" t="str">
        <f t="shared" si="6"/>
        <v>  24.90 </v>
      </c>
    </row>
    <row r="10">
      <c r="A10" s="6" t="s">
        <v>11</v>
      </c>
      <c r="B10" s="10" t="str">
        <f>'Data Sheet'!B28</f>
        <v/>
      </c>
      <c r="C10" s="10" t="str">
        <f>'Data Sheet'!C28</f>
        <v/>
      </c>
      <c r="D10" s="10" t="str">
        <f>'Data Sheet'!D28</f>
        <v>  -1,512.03 </v>
      </c>
      <c r="E10" s="10" t="str">
        <f>'Data Sheet'!E28</f>
        <v>  -875.98 </v>
      </c>
      <c r="F10" s="10" t="str">
        <f>'Data Sheet'!F28</f>
        <v>  -1,491.48 </v>
      </c>
      <c r="G10" s="10" t="str">
        <f>'Data Sheet'!G28</f>
        <v>  -3,959.52 </v>
      </c>
      <c r="H10" s="10" t="str">
        <f>'Data Sheet'!H28</f>
        <v>  -2,833.13 </v>
      </c>
      <c r="I10" s="10" t="str">
        <f>'Data Sheet'!I28</f>
        <v>  -1,559.90 </v>
      </c>
      <c r="J10" s="10" t="str">
        <f>'Data Sheet'!J28</f>
        <v>  -2,324.80 </v>
      </c>
      <c r="K10" s="10" t="str">
        <f>'Data Sheet'!K28</f>
        <v>  -1,855.80 </v>
      </c>
      <c r="L10" s="10" t="str">
        <f>SUM(Quarters!H10:K10)</f>
        <v>  -1,295.50 </v>
      </c>
      <c r="M10" s="10" t="str">
        <f t="shared" ref="M10:N10" si="7">M6+M7-SUM(M8:M9)</f>
        <v>  -634.50 </v>
      </c>
      <c r="N10" s="10" t="str">
        <f t="shared" si="7"/>
        <v>  -634.50 </v>
      </c>
    </row>
    <row r="11">
      <c r="A11" s="6" t="s">
        <v>12</v>
      </c>
      <c r="B11" s="10" t="str">
        <f>'Data Sheet'!B29</f>
        <v/>
      </c>
      <c r="C11" s="10" t="str">
        <f>'Data Sheet'!C29</f>
        <v/>
      </c>
      <c r="D11" s="10" t="str">
        <f>'Data Sheet'!D29</f>
        <v>  -1.70 </v>
      </c>
      <c r="E11" s="10" t="str">
        <f>'Data Sheet'!E29</f>
        <v>  3.65 </v>
      </c>
      <c r="F11" s="10" t="str">
        <f>'Data Sheet'!F29</f>
        <v>  -1.01 </v>
      </c>
      <c r="G11" s="10" t="str">
        <f>'Data Sheet'!G29</f>
        <v>  0.12 </v>
      </c>
      <c r="H11" s="10" t="str">
        <f>'Data Sheet'!H29</f>
        <v>  0.05 </v>
      </c>
      <c r="I11" s="10" t="str">
        <f>'Data Sheet'!I29</f>
        <v>  0.20 </v>
      </c>
      <c r="J11" s="10" t="str">
        <f>'Data Sheet'!J29</f>
        <v>  0.30 </v>
      </c>
      <c r="K11" s="10" t="str">
        <f>'Data Sheet'!K29</f>
        <v/>
      </c>
      <c r="L11" s="10" t="str">
        <f>SUM(Quarters!H11:K11)</f>
        <v>  -   </v>
      </c>
      <c r="M11" s="11" t="str">
        <f t="shared" ref="M11:N11" si="8">IF($L10&gt;0,$L11/$L10,0)</f>
        <v>0%</v>
      </c>
      <c r="N11" s="11" t="str">
        <f t="shared" si="8"/>
        <v>0%</v>
      </c>
    </row>
    <row r="12">
      <c r="A12" s="2" t="s">
        <v>13</v>
      </c>
      <c r="B12" s="1" t="str">
        <f>'Data Sheet'!B30</f>
        <v/>
      </c>
      <c r="C12" s="1" t="str">
        <f>'Data Sheet'!C30</f>
        <v/>
      </c>
      <c r="D12" s="1" t="str">
        <f>'Data Sheet'!D30</f>
        <v>  -1,510.33 </v>
      </c>
      <c r="E12" s="1" t="str">
        <f>'Data Sheet'!E30</f>
        <v>  -879.63 </v>
      </c>
      <c r="F12" s="1" t="str">
        <f>'Data Sheet'!F30</f>
        <v>  -1,490.47 </v>
      </c>
      <c r="G12" s="1" t="str">
        <f>'Data Sheet'!G30</f>
        <v>  -3,959.64 </v>
      </c>
      <c r="H12" s="1" t="str">
        <f>'Data Sheet'!H30</f>
        <v>  -2,833.18 </v>
      </c>
      <c r="I12" s="1" t="str">
        <f>'Data Sheet'!I30</f>
        <v>  -1,560.10 </v>
      </c>
      <c r="J12" s="1" t="str">
        <f>'Data Sheet'!J30</f>
        <v>  -2,325.10 </v>
      </c>
      <c r="K12" s="1" t="str">
        <f>'Data Sheet'!K30</f>
        <v>  -1,855.80 </v>
      </c>
      <c r="L12" s="1" t="str">
        <f>SUM(Quarters!H12:K12)</f>
        <v>  -1,295.50 </v>
      </c>
      <c r="M12" s="1" t="str">
        <f t="shared" ref="M12:N12" si="9">M10-M11*M10</f>
        <v>  -634.50 </v>
      </c>
      <c r="N12" s="1" t="str">
        <f t="shared" si="9"/>
        <v>  -634.50 </v>
      </c>
    </row>
    <row r="13">
      <c r="A13" s="6" t="s">
        <v>14</v>
      </c>
      <c r="B13" s="10" t="str">
        <f>IF('Data Sheet'!B93&gt;0,B12/'Data Sheet'!B93,0)</f>
        <v>  -   </v>
      </c>
      <c r="C13" s="10" t="str">
        <f>IF('Data Sheet'!C93&gt;0,C12/'Data Sheet'!C93,0)</f>
        <v>  -   </v>
      </c>
      <c r="D13" s="10" t="str">
        <f>IF('Data Sheet'!D93&gt;0,D12/'Data Sheet'!D93,0)</f>
        <v>  -326.91 </v>
      </c>
      <c r="E13" s="10" t="str">
        <f>IF('Data Sheet'!E93&gt;0,E12/'Data Sheet'!E93,0)</f>
        <v>  -187.16 </v>
      </c>
      <c r="F13" s="10" t="str">
        <f>IF('Data Sheet'!F93&gt;0,F12/'Data Sheet'!F93,0)</f>
        <v>  -269.52 </v>
      </c>
      <c r="G13" s="10" t="str">
        <f>IF('Data Sheet'!G93&gt;0,G12/'Data Sheet'!G93,0)</f>
        <v>  -688.63 </v>
      </c>
      <c r="H13" s="10" t="str">
        <f>IF('Data Sheet'!H93&gt;0,H12/'Data Sheet'!H93,0)</f>
        <v>  -469.07 </v>
      </c>
      <c r="I13" s="10" t="str">
        <f>IF('Data Sheet'!I93&gt;0,I12/'Data Sheet'!I93,0)</f>
        <v>  -257.87 </v>
      </c>
      <c r="J13" s="10" t="str">
        <f>IF('Data Sheet'!J93&gt;0,J12/'Data Sheet'!J93,0)</f>
        <v>  -35.85 </v>
      </c>
      <c r="K13" s="10" t="str">
        <f>IF('Data Sheet'!K93&gt;0,K12/'Data Sheet'!K93,0)</f>
        <v>  -29.28 </v>
      </c>
      <c r="L13" s="10" t="str">
        <f>IF('Data Sheet'!$B6&gt;0,'Profit &amp; Loss'!L12/'Data Sheet'!$B6,0)</f>
        <v>  -20.41 </v>
      </c>
      <c r="M13" s="10" t="str">
        <f>IF('Data Sheet'!$B6&gt;0,'Profit &amp; Loss'!M12/'Data Sheet'!$B6,0)</f>
        <v>  -10.00 </v>
      </c>
      <c r="N13" s="10" t="str">
        <f>IF('Data Sheet'!$B6&gt;0,'Profit &amp; Loss'!N12/'Data Sheet'!$B6,0)</f>
        <v>  -10.00 </v>
      </c>
    </row>
    <row r="14">
      <c r="A14" s="6" t="s">
        <v>15</v>
      </c>
      <c r="B14" s="10" t="str">
        <f t="shared" ref="B14:K14" si="10">IF(B15&gt;0,B15/B13,"")</f>
        <v>  </v>
      </c>
      <c r="C14" s="10" t="str">
        <f t="shared" si="10"/>
        <v>  </v>
      </c>
      <c r="D14" s="10" t="str">
        <f t="shared" si="10"/>
        <v>  </v>
      </c>
      <c r="E14" s="10" t="str">
        <f t="shared" si="10"/>
        <v>  </v>
      </c>
      <c r="F14" s="10" t="str">
        <f t="shared" si="10"/>
        <v>  </v>
      </c>
      <c r="G14" s="10" t="str">
        <f t="shared" si="10"/>
        <v>  </v>
      </c>
      <c r="H14" s="10" t="str">
        <f t="shared" si="10"/>
        <v>  </v>
      </c>
      <c r="I14" s="10" t="str">
        <f t="shared" si="10"/>
        <v>  </v>
      </c>
      <c r="J14" s="10" t="str">
        <f t="shared" si="10"/>
        <v>  -14.74 </v>
      </c>
      <c r="K14" s="10" t="str">
        <f t="shared" si="10"/>
        <v>  -21.75 </v>
      </c>
      <c r="L14" s="10" t="str">
        <f>IF(L13&gt;0,L15/L13,0)</f>
        <v>  -   </v>
      </c>
      <c r="M14" s="10" t="str">
        <f t="shared" ref="M14:N14" si="11">M25</f>
        <v>  -   </v>
      </c>
      <c r="N14" s="10" t="str">
        <f t="shared" si="11"/>
        <v>  -   </v>
      </c>
    </row>
    <row r="15">
      <c r="A15" s="2" t="s">
        <v>16</v>
      </c>
      <c r="B15" s="1" t="str">
        <f>'Data Sheet'!B90</f>
        <v/>
      </c>
      <c r="C15" s="1" t="str">
        <f>'Data Sheet'!C90</f>
        <v/>
      </c>
      <c r="D15" s="1" t="str">
        <f>'Data Sheet'!D90</f>
        <v/>
      </c>
      <c r="E15" s="1" t="str">
        <f>'Data Sheet'!E90</f>
        <v/>
      </c>
      <c r="F15" s="1" t="str">
        <f>'Data Sheet'!F90</f>
        <v/>
      </c>
      <c r="G15" s="1" t="str">
        <f>'Data Sheet'!G90</f>
        <v/>
      </c>
      <c r="H15" s="1" t="str">
        <f>'Data Sheet'!H90</f>
        <v/>
      </c>
      <c r="I15" s="1" t="str">
        <f>'Data Sheet'!I90</f>
        <v/>
      </c>
      <c r="J15" s="1" t="str">
        <f>'Data Sheet'!J90</f>
        <v>  528.45 </v>
      </c>
      <c r="K15" s="1" t="str">
        <f>'Data Sheet'!K90</f>
        <v>  636.80 </v>
      </c>
      <c r="L15" s="1" t="str">
        <f>'Data Sheet'!B8</f>
        <v>  894.65 </v>
      </c>
      <c r="M15" s="12" t="str">
        <f t="shared" ref="M15:N15" si="12">M13*M14</f>
        <v>  -   </v>
      </c>
      <c r="N15" s="13" t="str">
        <f t="shared" si="12"/>
        <v>  -   </v>
      </c>
    </row>
    <row r="16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</row>
    <row r="17">
      <c r="A17" s="2" t="s">
        <v>17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</row>
    <row r="18">
      <c r="A18" s="6" t="s">
        <v>18</v>
      </c>
      <c r="B18" s="14" t="str">
        <f>IF('Data Sheet'!B30&gt;0, 'Data Sheet'!B31/'Data Sheet'!B30, 0)</f>
        <v>0.00%</v>
      </c>
      <c r="C18" s="14" t="str">
        <f>IF('Data Sheet'!C30&gt;0, 'Data Sheet'!C31/'Data Sheet'!C30, 0)</f>
        <v>0.00%</v>
      </c>
      <c r="D18" s="14" t="str">
        <f>IF('Data Sheet'!D30&gt;0, 'Data Sheet'!D31/'Data Sheet'!D30, 0)</f>
        <v>0.00%</v>
      </c>
      <c r="E18" s="14" t="str">
        <f>IF('Data Sheet'!E30&gt;0, 'Data Sheet'!E31/'Data Sheet'!E30, 0)</f>
        <v>0.00%</v>
      </c>
      <c r="F18" s="14" t="str">
        <f>IF('Data Sheet'!F30&gt;0, 'Data Sheet'!F31/'Data Sheet'!F30, 0)</f>
        <v>0.00%</v>
      </c>
      <c r="G18" s="14" t="str">
        <f>IF('Data Sheet'!G30&gt;0, 'Data Sheet'!G31/'Data Sheet'!G30, 0)</f>
        <v>0.00%</v>
      </c>
      <c r="H18" s="14" t="str">
        <f>IF('Data Sheet'!H30&gt;0, 'Data Sheet'!H31/'Data Sheet'!H30, 0)</f>
        <v>0.00%</v>
      </c>
      <c r="I18" s="14" t="str">
        <f>IF('Data Sheet'!I30&gt;0, 'Data Sheet'!I31/'Data Sheet'!I30, 0)</f>
        <v>0.00%</v>
      </c>
      <c r="J18" s="14" t="str">
        <f>IF('Data Sheet'!J30&gt;0, 'Data Sheet'!J31/'Data Sheet'!J30, 0)</f>
        <v>0.00%</v>
      </c>
      <c r="K18" s="14" t="str">
        <f>IF('Data Sheet'!K30&gt;0, 'Data Sheet'!K31/'Data Sheet'!K30, 0)</f>
        <v>0.00%</v>
      </c>
      <c r="L18" s="6"/>
      <c r="M18" s="6"/>
      <c r="N18" s="6"/>
    </row>
    <row r="19">
      <c r="A19" s="6" t="s">
        <v>19</v>
      </c>
      <c r="B19" s="14" t="str">
        <f t="shared" ref="B19:L19" si="13">IF(B6&gt;0,B6/B4,0)</f>
        <v>0.00%</v>
      </c>
      <c r="C19" s="14" t="str">
        <f t="shared" si="13"/>
        <v>0.00%</v>
      </c>
      <c r="D19" s="14" t="str">
        <f t="shared" si="13"/>
        <v>0.00%</v>
      </c>
      <c r="E19" s="14" t="str">
        <f t="shared" si="13"/>
        <v>0.00%</v>
      </c>
      <c r="F19" s="14" t="str">
        <f t="shared" si="13"/>
        <v>0.00%</v>
      </c>
      <c r="G19" s="14" t="str">
        <f t="shared" si="13"/>
        <v>0.00%</v>
      </c>
      <c r="H19" s="14" t="str">
        <f t="shared" si="13"/>
        <v>0.00%</v>
      </c>
      <c r="I19" s="14" t="str">
        <f t="shared" si="13"/>
        <v>0.00%</v>
      </c>
      <c r="J19" s="14" t="str">
        <f t="shared" si="13"/>
        <v>0.00%</v>
      </c>
      <c r="K19" s="14" t="str">
        <f t="shared" si="13"/>
        <v>0.00%</v>
      </c>
      <c r="L19" s="14" t="str">
        <f t="shared" si="13"/>
        <v>0.00%</v>
      </c>
      <c r="M19" s="6"/>
      <c r="N19" s="6"/>
    </row>
    <row r="20">
      <c r="A20" s="6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6"/>
      <c r="N20" s="6"/>
    </row>
    <row r="21" ht="15.75" customHeight="1">
      <c r="A21" s="6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6"/>
      <c r="N21" s="6"/>
    </row>
    <row r="22" ht="15.75" customHeight="1">
      <c r="A22" s="7"/>
      <c r="B22" s="8"/>
      <c r="C22" s="8"/>
      <c r="D22" s="8"/>
      <c r="E22" s="8"/>
      <c r="F22" s="8"/>
      <c r="G22" s="8" t="s">
        <v>20</v>
      </c>
      <c r="H22" s="8" t="s">
        <v>21</v>
      </c>
      <c r="I22" s="8" t="s">
        <v>22</v>
      </c>
      <c r="J22" s="8" t="s">
        <v>23</v>
      </c>
      <c r="K22" s="8" t="s">
        <v>24</v>
      </c>
      <c r="L22" s="9" t="s">
        <v>25</v>
      </c>
      <c r="M22" s="9" t="s">
        <v>26</v>
      </c>
      <c r="N22" s="9" t="s">
        <v>27</v>
      </c>
    </row>
    <row r="23" ht="15.75" customHeight="1">
      <c r="A23" s="6"/>
      <c r="B23" s="6"/>
      <c r="C23" s="6"/>
      <c r="D23" s="6"/>
      <c r="E23" s="6"/>
      <c r="F23" s="6"/>
      <c r="G23" s="6" t="s">
        <v>28</v>
      </c>
      <c r="H23" s="14" t="str">
        <f>IF(B4=0,"",POWER($K4/B4,1/9)-1)</f>
        <v/>
      </c>
      <c r="I23" s="14" t="str">
        <f>IF(D4=0,"",POWER($K4/D4,1/7)-1)</f>
        <v>44.91%</v>
      </c>
      <c r="J23" s="14" t="str">
        <f>IF(F4=0,"",POWER($K4/F4,1/5)-1)</f>
        <v>15.11%</v>
      </c>
      <c r="K23" s="14" t="str">
        <f>IF(H4=0,"",POWER($K4/H4, 1/3)-1)</f>
        <v>24.61%</v>
      </c>
      <c r="L23" s="14" t="str">
        <f>IF(ISERROR(MAX(IF(J4=0,"",(K4-J4)/J4),IF(K4=0,"",(L4-K4)/K4))),"",MAX(IF(J4=0,"",(K4-J4)/J4),IF(K4=0,"",(L4-K4)/K4)))</f>
        <v>54.86%</v>
      </c>
      <c r="M23" s="15" t="str">
        <f t="shared" ref="M23:M25" si="14">MAX(K23:L23)</f>
        <v>54.86%</v>
      </c>
      <c r="N23" s="15" t="str">
        <f t="shared" ref="N23:N25" si="15">MIN(H23:L23)</f>
        <v>15.11%</v>
      </c>
    </row>
    <row r="24" ht="15.75" customHeight="1">
      <c r="A24" s="6"/>
      <c r="B24" s="6"/>
      <c r="C24" s="6"/>
      <c r="D24" s="6"/>
      <c r="E24" s="6"/>
      <c r="F24" s="6"/>
      <c r="G24" s="6" t="s">
        <v>19</v>
      </c>
      <c r="H24" s="14" t="str">
        <f>IF(SUM(B4:$K$4)=0,"",SUMPRODUCT(B19:$K$19,B4:$K$4)/SUM(B4:$K$4))</f>
        <v>0.00%</v>
      </c>
      <c r="I24" s="14" t="str">
        <f>IF(SUM(E4:$K$4)=0,"",SUMPRODUCT(E19:$K$19,E4:$K$4)/SUM(E4:$K$4))</f>
        <v>0.00%</v>
      </c>
      <c r="J24" s="14" t="str">
        <f>IF(SUM(G4:$K$4)=0,"",SUMPRODUCT(G19:$K$19,G4:$K$4)/SUM(G4:$K$4))</f>
        <v>0.00%</v>
      </c>
      <c r="K24" s="14" t="str">
        <f>IF(SUM(I4:$K$4)=0, "", SUMPRODUCT(I19:$K$19,I4:$K$4)/SUM(I4:$K$4))</f>
        <v>0.00%</v>
      </c>
      <c r="L24" s="14" t="str">
        <f>L19</f>
        <v>0.00%</v>
      </c>
      <c r="M24" s="15" t="str">
        <f t="shared" si="14"/>
        <v>0.00%</v>
      </c>
      <c r="N24" s="15" t="str">
        <f t="shared" si="15"/>
        <v>0.00%</v>
      </c>
    </row>
    <row r="25" ht="15.75" customHeight="1">
      <c r="A25" s="6"/>
      <c r="B25" s="6"/>
      <c r="C25" s="6"/>
      <c r="D25" s="6"/>
      <c r="E25" s="6"/>
      <c r="F25" s="6"/>
      <c r="G25" s="6" t="s">
        <v>29</v>
      </c>
      <c r="H25" s="10" t="str">
        <f>IF(ISERROR(AVERAGEIF(B14:$L14,"&gt;0")),"",AVERAGEIF(B14:$L14,"&gt;0"))</f>
        <v>  </v>
      </c>
      <c r="I25" s="10" t="str">
        <f>IF(ISERROR(AVERAGEIF(E14:$L14,"&gt;0")),"",AVERAGEIF(E14:$L14,"&gt;0"))</f>
        <v>  </v>
      </c>
      <c r="J25" s="10" t="str">
        <f>IF(ISERROR(AVERAGEIF(G14:$L14,"&gt;0")),"",AVERAGEIF(G14:$L14,"&gt;0"))</f>
        <v>  </v>
      </c>
      <c r="K25" s="10" t="str">
        <f>IF(ISERROR(AVERAGEIF(I14:$L14,"&gt;0")),"",AVERAGEIF(I14:$L14,"&gt;0"))</f>
        <v>  </v>
      </c>
      <c r="L25" s="10" t="str">
        <f>L14</f>
        <v>  -   </v>
      </c>
      <c r="M25" s="1" t="str">
        <f t="shared" si="14"/>
        <v>  -   </v>
      </c>
      <c r="N25" s="1" t="str">
        <f t="shared" si="15"/>
        <v>  -   </v>
      </c>
    </row>
    <row r="26" ht="15.75" customHeight="1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</row>
    <row r="27" ht="15.75" customHeight="1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</row>
    <row r="28" ht="15.75" customHeight="1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</row>
    <row r="29" ht="15.75" customHeight="1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</row>
    <row r="30" ht="15.75" customHeight="1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</row>
    <row r="31" ht="15.75" customHeight="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</row>
    <row r="32" ht="15.75" customHeight="1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</row>
    <row r="33" ht="15.75" customHeight="1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</row>
    <row r="34" ht="15.75" customHeight="1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</row>
    <row r="35" ht="15.75" customHeight="1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</row>
    <row r="36" ht="15.75" customHeight="1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</row>
    <row r="37" ht="15.75" customHeight="1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</row>
    <row r="38" ht="15.75" customHeight="1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</row>
    <row r="39" ht="15.75" customHeight="1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</row>
    <row r="40" ht="15.75" customHeight="1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</row>
    <row r="41" ht="15.75" customHeight="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</row>
    <row r="42" ht="15.75" customHeight="1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</row>
    <row r="43" ht="15.75" customHeight="1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</row>
    <row r="44" ht="15.75" customHeight="1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</row>
    <row r="45" ht="15.75" customHeight="1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</row>
    <row r="46" ht="15.75" customHeight="1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</row>
    <row r="47" ht="15.75" customHeight="1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</row>
    <row r="48" ht="15.75" customHeight="1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</row>
    <row r="49" ht="15.75" customHeight="1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</row>
    <row r="50" ht="15.75" customHeight="1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</row>
    <row r="51" ht="15.75" customHeight="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</row>
    <row r="52" ht="15.75" customHeight="1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</row>
    <row r="53" ht="15.75" customHeight="1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</row>
    <row r="54" ht="15.75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</row>
    <row r="55" ht="15.75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</row>
    <row r="56" ht="15.75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</row>
    <row r="57" ht="15.75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</row>
    <row r="58" ht="15.75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</row>
    <row r="59" ht="15.75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</row>
    <row r="60" ht="15.75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</row>
    <row r="61" ht="15.75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</row>
    <row r="62" ht="15.75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</row>
    <row r="63" ht="15.75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</row>
    <row r="64" ht="15.75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</row>
    <row r="65" ht="15.75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</row>
    <row r="66" ht="15.75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</row>
    <row r="67" ht="15.75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</row>
    <row r="68" ht="15.75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</row>
    <row r="69" ht="15.75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</row>
    <row r="70" ht="15.75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</row>
    <row r="71" ht="15.75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</row>
    <row r="72" ht="15.75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</row>
    <row r="73" ht="15.75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</row>
    <row r="74" ht="15.75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</row>
    <row r="75" ht="15.7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</row>
    <row r="76" ht="15.75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</row>
    <row r="77" ht="15.75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</row>
    <row r="78" ht="15.75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</row>
    <row r="79" ht="15.7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</row>
    <row r="80" ht="15.7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</row>
    <row r="81" ht="15.75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</row>
    <row r="82" ht="15.75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</row>
    <row r="83" ht="15.75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</row>
    <row r="84" ht="15.75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</row>
    <row r="85" ht="15.75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</row>
    <row r="86" ht="15.7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</row>
    <row r="87" ht="15.75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</row>
    <row r="88" ht="15.75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</row>
    <row r="89" ht="15.75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</row>
    <row r="90" ht="15.7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</row>
    <row r="91" ht="15.7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</row>
    <row r="92" ht="15.7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</row>
    <row r="93" ht="15.7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</row>
    <row r="94" ht="15.7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</row>
    <row r="95" ht="15.7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</row>
    <row r="96" ht="15.7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</row>
    <row r="97" ht="15.75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</row>
    <row r="98" ht="15.75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</row>
    <row r="99" ht="15.75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</row>
    <row r="100" ht="15.75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</row>
  </sheetData>
  <hyperlinks>
    <hyperlink r:id="rId1" ref="M1"/>
  </hyperlinks>
  <printOptions gridLines="1"/>
  <pageMargins bottom="0.75" footer="0.0" header="0.0" left="0.7" right="0.7" top="0.75"/>
  <pageSetup paperSize="9" orientation="landscape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4.43" defaultRowHeight="15.0"/>
  <cols>
    <col customWidth="1" min="1" max="1" width="20.71"/>
    <col customWidth="1" min="2" max="11" width="13.43"/>
  </cols>
  <sheetData>
    <row r="1">
      <c r="A1" s="1" t="str">
        <f>'Profit &amp; Loss'!A1</f>
        <v> ONE 97 COMMUNICATIONS LTD </v>
      </c>
      <c r="B1" s="2"/>
      <c r="C1" s="2"/>
      <c r="D1" s="2"/>
      <c r="E1" s="3" t="str">
        <f>UPDATE</f>
        <v>  </v>
      </c>
      <c r="F1" s="2"/>
      <c r="G1" s="2"/>
      <c r="H1" s="2"/>
      <c r="I1" s="2"/>
      <c r="J1" s="5" t="s">
        <v>0</v>
      </c>
      <c r="K1" s="2"/>
    </row>
    <row r="2">
      <c r="A2" s="6"/>
      <c r="B2" s="6"/>
      <c r="C2" s="6"/>
      <c r="D2" s="6"/>
      <c r="E2" s="6"/>
      <c r="F2" s="6"/>
      <c r="G2" s="6"/>
      <c r="H2" s="6"/>
      <c r="I2" s="6"/>
      <c r="J2" s="6"/>
      <c r="K2" s="6"/>
    </row>
    <row r="3">
      <c r="A3" s="7" t="s">
        <v>1</v>
      </c>
      <c r="B3" s="8" t="str">
        <f>'Data Sheet'!B41</f>
        <v>Jun-21</v>
      </c>
      <c r="C3" s="8" t="str">
        <f>'Data Sheet'!C41</f>
        <v>Sep-21</v>
      </c>
      <c r="D3" s="8" t="str">
        <f>'Data Sheet'!D41</f>
        <v>Dec-21</v>
      </c>
      <c r="E3" s="8" t="str">
        <f>'Data Sheet'!E41</f>
        <v>Mar-22</v>
      </c>
      <c r="F3" s="8" t="str">
        <f>'Data Sheet'!F41</f>
        <v>Jun-22</v>
      </c>
      <c r="G3" s="8" t="str">
        <f>'Data Sheet'!G41</f>
        <v>Sep-22</v>
      </c>
      <c r="H3" s="8" t="str">
        <f>'Data Sheet'!H41</f>
        <v>Dec-22</v>
      </c>
      <c r="I3" s="8" t="str">
        <f>'Data Sheet'!I41</f>
        <v>Mar-23</v>
      </c>
      <c r="J3" s="8" t="str">
        <f>'Data Sheet'!J41</f>
        <v>Jun-23</v>
      </c>
      <c r="K3" s="8" t="str">
        <f>'Data Sheet'!K41</f>
        <v>Sep-23</v>
      </c>
    </row>
    <row r="4">
      <c r="A4" s="2" t="s">
        <v>5</v>
      </c>
      <c r="B4" s="1" t="str">
        <f>'Data Sheet'!B42</f>
        <v>  846.80 </v>
      </c>
      <c r="C4" s="1" t="str">
        <f>'Data Sheet'!C42</f>
        <v>  1,051.50 </v>
      </c>
      <c r="D4" s="1" t="str">
        <f>'Data Sheet'!D42</f>
        <v>  921.00 </v>
      </c>
      <c r="E4" s="1" t="str">
        <f>'Data Sheet'!E42</f>
        <v>  1,073.10 </v>
      </c>
      <c r="F4" s="1" t="str">
        <f>'Data Sheet'!F42</f>
        <v>  1,245.40 </v>
      </c>
      <c r="G4" s="1" t="str">
        <f>'Data Sheet'!G42</f>
        <v>  1,404.40 </v>
      </c>
      <c r="H4" s="1" t="str">
        <f>'Data Sheet'!H42</f>
        <v>  1,573.90 </v>
      </c>
      <c r="I4" s="1" t="str">
        <f>'Data Sheet'!I42</f>
        <v>  1,804.00 </v>
      </c>
      <c r="J4" s="1" t="str">
        <f>'Data Sheet'!J42</f>
        <v>  1,844.60 </v>
      </c>
      <c r="K4" s="1" t="str">
        <f>'Data Sheet'!K42</f>
        <v>  1,980.30 </v>
      </c>
    </row>
    <row r="5">
      <c r="A5" s="6" t="s">
        <v>6</v>
      </c>
      <c r="B5" s="10" t="str">
        <f>'Data Sheet'!B43</f>
        <v>  1,212.00 </v>
      </c>
      <c r="C5" s="10" t="str">
        <f>'Data Sheet'!C43</f>
        <v>  1,493.40 </v>
      </c>
      <c r="D5" s="10" t="str">
        <f>'Data Sheet'!D43</f>
        <v>  1,711.40 </v>
      </c>
      <c r="E5" s="10" t="str">
        <f>'Data Sheet'!E43</f>
        <v>  1,773.00 </v>
      </c>
      <c r="F5" s="10" t="str">
        <f>'Data Sheet'!F43</f>
        <v>  1,876.90 </v>
      </c>
      <c r="G5" s="10" t="str">
        <f>'Data Sheet'!G43</f>
        <v>  1,974.30 </v>
      </c>
      <c r="H5" s="10" t="str">
        <f>'Data Sheet'!H43</f>
        <v>  1,932.20 </v>
      </c>
      <c r="I5" s="10" t="str">
        <f>'Data Sheet'!I43</f>
        <v>  1,945.00 </v>
      </c>
      <c r="J5" s="10" t="str">
        <f>'Data Sheet'!J43</f>
        <v>  2,140.50 </v>
      </c>
      <c r="K5" s="10" t="str">
        <f>'Data Sheet'!K43</f>
        <v>  2,245.80 </v>
      </c>
    </row>
    <row r="6">
      <c r="A6" s="2" t="s">
        <v>7</v>
      </c>
      <c r="B6" s="1" t="str">
        <f>'Data Sheet'!B50</f>
        <v>  -365.20 </v>
      </c>
      <c r="C6" s="1" t="str">
        <f>'Data Sheet'!C50</f>
        <v>  -441.90 </v>
      </c>
      <c r="D6" s="1" t="str">
        <f>'Data Sheet'!D50</f>
        <v>  -790.40 </v>
      </c>
      <c r="E6" s="1" t="str">
        <f>'Data Sheet'!E50</f>
        <v>  -699.90 </v>
      </c>
      <c r="F6" s="1" t="str">
        <f>'Data Sheet'!F50</f>
        <v>  -631.50 </v>
      </c>
      <c r="G6" s="1" t="str">
        <f>'Data Sheet'!G50</f>
        <v>  -569.90 </v>
      </c>
      <c r="H6" s="1" t="str">
        <f>'Data Sheet'!H50</f>
        <v>  -358.30 </v>
      </c>
      <c r="I6" s="1" t="str">
        <f>'Data Sheet'!I50</f>
        <v>  -141.00 </v>
      </c>
      <c r="J6" s="1" t="str">
        <f>'Data Sheet'!J50</f>
        <v>  -295.90 </v>
      </c>
      <c r="K6" s="1" t="str">
        <f>'Data Sheet'!K50</f>
        <v>  -265.50 </v>
      </c>
    </row>
    <row r="7">
      <c r="A7" s="6" t="s">
        <v>8</v>
      </c>
      <c r="B7" s="10" t="str">
        <f>'Data Sheet'!B44</f>
        <v>  16.30 </v>
      </c>
      <c r="C7" s="10" t="str">
        <f>'Data Sheet'!C44</f>
        <v>  36.20 </v>
      </c>
      <c r="D7" s="10" t="str">
        <f>'Data Sheet'!D44</f>
        <v>  78.30 </v>
      </c>
      <c r="E7" s="10" t="str">
        <f>'Data Sheet'!E44</f>
        <v>  108.10 </v>
      </c>
      <c r="F7" s="10" t="str">
        <f>'Data Sheet'!F44</f>
        <v>  101.30 </v>
      </c>
      <c r="G7" s="10" t="str">
        <f>'Data Sheet'!G44</f>
        <v>  85.80 </v>
      </c>
      <c r="H7" s="10" t="str">
        <f>'Data Sheet'!H44</f>
        <v>  47.40 </v>
      </c>
      <c r="I7" s="10" t="str">
        <f>'Data Sheet'!I44</f>
        <v>  101.90 </v>
      </c>
      <c r="J7" s="10" t="str">
        <f>'Data Sheet'!J44</f>
        <v>  125.40 </v>
      </c>
      <c r="K7" s="10" t="str">
        <f>'Data Sheet'!K44</f>
        <v>  125.00 </v>
      </c>
    </row>
    <row r="8">
      <c r="A8" s="6" t="s">
        <v>9</v>
      </c>
      <c r="B8" s="10" t="str">
        <f>'Data Sheet'!B45</f>
        <v>  36.60 </v>
      </c>
      <c r="C8" s="10" t="str">
        <f>'Data Sheet'!C45</f>
        <v>  45.60 </v>
      </c>
      <c r="D8" s="10" t="str">
        <f>'Data Sheet'!D45</f>
        <v>  56.00 </v>
      </c>
      <c r="E8" s="10" t="str">
        <f>'Data Sheet'!E45</f>
        <v>  90.00 </v>
      </c>
      <c r="F8" s="10" t="str">
        <f>'Data Sheet'!F45</f>
        <v>  92.60 </v>
      </c>
      <c r="G8" s="10" t="str">
        <f>'Data Sheet'!G45</f>
        <v>  99.70 </v>
      </c>
      <c r="H8" s="10" t="str">
        <f>'Data Sheet'!H45</f>
        <v>  119.60 </v>
      </c>
      <c r="I8" s="10" t="str">
        <f>'Data Sheet'!I45</f>
        <v>  157.70 </v>
      </c>
      <c r="J8" s="10" t="str">
        <f>'Data Sheet'!J45</f>
        <v>  155.80 </v>
      </c>
      <c r="K8" s="10" t="str">
        <f>'Data Sheet'!K45</f>
        <v>  176.50 </v>
      </c>
    </row>
    <row r="9">
      <c r="A9" s="6" t="s">
        <v>10</v>
      </c>
      <c r="B9" s="10" t="str">
        <f>'Data Sheet'!B46</f>
        <v>  9.20 </v>
      </c>
      <c r="C9" s="10" t="str">
        <f>'Data Sheet'!C46</f>
        <v>  9.90 </v>
      </c>
      <c r="D9" s="10" t="str">
        <f>'Data Sheet'!D46</f>
        <v>  11.70 </v>
      </c>
      <c r="E9" s="10" t="str">
        <f>'Data Sheet'!E46</f>
        <v>  7.30 </v>
      </c>
      <c r="F9" s="10" t="str">
        <f>'Data Sheet'!F46</f>
        <v>  5.20 </v>
      </c>
      <c r="G9" s="10" t="str">
        <f>'Data Sheet'!G46</f>
        <v>  5.00 </v>
      </c>
      <c r="H9" s="10" t="str">
        <f>'Data Sheet'!H46</f>
        <v>  5.20 </v>
      </c>
      <c r="I9" s="10" t="str">
        <f>'Data Sheet'!I46</f>
        <v>  6.50 </v>
      </c>
      <c r="J9" s="10" t="str">
        <f>'Data Sheet'!J46</f>
        <v>  6.50 </v>
      </c>
      <c r="K9" s="10" t="str">
        <f>'Data Sheet'!K46</f>
        <v>  6.70 </v>
      </c>
    </row>
    <row r="10">
      <c r="A10" s="6" t="s">
        <v>11</v>
      </c>
      <c r="B10" s="10" t="str">
        <f>'Data Sheet'!B47</f>
        <v>  -394.70 </v>
      </c>
      <c r="C10" s="10" t="str">
        <f>'Data Sheet'!C47</f>
        <v>  -461.20 </v>
      </c>
      <c r="D10" s="10" t="str">
        <f>'Data Sheet'!D47</f>
        <v>  -779.80 </v>
      </c>
      <c r="E10" s="10" t="str">
        <f>'Data Sheet'!E47</f>
        <v>  -689.10 </v>
      </c>
      <c r="F10" s="10" t="str">
        <f>'Data Sheet'!F47</f>
        <v>  -628.00 </v>
      </c>
      <c r="G10" s="10" t="str">
        <f>'Data Sheet'!G47</f>
        <v>  -588.80 </v>
      </c>
      <c r="H10" s="10" t="str">
        <f>'Data Sheet'!H47</f>
        <v>  -435.70 </v>
      </c>
      <c r="I10" s="10" t="str">
        <f>'Data Sheet'!I47</f>
        <v>  -203.30 </v>
      </c>
      <c r="J10" s="10" t="str">
        <f>'Data Sheet'!J47</f>
        <v>  -332.80 </v>
      </c>
      <c r="K10" s="10" t="str">
        <f>'Data Sheet'!K47</f>
        <v>  -323.70 </v>
      </c>
    </row>
    <row r="11">
      <c r="A11" s="6" t="s">
        <v>12</v>
      </c>
      <c r="B11" s="10" t="str">
        <f>'Data Sheet'!B48</f>
        <v>  0.30 </v>
      </c>
      <c r="C11" s="10" t="str">
        <f>'Data Sheet'!C48</f>
        <v/>
      </c>
      <c r="D11" s="10" t="str">
        <f>'Data Sheet'!D48</f>
        <v/>
      </c>
      <c r="E11" s="10" t="str">
        <f>'Data Sheet'!E48</f>
        <v/>
      </c>
      <c r="F11" s="10" t="str">
        <f>'Data Sheet'!F48</f>
        <v/>
      </c>
      <c r="G11" s="10" t="str">
        <f>'Data Sheet'!G48</f>
        <v/>
      </c>
      <c r="H11" s="10" t="str">
        <f>'Data Sheet'!H48</f>
        <v/>
      </c>
      <c r="I11" s="10" t="str">
        <f>'Data Sheet'!I48</f>
        <v/>
      </c>
      <c r="J11" s="10" t="str">
        <f>'Data Sheet'!J48</f>
        <v/>
      </c>
      <c r="K11" s="10" t="str">
        <f>'Data Sheet'!K48</f>
        <v/>
      </c>
    </row>
    <row r="12">
      <c r="A12" s="2" t="s">
        <v>13</v>
      </c>
      <c r="B12" s="1" t="str">
        <f>'Data Sheet'!B49</f>
        <v>  -395.00 </v>
      </c>
      <c r="C12" s="1" t="str">
        <f>'Data Sheet'!C49</f>
        <v>  -461.20 </v>
      </c>
      <c r="D12" s="1" t="str">
        <f>'Data Sheet'!D49</f>
        <v>  -779.80 </v>
      </c>
      <c r="E12" s="1" t="str">
        <f>'Data Sheet'!E49</f>
        <v>  -689.10 </v>
      </c>
      <c r="F12" s="1" t="str">
        <f>'Data Sheet'!F49</f>
        <v>  -628.00 </v>
      </c>
      <c r="G12" s="1" t="str">
        <f>'Data Sheet'!G49</f>
        <v>  -588.80 </v>
      </c>
      <c r="H12" s="1" t="str">
        <f>'Data Sheet'!H49</f>
        <v>  -435.70 </v>
      </c>
      <c r="I12" s="1" t="str">
        <f>'Data Sheet'!I49</f>
        <v>  -203.30 </v>
      </c>
      <c r="J12" s="1" t="str">
        <f>'Data Sheet'!J49</f>
        <v>  -332.80 </v>
      </c>
      <c r="K12" s="1" t="str">
        <f>'Data Sheet'!K49</f>
        <v>  -323.70 </v>
      </c>
    </row>
    <row r="13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</row>
    <row r="14">
      <c r="A14" s="2" t="s">
        <v>19</v>
      </c>
      <c r="B14" s="16" t="str">
        <f t="shared" ref="B14:K14" si="1">IF(B4&gt;0,B6/B4,"")</f>
        <v>-43%</v>
      </c>
      <c r="C14" s="16" t="str">
        <f t="shared" si="1"/>
        <v>-42%</v>
      </c>
      <c r="D14" s="16" t="str">
        <f t="shared" si="1"/>
        <v>-86%</v>
      </c>
      <c r="E14" s="16" t="str">
        <f t="shared" si="1"/>
        <v>-65%</v>
      </c>
      <c r="F14" s="16" t="str">
        <f t="shared" si="1"/>
        <v>-51%</v>
      </c>
      <c r="G14" s="16" t="str">
        <f t="shared" si="1"/>
        <v>-41%</v>
      </c>
      <c r="H14" s="16" t="str">
        <f t="shared" si="1"/>
        <v>-23%</v>
      </c>
      <c r="I14" s="16" t="str">
        <f t="shared" si="1"/>
        <v>-8%</v>
      </c>
      <c r="J14" s="16" t="str">
        <f t="shared" si="1"/>
        <v>-16%</v>
      </c>
      <c r="K14" s="16" t="str">
        <f t="shared" si="1"/>
        <v>-13%</v>
      </c>
    </row>
    <row r="1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</row>
    <row r="16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</row>
    <row r="17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</row>
    <row r="18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</row>
    <row r="19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</row>
    <row r="20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</row>
    <row r="21" ht="15.75" customHeight="1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</row>
    <row r="22" ht="15.75" customHeight="1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</row>
    <row r="23" ht="15.75" customHeight="1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</row>
    <row r="24" ht="15.75" customHeight="1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</row>
    <row r="25" ht="15.75" customHeight="1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</row>
    <row r="26" ht="15.75" customHeight="1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</row>
    <row r="27" ht="15.75" customHeight="1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</row>
    <row r="28" ht="15.75" customHeight="1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</row>
    <row r="29" ht="15.75" customHeight="1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</row>
    <row r="30" ht="15.75" customHeight="1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</row>
    <row r="31" ht="15.75" customHeight="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</row>
    <row r="32" ht="15.75" customHeight="1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</row>
    <row r="33" ht="15.75" customHeight="1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</row>
    <row r="34" ht="15.75" customHeight="1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</row>
    <row r="35" ht="15.75" customHeight="1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</row>
    <row r="36" ht="15.75" customHeight="1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</row>
    <row r="37" ht="15.75" customHeight="1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</row>
    <row r="38" ht="15.75" customHeight="1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</row>
    <row r="39" ht="15.75" customHeight="1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</row>
    <row r="40" ht="15.75" customHeight="1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</row>
    <row r="41" ht="15.75" customHeight="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</row>
    <row r="42" ht="15.75" customHeight="1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</row>
    <row r="43" ht="15.75" customHeight="1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</row>
    <row r="44" ht="15.75" customHeight="1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</row>
    <row r="45" ht="15.75" customHeight="1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</row>
    <row r="46" ht="15.75" customHeight="1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</row>
    <row r="47" ht="15.75" customHeight="1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</row>
    <row r="48" ht="15.75" customHeight="1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</row>
    <row r="49" ht="15.75" customHeight="1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</row>
    <row r="50" ht="15.75" customHeight="1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</row>
    <row r="51" ht="15.75" customHeight="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</row>
    <row r="52" ht="15.75" customHeight="1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</row>
    <row r="53" ht="15.75" customHeight="1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</row>
    <row r="54" ht="15.75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</row>
    <row r="55" ht="15.75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</row>
    <row r="56" ht="15.75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</row>
    <row r="57" ht="15.75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</row>
    <row r="58" ht="15.75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</row>
    <row r="59" ht="15.75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</row>
    <row r="60" ht="15.75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</row>
    <row r="61" ht="15.75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</row>
    <row r="62" ht="15.75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</row>
    <row r="63" ht="15.75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</row>
    <row r="64" ht="15.75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</row>
    <row r="65" ht="15.75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</row>
    <row r="66" ht="15.75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</row>
    <row r="67" ht="15.75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</row>
    <row r="68" ht="15.75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</row>
    <row r="69" ht="15.75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</row>
    <row r="70" ht="15.75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</row>
    <row r="71" ht="15.75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</row>
    <row r="72" ht="15.75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</row>
    <row r="73" ht="15.75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</row>
    <row r="74" ht="15.75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</row>
    <row r="75" ht="15.7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</row>
    <row r="76" ht="15.75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</row>
    <row r="77" ht="15.75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</row>
    <row r="78" ht="15.75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</row>
    <row r="79" ht="15.7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</row>
    <row r="80" ht="15.7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</row>
    <row r="81" ht="15.75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</row>
    <row r="82" ht="15.75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</row>
    <row r="83" ht="15.75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</row>
    <row r="84" ht="15.75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</row>
    <row r="85" ht="15.75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</row>
    <row r="86" ht="15.7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</row>
    <row r="87" ht="15.75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</row>
    <row r="88" ht="15.75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</row>
    <row r="89" ht="15.75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</row>
    <row r="90" ht="15.7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</row>
    <row r="91" ht="15.7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</row>
    <row r="92" ht="15.7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</row>
    <row r="93" ht="15.7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</row>
    <row r="94" ht="15.7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</row>
    <row r="95" ht="15.7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</row>
    <row r="96" ht="15.7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</row>
    <row r="97" ht="15.75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</row>
    <row r="98" ht="15.75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</row>
    <row r="99" ht="15.75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</row>
    <row r="100" ht="15.75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</row>
  </sheetData>
  <hyperlinks>
    <hyperlink r:id="rId1" ref="J1"/>
  </hyperlinks>
  <printOptions gridLines="1"/>
  <pageMargins bottom="0.75" footer="0.0" header="0.0" left="0.7" right="0.7" top="0.75"/>
  <pageSetup paperSize="9" orientation="landscape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4.43" defaultRowHeight="15.0"/>
  <cols>
    <col customWidth="1" min="1" max="1" width="22.86"/>
    <col customWidth="1" min="2" max="2" width="13.43"/>
    <col customWidth="1" min="3" max="11" width="15.43"/>
  </cols>
  <sheetData>
    <row r="1">
      <c r="A1" s="1" t="str">
        <f>'Profit &amp; Loss'!A1</f>
        <v> ONE 97 COMMUNICATIONS LTD </v>
      </c>
      <c r="B1" s="2"/>
      <c r="C1" s="2"/>
      <c r="D1" s="2"/>
      <c r="E1" s="3" t="str">
        <f>UPDATE</f>
        <v>  </v>
      </c>
      <c r="F1" s="2"/>
      <c r="H1" s="2"/>
      <c r="I1" s="2"/>
      <c r="J1" s="5" t="s">
        <v>0</v>
      </c>
      <c r="K1" s="2"/>
    </row>
    <row r="2">
      <c r="A2" s="6"/>
      <c r="B2" s="6"/>
      <c r="C2" s="6"/>
      <c r="D2" s="6"/>
      <c r="E2" s="6"/>
      <c r="F2" s="6"/>
      <c r="G2" s="2"/>
      <c r="H2" s="2"/>
      <c r="I2" s="6"/>
      <c r="J2" s="6"/>
      <c r="K2" s="6"/>
    </row>
    <row r="3">
      <c r="A3" s="7" t="s">
        <v>1</v>
      </c>
      <c r="B3" s="8" t="str">
        <f>'Data Sheet'!B56</f>
        <v/>
      </c>
      <c r="C3" s="8" t="str">
        <f>'Data Sheet'!C56</f>
        <v/>
      </c>
      <c r="D3" s="8" t="str">
        <f>'Data Sheet'!D56</f>
        <v>Mar-16</v>
      </c>
      <c r="E3" s="8" t="str">
        <f>'Data Sheet'!E56</f>
        <v>Mar-17</v>
      </c>
      <c r="F3" s="8" t="str">
        <f>'Data Sheet'!F56</f>
        <v>Mar-18</v>
      </c>
      <c r="G3" s="8" t="str">
        <f>'Data Sheet'!G56</f>
        <v>Mar-19</v>
      </c>
      <c r="H3" s="8" t="str">
        <f>'Data Sheet'!H56</f>
        <v>Mar-20</v>
      </c>
      <c r="I3" s="8" t="str">
        <f>'Data Sheet'!I56</f>
        <v>Mar-21</v>
      </c>
      <c r="J3" s="8" t="str">
        <f>'Data Sheet'!J56</f>
        <v>Mar-22</v>
      </c>
      <c r="K3" s="8" t="str">
        <f>'Data Sheet'!K56</f>
        <v>Mar-23</v>
      </c>
    </row>
    <row r="4">
      <c r="A4" s="6" t="s">
        <v>30</v>
      </c>
      <c r="B4" s="18" t="str">
        <f>'Data Sheet'!B57</f>
        <v/>
      </c>
      <c r="C4" s="18" t="str">
        <f>'Data Sheet'!C57</f>
        <v/>
      </c>
      <c r="D4" s="18" t="str">
        <f>'Data Sheet'!D57</f>
        <v>  46.23 </v>
      </c>
      <c r="E4" s="18" t="str">
        <f>'Data Sheet'!E57</f>
        <v>  46.99 </v>
      </c>
      <c r="F4" s="18" t="str">
        <f>'Data Sheet'!F57</f>
        <v>  55.32 </v>
      </c>
      <c r="G4" s="18" t="str">
        <f>'Data Sheet'!G57</f>
        <v>  57.53 </v>
      </c>
      <c r="H4" s="18" t="str">
        <f>'Data Sheet'!H57</f>
        <v>  60.43 </v>
      </c>
      <c r="I4" s="18" t="str">
        <f>'Data Sheet'!I57</f>
        <v>  60.50 </v>
      </c>
      <c r="J4" s="18" t="str">
        <f>'Data Sheet'!J57</f>
        <v>  64.90 </v>
      </c>
      <c r="K4" s="18" t="str">
        <f>'Data Sheet'!K57</f>
        <v>  63.40 </v>
      </c>
    </row>
    <row r="5">
      <c r="A5" s="6" t="s">
        <v>31</v>
      </c>
      <c r="B5" s="18" t="str">
        <f>'Data Sheet'!B58</f>
        <v/>
      </c>
      <c r="C5" s="18" t="str">
        <f>'Data Sheet'!C58</f>
        <v/>
      </c>
      <c r="D5" s="18" t="str">
        <f>'Data Sheet'!D58</f>
        <v>  2,770.71 </v>
      </c>
      <c r="E5" s="18" t="str">
        <f>'Data Sheet'!E58</f>
        <v>  2,328.64 </v>
      </c>
      <c r="F5" s="18" t="str">
        <f>'Data Sheet'!F58</f>
        <v>  7,520.23 </v>
      </c>
      <c r="G5" s="18" t="str">
        <f>'Data Sheet'!G58</f>
        <v>  5,978.50 </v>
      </c>
      <c r="H5" s="18" t="str">
        <f>'Data Sheet'!H58</f>
        <v>  8,351.02 </v>
      </c>
      <c r="I5" s="18" t="str">
        <f>'Data Sheet'!I58</f>
        <v>  6,924.00 </v>
      </c>
      <c r="J5" s="18" t="str">
        <f>'Data Sheet'!J58</f>
        <v>  13,647.60 </v>
      </c>
      <c r="K5" s="18" t="str">
        <f>'Data Sheet'!K58</f>
        <v>  12,223.30 </v>
      </c>
    </row>
    <row r="6">
      <c r="A6" s="6" t="s">
        <v>32</v>
      </c>
      <c r="B6" s="18" t="str">
        <f>'Data Sheet'!B59</f>
        <v/>
      </c>
      <c r="C6" s="18" t="str">
        <f>'Data Sheet'!C59</f>
        <v/>
      </c>
      <c r="D6" s="18" t="str">
        <f>'Data Sheet'!D59</f>
        <v>  14.98 </v>
      </c>
      <c r="E6" s="18" t="str">
        <f>'Data Sheet'!E59</f>
        <v>  90.27 </v>
      </c>
      <c r="F6" s="18" t="str">
        <f>'Data Sheet'!F59</f>
        <v>  241.65 </v>
      </c>
      <c r="G6" s="18" t="str">
        <f>'Data Sheet'!G59</f>
        <v>  722.46 </v>
      </c>
      <c r="H6" s="18" t="str">
        <f>'Data Sheet'!H59</f>
        <v>  405.09 </v>
      </c>
      <c r="I6" s="18" t="str">
        <f>'Data Sheet'!I59</f>
        <v>  588.40 </v>
      </c>
      <c r="J6" s="18" t="str">
        <f>'Data Sheet'!J59</f>
        <v>  204.20 </v>
      </c>
      <c r="K6" s="18" t="str">
        <f>'Data Sheet'!K59</f>
        <v>  206.60 </v>
      </c>
    </row>
    <row r="7">
      <c r="A7" s="6" t="s">
        <v>33</v>
      </c>
      <c r="B7" s="18" t="str">
        <f>'Data Sheet'!B60</f>
        <v/>
      </c>
      <c r="C7" s="18" t="str">
        <f>'Data Sheet'!C60</f>
        <v/>
      </c>
      <c r="D7" s="18" t="str">
        <f>'Data Sheet'!D60</f>
        <v>  630.19 </v>
      </c>
      <c r="E7" s="18" t="str">
        <f>'Data Sheet'!E60</f>
        <v>  1,422.38 </v>
      </c>
      <c r="F7" s="18" t="str">
        <f>'Data Sheet'!F60</f>
        <v>  739.07 </v>
      </c>
      <c r="G7" s="18" t="str">
        <f>'Data Sheet'!G60</f>
        <v>  1,924.64 </v>
      </c>
      <c r="H7" s="18" t="str">
        <f>'Data Sheet'!H60</f>
        <v>  1,690.48 </v>
      </c>
      <c r="I7" s="18" t="str">
        <f>'Data Sheet'!I60</f>
        <v>  1,906.70 </v>
      </c>
      <c r="J7" s="18" t="str">
        <f>'Data Sheet'!J60</f>
        <v>  2,439.90 </v>
      </c>
      <c r="K7" s="18" t="str">
        <f>'Data Sheet'!K60</f>
        <v>  3,143.10 </v>
      </c>
    </row>
    <row r="8">
      <c r="A8" s="2" t="s">
        <v>34</v>
      </c>
      <c r="B8" s="19" t="str">
        <f>'Data Sheet'!B61</f>
        <v/>
      </c>
      <c r="C8" s="19" t="str">
        <f>'Data Sheet'!C61</f>
        <v/>
      </c>
      <c r="D8" s="19" t="str">
        <f>'Data Sheet'!D61</f>
        <v>  3,462.11 </v>
      </c>
      <c r="E8" s="19" t="str">
        <f>'Data Sheet'!E61</f>
        <v>  3,888.28 </v>
      </c>
      <c r="F8" s="19" t="str">
        <f>'Data Sheet'!F61</f>
        <v>  8,556.27 </v>
      </c>
      <c r="G8" s="19" t="str">
        <f>'Data Sheet'!G61</f>
        <v>  8,683.13 </v>
      </c>
      <c r="H8" s="19" t="str">
        <f>'Data Sheet'!H61</f>
        <v>  10,507.02 </v>
      </c>
      <c r="I8" s="19" t="str">
        <f>'Data Sheet'!I61</f>
        <v>  9,479.60 </v>
      </c>
      <c r="J8" s="19" t="str">
        <f>'Data Sheet'!J61</f>
        <v>  16,356.60 </v>
      </c>
      <c r="K8" s="19" t="str">
        <f>'Data Sheet'!K61</f>
        <v>  15,636.40 </v>
      </c>
    </row>
    <row r="9">
      <c r="A9" s="2"/>
      <c r="B9" s="19"/>
      <c r="C9" s="19"/>
      <c r="D9" s="19"/>
      <c r="E9" s="19"/>
      <c r="F9" s="19"/>
      <c r="G9" s="19"/>
      <c r="H9" s="19"/>
      <c r="I9" s="19"/>
      <c r="J9" s="19"/>
      <c r="K9" s="19"/>
    </row>
    <row r="10">
      <c r="A10" s="6" t="s">
        <v>35</v>
      </c>
      <c r="B10" s="18" t="str">
        <f>'Data Sheet'!B62</f>
        <v/>
      </c>
      <c r="C10" s="18" t="str">
        <f>'Data Sheet'!C62</f>
        <v/>
      </c>
      <c r="D10" s="18" t="str">
        <f>'Data Sheet'!D62</f>
        <v>  77.55 </v>
      </c>
      <c r="E10" s="18" t="str">
        <f>'Data Sheet'!E62</f>
        <v>  141.21 </v>
      </c>
      <c r="F10" s="18" t="str">
        <f>'Data Sheet'!F62</f>
        <v>  166.10 </v>
      </c>
      <c r="G10" s="18" t="str">
        <f>'Data Sheet'!G62</f>
        <v>  286.14 </v>
      </c>
      <c r="H10" s="18" t="str">
        <f>'Data Sheet'!H62</f>
        <v>  507.63 </v>
      </c>
      <c r="I10" s="18" t="str">
        <f>'Data Sheet'!I62</f>
        <v>  390.50 </v>
      </c>
      <c r="J10" s="18" t="str">
        <f>'Data Sheet'!J62</f>
        <v>  830.00 </v>
      </c>
      <c r="K10" s="18" t="str">
        <f>'Data Sheet'!K62</f>
        <v>  1,137.10 </v>
      </c>
    </row>
    <row r="11">
      <c r="A11" s="6" t="s">
        <v>36</v>
      </c>
      <c r="B11" s="18" t="str">
        <f>'Data Sheet'!B63</f>
        <v/>
      </c>
      <c r="C11" s="18" t="str">
        <f>'Data Sheet'!C63</f>
        <v/>
      </c>
      <c r="D11" s="18" t="str">
        <f>'Data Sheet'!D63</f>
        <v>  57.50 </v>
      </c>
      <c r="E11" s="18" t="str">
        <f>'Data Sheet'!E63</f>
        <v>  71.89 </v>
      </c>
      <c r="F11" s="18" t="str">
        <f>'Data Sheet'!F63</f>
        <v>  19.52 </v>
      </c>
      <c r="G11" s="18" t="str">
        <f>'Data Sheet'!G63</f>
        <v>  50.80 </v>
      </c>
      <c r="H11" s="18" t="str">
        <f>'Data Sheet'!H63</f>
        <v>  11.89 </v>
      </c>
      <c r="I11" s="18" t="str">
        <f>'Data Sheet'!I63</f>
        <v>  22.70 </v>
      </c>
      <c r="J11" s="18" t="str">
        <f>'Data Sheet'!J63</f>
        <v>  11.20 </v>
      </c>
      <c r="K11" s="18" t="str">
        <f>'Data Sheet'!K63</f>
        <v>  7.50 </v>
      </c>
    </row>
    <row r="12">
      <c r="A12" s="6" t="s">
        <v>37</v>
      </c>
      <c r="B12" s="18" t="str">
        <f>'Data Sheet'!B64</f>
        <v/>
      </c>
      <c r="C12" s="18" t="str">
        <f>'Data Sheet'!C64</f>
        <v/>
      </c>
      <c r="D12" s="18" t="str">
        <f>'Data Sheet'!D64</f>
        <v>  2,363.47 </v>
      </c>
      <c r="E12" s="18" t="str">
        <f>'Data Sheet'!E64</f>
        <v>  971.88 </v>
      </c>
      <c r="F12" s="18" t="str">
        <f>'Data Sheet'!F64</f>
        <v>  5,187.52 </v>
      </c>
      <c r="G12" s="18" t="str">
        <f>'Data Sheet'!G64</f>
        <v>  3,440.38 </v>
      </c>
      <c r="H12" s="18" t="str">
        <f>'Data Sheet'!H64</f>
        <v>  4,211.80 </v>
      </c>
      <c r="I12" s="18" t="str">
        <f>'Data Sheet'!I64</f>
        <v>  1,299.30 </v>
      </c>
      <c r="J12" s="18" t="str">
        <f>'Data Sheet'!J64</f>
        <v>  1,305.30 </v>
      </c>
      <c r="K12" s="18" t="str">
        <f>'Data Sheet'!K64</f>
        <v>  2,493.40 </v>
      </c>
    </row>
    <row r="13">
      <c r="A13" s="6" t="s">
        <v>38</v>
      </c>
      <c r="B13" s="18" t="str">
        <f>'Data Sheet'!B65</f>
        <v/>
      </c>
      <c r="C13" s="18" t="str">
        <f>'Data Sheet'!C65</f>
        <v/>
      </c>
      <c r="D13" s="18" t="str">
        <f>'Data Sheet'!D65</f>
        <v>  963.59 </v>
      </c>
      <c r="E13" s="18" t="str">
        <f>'Data Sheet'!E65</f>
        <v>  2,703.30 </v>
      </c>
      <c r="F13" s="18" t="str">
        <f>'Data Sheet'!F65</f>
        <v>  3,183.13 </v>
      </c>
      <c r="G13" s="18" t="str">
        <f>'Data Sheet'!G65</f>
        <v>  4,905.81 </v>
      </c>
      <c r="H13" s="18" t="str">
        <f>'Data Sheet'!H65</f>
        <v>  5,775.70 </v>
      </c>
      <c r="I13" s="18" t="str">
        <f>'Data Sheet'!I65</f>
        <v>  7,767.10 </v>
      </c>
      <c r="J13" s="18" t="str">
        <f>'Data Sheet'!J65</f>
        <v>  14,210.10 </v>
      </c>
      <c r="K13" s="18" t="str">
        <f>'Data Sheet'!K65</f>
        <v>  11,998.40 </v>
      </c>
    </row>
    <row r="14">
      <c r="A14" s="2" t="s">
        <v>34</v>
      </c>
      <c r="B14" s="18" t="str">
        <f>'Data Sheet'!B66</f>
        <v/>
      </c>
      <c r="C14" s="18" t="str">
        <f>'Data Sheet'!C66</f>
        <v/>
      </c>
      <c r="D14" s="18" t="str">
        <f>'Data Sheet'!D66</f>
        <v>  3,462.11 </v>
      </c>
      <c r="E14" s="18" t="str">
        <f>'Data Sheet'!E66</f>
        <v>  3,888.28 </v>
      </c>
      <c r="F14" s="18" t="str">
        <f>'Data Sheet'!F66</f>
        <v>  8,556.27 </v>
      </c>
      <c r="G14" s="18" t="str">
        <f>'Data Sheet'!G66</f>
        <v>  8,683.13 </v>
      </c>
      <c r="H14" s="18" t="str">
        <f>'Data Sheet'!H66</f>
        <v>  10,507.02 </v>
      </c>
      <c r="I14" s="18" t="str">
        <f>'Data Sheet'!I66</f>
        <v>  9,479.60 </v>
      </c>
      <c r="J14" s="18" t="str">
        <f>'Data Sheet'!J66</f>
        <v>  16,356.60 </v>
      </c>
      <c r="K14" s="18" t="str">
        <f>'Data Sheet'!K66</f>
        <v>  15,636.40 </v>
      </c>
    </row>
    <row r="15">
      <c r="A15" s="6"/>
      <c r="B15" s="10"/>
      <c r="C15" s="10"/>
      <c r="D15" s="10"/>
      <c r="E15" s="10"/>
      <c r="F15" s="10"/>
      <c r="G15" s="10"/>
      <c r="H15" s="10"/>
      <c r="I15" s="10"/>
      <c r="J15" s="10"/>
      <c r="K15" s="10"/>
    </row>
    <row r="16">
      <c r="A16" s="6" t="s">
        <v>39</v>
      </c>
      <c r="B16" s="10" t="str">
        <f t="shared" ref="B16:K16" si="1">B13-B7</f>
        <v>  -   </v>
      </c>
      <c r="C16" s="10" t="str">
        <f t="shared" si="1"/>
        <v>  -   </v>
      </c>
      <c r="D16" s="10" t="str">
        <f t="shared" si="1"/>
        <v>  333.40 </v>
      </c>
      <c r="E16" s="10" t="str">
        <f t="shared" si="1"/>
        <v>  1,280.92 </v>
      </c>
      <c r="F16" s="10" t="str">
        <f t="shared" si="1"/>
        <v>  2,444.06 </v>
      </c>
      <c r="G16" s="10" t="str">
        <f t="shared" si="1"/>
        <v>  2,981.17 </v>
      </c>
      <c r="H16" s="10" t="str">
        <f t="shared" si="1"/>
        <v>  4,085.22 </v>
      </c>
      <c r="I16" s="10" t="str">
        <f t="shared" si="1"/>
        <v>  5,860.40 </v>
      </c>
      <c r="J16" s="10" t="str">
        <f t="shared" si="1"/>
        <v>  11,770.20 </v>
      </c>
      <c r="K16" s="10" t="str">
        <f t="shared" si="1"/>
        <v>  8,855.30 </v>
      </c>
    </row>
    <row r="17">
      <c r="A17" s="6" t="s">
        <v>40</v>
      </c>
      <c r="B17" s="10" t="str">
        <f>'Data Sheet'!B67</f>
        <v/>
      </c>
      <c r="C17" s="10" t="str">
        <f>'Data Sheet'!C67</f>
        <v/>
      </c>
      <c r="D17" s="10" t="str">
        <f>'Data Sheet'!D67</f>
        <v>  107.85 </v>
      </c>
      <c r="E17" s="10" t="str">
        <f>'Data Sheet'!E67</f>
        <v>  92.71 </v>
      </c>
      <c r="F17" s="10" t="str">
        <f>'Data Sheet'!F67</f>
        <v>  504.76 </v>
      </c>
      <c r="G17" s="10" t="str">
        <f>'Data Sheet'!G67</f>
        <v>  242.21 </v>
      </c>
      <c r="H17" s="10" t="str">
        <f>'Data Sheet'!H67</f>
        <v>  327.50 </v>
      </c>
      <c r="I17" s="10" t="str">
        <f>'Data Sheet'!I67</f>
        <v>  491.50 </v>
      </c>
      <c r="J17" s="10" t="str">
        <f>'Data Sheet'!J67</f>
        <v>  705.90 </v>
      </c>
      <c r="K17" s="10" t="str">
        <f>'Data Sheet'!K67</f>
        <v>  1,142.10 </v>
      </c>
    </row>
    <row r="18">
      <c r="A18" s="6" t="s">
        <v>41</v>
      </c>
      <c r="B18" s="10" t="str">
        <f>'Data Sheet'!B68</f>
        <v/>
      </c>
      <c r="C18" s="10" t="str">
        <f>'Data Sheet'!C68</f>
        <v/>
      </c>
      <c r="D18" s="10" t="str">
        <f>'Data Sheet'!D68</f>
        <v/>
      </c>
      <c r="E18" s="10" t="str">
        <f>'Data Sheet'!E68</f>
        <v/>
      </c>
      <c r="F18" s="10" t="str">
        <f>'Data Sheet'!F68</f>
        <v/>
      </c>
      <c r="G18" s="10" t="str">
        <f>'Data Sheet'!G68</f>
        <v/>
      </c>
      <c r="H18" s="10" t="str">
        <f>'Data Sheet'!H68</f>
        <v/>
      </c>
      <c r="I18" s="10" t="str">
        <f>'Data Sheet'!I68</f>
        <v/>
      </c>
      <c r="J18" s="10" t="str">
        <f>'Data Sheet'!J68</f>
        <v/>
      </c>
      <c r="K18" s="10" t="str">
        <f>'Data Sheet'!K68</f>
        <v/>
      </c>
    </row>
    <row r="19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</row>
    <row r="20">
      <c r="A20" s="6" t="s">
        <v>42</v>
      </c>
      <c r="B20" s="10" t="str">
        <f>IF('Profit &amp; Loss'!B4&gt;0,'Balance Sheet'!B17/('Profit &amp; Loss'!B4/365),0)</f>
        <v>  -   </v>
      </c>
      <c r="C20" s="10" t="str">
        <f>IF('Profit &amp; Loss'!C4&gt;0,'Balance Sheet'!C17/('Profit &amp; Loss'!C4/365),0)</f>
        <v>  -   </v>
      </c>
      <c r="D20" s="10" t="str">
        <f>IF('Profit &amp; Loss'!D4&gt;0,'Balance Sheet'!D17/('Profit &amp; Loss'!D4/365),0)</f>
        <v>  87.64 </v>
      </c>
      <c r="E20" s="10" t="str">
        <f>IF('Profit &amp; Loss'!E4&gt;0,'Balance Sheet'!E17/('Profit &amp; Loss'!E4/365),0)</f>
        <v>  54.16 </v>
      </c>
      <c r="F20" s="10" t="str">
        <f>IF('Profit &amp; Loss'!F4&gt;0,'Balance Sheet'!F17/('Profit &amp; Loss'!F4/365),0)</f>
        <v>  61.78 </v>
      </c>
      <c r="G20" s="10" t="str">
        <f>IF('Profit &amp; Loss'!G4&gt;0,'Balance Sheet'!G17/('Profit &amp; Loss'!G4/365),0)</f>
        <v>  28.99 </v>
      </c>
      <c r="H20" s="10" t="str">
        <f>IF('Profit &amp; Loss'!H4&gt;0,'Balance Sheet'!H17/('Profit &amp; Loss'!H4/365),0)</f>
        <v>  38.37 </v>
      </c>
      <c r="I20" s="10" t="str">
        <f>IF('Profit &amp; Loss'!I4&gt;0,'Balance Sheet'!I17/('Profit &amp; Loss'!I4/365),0)</f>
        <v>  67.26 </v>
      </c>
      <c r="J20" s="10" t="str">
        <f>IF('Profit &amp; Loss'!J4&gt;0,'Balance Sheet'!J17/('Profit &amp; Loss'!J4/365),0)</f>
        <v>  66.19 </v>
      </c>
      <c r="K20" s="10" t="str">
        <f>IF('Profit &amp; Loss'!K4&gt;0,'Balance Sheet'!K17/('Profit &amp; Loss'!K4/365),0)</f>
        <v>  69.16 </v>
      </c>
    </row>
    <row r="21" ht="15.75" customHeight="1">
      <c r="A21" s="6" t="s">
        <v>43</v>
      </c>
      <c r="B21" s="10" t="str">
        <f>IF('Balance Sheet'!B18&gt;0,'Profit &amp; Loss'!B4/'Balance Sheet'!B18,0)</f>
        <v>  -   </v>
      </c>
      <c r="C21" s="10" t="str">
        <f>IF('Balance Sheet'!C18&gt;0,'Profit &amp; Loss'!C4/'Balance Sheet'!C18,0)</f>
        <v>  -   </v>
      </c>
      <c r="D21" s="10" t="str">
        <f>IF('Balance Sheet'!D18&gt;0,'Profit &amp; Loss'!D4/'Balance Sheet'!D18,0)</f>
        <v>  -   </v>
      </c>
      <c r="E21" s="10" t="str">
        <f>IF('Balance Sheet'!E18&gt;0,'Profit &amp; Loss'!E4/'Balance Sheet'!E18,0)</f>
        <v>  -   </v>
      </c>
      <c r="F21" s="10" t="str">
        <f>IF('Balance Sheet'!F18&gt;0,'Profit &amp; Loss'!F4/'Balance Sheet'!F18,0)</f>
        <v>  -   </v>
      </c>
      <c r="G21" s="10" t="str">
        <f>IF('Balance Sheet'!G18&gt;0,'Profit &amp; Loss'!G4/'Balance Sheet'!G18,0)</f>
        <v>  -   </v>
      </c>
      <c r="H21" s="10" t="str">
        <f>IF('Balance Sheet'!H18&gt;0,'Profit &amp; Loss'!H4/'Balance Sheet'!H18,0)</f>
        <v>  -   </v>
      </c>
      <c r="I21" s="10" t="str">
        <f>IF('Balance Sheet'!I18&gt;0,'Profit &amp; Loss'!I4/'Balance Sheet'!I18,0)</f>
        <v>  -   </v>
      </c>
      <c r="J21" s="10" t="str">
        <f>IF('Balance Sheet'!J18&gt;0,'Profit &amp; Loss'!J4/'Balance Sheet'!J18,0)</f>
        <v>  -   </v>
      </c>
      <c r="K21" s="10" t="str">
        <f>IF('Balance Sheet'!K18&gt;0,'Profit &amp; Loss'!K4/'Balance Sheet'!K18,0)</f>
        <v>  -   </v>
      </c>
    </row>
    <row r="22" ht="15.75" customHeight="1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</row>
    <row r="23" ht="15.75" customHeight="1">
      <c r="A23" s="2" t="s">
        <v>44</v>
      </c>
      <c r="B23" s="16" t="str">
        <f>IF(SUM('Balance Sheet'!B4:B5)&gt;0,'Profit &amp; Loss'!B12/SUM('Balance Sheet'!B4:B5),"")</f>
        <v/>
      </c>
      <c r="C23" s="16" t="str">
        <f>IF(SUM('Balance Sheet'!C4:C5)&gt;0,'Profit &amp; Loss'!C12/SUM('Balance Sheet'!C4:C5),"")</f>
        <v/>
      </c>
      <c r="D23" s="16" t="str">
        <f>IF(SUM('Balance Sheet'!D4:D5)&gt;0,'Profit &amp; Loss'!D12/SUM('Balance Sheet'!D4:D5),"")</f>
        <v>-54%</v>
      </c>
      <c r="E23" s="16" t="str">
        <f>IF(SUM('Balance Sheet'!E4:E5)&gt;0,'Profit &amp; Loss'!E12/SUM('Balance Sheet'!E4:E5),"")</f>
        <v>-37%</v>
      </c>
      <c r="F23" s="16" t="str">
        <f>IF(SUM('Balance Sheet'!F4:F5)&gt;0,'Profit &amp; Loss'!F12/SUM('Balance Sheet'!F4:F5),"")</f>
        <v>-20%</v>
      </c>
      <c r="G23" s="16" t="str">
        <f>IF(SUM('Balance Sheet'!G4:G5)&gt;0,'Profit &amp; Loss'!G12/SUM('Balance Sheet'!G4:G5),"")</f>
        <v>-66%</v>
      </c>
      <c r="H23" s="16" t="str">
        <f>IF(SUM('Balance Sheet'!H4:H5)&gt;0,'Profit &amp; Loss'!H12/SUM('Balance Sheet'!H4:H5),"")</f>
        <v>-34%</v>
      </c>
      <c r="I23" s="16" t="str">
        <f>IF(SUM('Balance Sheet'!I4:I5)&gt;0,'Profit &amp; Loss'!I12/SUM('Balance Sheet'!I4:I5),"")</f>
        <v>-22%</v>
      </c>
      <c r="J23" s="16" t="str">
        <f>IF(SUM('Balance Sheet'!J4:J5)&gt;0,'Profit &amp; Loss'!J12/SUM('Balance Sheet'!J4:J5),"")</f>
        <v>-17%</v>
      </c>
      <c r="K23" s="16" t="str">
        <f>IF(SUM('Balance Sheet'!K4:K5)&gt;0,'Profit &amp; Loss'!K12/SUM('Balance Sheet'!K4:K5),"")</f>
        <v>-15%</v>
      </c>
    </row>
    <row r="24" ht="15.75" customHeight="1">
      <c r="A24" s="2" t="s">
        <v>45</v>
      </c>
      <c r="B24" s="16"/>
      <c r="C24" s="16" t="str">
        <f>IF((B4+B5+B6+C4+C5+C6)&gt;0,('Profit &amp; Loss'!C10+'Profit &amp; Loss'!C9)*2/(B4+B5+B6+C4+C5+C6),"")</f>
        <v/>
      </c>
      <c r="D24" s="16" t="str">
        <f>IF((C4+C5+C6+D4+D5+D6)&gt;0,('Profit &amp; Loss'!D10+'Profit &amp; Loss'!D9)*2/(C4+C5+C6+D4+D5+D6),"")</f>
        <v>-107%</v>
      </c>
      <c r="E24" s="16" t="str">
        <f>IF((D4+D5+D6+E4+E5+E6)&gt;0,('Profit &amp; Loss'!E10+'Profit &amp; Loss'!E9)*2/(D4+D5+D6+E4+E5+E6),"")</f>
        <v>-33%</v>
      </c>
      <c r="F24" s="16" t="str">
        <f>IF((E4+E5+E6+F4+F5+F6)&gt;0,('Profit &amp; Loss'!F10+'Profit &amp; Loss'!F9)*2/(E4+E5+E6+F4+F5+F6),"")</f>
        <v>-28%</v>
      </c>
      <c r="G24" s="16" t="str">
        <f>IF((F4+F5+F6+G4+G5+G6)&gt;0,('Profit &amp; Loss'!G10+'Profit &amp; Loss'!G9)*2/(F4+F5+F6+G4+G5+G6),"")</f>
        <v>-54%</v>
      </c>
      <c r="H24" s="16" t="str">
        <f>IF((G4+G5+G6+H4+H5+H6)&gt;0,('Profit &amp; Loss'!H10+'Profit &amp; Loss'!H9)*2/(G4+G5+G6+H4+H5+H6),"")</f>
        <v>-36%</v>
      </c>
      <c r="I24" s="16" t="str">
        <f>IF((H4+H5+H6+I4+I5+I6)&gt;0,('Profit &amp; Loss'!I10+'Profit &amp; Loss'!I9)*2/(H4+H5+H6+I4+I5+I6),"")</f>
        <v>-19%</v>
      </c>
      <c r="J24" s="16" t="str">
        <f>IF((I4+I5+I6+J4+J5+J6)&gt;0,('Profit &amp; Loss'!J10+'Profit &amp; Loss'!J9)*2/(I4+I5+I6+J4+J5+J6),"")</f>
        <v>-21%</v>
      </c>
      <c r="K24" s="16" t="str">
        <f>IF((J4+J5+J6+K4+K5+K6)&gt;0,('Profit &amp; Loss'!K10+'Profit &amp; Loss'!K9)*2/(J4+J5+J6+K4+K5+K6),"")</f>
        <v>-14%</v>
      </c>
    </row>
    <row r="25" ht="15.75" customHeight="1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</row>
    <row r="26" ht="15.75" customHeight="1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</row>
    <row r="27" ht="15.75" customHeight="1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</row>
    <row r="28" ht="15.75" customHeight="1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</row>
    <row r="29" ht="15.75" customHeight="1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</row>
    <row r="30" ht="15.75" customHeight="1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</row>
    <row r="31" ht="15.75" customHeight="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</row>
    <row r="32" ht="15.75" customHeight="1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</row>
    <row r="33" ht="15.75" customHeight="1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</row>
    <row r="34" ht="15.75" customHeight="1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</row>
    <row r="35" ht="15.75" customHeight="1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</row>
    <row r="36" ht="15.75" customHeight="1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</row>
    <row r="37" ht="15.75" customHeight="1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</row>
    <row r="38" ht="15.75" customHeight="1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</row>
    <row r="39" ht="15.75" customHeight="1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</row>
    <row r="40" ht="15.75" customHeight="1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</row>
    <row r="41" ht="15.75" customHeight="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</row>
    <row r="42" ht="15.75" customHeight="1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</row>
    <row r="43" ht="15.75" customHeight="1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</row>
    <row r="44" ht="15.75" customHeight="1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</row>
    <row r="45" ht="15.75" customHeight="1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</row>
    <row r="46" ht="15.75" customHeight="1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</row>
    <row r="47" ht="15.75" customHeight="1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</row>
    <row r="48" ht="15.75" customHeight="1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</row>
    <row r="49" ht="15.75" customHeight="1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</row>
    <row r="50" ht="15.75" customHeight="1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</row>
    <row r="51" ht="15.75" customHeight="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</row>
    <row r="52" ht="15.75" customHeight="1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</row>
    <row r="53" ht="15.75" customHeight="1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</row>
    <row r="54" ht="15.75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</row>
    <row r="55" ht="15.75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</row>
    <row r="56" ht="15.75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</row>
    <row r="57" ht="15.75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</row>
    <row r="58" ht="15.75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</row>
    <row r="59" ht="15.75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</row>
    <row r="60" ht="15.75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</row>
    <row r="61" ht="15.75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</row>
    <row r="62" ht="15.75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</row>
    <row r="63" ht="15.75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</row>
    <row r="64" ht="15.75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</row>
    <row r="65" ht="15.75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</row>
    <row r="66" ht="15.75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</row>
    <row r="67" ht="15.75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</row>
    <row r="68" ht="15.75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</row>
    <row r="69" ht="15.75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</row>
    <row r="70" ht="15.75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</row>
    <row r="71" ht="15.75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</row>
    <row r="72" ht="15.75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</row>
    <row r="73" ht="15.75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</row>
    <row r="74" ht="15.75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</row>
    <row r="75" ht="15.7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</row>
    <row r="76" ht="15.75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</row>
    <row r="77" ht="15.75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</row>
    <row r="78" ht="15.75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</row>
    <row r="79" ht="15.7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</row>
    <row r="80" ht="15.7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</row>
    <row r="81" ht="15.75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</row>
    <row r="82" ht="15.75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</row>
    <row r="83" ht="15.75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</row>
    <row r="84" ht="15.75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</row>
    <row r="85" ht="15.75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</row>
    <row r="86" ht="15.7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</row>
    <row r="87" ht="15.75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</row>
    <row r="88" ht="15.75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</row>
    <row r="89" ht="15.75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</row>
    <row r="90" ht="15.7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</row>
    <row r="91" ht="15.7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</row>
    <row r="92" ht="15.7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</row>
    <row r="93" ht="15.7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</row>
    <row r="94" ht="15.7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</row>
    <row r="95" ht="15.7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</row>
    <row r="96" ht="15.7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</row>
    <row r="97" ht="15.75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</row>
    <row r="98" ht="15.75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</row>
    <row r="99" ht="15.75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</row>
    <row r="100" ht="15.75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</row>
  </sheetData>
  <hyperlinks>
    <hyperlink r:id="rId1" ref="J1"/>
  </hyperlinks>
  <printOptions gridLines="1"/>
  <pageMargins bottom="0.75" footer="0.0" header="0.0" left="0.7" right="0.7" top="0.75"/>
  <pageSetup paperSize="9" orientation="landscape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4.43" defaultRowHeight="15.0"/>
  <cols>
    <col customWidth="1" min="1" max="1" width="26.86"/>
    <col customWidth="1" min="2" max="11" width="13.43"/>
  </cols>
  <sheetData>
    <row r="1">
      <c r="A1" s="1" t="str">
        <f>'Balance Sheet'!A1</f>
        <v> ONE 97 COMMUNICATIONS LTD </v>
      </c>
      <c r="B1" s="2"/>
      <c r="C1" s="2"/>
      <c r="D1" s="2"/>
      <c r="E1" s="3" t="str">
        <f>UPDATE</f>
        <v>  </v>
      </c>
      <c r="G1" s="2"/>
      <c r="H1" s="2"/>
      <c r="I1" s="2"/>
      <c r="J1" s="5" t="s">
        <v>0</v>
      </c>
      <c r="K1" s="2"/>
    </row>
    <row r="2">
      <c r="A2" s="6"/>
      <c r="B2" s="6"/>
      <c r="C2" s="6"/>
      <c r="D2" s="6"/>
      <c r="E2" s="6"/>
      <c r="F2" s="6"/>
      <c r="G2" s="6"/>
      <c r="H2" s="6"/>
      <c r="I2" s="6"/>
      <c r="J2" s="6"/>
      <c r="K2" s="6"/>
    </row>
    <row r="3">
      <c r="A3" s="7" t="s">
        <v>1</v>
      </c>
      <c r="B3" s="8" t="str">
        <f>'Data Sheet'!B81</f>
        <v/>
      </c>
      <c r="C3" s="8" t="str">
        <f>'Data Sheet'!C81</f>
        <v/>
      </c>
      <c r="D3" s="8" t="str">
        <f>'Data Sheet'!D81</f>
        <v>Mar-16</v>
      </c>
      <c r="E3" s="8" t="str">
        <f>'Data Sheet'!E81</f>
        <v>Mar-17</v>
      </c>
      <c r="F3" s="8" t="str">
        <f>'Data Sheet'!F81</f>
        <v>Mar-18</v>
      </c>
      <c r="G3" s="8" t="str">
        <f>'Data Sheet'!G81</f>
        <v>Mar-19</v>
      </c>
      <c r="H3" s="8" t="str">
        <f>'Data Sheet'!H81</f>
        <v>Mar-20</v>
      </c>
      <c r="I3" s="8" t="str">
        <f>'Data Sheet'!I81</f>
        <v>Mar-21</v>
      </c>
      <c r="J3" s="8" t="str">
        <f>'Data Sheet'!J81</f>
        <v>Mar-22</v>
      </c>
      <c r="K3" s="8" t="str">
        <f>'Data Sheet'!K81</f>
        <v>Mar-23</v>
      </c>
    </row>
    <row r="4">
      <c r="A4" s="2" t="s">
        <v>46</v>
      </c>
      <c r="B4" s="1" t="str">
        <f>'Data Sheet'!B82</f>
        <v/>
      </c>
      <c r="C4" s="1" t="str">
        <f>'Data Sheet'!C82</f>
        <v/>
      </c>
      <c r="D4" s="1" t="str">
        <f>'Data Sheet'!D82</f>
        <v/>
      </c>
      <c r="E4" s="1" t="str">
        <f>'Data Sheet'!E82</f>
        <v>  -1,827.69 </v>
      </c>
      <c r="F4" s="1" t="str">
        <f>'Data Sheet'!F82</f>
        <v>  -2,581.60 </v>
      </c>
      <c r="G4" s="1" t="str">
        <f>'Data Sheet'!G82</f>
        <v>  -4,355.04 </v>
      </c>
      <c r="H4" s="1" t="str">
        <f>'Data Sheet'!H82</f>
        <v>  -2,242.43 </v>
      </c>
      <c r="I4" s="1" t="str">
        <f>'Data Sheet'!I82</f>
        <v>  -2,002.20 </v>
      </c>
      <c r="J4" s="1" t="str">
        <f>'Data Sheet'!J82</f>
        <v>  -1,318.00 </v>
      </c>
      <c r="K4" s="1" t="str">
        <f>'Data Sheet'!K82</f>
        <v>  91.60 </v>
      </c>
    </row>
    <row r="5">
      <c r="A5" s="6" t="s">
        <v>47</v>
      </c>
      <c r="B5" s="10" t="str">
        <f>'Data Sheet'!B83</f>
        <v/>
      </c>
      <c r="C5" s="10" t="str">
        <f>'Data Sheet'!C83</f>
        <v/>
      </c>
      <c r="D5" s="10" t="str">
        <f>'Data Sheet'!D83</f>
        <v/>
      </c>
      <c r="E5" s="10" t="str">
        <f>'Data Sheet'!E83</f>
        <v>  1,671.78 </v>
      </c>
      <c r="F5" s="10" t="str">
        <f>'Data Sheet'!F83</f>
        <v>  -4,266.74 </v>
      </c>
      <c r="G5" s="10" t="str">
        <f>'Data Sheet'!G83</f>
        <v>  1,708.84 </v>
      </c>
      <c r="H5" s="10" t="str">
        <f>'Data Sheet'!H83</f>
        <v>  -2,180.87 </v>
      </c>
      <c r="I5" s="10" t="str">
        <f>'Data Sheet'!I83</f>
        <v>  1,718.00 </v>
      </c>
      <c r="J5" s="10" t="str">
        <f>'Data Sheet'!J83</f>
        <v>  -5,471.90 </v>
      </c>
      <c r="K5" s="10" t="str">
        <f>'Data Sheet'!K83</f>
        <v>  2,945.90 </v>
      </c>
    </row>
    <row r="6">
      <c r="A6" s="6" t="s">
        <v>48</v>
      </c>
      <c r="B6" s="10" t="str">
        <f>'Data Sheet'!B84</f>
        <v/>
      </c>
      <c r="C6" s="10" t="str">
        <f>'Data Sheet'!C84</f>
        <v/>
      </c>
      <c r="D6" s="10" t="str">
        <f>'Data Sheet'!D84</f>
        <v/>
      </c>
      <c r="E6" s="10" t="str">
        <f>'Data Sheet'!E84</f>
        <v>  471.62 </v>
      </c>
      <c r="F6" s="10" t="str">
        <f>'Data Sheet'!F84</f>
        <v>  6,400.81 </v>
      </c>
      <c r="G6" s="10" t="str">
        <f>'Data Sheet'!G84</f>
        <v>  2,861.08 </v>
      </c>
      <c r="H6" s="10" t="str">
        <f>'Data Sheet'!H84</f>
        <v>  5,169.18 </v>
      </c>
      <c r="I6" s="10" t="str">
        <f>'Data Sheet'!I84</f>
        <v>  -207.50 </v>
      </c>
      <c r="J6" s="10" t="str">
        <f>'Data Sheet'!J84</f>
        <v>  8,062.40 </v>
      </c>
      <c r="K6" s="10" t="str">
        <f>'Data Sheet'!K84</f>
        <v>  -1,101.00 </v>
      </c>
    </row>
    <row r="7">
      <c r="A7" s="2" t="s">
        <v>49</v>
      </c>
      <c r="B7" s="1" t="str">
        <f>'Data Sheet'!B85</f>
        <v/>
      </c>
      <c r="C7" s="1" t="str">
        <f>'Data Sheet'!C85</f>
        <v/>
      </c>
      <c r="D7" s="1" t="str">
        <f>'Data Sheet'!D85</f>
        <v/>
      </c>
      <c r="E7" s="1" t="str">
        <f>'Data Sheet'!E85</f>
        <v>  315.71 </v>
      </c>
      <c r="F7" s="1" t="str">
        <f>'Data Sheet'!F85</f>
        <v>  -447.53 </v>
      </c>
      <c r="G7" s="1" t="str">
        <f>'Data Sheet'!G85</f>
        <v>  214.88 </v>
      </c>
      <c r="H7" s="1" t="str">
        <f>'Data Sheet'!H85</f>
        <v>  745.88 </v>
      </c>
      <c r="I7" s="1" t="str">
        <f>'Data Sheet'!I85</f>
        <v>  -491.70 </v>
      </c>
      <c r="J7" s="1" t="str">
        <f>'Data Sheet'!J85</f>
        <v>  1,272.50 </v>
      </c>
      <c r="K7" s="1" t="str">
        <f>'Data Sheet'!K85</f>
        <v>  1,936.50 </v>
      </c>
    </row>
    <row r="8">
      <c r="A8" s="6"/>
      <c r="B8" s="10"/>
      <c r="C8" s="10"/>
      <c r="D8" s="10"/>
      <c r="E8" s="10"/>
      <c r="F8" s="10"/>
      <c r="G8" s="10"/>
      <c r="H8" s="10"/>
      <c r="I8" s="10"/>
      <c r="J8" s="10"/>
      <c r="K8" s="10"/>
    </row>
    <row r="9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  <row r="10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</row>
    <row r="1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</row>
    <row r="12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</row>
    <row r="13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</row>
    <row r="14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</row>
    <row r="1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</row>
    <row r="16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</row>
    <row r="17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</row>
    <row r="18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</row>
    <row r="19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</row>
    <row r="20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</row>
    <row r="21" ht="15.75" customHeight="1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</row>
    <row r="22" ht="15.75" customHeight="1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</row>
    <row r="23" ht="15.75" customHeight="1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</row>
    <row r="24" ht="15.75" customHeight="1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</row>
    <row r="25" ht="15.75" customHeight="1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</row>
    <row r="26" ht="15.75" customHeight="1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</row>
    <row r="27" ht="15.75" customHeight="1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</row>
    <row r="28" ht="15.75" customHeight="1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</row>
    <row r="29" ht="15.75" customHeight="1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</row>
    <row r="30" ht="15.75" customHeight="1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</row>
    <row r="31" ht="15.75" customHeight="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</row>
    <row r="32" ht="15.75" customHeight="1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</row>
    <row r="33" ht="15.75" customHeight="1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</row>
    <row r="34" ht="15.75" customHeight="1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</row>
    <row r="35" ht="15.75" customHeight="1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</row>
    <row r="36" ht="15.75" customHeight="1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</row>
    <row r="37" ht="15.75" customHeight="1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</row>
    <row r="38" ht="15.75" customHeight="1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</row>
    <row r="39" ht="15.75" customHeight="1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</row>
    <row r="40" ht="15.75" customHeight="1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</row>
    <row r="41" ht="15.75" customHeight="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</row>
    <row r="42" ht="15.75" customHeight="1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</row>
    <row r="43" ht="15.75" customHeight="1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</row>
    <row r="44" ht="15.75" customHeight="1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</row>
    <row r="45" ht="15.75" customHeight="1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</row>
    <row r="46" ht="15.75" customHeight="1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</row>
    <row r="47" ht="15.75" customHeight="1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</row>
    <row r="48" ht="15.75" customHeight="1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</row>
    <row r="49" ht="15.75" customHeight="1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</row>
    <row r="50" ht="15.75" customHeight="1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</row>
    <row r="51" ht="15.75" customHeight="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</row>
    <row r="52" ht="15.75" customHeight="1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</row>
    <row r="53" ht="15.75" customHeight="1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</row>
    <row r="54" ht="15.75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</row>
    <row r="55" ht="15.75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</row>
    <row r="56" ht="15.75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</row>
    <row r="57" ht="15.75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</row>
    <row r="58" ht="15.75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</row>
    <row r="59" ht="15.75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</row>
    <row r="60" ht="15.75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</row>
    <row r="61" ht="15.75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</row>
    <row r="62" ht="15.75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</row>
    <row r="63" ht="15.75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</row>
    <row r="64" ht="15.75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</row>
    <row r="65" ht="15.75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</row>
    <row r="66" ht="15.75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</row>
    <row r="67" ht="15.75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</row>
    <row r="68" ht="15.75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</row>
    <row r="69" ht="15.75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</row>
    <row r="70" ht="15.75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</row>
    <row r="71" ht="15.75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</row>
    <row r="72" ht="15.75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</row>
    <row r="73" ht="15.75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</row>
    <row r="74" ht="15.75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</row>
    <row r="75" ht="15.7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</row>
    <row r="76" ht="15.75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</row>
    <row r="77" ht="15.75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</row>
    <row r="78" ht="15.75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</row>
    <row r="79" ht="15.7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</row>
    <row r="80" ht="15.7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</row>
    <row r="81" ht="15.75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</row>
    <row r="82" ht="15.75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</row>
    <row r="83" ht="15.75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</row>
    <row r="84" ht="15.75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</row>
    <row r="85" ht="15.75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</row>
    <row r="86" ht="15.7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</row>
    <row r="87" ht="15.75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</row>
    <row r="88" ht="15.75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</row>
    <row r="89" ht="15.75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</row>
    <row r="90" ht="15.7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</row>
    <row r="91" ht="15.7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</row>
    <row r="92" ht="15.7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</row>
    <row r="93" ht="15.7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</row>
    <row r="94" ht="15.7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</row>
    <row r="95" ht="15.7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</row>
    <row r="96" ht="15.7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</row>
    <row r="97" ht="15.75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</row>
    <row r="98" ht="15.75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</row>
    <row r="99" ht="15.75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</row>
    <row r="100" ht="15.75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</row>
  </sheetData>
  <hyperlinks>
    <hyperlink r:id="rId1" ref="J1"/>
  </hyperlinks>
  <printOptions gridLines="1"/>
  <pageMargins bottom="0.75" footer="0.0" header="0.0" left="0.7" right="0.7" top="0.75"/>
  <pageSetup paperSize="9" orientation="landscape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10.43"/>
    <col customWidth="1" min="3" max="3" width="13.29"/>
    <col customWidth="1" min="4" max="5" width="8.86"/>
    <col customWidth="1" min="6" max="6" width="6.86"/>
    <col customWidth="1" min="7" max="11" width="8.86"/>
  </cols>
  <sheetData>
    <row r="1">
      <c r="A1" s="20" t="s">
        <v>50</v>
      </c>
      <c r="B1" s="6"/>
      <c r="C1" s="21"/>
      <c r="D1" s="6"/>
      <c r="E1" s="6"/>
      <c r="F1" s="6"/>
      <c r="G1" s="6"/>
      <c r="H1" s="6"/>
      <c r="I1" s="6"/>
      <c r="J1" s="6"/>
      <c r="K1" s="6"/>
    </row>
    <row r="2">
      <c r="A2" s="2"/>
      <c r="B2" s="6"/>
      <c r="C2" s="21"/>
      <c r="D2" s="6"/>
      <c r="E2" s="6"/>
      <c r="F2" s="6"/>
      <c r="G2" s="6"/>
      <c r="H2" s="6"/>
      <c r="I2" s="6"/>
      <c r="J2" s="6"/>
      <c r="K2" s="6"/>
    </row>
    <row r="3">
      <c r="A3" s="2" t="s">
        <v>51</v>
      </c>
      <c r="B3" s="6"/>
      <c r="C3" s="21"/>
      <c r="D3" s="6"/>
      <c r="E3" s="6"/>
      <c r="F3" s="6"/>
      <c r="G3" s="6"/>
      <c r="H3" s="6"/>
      <c r="I3" s="6"/>
      <c r="J3" s="6"/>
      <c r="K3" s="6"/>
    </row>
    <row r="4">
      <c r="A4" s="2"/>
      <c r="B4" s="6" t="s">
        <v>52</v>
      </c>
      <c r="C4" s="21"/>
      <c r="D4" s="6"/>
      <c r="E4" s="6"/>
      <c r="F4" s="6"/>
      <c r="G4" s="6"/>
      <c r="H4" s="6"/>
      <c r="I4" s="6"/>
      <c r="J4" s="6"/>
      <c r="K4" s="6"/>
    </row>
    <row r="5">
      <c r="A5" s="2"/>
      <c r="B5" s="6" t="s">
        <v>53</v>
      </c>
      <c r="C5" s="21"/>
      <c r="D5" s="6"/>
      <c r="E5" s="6"/>
      <c r="F5" s="6"/>
      <c r="G5" s="6"/>
      <c r="H5" s="6"/>
      <c r="I5" s="6"/>
      <c r="J5" s="6"/>
      <c r="K5" s="6"/>
    </row>
    <row r="6">
      <c r="A6" s="2"/>
      <c r="B6" s="6"/>
      <c r="C6" s="21"/>
      <c r="D6" s="6"/>
      <c r="E6" s="6"/>
      <c r="F6" s="6"/>
      <c r="G6" s="6"/>
      <c r="H6" s="6"/>
      <c r="I6" s="6"/>
      <c r="J6" s="6"/>
      <c r="K6" s="6"/>
    </row>
    <row r="7">
      <c r="A7" s="2" t="s">
        <v>54</v>
      </c>
      <c r="B7" s="6"/>
      <c r="C7" s="21"/>
      <c r="D7" s="6"/>
      <c r="E7" s="6"/>
      <c r="F7" s="6"/>
      <c r="G7" s="6"/>
      <c r="H7" s="6"/>
      <c r="I7" s="6"/>
      <c r="J7" s="6"/>
      <c r="K7" s="6"/>
    </row>
    <row r="8">
      <c r="A8" s="2"/>
      <c r="B8" s="6" t="s">
        <v>55</v>
      </c>
      <c r="C8" s="22" t="s">
        <v>56</v>
      </c>
      <c r="D8" s="6"/>
      <c r="E8" s="6"/>
      <c r="F8" s="6"/>
      <c r="G8" s="6"/>
      <c r="H8" s="6"/>
      <c r="I8" s="6"/>
      <c r="J8" s="6"/>
      <c r="K8" s="6"/>
    </row>
    <row r="9">
      <c r="A9" s="2"/>
      <c r="B9" s="6"/>
      <c r="C9" s="21"/>
      <c r="D9" s="6"/>
      <c r="E9" s="6"/>
      <c r="F9" s="6"/>
      <c r="G9" s="6"/>
      <c r="H9" s="6"/>
      <c r="I9" s="6"/>
      <c r="J9" s="6"/>
      <c r="K9" s="6"/>
    </row>
    <row r="10">
      <c r="A10" s="2" t="s">
        <v>57</v>
      </c>
      <c r="B10" s="6"/>
      <c r="C10" s="21"/>
      <c r="D10" s="6"/>
      <c r="E10" s="6"/>
      <c r="F10" s="6"/>
      <c r="G10" s="6"/>
      <c r="H10" s="6"/>
      <c r="I10" s="6"/>
      <c r="J10" s="6"/>
      <c r="K10" s="6"/>
    </row>
    <row r="11">
      <c r="A11" s="2"/>
      <c r="B11" s="6" t="s">
        <v>58</v>
      </c>
      <c r="C11" s="21"/>
      <c r="D11" s="6"/>
      <c r="E11" s="6"/>
      <c r="F11" s="6"/>
      <c r="G11" s="6"/>
      <c r="H11" s="6"/>
      <c r="I11" s="6"/>
      <c r="J11" s="6"/>
      <c r="K11" s="6"/>
    </row>
    <row r="12">
      <c r="A12" s="2"/>
      <c r="B12" s="6"/>
      <c r="C12" s="21"/>
      <c r="D12" s="6"/>
      <c r="E12" s="6"/>
      <c r="F12" s="6"/>
      <c r="G12" s="6"/>
      <c r="H12" s="6"/>
      <c r="I12" s="6"/>
      <c r="J12" s="6"/>
      <c r="K12" s="6"/>
    </row>
    <row r="13">
      <c r="A13" s="2"/>
      <c r="B13" s="6"/>
      <c r="C13" s="21"/>
      <c r="D13" s="6"/>
      <c r="E13" s="6"/>
      <c r="F13" s="6"/>
      <c r="G13" s="6"/>
      <c r="H13" s="6"/>
      <c r="I13" s="6"/>
      <c r="J13" s="6"/>
      <c r="K13" s="6"/>
    </row>
    <row r="14">
      <c r="A14" s="2" t="s">
        <v>59</v>
      </c>
      <c r="B14" s="6"/>
      <c r="C14" s="21"/>
      <c r="D14" s="6"/>
      <c r="E14" s="6"/>
      <c r="F14" s="6"/>
      <c r="G14" s="6"/>
      <c r="H14" s="6"/>
      <c r="I14" s="6"/>
      <c r="J14" s="6"/>
      <c r="K14" s="6"/>
    </row>
    <row r="15">
      <c r="A15" s="2"/>
      <c r="B15" s="6" t="s">
        <v>60</v>
      </c>
      <c r="C15" s="21"/>
      <c r="D15" s="6"/>
      <c r="E15" s="6"/>
      <c r="F15" s="6"/>
      <c r="G15" s="6"/>
      <c r="H15" s="6"/>
      <c r="I15" s="6"/>
      <c r="J15" s="6"/>
      <c r="K15" s="6"/>
    </row>
    <row r="16">
      <c r="A16" s="2"/>
      <c r="B16" s="6" t="s">
        <v>61</v>
      </c>
      <c r="C16" s="21"/>
      <c r="D16" s="6"/>
      <c r="E16" s="6"/>
      <c r="F16" s="6"/>
      <c r="G16" s="23"/>
      <c r="H16" s="6"/>
      <c r="I16" s="6"/>
      <c r="J16" s="6"/>
      <c r="K16" s="6"/>
    </row>
    <row r="17">
      <c r="A17" s="2"/>
      <c r="B17" s="6"/>
      <c r="C17" s="21"/>
      <c r="D17" s="6"/>
      <c r="E17" s="6"/>
      <c r="F17" s="6"/>
      <c r="G17" s="6"/>
      <c r="H17" s="6"/>
      <c r="I17" s="6"/>
      <c r="J17" s="6"/>
      <c r="K17" s="6"/>
    </row>
    <row r="18">
      <c r="A18" s="2"/>
      <c r="B18" s="6"/>
      <c r="C18" s="21"/>
      <c r="D18" s="6"/>
      <c r="E18" s="6"/>
      <c r="F18" s="6"/>
      <c r="G18" s="6"/>
      <c r="H18" s="6"/>
      <c r="I18" s="6"/>
      <c r="J18" s="6"/>
      <c r="K18" s="6"/>
    </row>
    <row r="19">
      <c r="A19" s="2"/>
      <c r="B19" s="6"/>
      <c r="C19" s="21"/>
      <c r="D19" s="6"/>
      <c r="E19" s="6"/>
      <c r="F19" s="6"/>
      <c r="G19" s="6"/>
      <c r="H19" s="6"/>
      <c r="I19" s="6"/>
      <c r="J19" s="6"/>
      <c r="K19" s="6"/>
    </row>
    <row r="20">
      <c r="A20" s="2"/>
      <c r="B20" s="6"/>
      <c r="C20" s="21"/>
      <c r="D20" s="6"/>
      <c r="E20" s="6"/>
      <c r="F20" s="6"/>
      <c r="G20" s="6"/>
      <c r="H20" s="6"/>
      <c r="I20" s="6"/>
      <c r="J20" s="6"/>
      <c r="K20" s="6"/>
    </row>
    <row r="21" ht="15.75" customHeight="1">
      <c r="A21" s="2"/>
      <c r="B21" s="6"/>
      <c r="C21" s="21"/>
      <c r="D21" s="6"/>
      <c r="E21" s="6"/>
      <c r="F21" s="6"/>
      <c r="G21" s="6"/>
      <c r="H21" s="6"/>
      <c r="I21" s="6"/>
      <c r="J21" s="6"/>
      <c r="K21" s="6"/>
    </row>
    <row r="22" ht="15.75" customHeight="1">
      <c r="A22" s="2"/>
      <c r="B22" s="6"/>
      <c r="C22" s="21"/>
      <c r="D22" s="6"/>
      <c r="E22" s="6"/>
      <c r="F22" s="6"/>
      <c r="G22" s="6"/>
      <c r="H22" s="6"/>
      <c r="I22" s="6"/>
      <c r="J22" s="6"/>
      <c r="K22" s="6"/>
    </row>
    <row r="23" ht="15.75" customHeight="1">
      <c r="A23" s="2"/>
      <c r="B23" s="6"/>
      <c r="C23" s="21"/>
      <c r="D23" s="6"/>
      <c r="E23" s="6"/>
      <c r="F23" s="6"/>
      <c r="G23" s="6"/>
      <c r="H23" s="6"/>
      <c r="I23" s="6"/>
      <c r="J23" s="6"/>
      <c r="K23" s="6"/>
    </row>
    <row r="24" ht="15.75" customHeight="1">
      <c r="A24" s="2"/>
      <c r="B24" s="6"/>
      <c r="C24" s="21"/>
      <c r="D24" s="6"/>
      <c r="E24" s="6"/>
      <c r="F24" s="6"/>
      <c r="G24" s="6"/>
      <c r="H24" s="6"/>
      <c r="I24" s="6"/>
      <c r="J24" s="6"/>
      <c r="K24" s="6"/>
    </row>
    <row r="25" ht="15.75" customHeight="1">
      <c r="A25" s="2"/>
      <c r="B25" s="6"/>
      <c r="C25" s="21"/>
      <c r="D25" s="6"/>
      <c r="E25" s="6"/>
      <c r="F25" s="6"/>
      <c r="G25" s="6"/>
      <c r="H25" s="6"/>
      <c r="I25" s="6"/>
      <c r="J25" s="6"/>
      <c r="K25" s="6"/>
    </row>
    <row r="26" ht="15.75" customHeight="1">
      <c r="A26" s="2"/>
      <c r="B26" s="6"/>
      <c r="C26" s="21"/>
      <c r="D26" s="6"/>
      <c r="E26" s="6"/>
      <c r="F26" s="6"/>
      <c r="G26" s="6"/>
      <c r="H26" s="6"/>
      <c r="I26" s="6"/>
      <c r="J26" s="6"/>
      <c r="K26" s="6"/>
    </row>
    <row r="27" ht="15.75" customHeight="1">
      <c r="A27" s="2"/>
      <c r="B27" s="6"/>
      <c r="C27" s="21"/>
      <c r="D27" s="6"/>
      <c r="E27" s="6"/>
      <c r="F27" s="6"/>
      <c r="G27" s="6"/>
      <c r="H27" s="6"/>
      <c r="I27" s="6"/>
      <c r="J27" s="6"/>
      <c r="K27" s="6"/>
    </row>
    <row r="28" ht="15.75" customHeight="1">
      <c r="A28" s="2"/>
      <c r="B28" s="6"/>
      <c r="C28" s="21"/>
      <c r="D28" s="6"/>
      <c r="E28" s="6"/>
      <c r="F28" s="6"/>
      <c r="G28" s="6"/>
      <c r="H28" s="6"/>
      <c r="I28" s="6"/>
      <c r="J28" s="6"/>
      <c r="K28" s="6"/>
    </row>
    <row r="29" ht="15.75" customHeight="1">
      <c r="A29" s="2"/>
      <c r="B29" s="6"/>
      <c r="C29" s="21"/>
      <c r="D29" s="6"/>
      <c r="E29" s="6"/>
      <c r="F29" s="6"/>
      <c r="G29" s="6"/>
      <c r="H29" s="6"/>
      <c r="I29" s="6"/>
      <c r="J29" s="6"/>
      <c r="K29" s="6"/>
    </row>
    <row r="30" ht="15.75" customHeight="1">
      <c r="A30" s="2"/>
      <c r="B30" s="6"/>
      <c r="C30" s="21"/>
      <c r="D30" s="6"/>
      <c r="E30" s="6"/>
      <c r="F30" s="6"/>
      <c r="G30" s="6"/>
      <c r="H30" s="6"/>
      <c r="I30" s="6"/>
      <c r="J30" s="6"/>
      <c r="K30" s="6"/>
    </row>
    <row r="31" ht="15.75" customHeight="1">
      <c r="A31" s="2"/>
      <c r="B31" s="6"/>
      <c r="C31" s="21"/>
      <c r="D31" s="6"/>
      <c r="E31" s="6"/>
      <c r="F31" s="6"/>
      <c r="G31" s="6"/>
      <c r="H31" s="6"/>
      <c r="I31" s="6"/>
      <c r="J31" s="6"/>
      <c r="K31" s="6"/>
    </row>
    <row r="32" ht="15.75" customHeight="1">
      <c r="A32" s="2"/>
      <c r="B32" s="6"/>
      <c r="C32" s="21"/>
      <c r="D32" s="6"/>
      <c r="E32" s="6"/>
      <c r="F32" s="6"/>
      <c r="G32" s="6"/>
      <c r="H32" s="6"/>
      <c r="I32" s="6"/>
      <c r="J32" s="6"/>
      <c r="K32" s="6"/>
    </row>
    <row r="33" ht="15.75" customHeight="1">
      <c r="A33" s="2"/>
      <c r="B33" s="6"/>
      <c r="C33" s="21"/>
      <c r="D33" s="6"/>
      <c r="E33" s="6"/>
      <c r="F33" s="6"/>
      <c r="G33" s="6"/>
      <c r="H33" s="6"/>
      <c r="I33" s="6"/>
      <c r="J33" s="6"/>
      <c r="K33" s="6"/>
    </row>
    <row r="34" ht="15.75" customHeight="1">
      <c r="A34" s="2"/>
      <c r="B34" s="6"/>
      <c r="C34" s="21"/>
      <c r="D34" s="6"/>
      <c r="E34" s="6"/>
      <c r="F34" s="6"/>
      <c r="G34" s="6"/>
      <c r="H34" s="6"/>
      <c r="I34" s="6"/>
      <c r="J34" s="6"/>
      <c r="K34" s="6"/>
    </row>
    <row r="35" ht="15.75" customHeight="1">
      <c r="A35" s="2"/>
      <c r="B35" s="6"/>
      <c r="C35" s="21"/>
      <c r="D35" s="6"/>
      <c r="E35" s="6"/>
      <c r="F35" s="6"/>
      <c r="G35" s="6"/>
      <c r="H35" s="6"/>
      <c r="I35" s="6"/>
      <c r="J35" s="6"/>
      <c r="K35" s="6"/>
    </row>
    <row r="36" ht="15.75" customHeight="1">
      <c r="A36" s="2"/>
      <c r="B36" s="6"/>
      <c r="C36" s="21"/>
      <c r="D36" s="6"/>
      <c r="E36" s="6"/>
      <c r="F36" s="6"/>
      <c r="G36" s="6"/>
      <c r="H36" s="6"/>
      <c r="I36" s="6"/>
      <c r="J36" s="6"/>
      <c r="K36" s="6"/>
    </row>
    <row r="37" ht="15.75" customHeight="1">
      <c r="A37" s="2"/>
      <c r="B37" s="6"/>
      <c r="C37" s="21"/>
      <c r="D37" s="6"/>
      <c r="E37" s="6"/>
      <c r="F37" s="6"/>
      <c r="G37" s="6"/>
      <c r="H37" s="6"/>
      <c r="I37" s="6"/>
      <c r="J37" s="6"/>
      <c r="K37" s="6"/>
    </row>
    <row r="38" ht="15.75" customHeight="1">
      <c r="A38" s="2"/>
      <c r="B38" s="6"/>
      <c r="C38" s="21"/>
      <c r="D38" s="6"/>
      <c r="E38" s="6"/>
      <c r="F38" s="6"/>
      <c r="G38" s="6"/>
      <c r="H38" s="6"/>
      <c r="I38" s="6"/>
      <c r="J38" s="6"/>
      <c r="K38" s="6"/>
    </row>
    <row r="39" ht="15.75" customHeight="1">
      <c r="A39" s="2"/>
      <c r="B39" s="6"/>
      <c r="C39" s="21"/>
      <c r="D39" s="6"/>
      <c r="E39" s="6"/>
      <c r="F39" s="6"/>
      <c r="G39" s="6"/>
      <c r="H39" s="6"/>
      <c r="I39" s="6"/>
      <c r="J39" s="6"/>
      <c r="K39" s="6"/>
    </row>
    <row r="40" ht="15.75" customHeight="1">
      <c r="A40" s="2"/>
      <c r="B40" s="6"/>
      <c r="C40" s="21"/>
      <c r="D40" s="6"/>
      <c r="E40" s="6"/>
      <c r="F40" s="6"/>
      <c r="G40" s="6"/>
      <c r="H40" s="6"/>
      <c r="I40" s="6"/>
      <c r="J40" s="6"/>
      <c r="K40" s="6"/>
    </row>
    <row r="41" ht="15.75" customHeight="1">
      <c r="A41" s="2"/>
      <c r="B41" s="6"/>
      <c r="C41" s="21"/>
      <c r="D41" s="6"/>
      <c r="E41" s="6"/>
      <c r="F41" s="6"/>
      <c r="G41" s="6"/>
      <c r="H41" s="6"/>
      <c r="I41" s="6"/>
      <c r="J41" s="6"/>
      <c r="K41" s="6"/>
    </row>
    <row r="42" ht="15.75" customHeight="1">
      <c r="A42" s="2"/>
      <c r="B42" s="6"/>
      <c r="C42" s="21"/>
      <c r="D42" s="6"/>
      <c r="E42" s="6"/>
      <c r="F42" s="6"/>
      <c r="G42" s="6"/>
      <c r="H42" s="6"/>
      <c r="I42" s="6"/>
      <c r="J42" s="6"/>
      <c r="K42" s="6"/>
    </row>
    <row r="43" ht="15.75" customHeight="1">
      <c r="A43" s="2"/>
      <c r="B43" s="6"/>
      <c r="C43" s="21"/>
      <c r="D43" s="6"/>
      <c r="E43" s="6"/>
      <c r="F43" s="6"/>
      <c r="G43" s="6"/>
      <c r="H43" s="6"/>
      <c r="I43" s="6"/>
      <c r="J43" s="6"/>
      <c r="K43" s="6"/>
    </row>
    <row r="44" ht="15.75" customHeight="1">
      <c r="A44" s="2"/>
      <c r="B44" s="6"/>
      <c r="C44" s="21"/>
      <c r="D44" s="6"/>
      <c r="E44" s="6"/>
      <c r="F44" s="6"/>
      <c r="G44" s="6"/>
      <c r="H44" s="6"/>
      <c r="I44" s="6"/>
      <c r="J44" s="6"/>
      <c r="K44" s="6"/>
    </row>
    <row r="45" ht="15.75" customHeight="1">
      <c r="A45" s="2"/>
      <c r="B45" s="6"/>
      <c r="C45" s="21"/>
      <c r="D45" s="6"/>
      <c r="E45" s="6"/>
      <c r="F45" s="6"/>
      <c r="G45" s="6"/>
      <c r="H45" s="6"/>
      <c r="I45" s="6"/>
      <c r="J45" s="6"/>
      <c r="K45" s="6"/>
    </row>
    <row r="46" ht="15.75" customHeight="1">
      <c r="A46" s="2"/>
      <c r="B46" s="6"/>
      <c r="C46" s="21"/>
      <c r="D46" s="6"/>
      <c r="E46" s="6"/>
      <c r="F46" s="6"/>
      <c r="G46" s="6"/>
      <c r="H46" s="6"/>
      <c r="I46" s="6"/>
      <c r="J46" s="6"/>
      <c r="K46" s="6"/>
    </row>
    <row r="47" ht="15.75" customHeight="1">
      <c r="A47" s="2"/>
      <c r="B47" s="6"/>
      <c r="C47" s="21"/>
      <c r="D47" s="6"/>
      <c r="E47" s="6"/>
      <c r="F47" s="6"/>
      <c r="G47" s="6"/>
      <c r="H47" s="6"/>
      <c r="I47" s="6"/>
      <c r="J47" s="6"/>
      <c r="K47" s="6"/>
    </row>
    <row r="48" ht="15.75" customHeight="1">
      <c r="A48" s="2"/>
      <c r="B48" s="6"/>
      <c r="C48" s="21"/>
      <c r="D48" s="6"/>
      <c r="E48" s="6"/>
      <c r="F48" s="6"/>
      <c r="G48" s="6"/>
      <c r="H48" s="6"/>
      <c r="I48" s="6"/>
      <c r="J48" s="6"/>
      <c r="K48" s="6"/>
    </row>
    <row r="49" ht="15.75" customHeight="1">
      <c r="A49" s="2"/>
      <c r="B49" s="6"/>
      <c r="C49" s="21"/>
      <c r="D49" s="6"/>
      <c r="E49" s="6"/>
      <c r="F49" s="6"/>
      <c r="G49" s="6"/>
      <c r="H49" s="6"/>
      <c r="I49" s="6"/>
      <c r="J49" s="6"/>
      <c r="K49" s="6"/>
    </row>
    <row r="50" ht="15.75" customHeight="1">
      <c r="A50" s="2"/>
      <c r="B50" s="6"/>
      <c r="C50" s="21"/>
      <c r="D50" s="6"/>
      <c r="E50" s="6"/>
      <c r="F50" s="6"/>
      <c r="G50" s="6"/>
      <c r="H50" s="6"/>
      <c r="I50" s="6"/>
      <c r="J50" s="6"/>
      <c r="K50" s="6"/>
    </row>
    <row r="51" ht="15.75" customHeight="1">
      <c r="A51" s="2"/>
      <c r="B51" s="6"/>
      <c r="C51" s="21"/>
      <c r="D51" s="6"/>
      <c r="E51" s="6"/>
      <c r="F51" s="6"/>
      <c r="G51" s="6"/>
      <c r="H51" s="6"/>
      <c r="I51" s="6"/>
      <c r="J51" s="6"/>
      <c r="K51" s="6"/>
    </row>
    <row r="52" ht="15.75" customHeight="1">
      <c r="A52" s="2"/>
      <c r="B52" s="6"/>
      <c r="C52" s="21"/>
      <c r="D52" s="6"/>
      <c r="E52" s="6"/>
      <c r="F52" s="6"/>
      <c r="G52" s="6"/>
      <c r="H52" s="6"/>
      <c r="I52" s="6"/>
      <c r="J52" s="6"/>
      <c r="K52" s="6"/>
    </row>
    <row r="53" ht="15.75" customHeight="1">
      <c r="A53" s="2"/>
      <c r="B53" s="6"/>
      <c r="C53" s="21"/>
      <c r="D53" s="6"/>
      <c r="E53" s="6"/>
      <c r="F53" s="6"/>
      <c r="G53" s="6"/>
      <c r="H53" s="6"/>
      <c r="I53" s="6"/>
      <c r="J53" s="6"/>
      <c r="K53" s="6"/>
    </row>
    <row r="54" ht="15.75" customHeight="1">
      <c r="A54" s="2"/>
      <c r="B54" s="6"/>
      <c r="C54" s="21"/>
      <c r="D54" s="6"/>
      <c r="E54" s="6"/>
      <c r="F54" s="6"/>
      <c r="G54" s="6"/>
      <c r="H54" s="6"/>
      <c r="I54" s="6"/>
      <c r="J54" s="6"/>
      <c r="K54" s="6"/>
    </row>
    <row r="55" ht="15.75" customHeight="1">
      <c r="A55" s="2"/>
      <c r="B55" s="6"/>
      <c r="C55" s="21"/>
      <c r="D55" s="6"/>
      <c r="E55" s="6"/>
      <c r="F55" s="6"/>
      <c r="G55" s="6"/>
      <c r="H55" s="6"/>
      <c r="I55" s="6"/>
      <c r="J55" s="6"/>
      <c r="K55" s="6"/>
    </row>
    <row r="56" ht="15.75" customHeight="1">
      <c r="A56" s="2"/>
      <c r="B56" s="6"/>
      <c r="C56" s="21"/>
      <c r="D56" s="6"/>
      <c r="E56" s="6"/>
      <c r="F56" s="6"/>
      <c r="G56" s="6"/>
      <c r="H56" s="6"/>
      <c r="I56" s="6"/>
      <c r="J56" s="6"/>
      <c r="K56" s="6"/>
    </row>
    <row r="57" ht="15.75" customHeight="1">
      <c r="A57" s="2"/>
      <c r="B57" s="6"/>
      <c r="C57" s="21"/>
      <c r="D57" s="6"/>
      <c r="E57" s="6"/>
      <c r="F57" s="6"/>
      <c r="G57" s="6"/>
      <c r="H57" s="6"/>
      <c r="I57" s="6"/>
      <c r="J57" s="6"/>
      <c r="K57" s="6"/>
    </row>
    <row r="58" ht="15.75" customHeight="1">
      <c r="A58" s="2"/>
      <c r="B58" s="6"/>
      <c r="C58" s="21"/>
      <c r="D58" s="6"/>
      <c r="E58" s="6"/>
      <c r="F58" s="6"/>
      <c r="G58" s="6"/>
      <c r="H58" s="6"/>
      <c r="I58" s="6"/>
      <c r="J58" s="6"/>
      <c r="K58" s="6"/>
    </row>
    <row r="59" ht="15.75" customHeight="1">
      <c r="A59" s="2"/>
      <c r="B59" s="6"/>
      <c r="C59" s="21"/>
      <c r="D59" s="6"/>
      <c r="E59" s="6"/>
      <c r="F59" s="6"/>
      <c r="G59" s="6"/>
      <c r="H59" s="6"/>
      <c r="I59" s="6"/>
      <c r="J59" s="6"/>
      <c r="K59" s="6"/>
    </row>
    <row r="60" ht="15.75" customHeight="1">
      <c r="A60" s="2"/>
      <c r="B60" s="6"/>
      <c r="C60" s="21"/>
      <c r="D60" s="6"/>
      <c r="E60" s="6"/>
      <c r="F60" s="6"/>
      <c r="G60" s="6"/>
      <c r="H60" s="6"/>
      <c r="I60" s="6"/>
      <c r="J60" s="6"/>
      <c r="K60" s="6"/>
    </row>
    <row r="61" ht="15.75" customHeight="1">
      <c r="A61" s="2"/>
      <c r="B61" s="6"/>
      <c r="C61" s="21"/>
      <c r="D61" s="6"/>
      <c r="E61" s="6"/>
      <c r="F61" s="6"/>
      <c r="G61" s="6"/>
      <c r="H61" s="6"/>
      <c r="I61" s="6"/>
      <c r="J61" s="6"/>
      <c r="K61" s="6"/>
    </row>
    <row r="62" ht="15.75" customHeight="1">
      <c r="A62" s="2"/>
      <c r="B62" s="6"/>
      <c r="C62" s="21"/>
      <c r="D62" s="6"/>
      <c r="E62" s="6"/>
      <c r="F62" s="6"/>
      <c r="G62" s="6"/>
      <c r="H62" s="6"/>
      <c r="I62" s="6"/>
      <c r="J62" s="6"/>
      <c r="K62" s="6"/>
    </row>
    <row r="63" ht="15.75" customHeight="1">
      <c r="A63" s="2"/>
      <c r="B63" s="6"/>
      <c r="C63" s="21"/>
      <c r="D63" s="6"/>
      <c r="E63" s="6"/>
      <c r="F63" s="6"/>
      <c r="G63" s="6"/>
      <c r="H63" s="6"/>
      <c r="I63" s="6"/>
      <c r="J63" s="6"/>
      <c r="K63" s="6"/>
    </row>
    <row r="64" ht="15.75" customHeight="1">
      <c r="A64" s="2"/>
      <c r="B64" s="6"/>
      <c r="C64" s="21"/>
      <c r="D64" s="6"/>
      <c r="E64" s="6"/>
      <c r="F64" s="6"/>
      <c r="G64" s="6"/>
      <c r="H64" s="6"/>
      <c r="I64" s="6"/>
      <c r="J64" s="6"/>
      <c r="K64" s="6"/>
    </row>
    <row r="65" ht="15.75" customHeight="1">
      <c r="A65" s="2"/>
      <c r="B65" s="6"/>
      <c r="C65" s="21"/>
      <c r="D65" s="6"/>
      <c r="E65" s="6"/>
      <c r="F65" s="6"/>
      <c r="G65" s="6"/>
      <c r="H65" s="6"/>
      <c r="I65" s="6"/>
      <c r="J65" s="6"/>
      <c r="K65" s="6"/>
    </row>
    <row r="66" ht="15.75" customHeight="1">
      <c r="A66" s="2"/>
      <c r="B66" s="6"/>
      <c r="C66" s="21"/>
      <c r="D66" s="6"/>
      <c r="E66" s="6"/>
      <c r="F66" s="6"/>
      <c r="G66" s="6"/>
      <c r="H66" s="6"/>
      <c r="I66" s="6"/>
      <c r="J66" s="6"/>
      <c r="K66" s="6"/>
    </row>
    <row r="67" ht="15.75" customHeight="1">
      <c r="A67" s="2"/>
      <c r="B67" s="6"/>
      <c r="C67" s="21"/>
      <c r="D67" s="6"/>
      <c r="E67" s="6"/>
      <c r="F67" s="6"/>
      <c r="G67" s="6"/>
      <c r="H67" s="6"/>
      <c r="I67" s="6"/>
      <c r="J67" s="6"/>
      <c r="K67" s="6"/>
    </row>
    <row r="68" ht="15.75" customHeight="1">
      <c r="A68" s="2"/>
      <c r="B68" s="6"/>
      <c r="C68" s="21"/>
      <c r="D68" s="6"/>
      <c r="E68" s="6"/>
      <c r="F68" s="6"/>
      <c r="G68" s="6"/>
      <c r="H68" s="6"/>
      <c r="I68" s="6"/>
      <c r="J68" s="6"/>
      <c r="K68" s="6"/>
    </row>
    <row r="69" ht="15.75" customHeight="1">
      <c r="A69" s="2"/>
      <c r="B69" s="6"/>
      <c r="C69" s="21"/>
      <c r="D69" s="6"/>
      <c r="E69" s="6"/>
      <c r="F69" s="6"/>
      <c r="G69" s="6"/>
      <c r="H69" s="6"/>
      <c r="I69" s="6"/>
      <c r="J69" s="6"/>
      <c r="K69" s="6"/>
    </row>
    <row r="70" ht="15.75" customHeight="1">
      <c r="A70" s="2"/>
      <c r="B70" s="6"/>
      <c r="C70" s="21"/>
      <c r="D70" s="6"/>
      <c r="E70" s="6"/>
      <c r="F70" s="6"/>
      <c r="G70" s="6"/>
      <c r="H70" s="6"/>
      <c r="I70" s="6"/>
      <c r="J70" s="6"/>
      <c r="K70" s="6"/>
    </row>
    <row r="71" ht="15.75" customHeight="1">
      <c r="A71" s="2"/>
      <c r="B71" s="6"/>
      <c r="C71" s="21"/>
      <c r="D71" s="6"/>
      <c r="E71" s="6"/>
      <c r="F71" s="6"/>
      <c r="G71" s="6"/>
      <c r="H71" s="6"/>
      <c r="I71" s="6"/>
      <c r="J71" s="6"/>
      <c r="K71" s="6"/>
    </row>
    <row r="72" ht="15.75" customHeight="1">
      <c r="A72" s="2"/>
      <c r="B72" s="6"/>
      <c r="C72" s="21"/>
      <c r="D72" s="6"/>
      <c r="E72" s="6"/>
      <c r="F72" s="6"/>
      <c r="G72" s="6"/>
      <c r="H72" s="6"/>
      <c r="I72" s="6"/>
      <c r="J72" s="6"/>
      <c r="K72" s="6"/>
    </row>
    <row r="73" ht="15.75" customHeight="1">
      <c r="A73" s="2"/>
      <c r="B73" s="6"/>
      <c r="C73" s="21"/>
      <c r="D73" s="6"/>
      <c r="E73" s="6"/>
      <c r="F73" s="6"/>
      <c r="G73" s="6"/>
      <c r="H73" s="6"/>
      <c r="I73" s="6"/>
      <c r="J73" s="6"/>
      <c r="K73" s="6"/>
    </row>
    <row r="74" ht="15.75" customHeight="1">
      <c r="A74" s="2"/>
      <c r="B74" s="6"/>
      <c r="C74" s="21"/>
      <c r="D74" s="6"/>
      <c r="E74" s="6"/>
      <c r="F74" s="6"/>
      <c r="G74" s="6"/>
      <c r="H74" s="6"/>
      <c r="I74" s="6"/>
      <c r="J74" s="6"/>
      <c r="K74" s="6"/>
    </row>
    <row r="75" ht="15.75" customHeight="1">
      <c r="A75" s="2"/>
      <c r="B75" s="6"/>
      <c r="C75" s="21"/>
      <c r="D75" s="6"/>
      <c r="E75" s="6"/>
      <c r="F75" s="6"/>
      <c r="G75" s="6"/>
      <c r="H75" s="6"/>
      <c r="I75" s="6"/>
      <c r="J75" s="6"/>
      <c r="K75" s="6"/>
    </row>
    <row r="76" ht="15.75" customHeight="1">
      <c r="A76" s="2"/>
      <c r="B76" s="6"/>
      <c r="C76" s="21"/>
      <c r="D76" s="6"/>
      <c r="E76" s="6"/>
      <c r="F76" s="6"/>
      <c r="G76" s="6"/>
      <c r="H76" s="6"/>
      <c r="I76" s="6"/>
      <c r="J76" s="6"/>
      <c r="K76" s="6"/>
    </row>
    <row r="77" ht="15.75" customHeight="1">
      <c r="A77" s="2"/>
      <c r="B77" s="6"/>
      <c r="C77" s="21"/>
      <c r="D77" s="6"/>
      <c r="E77" s="6"/>
      <c r="F77" s="6"/>
      <c r="G77" s="6"/>
      <c r="H77" s="6"/>
      <c r="I77" s="6"/>
      <c r="J77" s="6"/>
      <c r="K77" s="6"/>
    </row>
    <row r="78" ht="15.75" customHeight="1">
      <c r="A78" s="2"/>
      <c r="B78" s="6"/>
      <c r="C78" s="21"/>
      <c r="D78" s="6"/>
      <c r="E78" s="6"/>
      <c r="F78" s="6"/>
      <c r="G78" s="6"/>
      <c r="H78" s="6"/>
      <c r="I78" s="6"/>
      <c r="J78" s="6"/>
      <c r="K78" s="6"/>
    </row>
    <row r="79" ht="15.75" customHeight="1">
      <c r="A79" s="2"/>
      <c r="B79" s="6"/>
      <c r="C79" s="21"/>
      <c r="D79" s="6"/>
      <c r="E79" s="6"/>
      <c r="F79" s="6"/>
      <c r="G79" s="6"/>
      <c r="H79" s="6"/>
      <c r="I79" s="6"/>
      <c r="J79" s="6"/>
      <c r="K79" s="6"/>
    </row>
    <row r="80" ht="15.75" customHeight="1">
      <c r="A80" s="2"/>
      <c r="B80" s="6"/>
      <c r="C80" s="21"/>
      <c r="D80" s="6"/>
      <c r="E80" s="6"/>
      <c r="F80" s="6"/>
      <c r="G80" s="6"/>
      <c r="H80" s="6"/>
      <c r="I80" s="6"/>
      <c r="J80" s="6"/>
      <c r="K80" s="6"/>
    </row>
    <row r="81" ht="15.75" customHeight="1">
      <c r="A81" s="2"/>
      <c r="B81" s="6"/>
      <c r="C81" s="21"/>
      <c r="D81" s="6"/>
      <c r="E81" s="6"/>
      <c r="F81" s="6"/>
      <c r="G81" s="6"/>
      <c r="H81" s="6"/>
      <c r="I81" s="6"/>
      <c r="J81" s="6"/>
      <c r="K81" s="6"/>
    </row>
    <row r="82" ht="15.75" customHeight="1">
      <c r="A82" s="2"/>
      <c r="B82" s="6"/>
      <c r="C82" s="21"/>
      <c r="D82" s="6"/>
      <c r="E82" s="6"/>
      <c r="F82" s="6"/>
      <c r="G82" s="6"/>
      <c r="H82" s="6"/>
      <c r="I82" s="6"/>
      <c r="J82" s="6"/>
      <c r="K82" s="6"/>
    </row>
    <row r="83" ht="15.75" customHeight="1">
      <c r="A83" s="2"/>
      <c r="B83" s="6"/>
      <c r="C83" s="21"/>
      <c r="D83" s="6"/>
      <c r="E83" s="6"/>
      <c r="F83" s="6"/>
      <c r="G83" s="6"/>
      <c r="H83" s="6"/>
      <c r="I83" s="6"/>
      <c r="J83" s="6"/>
      <c r="K83" s="6"/>
    </row>
    <row r="84" ht="15.75" customHeight="1">
      <c r="A84" s="2"/>
      <c r="B84" s="6"/>
      <c r="C84" s="21"/>
      <c r="D84" s="6"/>
      <c r="E84" s="6"/>
      <c r="F84" s="6"/>
      <c r="G84" s="6"/>
      <c r="H84" s="6"/>
      <c r="I84" s="6"/>
      <c r="J84" s="6"/>
      <c r="K84" s="6"/>
    </row>
    <row r="85" ht="15.75" customHeight="1">
      <c r="A85" s="2"/>
      <c r="B85" s="6"/>
      <c r="C85" s="21"/>
      <c r="D85" s="6"/>
      <c r="E85" s="6"/>
      <c r="F85" s="6"/>
      <c r="G85" s="6"/>
      <c r="H85" s="6"/>
      <c r="I85" s="6"/>
      <c r="J85" s="6"/>
      <c r="K85" s="6"/>
    </row>
    <row r="86" ht="15.75" customHeight="1">
      <c r="A86" s="2"/>
      <c r="B86" s="6"/>
      <c r="C86" s="21"/>
      <c r="D86" s="6"/>
      <c r="E86" s="6"/>
      <c r="F86" s="6"/>
      <c r="G86" s="6"/>
      <c r="H86" s="6"/>
      <c r="I86" s="6"/>
      <c r="J86" s="6"/>
      <c r="K86" s="6"/>
    </row>
    <row r="87" ht="15.75" customHeight="1">
      <c r="A87" s="2"/>
      <c r="B87" s="6"/>
      <c r="C87" s="21"/>
      <c r="D87" s="6"/>
      <c r="E87" s="6"/>
      <c r="F87" s="6"/>
      <c r="G87" s="6"/>
      <c r="H87" s="6"/>
      <c r="I87" s="6"/>
      <c r="J87" s="6"/>
      <c r="K87" s="6"/>
    </row>
    <row r="88" ht="15.75" customHeight="1">
      <c r="A88" s="2"/>
      <c r="B88" s="6"/>
      <c r="C88" s="21"/>
      <c r="D88" s="6"/>
      <c r="E88" s="6"/>
      <c r="F88" s="6"/>
      <c r="G88" s="6"/>
      <c r="H88" s="6"/>
      <c r="I88" s="6"/>
      <c r="J88" s="6"/>
      <c r="K88" s="6"/>
    </row>
    <row r="89" ht="15.75" customHeight="1">
      <c r="A89" s="2"/>
      <c r="B89" s="6"/>
      <c r="C89" s="21"/>
      <c r="D89" s="6"/>
      <c r="E89" s="6"/>
      <c r="F89" s="6"/>
      <c r="G89" s="6"/>
      <c r="H89" s="6"/>
      <c r="I89" s="6"/>
      <c r="J89" s="6"/>
      <c r="K89" s="6"/>
    </row>
    <row r="90" ht="15.75" customHeight="1">
      <c r="A90" s="2"/>
      <c r="B90" s="6"/>
      <c r="C90" s="21"/>
      <c r="D90" s="6"/>
      <c r="E90" s="6"/>
      <c r="F90" s="6"/>
      <c r="G90" s="6"/>
      <c r="H90" s="6"/>
      <c r="I90" s="6"/>
      <c r="J90" s="6"/>
      <c r="K90" s="6"/>
    </row>
    <row r="91" ht="15.75" customHeight="1">
      <c r="A91" s="2"/>
      <c r="B91" s="6"/>
      <c r="C91" s="21"/>
      <c r="D91" s="6"/>
      <c r="E91" s="6"/>
      <c r="F91" s="6"/>
      <c r="G91" s="6"/>
      <c r="H91" s="6"/>
      <c r="I91" s="6"/>
      <c r="J91" s="6"/>
      <c r="K91" s="6"/>
    </row>
    <row r="92" ht="15.75" customHeight="1">
      <c r="A92" s="2"/>
      <c r="B92" s="6"/>
      <c r="C92" s="21"/>
      <c r="D92" s="6"/>
      <c r="E92" s="6"/>
      <c r="F92" s="6"/>
      <c r="G92" s="6"/>
      <c r="H92" s="6"/>
      <c r="I92" s="6"/>
      <c r="J92" s="6"/>
      <c r="K92" s="6"/>
    </row>
    <row r="93" ht="15.75" customHeight="1">
      <c r="A93" s="2"/>
      <c r="B93" s="6"/>
      <c r="C93" s="21"/>
      <c r="D93" s="6"/>
      <c r="E93" s="6"/>
      <c r="F93" s="6"/>
      <c r="G93" s="6"/>
      <c r="H93" s="6"/>
      <c r="I93" s="6"/>
      <c r="J93" s="6"/>
      <c r="K93" s="6"/>
    </row>
    <row r="94" ht="15.75" customHeight="1">
      <c r="A94" s="2"/>
      <c r="B94" s="6"/>
      <c r="C94" s="21"/>
      <c r="D94" s="6"/>
      <c r="E94" s="6"/>
      <c r="F94" s="6"/>
      <c r="G94" s="6"/>
      <c r="H94" s="6"/>
      <c r="I94" s="6"/>
      <c r="J94" s="6"/>
      <c r="K94" s="6"/>
    </row>
    <row r="95" ht="15.75" customHeight="1">
      <c r="A95" s="2"/>
      <c r="B95" s="6"/>
      <c r="C95" s="21"/>
      <c r="D95" s="6"/>
      <c r="E95" s="6"/>
      <c r="F95" s="6"/>
      <c r="G95" s="6"/>
      <c r="H95" s="6"/>
      <c r="I95" s="6"/>
      <c r="J95" s="6"/>
      <c r="K95" s="6"/>
    </row>
    <row r="96" ht="15.75" customHeight="1">
      <c r="A96" s="2"/>
      <c r="B96" s="6"/>
      <c r="C96" s="21"/>
      <c r="D96" s="6"/>
      <c r="E96" s="6"/>
      <c r="F96" s="6"/>
      <c r="G96" s="6"/>
      <c r="H96" s="6"/>
      <c r="I96" s="6"/>
      <c r="J96" s="6"/>
      <c r="K96" s="6"/>
    </row>
    <row r="97" ht="15.75" customHeight="1">
      <c r="A97" s="2"/>
      <c r="B97" s="6"/>
      <c r="C97" s="21"/>
      <c r="D97" s="6"/>
      <c r="E97" s="6"/>
      <c r="F97" s="6"/>
      <c r="G97" s="6"/>
      <c r="H97" s="6"/>
      <c r="I97" s="6"/>
      <c r="J97" s="6"/>
      <c r="K97" s="6"/>
    </row>
    <row r="98" ht="15.75" customHeight="1">
      <c r="A98" s="2"/>
      <c r="B98" s="6"/>
      <c r="C98" s="21"/>
      <c r="D98" s="6"/>
      <c r="E98" s="6"/>
      <c r="F98" s="6"/>
      <c r="G98" s="6"/>
      <c r="H98" s="6"/>
      <c r="I98" s="6"/>
      <c r="J98" s="6"/>
      <c r="K98" s="6"/>
    </row>
    <row r="99" ht="15.75" customHeight="1">
      <c r="A99" s="2"/>
      <c r="B99" s="6"/>
      <c r="C99" s="21"/>
      <c r="D99" s="6"/>
      <c r="E99" s="6"/>
      <c r="F99" s="6"/>
      <c r="G99" s="6"/>
      <c r="H99" s="6"/>
      <c r="I99" s="6"/>
      <c r="J99" s="6"/>
      <c r="K99" s="6"/>
    </row>
    <row r="100" ht="15.75" customHeight="1">
      <c r="A100" s="2"/>
      <c r="B100" s="6"/>
      <c r="C100" s="21"/>
      <c r="D100" s="6"/>
      <c r="E100" s="6"/>
      <c r="F100" s="6"/>
      <c r="G100" s="6"/>
      <c r="H100" s="6"/>
      <c r="I100" s="6"/>
      <c r="J100" s="6"/>
      <c r="K100" s="6"/>
    </row>
  </sheetData>
  <hyperlinks>
    <hyperlink r:id="rId1" ref="C8"/>
  </hyperlinks>
  <printOptions/>
  <pageMargins bottom="0.75" footer="0.0" header="0.0" left="0.7" right="0.7" top="0.75"/>
  <pageSetup orientation="landscape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/>
  <cols>
    <col customWidth="1" min="1" max="1" width="27.71"/>
    <col customWidth="1" min="2" max="11" width="13.43"/>
  </cols>
  <sheetData>
    <row r="1">
      <c r="A1" s="1" t="s">
        <v>62</v>
      </c>
      <c r="B1" s="1" t="s">
        <v>63</v>
      </c>
      <c r="C1" s="1"/>
      <c r="D1" s="1"/>
      <c r="E1" s="24" t="str">
        <f>IF(B2&lt;&gt;B3, "A NEW VERSION OF THE WORKSHEET IS AVAILABLE", "")</f>
        <v>  </v>
      </c>
    </row>
    <row r="2">
      <c r="A2" s="1" t="s">
        <v>64</v>
      </c>
      <c r="B2" s="10">
        <v>2.1</v>
      </c>
      <c r="C2" s="10"/>
      <c r="D2" s="10"/>
      <c r="E2" s="25" t="s">
        <v>65</v>
      </c>
      <c r="F2" s="26"/>
      <c r="G2" s="26"/>
      <c r="H2" s="26"/>
      <c r="I2" s="26"/>
      <c r="J2" s="26"/>
      <c r="K2" s="27"/>
    </row>
    <row r="3">
      <c r="A3" s="1" t="s">
        <v>66</v>
      </c>
      <c r="B3" s="10">
        <v>2.1</v>
      </c>
      <c r="C3" s="10"/>
      <c r="D3" s="10"/>
      <c r="E3" s="10"/>
      <c r="F3" s="10"/>
      <c r="G3" s="10"/>
      <c r="H3" s="10"/>
      <c r="I3" s="10"/>
      <c r="J3" s="10"/>
      <c r="K3" s="10"/>
    </row>
    <row r="4">
      <c r="A4" s="1"/>
      <c r="B4" s="10"/>
      <c r="C4" s="10"/>
      <c r="D4" s="10"/>
      <c r="E4" s="10"/>
      <c r="F4" s="10"/>
      <c r="G4" s="10"/>
      <c r="H4" s="10"/>
      <c r="I4" s="10"/>
      <c r="J4" s="10"/>
      <c r="K4" s="10"/>
    </row>
    <row r="5">
      <c r="A5" s="1" t="s">
        <v>67</v>
      </c>
      <c r="B5" s="10"/>
      <c r="C5" s="10"/>
      <c r="D5" s="10"/>
      <c r="E5" s="10"/>
      <c r="F5" s="10"/>
      <c r="G5" s="10"/>
      <c r="H5" s="10"/>
      <c r="I5" s="10"/>
      <c r="J5" s="10"/>
      <c r="K5" s="10"/>
    </row>
    <row r="6">
      <c r="A6" s="10" t="s">
        <v>68</v>
      </c>
      <c r="B6" s="10" t="str">
        <f>IF(B9&gt;0, B9/B8, 0)</f>
        <v>  63.47 </v>
      </c>
      <c r="C6" s="10"/>
      <c r="D6" s="10"/>
      <c r="E6" s="10"/>
      <c r="F6" s="10"/>
      <c r="G6" s="10"/>
      <c r="H6" s="10"/>
      <c r="I6" s="10"/>
      <c r="J6" s="10"/>
      <c r="K6" s="10"/>
    </row>
    <row r="7">
      <c r="A7" s="10" t="s">
        <v>69</v>
      </c>
      <c r="B7">
        <v>1.0</v>
      </c>
      <c r="C7" s="10"/>
      <c r="D7" s="10"/>
      <c r="E7" s="10"/>
      <c r="F7" s="10"/>
      <c r="G7" s="10"/>
      <c r="H7" s="10"/>
      <c r="I7" s="10"/>
      <c r="J7" s="10"/>
      <c r="K7" s="10"/>
    </row>
    <row r="8">
      <c r="A8" s="10" t="s">
        <v>70</v>
      </c>
      <c r="B8">
        <v>894.65</v>
      </c>
      <c r="C8" s="10"/>
      <c r="D8" s="10"/>
      <c r="E8" s="10"/>
      <c r="F8" s="10"/>
      <c r="G8" s="10"/>
      <c r="H8" s="10"/>
      <c r="I8" s="10"/>
      <c r="J8" s="10"/>
      <c r="K8" s="10"/>
    </row>
    <row r="9">
      <c r="A9" s="10" t="s">
        <v>71</v>
      </c>
      <c r="B9">
        <v>56779.89</v>
      </c>
      <c r="C9" s="10"/>
      <c r="D9" s="10"/>
      <c r="E9" s="10"/>
      <c r="F9" s="10"/>
      <c r="G9" s="10"/>
      <c r="H9" s="10"/>
      <c r="I9" s="10"/>
      <c r="J9" s="10"/>
      <c r="K9" s="10"/>
    </row>
    <row r="10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</row>
    <row r="11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</row>
    <row r="12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</row>
    <row r="13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</row>
    <row r="14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</row>
    <row r="15">
      <c r="A15" s="1" t="s">
        <v>72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</row>
    <row r="16">
      <c r="A16" s="28" t="s">
        <v>73</v>
      </c>
      <c r="B16" s="8"/>
      <c r="C16" s="8"/>
      <c r="D16" s="8">
        <v>42460.0</v>
      </c>
      <c r="E16" s="8">
        <v>42825.0</v>
      </c>
      <c r="F16" s="8">
        <v>43190.0</v>
      </c>
      <c r="G16" s="8">
        <v>43555.0</v>
      </c>
      <c r="H16" s="8">
        <v>43921.0</v>
      </c>
      <c r="I16" s="8">
        <v>44286.0</v>
      </c>
      <c r="J16" s="8">
        <v>44651.0</v>
      </c>
      <c r="K16" s="8">
        <v>45016.0</v>
      </c>
    </row>
    <row r="17">
      <c r="A17" s="10" t="s">
        <v>5</v>
      </c>
      <c r="B17" s="10"/>
      <c r="C17" s="10"/>
      <c r="D17">
        <v>449.19</v>
      </c>
      <c r="E17">
        <v>624.76</v>
      </c>
      <c r="F17">
        <v>2982.22</v>
      </c>
      <c r="G17">
        <v>3049.87</v>
      </c>
      <c r="H17">
        <v>3115.1</v>
      </c>
      <c r="I17">
        <v>2667.1</v>
      </c>
      <c r="J17">
        <v>3892.4</v>
      </c>
      <c r="K17">
        <v>6027.7</v>
      </c>
    </row>
    <row r="18">
      <c r="A18" s="10" t="s">
        <v>74</v>
      </c>
      <c r="B18" s="10"/>
      <c r="C18" s="10"/>
      <c r="D18" s="10"/>
      <c r="E18" s="10"/>
      <c r="F18" s="10"/>
      <c r="G18" s="10"/>
      <c r="H18" s="10"/>
      <c r="I18" s="10"/>
      <c r="J18" s="10"/>
      <c r="K18" s="10"/>
    </row>
    <row r="19">
      <c r="A19" s="10" t="s">
        <v>75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</row>
    <row r="20">
      <c r="A20" s="10" t="s">
        <v>76</v>
      </c>
      <c r="B20" s="10"/>
      <c r="C20" s="10"/>
      <c r="D20">
        <v>2.93</v>
      </c>
      <c r="E20">
        <v>4.64</v>
      </c>
      <c r="F20">
        <v>7.07</v>
      </c>
      <c r="G20">
        <v>9.38</v>
      </c>
      <c r="H20" s="10"/>
      <c r="I20" s="10"/>
      <c r="J20" s="10"/>
      <c r="K20" s="10"/>
    </row>
    <row r="21" ht="15.75" customHeight="1">
      <c r="A21" s="10" t="s">
        <v>77</v>
      </c>
      <c r="B21" s="10"/>
      <c r="C21" s="10"/>
      <c r="D21">
        <v>4.11</v>
      </c>
      <c r="E21">
        <v>12.21</v>
      </c>
      <c r="F21">
        <v>1675.49</v>
      </c>
      <c r="G21">
        <v>71.71</v>
      </c>
      <c r="H21">
        <v>2864.09</v>
      </c>
      <c r="I21">
        <v>2428.5</v>
      </c>
      <c r="J21">
        <v>2855.2</v>
      </c>
      <c r="K21">
        <v>2749.0</v>
      </c>
    </row>
    <row r="22" ht="15.75" customHeight="1">
      <c r="A22" s="10" t="s">
        <v>78</v>
      </c>
      <c r="B22" s="10"/>
      <c r="C22" s="10"/>
      <c r="D22">
        <v>145.56</v>
      </c>
      <c r="E22">
        <v>325.14</v>
      </c>
      <c r="F22">
        <v>528.66</v>
      </c>
      <c r="G22">
        <v>627.78</v>
      </c>
      <c r="H22">
        <v>825.12</v>
      </c>
      <c r="I22">
        <v>833.9</v>
      </c>
      <c r="J22">
        <v>1907.2</v>
      </c>
      <c r="K22">
        <v>3258.4</v>
      </c>
    </row>
    <row r="23" ht="15.75" customHeight="1">
      <c r="A23" s="10" t="s">
        <v>79</v>
      </c>
      <c r="B23" s="10"/>
      <c r="C23" s="10"/>
      <c r="D23">
        <v>1369.32</v>
      </c>
      <c r="E23">
        <v>1052.32</v>
      </c>
      <c r="F23">
        <v>2350.33</v>
      </c>
      <c r="G23">
        <v>6078.58</v>
      </c>
      <c r="H23">
        <v>1827.12</v>
      </c>
      <c r="I23">
        <v>942.8</v>
      </c>
      <c r="J23">
        <v>1272.9</v>
      </c>
      <c r="K23">
        <v>1545.8</v>
      </c>
    </row>
    <row r="24" ht="15.75" customHeight="1">
      <c r="A24" s="10" t="s">
        <v>80</v>
      </c>
      <c r="B24" s="10"/>
      <c r="C24" s="10"/>
      <c r="D24">
        <v>646.91</v>
      </c>
      <c r="E24">
        <v>994.56</v>
      </c>
      <c r="F24">
        <v>123.81</v>
      </c>
      <c r="G24">
        <v>376.83</v>
      </c>
      <c r="H24">
        <v>63.46</v>
      </c>
      <c r="I24">
        <v>138.5</v>
      </c>
      <c r="J24">
        <v>152.6</v>
      </c>
      <c r="K24">
        <v>175.4</v>
      </c>
    </row>
    <row r="25" ht="15.75" customHeight="1">
      <c r="A25" s="10" t="s">
        <v>8</v>
      </c>
      <c r="B25" s="10"/>
      <c r="C25" s="10"/>
      <c r="D25">
        <v>233.68</v>
      </c>
      <c r="E25">
        <v>931.6</v>
      </c>
      <c r="F25">
        <v>308.32</v>
      </c>
      <c r="G25">
        <v>250.72</v>
      </c>
      <c r="H25">
        <v>-174.77</v>
      </c>
      <c r="I25">
        <v>309.9</v>
      </c>
      <c r="J25">
        <v>238.9</v>
      </c>
      <c r="K25">
        <v>336.4</v>
      </c>
    </row>
    <row r="26" ht="15.75" customHeight="1">
      <c r="A26" s="10" t="s">
        <v>9</v>
      </c>
      <c r="B26" s="10"/>
      <c r="C26" s="10"/>
      <c r="D26">
        <v>24.8</v>
      </c>
      <c r="E26">
        <v>39.05</v>
      </c>
      <c r="F26">
        <v>68.92</v>
      </c>
      <c r="G26">
        <v>75.81</v>
      </c>
      <c r="H26">
        <v>143.18</v>
      </c>
      <c r="I26">
        <v>156.8</v>
      </c>
      <c r="J26">
        <v>228.2</v>
      </c>
      <c r="K26">
        <v>469.6</v>
      </c>
    </row>
    <row r="27" ht="15.75" customHeight="1">
      <c r="A27" s="10" t="s">
        <v>10</v>
      </c>
      <c r="B27" s="10"/>
      <c r="C27" s="10"/>
      <c r="D27">
        <v>1.27</v>
      </c>
      <c r="E27">
        <v>4.42</v>
      </c>
      <c r="F27">
        <v>27.74</v>
      </c>
      <c r="G27">
        <v>20.02</v>
      </c>
      <c r="H27">
        <v>50.49</v>
      </c>
      <c r="I27">
        <v>36.4</v>
      </c>
      <c r="J27">
        <v>40.0</v>
      </c>
      <c r="K27">
        <v>21.7</v>
      </c>
    </row>
    <row r="28" ht="15.75" customHeight="1">
      <c r="A28" s="10" t="s">
        <v>11</v>
      </c>
      <c r="B28" s="10"/>
      <c r="C28" s="10"/>
      <c r="D28">
        <v>-1512.03</v>
      </c>
      <c r="E28">
        <v>-875.98</v>
      </c>
      <c r="F28">
        <v>-1491.48</v>
      </c>
      <c r="G28">
        <v>-3959.52</v>
      </c>
      <c r="H28">
        <v>-2833.13</v>
      </c>
      <c r="I28">
        <v>-1559.9</v>
      </c>
      <c r="J28">
        <v>-2324.8</v>
      </c>
      <c r="K28">
        <v>-1855.8</v>
      </c>
    </row>
    <row r="29" ht="15.75" customHeight="1">
      <c r="A29" s="10" t="s">
        <v>12</v>
      </c>
      <c r="B29" s="10"/>
      <c r="C29" s="10"/>
      <c r="D29">
        <v>-1.7</v>
      </c>
      <c r="E29">
        <v>3.65</v>
      </c>
      <c r="F29">
        <v>-1.01</v>
      </c>
      <c r="G29">
        <v>0.12</v>
      </c>
      <c r="H29">
        <v>0.05</v>
      </c>
      <c r="I29">
        <v>0.2</v>
      </c>
      <c r="J29">
        <v>0.3</v>
      </c>
      <c r="K29" s="10"/>
    </row>
    <row r="30" ht="15.75" customHeight="1">
      <c r="A30" s="10" t="s">
        <v>13</v>
      </c>
      <c r="B30" s="10"/>
      <c r="C30" s="10"/>
      <c r="D30">
        <v>-1510.33</v>
      </c>
      <c r="E30">
        <v>-879.63</v>
      </c>
      <c r="F30">
        <v>-1490.47</v>
      </c>
      <c r="G30">
        <v>-3959.64</v>
      </c>
      <c r="H30">
        <v>-2833.18</v>
      </c>
      <c r="I30">
        <v>-1560.1</v>
      </c>
      <c r="J30">
        <v>-2325.1</v>
      </c>
      <c r="K30">
        <v>-1855.8</v>
      </c>
    </row>
    <row r="31" ht="15.75" customHeight="1">
      <c r="A31" s="10" t="s">
        <v>81</v>
      </c>
      <c r="B31" s="10"/>
      <c r="C31" s="10"/>
      <c r="D31" s="10"/>
      <c r="E31" s="10"/>
      <c r="F31" s="10"/>
      <c r="G31" s="10"/>
      <c r="H31" s="10"/>
      <c r="I31" s="10"/>
      <c r="J31" s="10"/>
      <c r="K31" s="10"/>
    </row>
    <row r="32" ht="15.75" customHeight="1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</row>
    <row r="33" ht="15.75" customHeight="1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</row>
    <row r="34" ht="15.75" customHeight="1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</row>
    <row r="35" ht="15.75" customHeight="1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</row>
    <row r="36" ht="15.75" customHeight="1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</row>
    <row r="37" ht="15.75" customHeight="1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</row>
    <row r="38" ht="15.75" customHeight="1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</row>
    <row r="39" ht="15.75" customHeight="1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</row>
    <row r="40" ht="15.75" customHeight="1">
      <c r="A40" s="1" t="s">
        <v>82</v>
      </c>
      <c r="B40" s="10"/>
      <c r="C40" s="10"/>
      <c r="D40" s="10"/>
      <c r="E40" s="10"/>
      <c r="F40" s="10"/>
      <c r="G40" s="10"/>
      <c r="H40" s="10"/>
      <c r="I40" s="10"/>
      <c r="J40" s="10"/>
      <c r="K40" s="10"/>
    </row>
    <row r="41" ht="15.75" customHeight="1">
      <c r="A41" s="28" t="s">
        <v>73</v>
      </c>
      <c r="B41" s="8">
        <v>44377.0</v>
      </c>
      <c r="C41" s="8">
        <v>44469.0</v>
      </c>
      <c r="D41" s="8">
        <v>44561.0</v>
      </c>
      <c r="E41" s="8">
        <v>44651.0</v>
      </c>
      <c r="F41" s="8">
        <v>44742.0</v>
      </c>
      <c r="G41" s="8">
        <v>44834.0</v>
      </c>
      <c r="H41" s="8">
        <v>44926.0</v>
      </c>
      <c r="I41" s="8">
        <v>45016.0</v>
      </c>
      <c r="J41" s="8">
        <v>45107.0</v>
      </c>
      <c r="K41" s="8">
        <v>45199.0</v>
      </c>
    </row>
    <row r="42" ht="15.75" customHeight="1">
      <c r="A42" s="10" t="s">
        <v>5</v>
      </c>
      <c r="B42">
        <v>846.8</v>
      </c>
      <c r="C42">
        <v>1051.5</v>
      </c>
      <c r="D42">
        <v>921.0</v>
      </c>
      <c r="E42">
        <v>1073.1</v>
      </c>
      <c r="F42">
        <v>1245.4</v>
      </c>
      <c r="G42">
        <v>1404.4</v>
      </c>
      <c r="H42">
        <v>1573.9</v>
      </c>
      <c r="I42">
        <v>1804.0</v>
      </c>
      <c r="J42">
        <v>1844.6</v>
      </c>
      <c r="K42">
        <v>1980.3</v>
      </c>
    </row>
    <row r="43" ht="15.75" customHeight="1">
      <c r="A43" s="10" t="s">
        <v>6</v>
      </c>
      <c r="B43">
        <v>1212.0</v>
      </c>
      <c r="C43">
        <v>1493.4</v>
      </c>
      <c r="D43">
        <v>1711.4</v>
      </c>
      <c r="E43">
        <v>1773.0</v>
      </c>
      <c r="F43">
        <v>1876.9</v>
      </c>
      <c r="G43">
        <v>1974.3</v>
      </c>
      <c r="H43">
        <v>1932.2</v>
      </c>
      <c r="I43">
        <v>1945.0</v>
      </c>
      <c r="J43">
        <v>2140.5</v>
      </c>
      <c r="K43">
        <v>2245.8</v>
      </c>
    </row>
    <row r="44" ht="15.75" customHeight="1">
      <c r="A44" s="10" t="s">
        <v>8</v>
      </c>
      <c r="B44">
        <v>16.3</v>
      </c>
      <c r="C44">
        <v>36.2</v>
      </c>
      <c r="D44">
        <v>78.3</v>
      </c>
      <c r="E44">
        <v>108.1</v>
      </c>
      <c r="F44">
        <v>101.3</v>
      </c>
      <c r="G44">
        <v>85.8</v>
      </c>
      <c r="H44">
        <v>47.4</v>
      </c>
      <c r="I44">
        <v>101.9</v>
      </c>
      <c r="J44">
        <v>125.4</v>
      </c>
      <c r="K44">
        <v>125.0</v>
      </c>
    </row>
    <row r="45" ht="15.75" customHeight="1">
      <c r="A45" s="10" t="s">
        <v>9</v>
      </c>
      <c r="B45">
        <v>36.6</v>
      </c>
      <c r="C45">
        <v>45.6</v>
      </c>
      <c r="D45">
        <v>56.0</v>
      </c>
      <c r="E45">
        <v>90.0</v>
      </c>
      <c r="F45">
        <v>92.6</v>
      </c>
      <c r="G45">
        <v>99.7</v>
      </c>
      <c r="H45">
        <v>119.6</v>
      </c>
      <c r="I45">
        <v>157.7</v>
      </c>
      <c r="J45">
        <v>155.8</v>
      </c>
      <c r="K45">
        <v>176.5</v>
      </c>
    </row>
    <row r="46" ht="15.75" customHeight="1">
      <c r="A46" s="10" t="s">
        <v>10</v>
      </c>
      <c r="B46">
        <v>9.2</v>
      </c>
      <c r="C46">
        <v>9.9</v>
      </c>
      <c r="D46">
        <v>11.7</v>
      </c>
      <c r="E46">
        <v>7.3</v>
      </c>
      <c r="F46">
        <v>5.2</v>
      </c>
      <c r="G46">
        <v>5.0</v>
      </c>
      <c r="H46">
        <v>5.2</v>
      </c>
      <c r="I46">
        <v>6.5</v>
      </c>
      <c r="J46">
        <v>6.5</v>
      </c>
      <c r="K46">
        <v>6.7</v>
      </c>
    </row>
    <row r="47" ht="15.75" customHeight="1">
      <c r="A47" s="10" t="s">
        <v>11</v>
      </c>
      <c r="B47">
        <v>-394.7</v>
      </c>
      <c r="C47">
        <v>-461.2</v>
      </c>
      <c r="D47">
        <v>-779.8</v>
      </c>
      <c r="E47">
        <v>-689.1</v>
      </c>
      <c r="F47">
        <v>-628.0</v>
      </c>
      <c r="G47">
        <v>-588.8</v>
      </c>
      <c r="H47">
        <v>-435.7</v>
      </c>
      <c r="I47">
        <v>-203.3</v>
      </c>
      <c r="J47">
        <v>-332.8</v>
      </c>
      <c r="K47">
        <v>-323.7</v>
      </c>
    </row>
    <row r="48" ht="15.75" customHeight="1">
      <c r="A48" s="10" t="s">
        <v>12</v>
      </c>
      <c r="B48">
        <v>0.3</v>
      </c>
      <c r="C48" s="10"/>
      <c r="D48" s="10"/>
      <c r="E48" s="10"/>
      <c r="F48" s="10"/>
      <c r="G48" s="10"/>
      <c r="H48" s="10"/>
      <c r="I48" s="10"/>
      <c r="J48" s="10"/>
      <c r="K48" s="10"/>
    </row>
    <row r="49" ht="15.75" customHeight="1">
      <c r="A49" s="10" t="s">
        <v>13</v>
      </c>
      <c r="B49">
        <v>-395.0</v>
      </c>
      <c r="C49">
        <v>-461.2</v>
      </c>
      <c r="D49">
        <v>-779.8</v>
      </c>
      <c r="E49">
        <v>-689.1</v>
      </c>
      <c r="F49">
        <v>-628.0</v>
      </c>
      <c r="G49">
        <v>-588.8</v>
      </c>
      <c r="H49">
        <v>-435.7</v>
      </c>
      <c r="I49">
        <v>-203.3</v>
      </c>
      <c r="J49">
        <v>-332.8</v>
      </c>
      <c r="K49">
        <v>-323.7</v>
      </c>
    </row>
    <row r="50" ht="15.75" customHeight="1">
      <c r="A50" s="10" t="s">
        <v>7</v>
      </c>
      <c r="B50">
        <v>-365.2</v>
      </c>
      <c r="C50">
        <v>-441.9</v>
      </c>
      <c r="D50">
        <v>-790.4</v>
      </c>
      <c r="E50">
        <v>-699.9</v>
      </c>
      <c r="F50">
        <v>-631.5</v>
      </c>
      <c r="G50">
        <v>-569.9</v>
      </c>
      <c r="H50">
        <v>-358.3</v>
      </c>
      <c r="I50">
        <v>-141.0</v>
      </c>
      <c r="J50">
        <v>-295.9</v>
      </c>
      <c r="K50">
        <v>-265.5</v>
      </c>
    </row>
    <row r="51" ht="15.75" customHeight="1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</row>
    <row r="52" ht="15.75" customHeight="1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</row>
    <row r="53" ht="15.75" customHeight="1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</row>
    <row r="54" ht="15.75" customHeight="1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</row>
    <row r="55" ht="15.75" customHeight="1">
      <c r="A55" s="1" t="s">
        <v>83</v>
      </c>
      <c r="B55" s="10"/>
      <c r="C55" s="10"/>
      <c r="D55" s="10"/>
      <c r="E55" s="10"/>
      <c r="F55" s="10"/>
      <c r="G55" s="10"/>
      <c r="H55" s="10"/>
      <c r="I55" s="10"/>
      <c r="J55" s="10"/>
      <c r="K55" s="10"/>
    </row>
    <row r="56" ht="15.75" customHeight="1">
      <c r="A56" s="28" t="s">
        <v>73</v>
      </c>
      <c r="B56" s="8"/>
      <c r="C56" s="8"/>
      <c r="D56" s="8">
        <v>42460.0</v>
      </c>
      <c r="E56" s="8">
        <v>42825.0</v>
      </c>
      <c r="F56" s="8">
        <v>43190.0</v>
      </c>
      <c r="G56" s="8">
        <v>43555.0</v>
      </c>
      <c r="H56" s="8">
        <v>43921.0</v>
      </c>
      <c r="I56" s="8">
        <v>44286.0</v>
      </c>
      <c r="J56" s="8">
        <v>44651.0</v>
      </c>
      <c r="K56" s="8">
        <v>45016.0</v>
      </c>
    </row>
    <row r="57" ht="15.75" customHeight="1">
      <c r="A57" s="10" t="s">
        <v>30</v>
      </c>
      <c r="B57" s="10"/>
      <c r="C57" s="10"/>
      <c r="D57">
        <v>46.23</v>
      </c>
      <c r="E57">
        <v>46.99</v>
      </c>
      <c r="F57">
        <v>55.32</v>
      </c>
      <c r="G57">
        <v>57.53</v>
      </c>
      <c r="H57">
        <v>60.43</v>
      </c>
      <c r="I57">
        <v>60.5</v>
      </c>
      <c r="J57">
        <v>64.9</v>
      </c>
      <c r="K57">
        <v>63.4</v>
      </c>
    </row>
    <row r="58" ht="15.75" customHeight="1">
      <c r="A58" s="10" t="s">
        <v>31</v>
      </c>
      <c r="B58" s="10"/>
      <c r="C58" s="10"/>
      <c r="D58">
        <v>2770.71</v>
      </c>
      <c r="E58">
        <v>2328.64</v>
      </c>
      <c r="F58">
        <v>7520.23</v>
      </c>
      <c r="G58">
        <v>5978.5</v>
      </c>
      <c r="H58">
        <v>8351.02</v>
      </c>
      <c r="I58">
        <v>6924.0</v>
      </c>
      <c r="J58">
        <v>13647.6</v>
      </c>
      <c r="K58">
        <v>12223.3</v>
      </c>
    </row>
    <row r="59" ht="15.75" customHeight="1">
      <c r="A59" s="10" t="s">
        <v>32</v>
      </c>
      <c r="B59" s="10"/>
      <c r="C59" s="10"/>
      <c r="D59">
        <v>14.98</v>
      </c>
      <c r="E59">
        <v>90.27</v>
      </c>
      <c r="F59">
        <v>241.65</v>
      </c>
      <c r="G59">
        <v>722.46</v>
      </c>
      <c r="H59">
        <v>405.09</v>
      </c>
      <c r="I59">
        <v>588.4</v>
      </c>
      <c r="J59">
        <v>204.2</v>
      </c>
      <c r="K59">
        <v>206.6</v>
      </c>
    </row>
    <row r="60" ht="15.75" customHeight="1">
      <c r="A60" s="10" t="s">
        <v>33</v>
      </c>
      <c r="B60" s="10"/>
      <c r="C60" s="10"/>
      <c r="D60">
        <v>630.19</v>
      </c>
      <c r="E60">
        <v>1422.38</v>
      </c>
      <c r="F60">
        <v>739.07</v>
      </c>
      <c r="G60">
        <v>1924.64</v>
      </c>
      <c r="H60">
        <v>1690.48</v>
      </c>
      <c r="I60">
        <v>1906.7</v>
      </c>
      <c r="J60">
        <v>2439.9</v>
      </c>
      <c r="K60">
        <v>3143.1</v>
      </c>
    </row>
    <row r="61" ht="15.75" customHeight="1">
      <c r="A61" s="1" t="s">
        <v>34</v>
      </c>
      <c r="B61" s="1"/>
      <c r="C61" s="1"/>
      <c r="D61">
        <v>3462.11</v>
      </c>
      <c r="E61">
        <v>3888.28</v>
      </c>
      <c r="F61">
        <v>8556.27</v>
      </c>
      <c r="G61">
        <v>8683.13</v>
      </c>
      <c r="H61">
        <v>10507.02</v>
      </c>
      <c r="I61">
        <v>9479.6</v>
      </c>
      <c r="J61">
        <v>16356.6</v>
      </c>
      <c r="K61">
        <v>15636.4</v>
      </c>
    </row>
    <row r="62" ht="15.75" customHeight="1">
      <c r="A62" s="10" t="s">
        <v>35</v>
      </c>
      <c r="B62" s="10"/>
      <c r="C62" s="10"/>
      <c r="D62">
        <v>77.55</v>
      </c>
      <c r="E62">
        <v>141.21</v>
      </c>
      <c r="F62">
        <v>166.1</v>
      </c>
      <c r="G62">
        <v>286.14</v>
      </c>
      <c r="H62">
        <v>507.63</v>
      </c>
      <c r="I62">
        <v>390.5</v>
      </c>
      <c r="J62">
        <v>830.0</v>
      </c>
      <c r="K62">
        <v>1137.1</v>
      </c>
    </row>
    <row r="63" ht="15.75" customHeight="1">
      <c r="A63" s="10" t="s">
        <v>36</v>
      </c>
      <c r="B63" s="10"/>
      <c r="C63" s="10"/>
      <c r="D63">
        <v>57.5</v>
      </c>
      <c r="E63">
        <v>71.89</v>
      </c>
      <c r="F63">
        <v>19.52</v>
      </c>
      <c r="G63">
        <v>50.8</v>
      </c>
      <c r="H63">
        <v>11.89</v>
      </c>
      <c r="I63">
        <v>22.7</v>
      </c>
      <c r="J63">
        <v>11.2</v>
      </c>
      <c r="K63">
        <v>7.5</v>
      </c>
    </row>
    <row r="64" ht="15.75" customHeight="1">
      <c r="A64" s="10" t="s">
        <v>37</v>
      </c>
      <c r="B64" s="10"/>
      <c r="C64" s="10"/>
      <c r="D64">
        <v>2363.47</v>
      </c>
      <c r="E64">
        <v>971.88</v>
      </c>
      <c r="F64">
        <v>5187.52</v>
      </c>
      <c r="G64">
        <v>3440.38</v>
      </c>
      <c r="H64">
        <v>4211.8</v>
      </c>
      <c r="I64">
        <v>1299.3</v>
      </c>
      <c r="J64">
        <v>1305.3</v>
      </c>
      <c r="K64">
        <v>2493.4</v>
      </c>
    </row>
    <row r="65" ht="15.75" customHeight="1">
      <c r="A65" s="10" t="s">
        <v>38</v>
      </c>
      <c r="B65" s="10"/>
      <c r="C65" s="10"/>
      <c r="D65">
        <v>963.59</v>
      </c>
      <c r="E65">
        <v>2703.3</v>
      </c>
      <c r="F65">
        <v>3183.13</v>
      </c>
      <c r="G65">
        <v>4905.81</v>
      </c>
      <c r="H65">
        <v>5775.7</v>
      </c>
      <c r="I65">
        <v>7767.1</v>
      </c>
      <c r="J65">
        <v>14210.1</v>
      </c>
      <c r="K65">
        <v>11998.4</v>
      </c>
    </row>
    <row r="66" ht="15.75" customHeight="1">
      <c r="A66" s="1" t="s">
        <v>34</v>
      </c>
      <c r="B66" s="1"/>
      <c r="C66" s="1"/>
      <c r="D66">
        <v>3462.11</v>
      </c>
      <c r="E66">
        <v>3888.28</v>
      </c>
      <c r="F66">
        <v>8556.27</v>
      </c>
      <c r="G66">
        <v>8683.13</v>
      </c>
      <c r="H66">
        <v>10507.02</v>
      </c>
      <c r="I66">
        <v>9479.6</v>
      </c>
      <c r="J66">
        <v>16356.6</v>
      </c>
      <c r="K66">
        <v>15636.4</v>
      </c>
    </row>
    <row r="67" ht="15.75" customHeight="1">
      <c r="A67" s="10" t="s">
        <v>84</v>
      </c>
      <c r="B67" s="10"/>
      <c r="C67" s="10"/>
      <c r="D67">
        <v>107.85</v>
      </c>
      <c r="E67">
        <v>92.71</v>
      </c>
      <c r="F67">
        <v>504.76</v>
      </c>
      <c r="G67">
        <v>242.21</v>
      </c>
      <c r="H67">
        <v>327.5</v>
      </c>
      <c r="I67">
        <v>491.5</v>
      </c>
      <c r="J67">
        <v>705.9</v>
      </c>
      <c r="K67">
        <v>1142.1</v>
      </c>
    </row>
    <row r="68" ht="15.75" customHeight="1">
      <c r="A68" s="10" t="s">
        <v>41</v>
      </c>
      <c r="B68" s="10"/>
      <c r="C68" s="10"/>
      <c r="D68" s="10"/>
      <c r="E68" s="10"/>
      <c r="F68" s="10"/>
      <c r="G68" s="10"/>
      <c r="H68" s="10"/>
      <c r="I68" s="10"/>
      <c r="J68" s="10"/>
      <c r="K68" s="10"/>
    </row>
    <row r="69" ht="15.75" customHeight="1">
      <c r="A69" s="10" t="s">
        <v>85</v>
      </c>
      <c r="B69" s="10"/>
      <c r="C69" s="10"/>
      <c r="D69">
        <v>245.4</v>
      </c>
      <c r="E69">
        <v>556.97</v>
      </c>
      <c r="F69">
        <v>286.92</v>
      </c>
      <c r="G69">
        <v>241.43</v>
      </c>
      <c r="H69">
        <v>369.36</v>
      </c>
      <c r="I69">
        <v>2572.6</v>
      </c>
      <c r="J69">
        <v>4835.4</v>
      </c>
      <c r="K69">
        <v>6312.1</v>
      </c>
    </row>
    <row r="70" ht="15.75" customHeight="1">
      <c r="A70" s="10" t="s">
        <v>86</v>
      </c>
      <c r="B70" s="10"/>
      <c r="C70" s="10"/>
      <c r="D70">
        <v>4.6232832E7</v>
      </c>
      <c r="E70">
        <v>4.6990653E7</v>
      </c>
      <c r="F70">
        <v>5.5325271E7</v>
      </c>
      <c r="G70">
        <v>5.753E7</v>
      </c>
      <c r="H70">
        <v>6.0435025E7</v>
      </c>
      <c r="I70">
        <v>6.0482404E7</v>
      </c>
      <c r="J70">
        <v>6.48561414E8</v>
      </c>
      <c r="K70">
        <v>6.33788217E8</v>
      </c>
    </row>
    <row r="71" ht="15.75" customHeight="1">
      <c r="A71" s="10" t="s">
        <v>87</v>
      </c>
      <c r="B71" s="10"/>
      <c r="C71" s="10"/>
      <c r="D71" s="10"/>
      <c r="E71" s="10"/>
      <c r="F71" s="10"/>
      <c r="G71" s="10"/>
      <c r="H71" s="10"/>
      <c r="I71" s="10"/>
      <c r="J71">
        <v>4.3737374E7</v>
      </c>
      <c r="K71" s="10"/>
    </row>
    <row r="72" ht="15.75" customHeight="1">
      <c r="A72" s="10" t="s">
        <v>88</v>
      </c>
      <c r="B72" s="10"/>
      <c r="C72" s="10"/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1.0</v>
      </c>
      <c r="K72">
        <v>1.0</v>
      </c>
    </row>
    <row r="73" ht="15.75" customHeight="1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</row>
    <row r="74" ht="15.75" customHeight="1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</row>
    <row r="75" ht="15.75" customHeight="1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</row>
    <row r="76" ht="15.75" customHeight="1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</row>
    <row r="77" ht="15.75" customHeight="1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</row>
    <row r="78" ht="15.75" customHeight="1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</row>
    <row r="79" ht="15.75" customHeight="1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</row>
    <row r="80" ht="15.75" customHeight="1">
      <c r="A80" s="1" t="s">
        <v>89</v>
      </c>
      <c r="B80" s="10"/>
      <c r="C80" s="10"/>
      <c r="D80" s="10"/>
      <c r="E80" s="10"/>
      <c r="F80" s="10"/>
      <c r="G80" s="10"/>
      <c r="H80" s="10"/>
      <c r="I80" s="10"/>
      <c r="J80" s="10"/>
      <c r="K80" s="10"/>
    </row>
    <row r="81" ht="15.75" customHeight="1">
      <c r="A81" s="28" t="s">
        <v>73</v>
      </c>
      <c r="B81" s="8"/>
      <c r="C81" s="8"/>
      <c r="D81" s="8">
        <v>42460.0</v>
      </c>
      <c r="E81" s="8">
        <v>42825.0</v>
      </c>
      <c r="F81" s="8">
        <v>43190.0</v>
      </c>
      <c r="G81" s="8">
        <v>43555.0</v>
      </c>
      <c r="H81" s="8">
        <v>43921.0</v>
      </c>
      <c r="I81" s="8">
        <v>44286.0</v>
      </c>
      <c r="J81" s="8">
        <v>44651.0</v>
      </c>
      <c r="K81" s="8">
        <v>45016.0</v>
      </c>
    </row>
    <row r="82" ht="15.75" customHeight="1">
      <c r="A82" s="10" t="s">
        <v>46</v>
      </c>
      <c r="B82" s="1"/>
      <c r="C82" s="1"/>
      <c r="D82" s="1"/>
      <c r="E82">
        <v>-1827.69</v>
      </c>
      <c r="F82">
        <v>-2581.6</v>
      </c>
      <c r="G82">
        <v>-4355.04</v>
      </c>
      <c r="H82">
        <v>-2242.43</v>
      </c>
      <c r="I82">
        <v>-2002.2</v>
      </c>
      <c r="J82">
        <v>-1318.0</v>
      </c>
      <c r="K82">
        <v>91.6</v>
      </c>
    </row>
    <row r="83" ht="15.75" customHeight="1">
      <c r="A83" s="10" t="s">
        <v>47</v>
      </c>
      <c r="B83" s="10"/>
      <c r="C83" s="10"/>
      <c r="D83" s="10"/>
      <c r="E83">
        <v>1671.78</v>
      </c>
      <c r="F83">
        <v>-4266.74</v>
      </c>
      <c r="G83">
        <v>1708.84</v>
      </c>
      <c r="H83">
        <v>-2180.87</v>
      </c>
      <c r="I83">
        <v>1718.0</v>
      </c>
      <c r="J83">
        <v>-5471.9</v>
      </c>
      <c r="K83">
        <v>2945.9</v>
      </c>
    </row>
    <row r="84" ht="15.75" customHeight="1">
      <c r="A84" s="10" t="s">
        <v>48</v>
      </c>
      <c r="B84" s="10"/>
      <c r="C84" s="10"/>
      <c r="D84" s="10"/>
      <c r="E84">
        <v>471.62</v>
      </c>
      <c r="F84">
        <v>6400.81</v>
      </c>
      <c r="G84">
        <v>2861.08</v>
      </c>
      <c r="H84">
        <v>5169.18</v>
      </c>
      <c r="I84">
        <v>-207.5</v>
      </c>
      <c r="J84">
        <v>8062.4</v>
      </c>
      <c r="K84">
        <v>-1101.0</v>
      </c>
    </row>
    <row r="85" ht="15.75" customHeight="1">
      <c r="A85" s="10" t="s">
        <v>49</v>
      </c>
      <c r="B85" s="1"/>
      <c r="C85" s="1"/>
      <c r="D85" s="1"/>
      <c r="E85">
        <v>315.71</v>
      </c>
      <c r="F85">
        <v>-447.53</v>
      </c>
      <c r="G85">
        <v>214.88</v>
      </c>
      <c r="H85">
        <v>745.88</v>
      </c>
      <c r="I85">
        <v>-491.7</v>
      </c>
      <c r="J85">
        <v>1272.5</v>
      </c>
      <c r="K85">
        <v>1936.5</v>
      </c>
    </row>
    <row r="86" ht="15.75" customHeight="1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</row>
    <row r="87" ht="15.75" customHeight="1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</row>
    <row r="88" ht="15.75" customHeight="1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</row>
    <row r="89" ht="15.75" customHeight="1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</row>
    <row r="90" ht="15.75" customHeight="1">
      <c r="A90" s="1" t="s">
        <v>90</v>
      </c>
      <c r="B90" s="1"/>
      <c r="C90" s="1"/>
      <c r="D90" s="1"/>
      <c r="E90" s="1"/>
      <c r="F90" s="1"/>
      <c r="G90" s="1"/>
      <c r="H90" s="1"/>
      <c r="I90" s="1"/>
      <c r="J90">
        <v>528.45</v>
      </c>
      <c r="K90">
        <v>636.8</v>
      </c>
    </row>
    <row r="91" ht="15.75" customHeight="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</row>
    <row r="92" ht="15.75" customHeight="1">
      <c r="A92" s="1" t="s">
        <v>91</v>
      </c>
      <c r="B92" s="1"/>
      <c r="C92" s="1"/>
      <c r="D92" s="1"/>
      <c r="E92" s="1"/>
      <c r="F92" s="1"/>
      <c r="G92" s="1"/>
      <c r="H92" s="1"/>
      <c r="I92" s="1"/>
      <c r="J92" s="1"/>
      <c r="K92" s="1"/>
    </row>
    <row r="93" ht="15.75" customHeight="1">
      <c r="A93" s="10" t="s">
        <v>92</v>
      </c>
      <c r="B93" s="29" t="str">
        <f t="shared" ref="B93:C93" si="1">IF($B7&gt;0,(B70*B72/$B7)+SUM(C71:$K71),0)/10000000</f>
        <v>  4.37 </v>
      </c>
      <c r="C93" s="29" t="str">
        <f t="shared" si="1"/>
        <v>  4.37 </v>
      </c>
      <c r="D93" s="29">
        <v>4.62</v>
      </c>
      <c r="E93" s="29">
        <v>4.7</v>
      </c>
      <c r="F93" s="29">
        <v>5.53</v>
      </c>
      <c r="G93" s="29">
        <v>5.75</v>
      </c>
      <c r="H93" s="29">
        <v>6.04</v>
      </c>
      <c r="I93" s="29">
        <v>6.05</v>
      </c>
      <c r="J93" s="29">
        <v>64.86</v>
      </c>
      <c r="K93" s="29">
        <v>63.38</v>
      </c>
    </row>
    <row r="94" ht="15.75" customHeight="1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</row>
    <row r="95" ht="15.75" customHeight="1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</row>
    <row r="96" ht="15.75" customHeight="1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</row>
    <row r="97" ht="15.75" customHeight="1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</row>
    <row r="98" ht="15.75" customHeight="1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</row>
    <row r="99" ht="15.75" customHeight="1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</row>
    <row r="100" ht="15.75" customHeight="1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printOptions/>
  <pageMargins bottom="0.75" footer="0.0" header="0.0" left="0.7" right="0.7" top="0.75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ScaleCrop>false</ScaleCrop>
  <HeadingPairs>
    <vt:vector baseType="variant" size="4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baseType="lpstr" size="7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lication>Microsoft Macintosh Excel</Application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2012-08-17T09:55:37Z</dcterms:created>
  <dc:creator>Pratyush</dc:creator>
  <cp:lastModifiedBy>Pratyush Mittal</cp:lastModifiedBy>
  <cp:lastPrinted>2012-12-06T18:14:13Z</cp:lastPrinted>
  <dcterms:modified xsi:type="dcterms:W3CDTF">2021-10-21T02:50:53Z</dcterms:modified>
</cp:coreProperties>
</file>