
<file path=[Content_Types].xml><?xml version="1.0" encoding="utf-8"?>
<Types xmlns="http://schemas.openxmlformats.org/package/2006/content-types">
  <Default ContentType="application/xml" Extension="xml"/>
  <Default ContentType="image/jpeg" Extension="jpe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&amp; Loss" sheetId="1" r:id="rId4"/>
    <sheet state="visible" name="Quarters" sheetId="2" r:id="rId5"/>
    <sheet state="visible" name="Balance Sheet" sheetId="3" r:id="rId6"/>
    <sheet state="visible" name="Cash Flow" sheetId="4" r:id="rId7"/>
    <sheet state="visible" name="Customization" sheetId="5" r:id="rId8"/>
    <sheet state="visible" name="Data Sheet" sheetId="6" r:id="rId9"/>
  </sheets>
  <definedNames>
    <definedName name="UPDATE">'Data Sheet'!$E$1</definedName>
  </definedNames>
  <calcPr/>
</workbook>
</file>

<file path=xl/sharedStrings.xml><?xml version="1.0" encoding="utf-8"?>
<sst xmlns="http://schemas.openxmlformats.org/spreadsheetml/2006/main" count="145" uniqueCount="93">
  <si>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</si>
  <si>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</si>
  <si>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</si>
  <si>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</si>
  <si>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</si>
  <si>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</si>
  <si>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</si>
  <si>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</si>
  <si>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</si>
  <si>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</si>
  <si>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</si>
  <si>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</si>
  <si>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</si>
  <si>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</si>
  <si>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</si>
  <si>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</si>
  <si>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</si>
  <si>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</si>
  <si>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</si>
  <si>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</si>
  <si>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</si>
  <si>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</si>
  <si>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</si>
  <si>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</si>
  <si>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</si>
  <si>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</si>
  <si>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</si>
  <si>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</si>
  <si>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</si>
  <si>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</si>
  <si>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</si>
  <si>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</si>
  <si>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</si>
  <si>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</si>
  <si>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</si>
  <si>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</si>
  <si>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</si>
  <si>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</si>
  <si>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</si>
  <si>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</si>
  <si>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</si>
  <si>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</si>
  <si>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</si>
  <si>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Inventory Turnover</t>
  </si>
  <si>
    <t>Return on Equity</t>
  </si>
  <si>
    <t>Return on Capital Emp</t>
  </si>
  <si>
    <t>Cash from Operating Activity</t>
  </si>
  <si>
    <t>Cash from Investing Activity</t>
  </si>
  <si>
    <t>Cash from Financing Activity</t>
  </si>
  <si>
    <t>Net Cash Flow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</si>
  <si>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</si>
  <si>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</si>
  <si>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</si>
  <si>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</si>
  <si>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</si>
  <si>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</si>
  <si>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</si>
  <si>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</si>
  <si>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</si>
  <si>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</si>
  <si>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</si>
  <si>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rPr>
        <rFont val="Calibri"/>
        <color/>
        <sz val="11.0"/>
      </rPr>
      <t xml:space="preserve">You can report any formula errors on the worksheet at: </t>
    </r>
    <r>
      <rPr>
        <rFont val="Calibri"/>
        <b/>
        <color/>
        <sz val="11.0"/>
      </rPr>
      <t>support@screener.in</t>
    </r>
  </si>
  <si>
    <t>COMPANY NAME</t>
  </si>
  <si>
    <t>UGRO CAPITAL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</si>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</sst>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[$-409]mmm\-yy"/>
    <numFmt numFmtId="166" formatCode="_(* #,##0.00_);_(* \(#,##0.00\);_(* &quot;-&quot;??_);_(@_)"/>
  </numFmts>
  <fonts count="11">
    <font>
      <sz val="11.0"/>
      <color/>
      <name val="Arial"/>
      <scheme val="minor"/>
    </font>
    <font>
      <b/>
      <sz val="11.0"/>
      <color/>
      <name val="Calibri"/>
    </font>
    <font/>
    <font>
      <b/>
      <sz val="11.0"/>
      <color rgb="FFFF0000"/>
      <name val="Calibri"/>
    </font>
    <font>
      <b/>
      <u/>
      <sz val="11.0"/>
      <color/>
      <name val="Calibri"/>
    </font>
    <font>
      <sz val="11.0"/>
      <color/>
      <name val="Calibri"/>
    </font>
    <font>
      <sz val="11.0"/>
      <name val="Calibri"/>
    </font>
    <font>
      <b/>
      <sz val="16.0"/>
      <color/>
      <name val="Calibri"/>
    </font>
    <font>
      <b/>
      <u/>
      <sz val="11.0"/>
      <color/>
      <name val="Calibri"/>
    </font>
    <font>
      <b/>
      <u/>
      <sz val="11.0"/>
      <color/>
      <name val="Calibri"/>
    </font>
    <font>
      <u/>
      <sz val="11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275D8"/>
        <bgColor rgb="FF0275D8"/>
      </patternFill>
    </fill>
    <fill>
      <patternFill patternType="solid">
        <fgColor rgb="FF79CBDF"/>
        <bgColor rgb="FF79CBDF"/>
      </patternFill>
    </fill>
    <fill>
      <patternFill patternType="solid">
        <fgColor rgb="FFF2A176"/>
        <bgColor rgb="FFF2A176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1" numFmtId="0" xfId="0" applyBorder="1" applyFill="1" applyFont="1"/>
    <xf borderId="1" fillId="2" fontId="1" numFmtId="165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5" numFmtId="164" xfId="0" applyFont="1" applyNumberFormat="1"/>
    <xf borderId="0" fillId="0" fontId="5" numFmtId="9" xfId="0" applyFont="1" applyNumberFormat="1"/>
    <xf borderId="1" fillId="3" fontId="1" numFmtId="164" xfId="0" applyBorder="1" applyFill="1" applyFont="1" applyNumberFormat="1"/>
    <xf borderId="1" fillId="4" fontId="1" numFmtId="164" xfId="0" applyBorder="1" applyFill="1" applyFont="1" applyNumberFormat="1"/>
    <xf borderId="0" fillId="0" fontId="5" numFmtId="10" xfId="0" applyFont="1" applyNumberFormat="1"/>
    <xf borderId="0" fillId="0" fontId="1" numFmtId="10" xfId="0" applyFont="1" applyNumberFormat="1"/>
    <xf borderId="0" fillId="0" fontId="1" numFmtId="9" xfId="0" applyFont="1" applyNumberFormat="1"/>
    <xf borderId="0" fillId="0" fontId="6" numFmtId="0" xfId="0" applyFont="1"/>
    <xf borderId="0" fillId="0" fontId="5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10" numFmtId="164" xfId="0" applyAlignment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1" numFmtId="165" xfId="0" applyBorder="1" applyFont="1" applyNumberFormat="1"/>
    <xf borderId="0" fillId="0" fontId="5" numFmtId="166" xfId="0" applyFont="1" applyNumberFormat="1"/>
  </cellXfs>
  <cellStyles count="1">
    <cellStyle xfId="0" name="Normal" builtinId="0"/>
  </cellStyles>
  <dxfs count="1">
    <dxf>
      <font>
        <b/>
        <color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_rels/theme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xmlns:r="http://schemas.openxmlformats.org/officeDocument/2006/relationships" name="Adjacency">
  <a:themeElements>
    <a:clrScheme name="Concourse">
      <a:dk1>
        <a:sysClr lastClr="000000" val="windowText"/>
      </a:dk1>
      <a:lt1>
        <a:sysClr lastClr="FFFFFF" val="window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cap="flat" cmpd="sng" w="12700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rotWithShape="0" algn="bl" dist="2540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dir="tl" rig="brightRoom">
              <a:rot lat="0" lon="0" rev="1800000"/>
            </a:lightRig>
          </a:scene3d>
          <a:sp3d contourW="10160" prstMaterial="dkEdge">
            <a:bevelT h="50800" prst="angle" w="38100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b="50000" l="20000" r="100000" t="50000"/>
          </a:path>
        </a:gradFill>
        <a:blipFill rotWithShape="1">
          <a:blip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algn="tl" flip="none" tx="0" sx="32000" ty="0" sy="32000"/>
        </a:blip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excel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0.71"/>
    <col customWidth="1" min="2" max="6" width="13.43"/>
    <col customWidth="1" min="7" max="7" width="14.86"/>
    <col customWidth="1" min="8" max="11" width="13.43"/>
    <col customWidth="1" min="12" max="12" width="13.29"/>
    <col customWidth="1" min="13" max="14" width="12.14"/>
  </cols>
  <sheetData>
    <row r="1">
      <c r="A1" s="1" t="str">
        <f>'Data Sheet'!B1</f>
        <v> UGRO CAPITAL LTD </v>
      </c>
      <c r="B1" s="2"/>
      <c r="C1" s="2"/>
      <c r="D1" s="2"/>
      <c r="E1" s="2"/>
      <c r="F1" s="2"/>
      <c r="G1" s="2"/>
      <c r="H1" s="3" t="str">
        <f>UPDATE</f>
        <v>  </v>
      </c>
      <c r="I1" s="2"/>
      <c r="J1" s="4"/>
      <c r="K1" s="4"/>
      <c r="L1" s="2"/>
      <c r="M1" s="5" t="s">
        <v>0</v>
      </c>
      <c r="N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7" t="s">
        <v>1</v>
      </c>
      <c r="B3" s="8" t="str">
        <f>'Data Sheet'!B16</f>
        <v>Mar-14</v>
      </c>
      <c r="C3" s="8" t="str">
        <f>'Data Sheet'!C16</f>
        <v>Mar-15</v>
      </c>
      <c r="D3" s="8" t="str">
        <f>'Data Sheet'!D16</f>
        <v>Mar-16</v>
      </c>
      <c r="E3" s="8" t="str">
        <f>'Data Sheet'!E16</f>
        <v>Mar-17</v>
      </c>
      <c r="F3" s="8" t="str">
        <f>'Data Sheet'!F16</f>
        <v>Mar-18</v>
      </c>
      <c r="G3" s="8" t="str">
        <f>'Data Sheet'!G16</f>
        <v>Mar-19</v>
      </c>
      <c r="H3" s="8" t="str">
        <f>'Data Sheet'!H16</f>
        <v>Mar-20</v>
      </c>
      <c r="I3" s="8" t="str">
        <f>'Data Sheet'!I16</f>
        <v>Mar-21</v>
      </c>
      <c r="J3" s="8" t="str">
        <f>'Data Sheet'!J16</f>
        <v>Mar-22</v>
      </c>
      <c r="K3" s="8" t="str">
        <f>'Data Sheet'!K16</f>
        <v>Mar-23</v>
      </c>
      <c r="L3" s="9" t="s">
        <v>2</v>
      </c>
      <c r="M3" s="9" t="s">
        <v>3</v>
      </c>
      <c r="N3" s="9" t="s">
        <v>4</v>
      </c>
    </row>
    <row r="4">
      <c r="A4" s="2" t="s">
        <v>5</v>
      </c>
      <c r="B4" s="1" t="str">
        <f>'Data Sheet'!B17</f>
        <v>  5.68 </v>
      </c>
      <c r="C4" s="1" t="str">
        <f>'Data Sheet'!C17</f>
        <v>  2.37 </v>
      </c>
      <c r="D4" s="1" t="str">
        <f>'Data Sheet'!D17</f>
        <v>  3.78 </v>
      </c>
      <c r="E4" s="1" t="str">
        <f>'Data Sheet'!E17</f>
        <v>  2.34 </v>
      </c>
      <c r="F4" s="1" t="str">
        <f>'Data Sheet'!F17</f>
        <v>  3.52 </v>
      </c>
      <c r="G4" s="1" t="str">
        <f>'Data Sheet'!G17</f>
        <v>  43.94 </v>
      </c>
      <c r="H4" s="1" t="str">
        <f>'Data Sheet'!H17</f>
        <v>  105.14 </v>
      </c>
      <c r="I4" s="1" t="str">
        <f>'Data Sheet'!I17</f>
        <v>  153.34 </v>
      </c>
      <c r="J4" s="1" t="str">
        <f>'Data Sheet'!J17</f>
        <v>  312.11 </v>
      </c>
      <c r="K4" s="1" t="str">
        <f>'Data Sheet'!K17</f>
        <v>  683.76 </v>
      </c>
      <c r="L4" s="1" t="str">
        <f>SUM(Quarters!H4:K4)</f>
        <v>  848.55 </v>
      </c>
      <c r="M4" s="1" t="str">
        <f t="shared" ref="M4:N4" si="1">$K4+M23*K4</f>
        <v>  1,497.96 </v>
      </c>
      <c r="N4" s="1" t="str">
        <f t="shared" si="1"/>
        <v>  1,280.15 </v>
      </c>
    </row>
    <row r="5">
      <c r="A5" s="6" t="s">
        <v>6</v>
      </c>
      <c r="B5" s="10" t="str">
        <f>SUM('Data Sheet'!B18,'Data Sheet'!B20:B24, -1*'Data Sheet'!B19)</f>
        <v>  0.78 </v>
      </c>
      <c r="C5" s="10" t="str">
        <f>SUM('Data Sheet'!C18,'Data Sheet'!C20:C24, -1*'Data Sheet'!C19)</f>
        <v>  0.57 </v>
      </c>
      <c r="D5" s="10" t="str">
        <f>SUM('Data Sheet'!D18,'Data Sheet'!D20:D24, -1*'Data Sheet'!D19)</f>
        <v>  0.32 </v>
      </c>
      <c r="E5" s="10" t="str">
        <f>SUM('Data Sheet'!E18,'Data Sheet'!E20:E24, -1*'Data Sheet'!E19)</f>
        <v>  0.32 </v>
      </c>
      <c r="F5" s="10" t="str">
        <f>SUM('Data Sheet'!F18,'Data Sheet'!F20:F24, -1*'Data Sheet'!F19)</f>
        <v>  0.30 </v>
      </c>
      <c r="G5" s="10" t="str">
        <f>SUM('Data Sheet'!G18,'Data Sheet'!G20:G24, -1*'Data Sheet'!G19)</f>
        <v>  35.89 </v>
      </c>
      <c r="H5" s="10" t="str">
        <f>SUM('Data Sheet'!H18,'Data Sheet'!H20:H24, -1*'Data Sheet'!H19)</f>
        <v>  80.76 </v>
      </c>
      <c r="I5" s="10" t="str">
        <f>SUM('Data Sheet'!I18,'Data Sheet'!I20:I24, -1*'Data Sheet'!I19)</f>
        <v>  84.91 </v>
      </c>
      <c r="J5" s="10" t="str">
        <f>SUM('Data Sheet'!J18,'Data Sheet'!J20:J24, -1*'Data Sheet'!J19)</f>
        <v>  142.34 </v>
      </c>
      <c r="K5" s="10" t="str">
        <f>SUM('Data Sheet'!K18,'Data Sheet'!K20:K24, -1*'Data Sheet'!K19)</f>
        <v>  289.02 </v>
      </c>
      <c r="L5" s="10" t="str">
        <f>SUM(Quarters!H5:K5)</f>
        <v>  348.91 </v>
      </c>
      <c r="M5" s="10" t="str">
        <f t="shared" ref="M5:N5" si="2">M4-M6</f>
        <v>  615.94 </v>
      </c>
      <c r="N5" s="10" t="str">
        <f t="shared" si="2"/>
        <v>  624.08 </v>
      </c>
    </row>
    <row r="6">
      <c r="A6" s="2" t="s">
        <v>7</v>
      </c>
      <c r="B6" s="1" t="str">
        <f t="shared" ref="B6:K6" si="3">B4-B5</f>
        <v>  4.90 </v>
      </c>
      <c r="C6" s="1" t="str">
        <f t="shared" si="3"/>
        <v>  1.80 </v>
      </c>
      <c r="D6" s="1" t="str">
        <f t="shared" si="3"/>
        <v>  3.46 </v>
      </c>
      <c r="E6" s="1" t="str">
        <f t="shared" si="3"/>
        <v>  2.02 </v>
      </c>
      <c r="F6" s="1" t="str">
        <f t="shared" si="3"/>
        <v>  3.22 </v>
      </c>
      <c r="G6" s="1" t="str">
        <f t="shared" si="3"/>
        <v>  8.05 </v>
      </c>
      <c r="H6" s="1" t="str">
        <f t="shared" si="3"/>
        <v>  24.38 </v>
      </c>
      <c r="I6" s="1" t="str">
        <f t="shared" si="3"/>
        <v>  68.43 </v>
      </c>
      <c r="J6" s="1" t="str">
        <f t="shared" si="3"/>
        <v>  169.77 </v>
      </c>
      <c r="K6" s="1" t="str">
        <f t="shared" si="3"/>
        <v>  394.74 </v>
      </c>
      <c r="L6" s="1" t="str">
        <f>SUM(Quarters!H6:K6)</f>
        <v>  499.64 </v>
      </c>
      <c r="M6" s="1" t="str">
        <f t="shared" ref="M6:N6" si="4">M4*M24</f>
        <v>  882.02 </v>
      </c>
      <c r="N6" s="1" t="str">
        <f t="shared" si="4"/>
        <v>  656.07 </v>
      </c>
    </row>
    <row r="7">
      <c r="A7" s="6" t="s">
        <v>8</v>
      </c>
      <c r="B7" s="10" t="str">
        <f>'Data Sheet'!B25</f>
        <v>  0.49 </v>
      </c>
      <c r="C7" s="10" t="str">
        <f>'Data Sheet'!C25</f>
        <v/>
      </c>
      <c r="D7" s="10" t="str">
        <f>'Data Sheet'!D25</f>
        <v/>
      </c>
      <c r="E7" s="10" t="str">
        <f>'Data Sheet'!E25</f>
        <v/>
      </c>
      <c r="F7" s="10" t="str">
        <f>'Data Sheet'!F25</f>
        <v/>
      </c>
      <c r="G7" s="10" t="str">
        <f>'Data Sheet'!G25</f>
        <v>  -3.67 </v>
      </c>
      <c r="H7" s="10" t="str">
        <f>'Data Sheet'!H25</f>
        <v/>
      </c>
      <c r="I7" s="10" t="str">
        <f>'Data Sheet'!I25</f>
        <v/>
      </c>
      <c r="J7" s="10" t="str">
        <f>'Data Sheet'!J25</f>
        <v/>
      </c>
      <c r="K7" s="10" t="str">
        <f>'Data Sheet'!K25</f>
        <v/>
      </c>
      <c r="L7" s="10" t="str">
        <f>SUM(Quarters!H7:K7)</f>
        <v>  30.17 </v>
      </c>
      <c r="M7" s="10">
        <v>0.0</v>
      </c>
      <c r="N7" s="10">
        <v>0.0</v>
      </c>
    </row>
    <row r="8">
      <c r="A8" s="6" t="s">
        <v>9</v>
      </c>
      <c r="B8" s="10" t="str">
        <f>'Data Sheet'!B26</f>
        <v/>
      </c>
      <c r="C8" s="10" t="str">
        <f>'Data Sheet'!C26</f>
        <v/>
      </c>
      <c r="D8" s="10" t="str">
        <f>'Data Sheet'!D26</f>
        <v/>
      </c>
      <c r="E8" s="10" t="str">
        <f>'Data Sheet'!E26</f>
        <v/>
      </c>
      <c r="F8" s="10" t="str">
        <f>'Data Sheet'!F26</f>
        <v/>
      </c>
      <c r="G8" s="10" t="str">
        <f>'Data Sheet'!G26</f>
        <v>  1.78 </v>
      </c>
      <c r="H8" s="10" t="str">
        <f>'Data Sheet'!H26</f>
        <v>  7.39 </v>
      </c>
      <c r="I8" s="10" t="str">
        <f>'Data Sheet'!I26</f>
        <v>  11.74 </v>
      </c>
      <c r="J8" s="10" t="str">
        <f>'Data Sheet'!J26</f>
        <v>  12.33 </v>
      </c>
      <c r="K8" s="10" t="str">
        <f>'Data Sheet'!K26</f>
        <v>  17.64 </v>
      </c>
      <c r="L8" s="10" t="str">
        <f>SUM(Quarters!H8:K8)</f>
        <v>  27.44 </v>
      </c>
      <c r="M8" s="10" t="str">
        <f t="shared" ref="M8:N8" si="5">+$L8</f>
        <v>  27.44 </v>
      </c>
      <c r="N8" s="10" t="str">
        <f t="shared" si="5"/>
        <v>  27.44 </v>
      </c>
    </row>
    <row r="9">
      <c r="A9" s="6" t="s">
        <v>10</v>
      </c>
      <c r="B9" s="10" t="str">
        <f>'Data Sheet'!B27</f>
        <v/>
      </c>
      <c r="C9" s="10" t="str">
        <f>'Data Sheet'!C27</f>
        <v/>
      </c>
      <c r="D9" s="10" t="str">
        <f>'Data Sheet'!D27</f>
        <v/>
      </c>
      <c r="E9" s="10" t="str">
        <f>'Data Sheet'!E27</f>
        <v/>
      </c>
      <c r="F9" s="10" t="str">
        <f>'Data Sheet'!F27</f>
        <v/>
      </c>
      <c r="G9" s="10" t="str">
        <f>'Data Sheet'!G27</f>
        <v>  1.05 </v>
      </c>
      <c r="H9" s="10" t="str">
        <f>'Data Sheet'!H27</f>
        <v>  13.67 </v>
      </c>
      <c r="I9" s="10" t="str">
        <f>'Data Sheet'!I27</f>
        <v>  44.56 </v>
      </c>
      <c r="J9" s="10" t="str">
        <f>'Data Sheet'!J27</f>
        <v>  137.26 </v>
      </c>
      <c r="K9" s="10" t="str">
        <f>'Data Sheet'!K27</f>
        <v>  293.27 </v>
      </c>
      <c r="L9" s="10" t="str">
        <f>SUM(Quarters!H9:K9)</f>
        <v>  370.05 </v>
      </c>
      <c r="M9" s="10" t="str">
        <f t="shared" ref="M9:N9" si="6">+$L9</f>
        <v>  370.05 </v>
      </c>
      <c r="N9" s="10" t="str">
        <f t="shared" si="6"/>
        <v>  370.05 </v>
      </c>
    </row>
    <row r="10">
      <c r="A10" s="6" t="s">
        <v>11</v>
      </c>
      <c r="B10" s="10" t="str">
        <f>'Data Sheet'!B28</f>
        <v>  5.39 </v>
      </c>
      <c r="C10" s="10" t="str">
        <f>'Data Sheet'!C28</f>
        <v>  1.80 </v>
      </c>
      <c r="D10" s="10" t="str">
        <f>'Data Sheet'!D28</f>
        <v>  3.46 </v>
      </c>
      <c r="E10" s="10" t="str">
        <f>'Data Sheet'!E28</f>
        <v>  2.02 </v>
      </c>
      <c r="F10" s="10" t="str">
        <f>'Data Sheet'!F28</f>
        <v>  3.22 </v>
      </c>
      <c r="G10" s="10" t="str">
        <f>'Data Sheet'!G28</f>
        <v>  1.55 </v>
      </c>
      <c r="H10" s="10" t="str">
        <f>'Data Sheet'!H28</f>
        <v>  3.32 </v>
      </c>
      <c r="I10" s="10" t="str">
        <f>'Data Sheet'!I28</f>
        <v>  12.13 </v>
      </c>
      <c r="J10" s="10" t="str">
        <f>'Data Sheet'!J28</f>
        <v>  20.18 </v>
      </c>
      <c r="K10" s="10" t="str">
        <f>'Data Sheet'!K28</f>
        <v>  83.83 </v>
      </c>
      <c r="L10" s="10" t="str">
        <f>SUM(Quarters!H10:K10)</f>
        <v>  132.32 </v>
      </c>
      <c r="M10" s="10" t="str">
        <f t="shared" ref="M10:N10" si="7">M6+M7-SUM(M8:M9)</f>
        <v>  484.53 </v>
      </c>
      <c r="N10" s="10" t="str">
        <f t="shared" si="7"/>
        <v>  258.58 </v>
      </c>
    </row>
    <row r="11">
      <c r="A11" s="6" t="s">
        <v>12</v>
      </c>
      <c r="B11" s="10" t="str">
        <f>'Data Sheet'!B29</f>
        <v>  1.62 </v>
      </c>
      <c r="C11" s="10" t="str">
        <f>'Data Sheet'!C29</f>
        <v>  0.13 </v>
      </c>
      <c r="D11" s="10" t="str">
        <f>'Data Sheet'!D29</f>
        <v>  0.47 </v>
      </c>
      <c r="E11" s="10" t="str">
        <f>'Data Sheet'!E29</f>
        <v>  0.04 </v>
      </c>
      <c r="F11" s="10" t="str">
        <f>'Data Sheet'!F29</f>
        <v>  0.25 </v>
      </c>
      <c r="G11" s="10" t="str">
        <f>'Data Sheet'!G29</f>
        <v>  -2.40 </v>
      </c>
      <c r="H11" s="10" t="str">
        <f>'Data Sheet'!H29</f>
        <v>  -16.20 </v>
      </c>
      <c r="I11" s="10" t="str">
        <f>'Data Sheet'!I29</f>
        <v>  -16.60 </v>
      </c>
      <c r="J11" s="10" t="str">
        <f>'Data Sheet'!J29</f>
        <v>  5.63 </v>
      </c>
      <c r="K11" s="10" t="str">
        <f>'Data Sheet'!K29</f>
        <v>  44.05 </v>
      </c>
      <c r="L11" s="10" t="str">
        <f>SUM(Quarters!H11:K11)</f>
        <v>  51.04 </v>
      </c>
      <c r="M11" s="11" t="str">
        <f t="shared" ref="M11:N11" si="8">IF($L10&gt;0,$L11/$L10,0)</f>
        <v>39%</v>
      </c>
      <c r="N11" s="11" t="str">
        <f t="shared" si="8"/>
        <v>39%</v>
      </c>
    </row>
    <row r="12">
      <c r="A12" s="2" t="s">
        <v>13</v>
      </c>
      <c r="B12" s="1" t="str">
        <f>'Data Sheet'!B30</f>
        <v>  3.78 </v>
      </c>
      <c r="C12" s="1" t="str">
        <f>'Data Sheet'!C30</f>
        <v>  1.67 </v>
      </c>
      <c r="D12" s="1" t="str">
        <f>'Data Sheet'!D30</f>
        <v>  2.99 </v>
      </c>
      <c r="E12" s="1" t="str">
        <f>'Data Sheet'!E30</f>
        <v>  1.97 </v>
      </c>
      <c r="F12" s="1" t="str">
        <f>'Data Sheet'!F30</f>
        <v>  2.98 </v>
      </c>
      <c r="G12" s="1" t="str">
        <f>'Data Sheet'!G30</f>
        <v>  3.95 </v>
      </c>
      <c r="H12" s="1" t="str">
        <f>'Data Sheet'!H30</f>
        <v>  19.52 </v>
      </c>
      <c r="I12" s="1" t="str">
        <f>'Data Sheet'!I30</f>
        <v>  28.73 </v>
      </c>
      <c r="J12" s="1" t="str">
        <f>'Data Sheet'!J30</f>
        <v>  14.55 </v>
      </c>
      <c r="K12" s="1" t="str">
        <f>'Data Sheet'!K30</f>
        <v>  39.78 </v>
      </c>
      <c r="L12" s="1" t="str">
        <f>SUM(Quarters!H12:K12)</f>
        <v>  81.29 </v>
      </c>
      <c r="M12" s="1" t="str">
        <f t="shared" ref="M12:N12" si="9">M10-M11*M10</f>
        <v>  297.63 </v>
      </c>
      <c r="N12" s="1" t="str">
        <f t="shared" si="9"/>
        <v>  158.84 </v>
      </c>
    </row>
    <row r="13">
      <c r="A13" s="6" t="s">
        <v>14</v>
      </c>
      <c r="B13" s="10" t="str">
        <f>IF('Data Sheet'!B93&gt;0,B12/'Data Sheet'!B93,0)</f>
        <v>  8.04 </v>
      </c>
      <c r="C13" s="10" t="str">
        <f>IF('Data Sheet'!C93&gt;0,C12/'Data Sheet'!C93,0)</f>
        <v>  3.55 </v>
      </c>
      <c r="D13" s="10" t="str">
        <f>IF('Data Sheet'!D93&gt;0,D12/'Data Sheet'!D93,0)</f>
        <v>  6.36 </v>
      </c>
      <c r="E13" s="10" t="str">
        <f>IF('Data Sheet'!E93&gt;0,E12/'Data Sheet'!E93,0)</f>
        <v>  4.19 </v>
      </c>
      <c r="F13" s="10" t="str">
        <f>IF('Data Sheet'!F93&gt;0,F12/'Data Sheet'!F93,0)</f>
        <v>  6.34 </v>
      </c>
      <c r="G13" s="10" t="str">
        <f>IF('Data Sheet'!G93&gt;0,G12/'Data Sheet'!G93,0)</f>
        <v>  1.70 </v>
      </c>
      <c r="H13" s="10" t="str">
        <f>IF('Data Sheet'!H93&gt;0,H12/'Data Sheet'!H93,0)</f>
        <v>  2.77 </v>
      </c>
      <c r="I13" s="10" t="str">
        <f>IF('Data Sheet'!I93&gt;0,I12/'Data Sheet'!I93,0)</f>
        <v>  4.08 </v>
      </c>
      <c r="J13" s="10" t="str">
        <f>IF('Data Sheet'!J93&gt;0,J12/'Data Sheet'!J93,0)</f>
        <v>  2.06 </v>
      </c>
      <c r="K13" s="10" t="str">
        <f>IF('Data Sheet'!K93&gt;0,K12/'Data Sheet'!K93,0)</f>
        <v>  5.63 </v>
      </c>
      <c r="L13" s="10" t="str">
        <f>IF('Data Sheet'!$B6&gt;0,'Profit &amp; Loss'!L12/'Data Sheet'!$B6,0)</f>
        <v>  8.79 </v>
      </c>
      <c r="M13" s="10" t="str">
        <f>IF('Data Sheet'!$B6&gt;0,'Profit &amp; Loss'!M12/'Data Sheet'!$B6,0)</f>
        <v>  32.18 </v>
      </c>
      <c r="N13" s="10" t="str">
        <f>IF('Data Sheet'!$B6&gt;0,'Profit &amp; Loss'!N12/'Data Sheet'!$B6,0)</f>
        <v>  17.17 </v>
      </c>
    </row>
    <row r="14">
      <c r="A14" s="6" t="s">
        <v>15</v>
      </c>
      <c r="B14" s="10" t="str">
        <f t="shared" ref="B14:K14" si="10">IF(B15&gt;0,B15/B13,"")</f>
        <v>  2.13 </v>
      </c>
      <c r="C14" s="10" t="str">
        <f t="shared" si="10"/>
        <v>  5.71 </v>
      </c>
      <c r="D14" s="10" t="str">
        <f t="shared" si="10"/>
        <v>  3.04 </v>
      </c>
      <c r="E14" s="10" t="str">
        <f t="shared" si="10"/>
        <v>  6.24 </v>
      </c>
      <c r="F14" s="10" t="str">
        <f t="shared" si="10"/>
        <v>  12.05 </v>
      </c>
      <c r="G14" s="10" t="str">
        <f t="shared" si="10"/>
        <v>  107.30 </v>
      </c>
      <c r="H14" s="10" t="str">
        <f t="shared" si="10"/>
        <v>  35.72 </v>
      </c>
      <c r="I14" s="10" t="str">
        <f t="shared" si="10"/>
        <v>  29.63 </v>
      </c>
      <c r="J14" s="10" t="str">
        <f t="shared" si="10"/>
        <v>  80.74 </v>
      </c>
      <c r="K14" s="10" t="str">
        <f t="shared" si="10"/>
        <v>  25.74 </v>
      </c>
      <c r="L14" s="10" t="str">
        <f>IF(L13&gt;0,L15/L13,0)</f>
        <v>  32.34 </v>
      </c>
      <c r="M14" s="10" t="str">
        <f t="shared" ref="M14:N14" si="11">M25</f>
        <v>  42.11 </v>
      </c>
      <c r="N14" s="10" t="str">
        <f t="shared" si="11"/>
        <v>  30.97 </v>
      </c>
    </row>
    <row r="15">
      <c r="A15" s="2" t="s">
        <v>16</v>
      </c>
      <c r="B15" s="1" t="str">
        <f>'Data Sheet'!B90</f>
        <v>  17.15 </v>
      </c>
      <c r="C15" s="1" t="str">
        <f>'Data Sheet'!C90</f>
        <v>  20.30 </v>
      </c>
      <c r="D15" s="1" t="str">
        <f>'Data Sheet'!D90</f>
        <v>  19.35 </v>
      </c>
      <c r="E15" s="1" t="str">
        <f>'Data Sheet'!E90</f>
        <v>  26.15 </v>
      </c>
      <c r="F15" s="1" t="str">
        <f>'Data Sheet'!F90</f>
        <v>  76.40 </v>
      </c>
      <c r="G15" s="1" t="str">
        <f>'Data Sheet'!G90</f>
        <v>  181.90 </v>
      </c>
      <c r="H15" s="1" t="str">
        <f>'Data Sheet'!H90</f>
        <v>  98.90 </v>
      </c>
      <c r="I15" s="1" t="str">
        <f>'Data Sheet'!I90</f>
        <v>  120.75 </v>
      </c>
      <c r="J15" s="1" t="str">
        <f>'Data Sheet'!J90</f>
        <v>  166.40 </v>
      </c>
      <c r="K15" s="1" t="str">
        <f>'Data Sheet'!K90</f>
        <v>  145.05 </v>
      </c>
      <c r="L15" s="1" t="str">
        <f>'Data Sheet'!B8</f>
        <v>  284.20 </v>
      </c>
      <c r="M15" s="12" t="str">
        <f t="shared" ref="M15:N15" si="12">M13*M14</f>
        <v>  1,355.08 </v>
      </c>
      <c r="N15" s="13" t="str">
        <f t="shared" si="12"/>
        <v>  531.79 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2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6" t="s">
        <v>18</v>
      </c>
      <c r="B18" s="14" t="str">
        <f>IF('Data Sheet'!B30&gt;0, 'Data Sheet'!B31/'Data Sheet'!B30, 0)</f>
        <v>0.00%</v>
      </c>
      <c r="C18" s="14" t="str">
        <f>IF('Data Sheet'!C30&gt;0, 'Data Sheet'!C31/'Data Sheet'!C30, 0)</f>
        <v>0.00%</v>
      </c>
      <c r="D18" s="14" t="str">
        <f>IF('Data Sheet'!D30&gt;0, 'Data Sheet'!D31/'Data Sheet'!D30, 0)</f>
        <v>0.00%</v>
      </c>
      <c r="E18" s="14" t="str">
        <f>IF('Data Sheet'!E30&gt;0, 'Data Sheet'!E31/'Data Sheet'!E30, 0)</f>
        <v>0.00%</v>
      </c>
      <c r="F18" s="14" t="str">
        <f>IF('Data Sheet'!F30&gt;0, 'Data Sheet'!F31/'Data Sheet'!F30, 0)</f>
        <v>0.00%</v>
      </c>
      <c r="G18" s="14" t="str">
        <f>IF('Data Sheet'!G30&gt;0, 'Data Sheet'!G31/'Data Sheet'!G30, 0)</f>
        <v>0.00%</v>
      </c>
      <c r="H18" s="14" t="str">
        <f>IF('Data Sheet'!H30&gt;0, 'Data Sheet'!H31/'Data Sheet'!H30, 0)</f>
        <v>0.00%</v>
      </c>
      <c r="I18" s="14" t="str">
        <f>IF('Data Sheet'!I30&gt;0, 'Data Sheet'!I31/'Data Sheet'!I30, 0)</f>
        <v>0.00%</v>
      </c>
      <c r="J18" s="14" t="str">
        <f>IF('Data Sheet'!J30&gt;0, 'Data Sheet'!J31/'Data Sheet'!J30, 0)</f>
        <v>0.00%</v>
      </c>
      <c r="K18" s="14" t="str">
        <f>IF('Data Sheet'!K30&gt;0, 'Data Sheet'!K31/'Data Sheet'!K30, 0)</f>
        <v>0.00%</v>
      </c>
      <c r="L18" s="6"/>
      <c r="M18" s="6"/>
      <c r="N18" s="6"/>
    </row>
    <row r="19">
      <c r="A19" s="6" t="s">
        <v>19</v>
      </c>
      <c r="B19" s="14" t="str">
        <f t="shared" ref="B19:L19" si="13">IF(B6&gt;0,B6/B4,0)</f>
        <v>86.27%</v>
      </c>
      <c r="C19" s="14" t="str">
        <f t="shared" si="13"/>
        <v>75.95%</v>
      </c>
      <c r="D19" s="14" t="str">
        <f t="shared" si="13"/>
        <v>91.53%</v>
      </c>
      <c r="E19" s="14" t="str">
        <f t="shared" si="13"/>
        <v>86.32%</v>
      </c>
      <c r="F19" s="14" t="str">
        <f t="shared" si="13"/>
        <v>91.48%</v>
      </c>
      <c r="G19" s="14" t="str">
        <f t="shared" si="13"/>
        <v>18.32%</v>
      </c>
      <c r="H19" s="14" t="str">
        <f t="shared" si="13"/>
        <v>23.19%</v>
      </c>
      <c r="I19" s="14" t="str">
        <f t="shared" si="13"/>
        <v>44.63%</v>
      </c>
      <c r="J19" s="14" t="str">
        <f t="shared" si="13"/>
        <v>54.39%</v>
      </c>
      <c r="K19" s="14" t="str">
        <f t="shared" si="13"/>
        <v>57.73%</v>
      </c>
      <c r="L19" s="14" t="str">
        <f t="shared" si="13"/>
        <v>58.88%</v>
      </c>
      <c r="M19" s="6"/>
      <c r="N19" s="6"/>
    </row>
    <row r="20">
      <c r="A20" s="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6"/>
      <c r="N20" s="6"/>
    </row>
    <row r="21" ht="15.75" customHeight="1">
      <c r="A21" s="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6"/>
      <c r="N21" s="6"/>
    </row>
    <row r="22" ht="15.75" customHeight="1">
      <c r="A22" s="7"/>
      <c r="B22" s="8"/>
      <c r="C22" s="8"/>
      <c r="D22" s="8"/>
      <c r="E22" s="8"/>
      <c r="F22" s="8"/>
      <c r="G22" s="8" t="s">
        <v>20</v>
      </c>
      <c r="H22" s="8" t="s">
        <v>21</v>
      </c>
      <c r="I22" s="8" t="s">
        <v>22</v>
      </c>
      <c r="J22" s="8" t="s">
        <v>23</v>
      </c>
      <c r="K22" s="8" t="s">
        <v>24</v>
      </c>
      <c r="L22" s="9" t="s">
        <v>25</v>
      </c>
      <c r="M22" s="9" t="s">
        <v>26</v>
      </c>
      <c r="N22" s="9" t="s">
        <v>27</v>
      </c>
    </row>
    <row r="23" ht="15.75" customHeight="1">
      <c r="A23" s="6"/>
      <c r="B23" s="6"/>
      <c r="C23" s="6"/>
      <c r="D23" s="6"/>
      <c r="E23" s="6"/>
      <c r="F23" s="6"/>
      <c r="G23" s="6" t="s">
        <v>28</v>
      </c>
      <c r="H23" s="14" t="str">
        <f>IF(B4=0,"",POWER($K4/B4,1/9)-1)</f>
        <v>70.28%</v>
      </c>
      <c r="I23" s="14" t="str">
        <f>IF(D4=0,"",POWER($K4/D4,1/7)-1)</f>
        <v>110.13%</v>
      </c>
      <c r="J23" s="14" t="str">
        <f>IF(F4=0,"",POWER($K4/F4,1/5)-1)</f>
        <v>186.86%</v>
      </c>
      <c r="K23" s="14" t="str">
        <f>IF(H4=0,"",POWER($K4/H4, 1/3)-1)</f>
        <v>86.66%</v>
      </c>
      <c r="L23" s="14" t="str">
        <f>IF(ISERROR(MAX(IF(J4=0,"",(K4-J4)/J4),IF(K4=0,"",(L4-K4)/K4))),"",MAX(IF(J4=0,"",(K4-J4)/J4),IF(K4=0,"",(L4-K4)/K4)))</f>
        <v>119.08%</v>
      </c>
      <c r="M23" s="15" t="str">
        <f t="shared" ref="M23:M25" si="14">MAX(K23:L23)</f>
        <v>119.08%</v>
      </c>
      <c r="N23" s="15" t="str">
        <f t="shared" ref="N23:N25" si="15">MIN(H23:L23)</f>
        <v>70.28%</v>
      </c>
    </row>
    <row r="24" ht="15.75" customHeight="1">
      <c r="A24" s="6"/>
      <c r="B24" s="6"/>
      <c r="C24" s="6"/>
      <c r="D24" s="6"/>
      <c r="E24" s="6"/>
      <c r="F24" s="6"/>
      <c r="G24" s="6" t="s">
        <v>19</v>
      </c>
      <c r="H24" s="14" t="str">
        <f>IF(SUM(B4:$K$4)=0,"",SUMPRODUCT(B19:$K$19,B4:$K$4)/SUM(B4:$K$4))</f>
        <v>51.73%</v>
      </c>
      <c r="I24" s="14" t="str">
        <f>IF(SUM(E4:$K$4)=0,"",SUMPRODUCT(E19:$K$19,E4:$K$4)/SUM(E4:$K$4))</f>
        <v>51.42%</v>
      </c>
      <c r="J24" s="14" t="str">
        <f>IF(SUM(G4:$K$4)=0,"",SUMPRODUCT(G19:$K$19,G4:$K$4)/SUM(G4:$K$4))</f>
        <v>51.25%</v>
      </c>
      <c r="K24" s="14" t="str">
        <f>IF(SUM(I4:$K$4)=0, "", SUMPRODUCT(I19:$K$19,I4:$K$4)/SUM(I4:$K$4))</f>
        <v>55.08%</v>
      </c>
      <c r="L24" s="14" t="str">
        <f>L19</f>
        <v>58.88%</v>
      </c>
      <c r="M24" s="15" t="str">
        <f t="shared" si="14"/>
        <v>58.88%</v>
      </c>
      <c r="N24" s="15" t="str">
        <f t="shared" si="15"/>
        <v>51.25%</v>
      </c>
    </row>
    <row r="25" ht="15.75" customHeight="1">
      <c r="A25" s="6"/>
      <c r="B25" s="6"/>
      <c r="C25" s="6"/>
      <c r="D25" s="6"/>
      <c r="E25" s="6"/>
      <c r="F25" s="6"/>
      <c r="G25" s="6" t="s">
        <v>29</v>
      </c>
      <c r="H25" s="10" t="str">
        <f>IF(ISERROR(AVERAGEIF(B14:$L14,"&gt;0")),"",AVERAGEIF(B14:$L14,"&gt;0"))</f>
        <v>  30.97 </v>
      </c>
      <c r="I25" s="10" t="str">
        <f>IF(ISERROR(AVERAGEIF(E14:$L14,"&gt;0")),"",AVERAGEIF(E14:$L14,"&gt;0"))</f>
        <v>  41.22 </v>
      </c>
      <c r="J25" s="10" t="str">
        <f>IF(ISERROR(AVERAGEIF(G14:$L14,"&gt;0")),"",AVERAGEIF(G14:$L14,"&gt;0"))</f>
        <v>  51.91 </v>
      </c>
      <c r="K25" s="10" t="str">
        <f>IF(ISERROR(AVERAGEIF(I14:$L14,"&gt;0")),"",AVERAGEIF(I14:$L14,"&gt;0"))</f>
        <v>  42.11 </v>
      </c>
      <c r="L25" s="10" t="str">
        <f>L14</f>
        <v>  32.34 </v>
      </c>
      <c r="M25" s="1" t="str">
        <f t="shared" si="14"/>
        <v>  42.11 </v>
      </c>
      <c r="N25" s="1" t="str">
        <f t="shared" si="15"/>
        <v>  30.97 </v>
      </c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</sheetData>
  <hyperlinks>
    <hyperlink r:id="rId1" ref="M1"/>
  </hyperlinks>
  <printOptions gridLines="1"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0.71"/>
    <col customWidth="1" min="2" max="11" width="13.43"/>
  </cols>
  <sheetData>
    <row r="1">
      <c r="A1" s="1" t="str">
        <f>'Profit &amp; Loss'!A1</f>
        <v> UGRO CAPITAL LTD </v>
      </c>
      <c r="B1" s="2"/>
      <c r="C1" s="2"/>
      <c r="D1" s="2"/>
      <c r="E1" s="3" t="str">
        <f>UPDATE</f>
        <v>  </v>
      </c>
      <c r="F1" s="2"/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Sheet'!B41</f>
        <v>Jun-21</v>
      </c>
      <c r="C3" s="8" t="str">
        <f>'Data Sheet'!C41</f>
        <v>Sep-21</v>
      </c>
      <c r="D3" s="8" t="str">
        <f>'Data Sheet'!D41</f>
        <v>Dec-21</v>
      </c>
      <c r="E3" s="8" t="str">
        <f>'Data Sheet'!E41</f>
        <v>Mar-22</v>
      </c>
      <c r="F3" s="8" t="str">
        <f>'Data Sheet'!F41</f>
        <v>Jun-22</v>
      </c>
      <c r="G3" s="8" t="str">
        <f>'Data Sheet'!G41</f>
        <v>Sep-22</v>
      </c>
      <c r="H3" s="8" t="str">
        <f>'Data Sheet'!H41</f>
        <v>Dec-22</v>
      </c>
      <c r="I3" s="8" t="str">
        <f>'Data Sheet'!I41</f>
        <v>Mar-23</v>
      </c>
      <c r="J3" s="8" t="str">
        <f>'Data Sheet'!J41</f>
        <v>Jun-23</v>
      </c>
      <c r="K3" s="8" t="str">
        <f>'Data Sheet'!K41</f>
        <v>Sep-23</v>
      </c>
    </row>
    <row r="4">
      <c r="A4" s="2" t="s">
        <v>5</v>
      </c>
      <c r="B4" s="1" t="str">
        <f>'Data Sheet'!B42</f>
        <v>  51.29 </v>
      </c>
      <c r="C4" s="1" t="str">
        <f>'Data Sheet'!C42</f>
        <v>  61.83 </v>
      </c>
      <c r="D4" s="1" t="str">
        <f>'Data Sheet'!D42</f>
        <v>  82.17 </v>
      </c>
      <c r="E4" s="1" t="str">
        <f>'Data Sheet'!E42</f>
        <v>  111.05 </v>
      </c>
      <c r="F4" s="1" t="str">
        <f>'Data Sheet'!F42</f>
        <v>  116.90 </v>
      </c>
      <c r="G4" s="1" t="str">
        <f>'Data Sheet'!G42</f>
        <v>  148.84 </v>
      </c>
      <c r="H4" s="1" t="str">
        <f>'Data Sheet'!H42</f>
        <v>  181.74 </v>
      </c>
      <c r="I4" s="1" t="str">
        <f>'Data Sheet'!I42</f>
        <v>  208.97 </v>
      </c>
      <c r="J4" s="1" t="str">
        <f>'Data Sheet'!J42</f>
        <v>  213.27 </v>
      </c>
      <c r="K4" s="1" t="str">
        <f>'Data Sheet'!K42</f>
        <v>  244.57 </v>
      </c>
    </row>
    <row r="5">
      <c r="A5" s="6" t="s">
        <v>6</v>
      </c>
      <c r="B5" s="10" t="str">
        <f>'Data Sheet'!B43</f>
        <v>  23.96 </v>
      </c>
      <c r="C5" s="10" t="str">
        <f>'Data Sheet'!C43</f>
        <v>  28.31 </v>
      </c>
      <c r="D5" s="10" t="str">
        <f>'Data Sheet'!D43</f>
        <v>  38.66 </v>
      </c>
      <c r="E5" s="10" t="str">
        <f>'Data Sheet'!E43</f>
        <v>  51.42 </v>
      </c>
      <c r="F5" s="10" t="str">
        <f>'Data Sheet'!F43</f>
        <v>  56.75 </v>
      </c>
      <c r="G5" s="10" t="str">
        <f>'Data Sheet'!G43</f>
        <v>  64.47 </v>
      </c>
      <c r="H5" s="10" t="str">
        <f>'Data Sheet'!H43</f>
        <v>  80.88 </v>
      </c>
      <c r="I5" s="10" t="str">
        <f>'Data Sheet'!I43</f>
        <v>  86.90 </v>
      </c>
      <c r="J5" s="10" t="str">
        <f>'Data Sheet'!J43</f>
        <v>  82.47 </v>
      </c>
      <c r="K5" s="10" t="str">
        <f>'Data Sheet'!K43</f>
        <v>  98.66 </v>
      </c>
    </row>
    <row r="6">
      <c r="A6" s="2" t="s">
        <v>7</v>
      </c>
      <c r="B6" s="1" t="str">
        <f>'Data Sheet'!B50</f>
        <v>  27.33 </v>
      </c>
      <c r="C6" s="1" t="str">
        <f>'Data Sheet'!C50</f>
        <v>  33.52 </v>
      </c>
      <c r="D6" s="1" t="str">
        <f>'Data Sheet'!D50</f>
        <v>  43.51 </v>
      </c>
      <c r="E6" s="1" t="str">
        <f>'Data Sheet'!E50</f>
        <v>  59.63 </v>
      </c>
      <c r="F6" s="1" t="str">
        <f>'Data Sheet'!F50</f>
        <v>  60.15 </v>
      </c>
      <c r="G6" s="1" t="str">
        <f>'Data Sheet'!G50</f>
        <v>  84.37 </v>
      </c>
      <c r="H6" s="1" t="str">
        <f>'Data Sheet'!H50</f>
        <v>  100.86 </v>
      </c>
      <c r="I6" s="1" t="str">
        <f>'Data Sheet'!I50</f>
        <v>  122.07 </v>
      </c>
      <c r="J6" s="1" t="str">
        <f>'Data Sheet'!J50</f>
        <v>  130.80 </v>
      </c>
      <c r="K6" s="1" t="str">
        <f>'Data Sheet'!K50</f>
        <v>  145.91 </v>
      </c>
    </row>
    <row r="7">
      <c r="A7" s="6" t="s">
        <v>8</v>
      </c>
      <c r="B7" s="10" t="str">
        <f>'Data Sheet'!B44</f>
        <v/>
      </c>
      <c r="C7" s="10" t="str">
        <f>'Data Sheet'!C44</f>
        <v>  1.00 </v>
      </c>
      <c r="D7" s="10" t="str">
        <f>'Data Sheet'!D44</f>
        <v>  3.00 </v>
      </c>
      <c r="E7" s="10" t="str">
        <f>'Data Sheet'!E44</f>
        <v>  1.80 </v>
      </c>
      <c r="F7" s="10" t="str">
        <f>'Data Sheet'!F44</f>
        <v>  4.82 </v>
      </c>
      <c r="G7" s="10" t="str">
        <f>'Data Sheet'!G44</f>
        <v>  6.45 </v>
      </c>
      <c r="H7" s="10" t="str">
        <f>'Data Sheet'!H44</f>
        <v>  7.84 </v>
      </c>
      <c r="I7" s="10" t="str">
        <f>'Data Sheet'!I44</f>
        <v>  8.19 </v>
      </c>
      <c r="J7" s="10" t="str">
        <f>'Data Sheet'!J44</f>
        <v>  5.08 </v>
      </c>
      <c r="K7" s="10" t="str">
        <f>'Data Sheet'!K44</f>
        <v>  9.06 </v>
      </c>
    </row>
    <row r="8">
      <c r="A8" s="6" t="s">
        <v>9</v>
      </c>
      <c r="B8" s="10" t="str">
        <f>'Data Sheet'!B45</f>
        <v>  2.60 </v>
      </c>
      <c r="C8" s="10" t="str">
        <f>'Data Sheet'!C45</f>
        <v>  2.86 </v>
      </c>
      <c r="D8" s="10" t="str">
        <f>'Data Sheet'!D45</f>
        <v>  3.10 </v>
      </c>
      <c r="E8" s="10" t="str">
        <f>'Data Sheet'!E45</f>
        <v>  3.77 </v>
      </c>
      <c r="F8" s="10" t="str">
        <f>'Data Sheet'!F45</f>
        <v>  1.77 </v>
      </c>
      <c r="G8" s="10" t="str">
        <f>'Data Sheet'!G45</f>
        <v>  4.75 </v>
      </c>
      <c r="H8" s="10" t="str">
        <f>'Data Sheet'!H45</f>
        <v>  4.89 </v>
      </c>
      <c r="I8" s="10" t="str">
        <f>'Data Sheet'!I45</f>
        <v>  6.23 </v>
      </c>
      <c r="J8" s="10" t="str">
        <f>'Data Sheet'!J45</f>
        <v>  7.55 </v>
      </c>
      <c r="K8" s="10" t="str">
        <f>'Data Sheet'!K45</f>
        <v>  8.77 </v>
      </c>
    </row>
    <row r="9">
      <c r="A9" s="6" t="s">
        <v>10</v>
      </c>
      <c r="B9" s="10" t="str">
        <f>'Data Sheet'!B46</f>
        <v>  22.37 </v>
      </c>
      <c r="C9" s="10" t="str">
        <f>'Data Sheet'!C46</f>
        <v>  26.94 </v>
      </c>
      <c r="D9" s="10" t="str">
        <f>'Data Sheet'!D46</f>
        <v>  38.34 </v>
      </c>
      <c r="E9" s="10" t="str">
        <f>'Data Sheet'!E46</f>
        <v>  49.63 </v>
      </c>
      <c r="F9" s="10" t="str">
        <f>'Data Sheet'!F46</f>
        <v>  52.81 </v>
      </c>
      <c r="G9" s="10" t="str">
        <f>'Data Sheet'!G46</f>
        <v>  68.51 </v>
      </c>
      <c r="H9" s="10" t="str">
        <f>'Data Sheet'!H46</f>
        <v>  81.59 </v>
      </c>
      <c r="I9" s="10" t="str">
        <f>'Data Sheet'!I46</f>
        <v>  90.37 </v>
      </c>
      <c r="J9" s="10" t="str">
        <f>'Data Sheet'!J46</f>
        <v>  92.69 </v>
      </c>
      <c r="K9" s="10" t="str">
        <f>'Data Sheet'!K46</f>
        <v>  105.40 </v>
      </c>
    </row>
    <row r="10">
      <c r="A10" s="6" t="s">
        <v>11</v>
      </c>
      <c r="B10" s="10" t="str">
        <f>'Data Sheet'!B47</f>
        <v>  2.36 </v>
      </c>
      <c r="C10" s="10" t="str">
        <f>'Data Sheet'!C47</f>
        <v>  4.72 </v>
      </c>
      <c r="D10" s="10" t="str">
        <f>'Data Sheet'!D47</f>
        <v>  5.07 </v>
      </c>
      <c r="E10" s="10" t="str">
        <f>'Data Sheet'!E47</f>
        <v>  8.03 </v>
      </c>
      <c r="F10" s="10" t="str">
        <f>'Data Sheet'!F47</f>
        <v>  10.39 </v>
      </c>
      <c r="G10" s="10" t="str">
        <f>'Data Sheet'!G47</f>
        <v>  17.56 </v>
      </c>
      <c r="H10" s="10" t="str">
        <f>'Data Sheet'!H47</f>
        <v>  22.22 </v>
      </c>
      <c r="I10" s="10" t="str">
        <f>'Data Sheet'!I47</f>
        <v>  33.66 </v>
      </c>
      <c r="J10" s="10" t="str">
        <f>'Data Sheet'!J47</f>
        <v>  35.64 </v>
      </c>
      <c r="K10" s="10" t="str">
        <f>'Data Sheet'!K47</f>
        <v>  40.80 </v>
      </c>
    </row>
    <row r="11">
      <c r="A11" s="6" t="s">
        <v>12</v>
      </c>
      <c r="B11" s="10" t="str">
        <f>'Data Sheet'!B48</f>
        <v>  0.66 </v>
      </c>
      <c r="C11" s="10" t="str">
        <f>'Data Sheet'!C48</f>
        <v>  1.34 </v>
      </c>
      <c r="D11" s="10" t="str">
        <f>'Data Sheet'!D48</f>
        <v>  1.68 </v>
      </c>
      <c r="E11" s="10" t="str">
        <f>'Data Sheet'!E48</f>
        <v>  1.95 </v>
      </c>
      <c r="F11" s="10" t="str">
        <f>'Data Sheet'!F48</f>
        <v>  3.05 </v>
      </c>
      <c r="G11" s="10" t="str">
        <f>'Data Sheet'!G48</f>
        <v>  12.28 </v>
      </c>
      <c r="H11" s="10" t="str">
        <f>'Data Sheet'!H48</f>
        <v>  9.11 </v>
      </c>
      <c r="I11" s="10" t="str">
        <f>'Data Sheet'!I48</f>
        <v>  19.62 </v>
      </c>
      <c r="J11" s="10" t="str">
        <f>'Data Sheet'!J48</f>
        <v>  10.41 </v>
      </c>
      <c r="K11" s="10" t="str">
        <f>'Data Sheet'!K48</f>
        <v>  11.90 </v>
      </c>
    </row>
    <row r="12">
      <c r="A12" s="2" t="s">
        <v>13</v>
      </c>
      <c r="B12" s="1" t="str">
        <f>'Data Sheet'!B49</f>
        <v>  1.70 </v>
      </c>
      <c r="C12" s="1" t="str">
        <f>'Data Sheet'!C49</f>
        <v>  3.38 </v>
      </c>
      <c r="D12" s="1" t="str">
        <f>'Data Sheet'!D49</f>
        <v>  3.39 </v>
      </c>
      <c r="E12" s="1" t="str">
        <f>'Data Sheet'!E49</f>
        <v>  6.09 </v>
      </c>
      <c r="F12" s="1" t="str">
        <f>'Data Sheet'!F49</f>
        <v>  7.34 </v>
      </c>
      <c r="G12" s="1" t="str">
        <f>'Data Sheet'!G49</f>
        <v>  5.27 </v>
      </c>
      <c r="H12" s="1" t="str">
        <f>'Data Sheet'!H49</f>
        <v>  13.12 </v>
      </c>
      <c r="I12" s="1" t="str">
        <f>'Data Sheet'!I49</f>
        <v>  14.04 </v>
      </c>
      <c r="J12" s="1" t="str">
        <f>'Data Sheet'!J49</f>
        <v>  25.24 </v>
      </c>
      <c r="K12" s="1" t="str">
        <f>'Data Sheet'!K49</f>
        <v>  28.89 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2" t="s">
        <v>19</v>
      </c>
      <c r="B14" s="16" t="str">
        <f t="shared" ref="B14:K14" si="1">IF(B4&gt;0,B6/B4,"")</f>
        <v>53%</v>
      </c>
      <c r="C14" s="16" t="str">
        <f t="shared" si="1"/>
        <v>54%</v>
      </c>
      <c r="D14" s="16" t="str">
        <f t="shared" si="1"/>
        <v>53%</v>
      </c>
      <c r="E14" s="16" t="str">
        <f t="shared" si="1"/>
        <v>54%</v>
      </c>
      <c r="F14" s="16" t="str">
        <f t="shared" si="1"/>
        <v>51%</v>
      </c>
      <c r="G14" s="16" t="str">
        <f t="shared" si="1"/>
        <v>57%</v>
      </c>
      <c r="H14" s="16" t="str">
        <f t="shared" si="1"/>
        <v>55%</v>
      </c>
      <c r="I14" s="16" t="str">
        <f t="shared" si="1"/>
        <v>58%</v>
      </c>
      <c r="J14" s="16" t="str">
        <f t="shared" si="1"/>
        <v>61%</v>
      </c>
      <c r="K14" s="16" t="str">
        <f t="shared" si="1"/>
        <v>60%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2.86"/>
    <col customWidth="1" min="2" max="2" width="13.43"/>
    <col customWidth="1" min="3" max="11" width="15.43"/>
  </cols>
  <sheetData>
    <row r="1">
      <c r="A1" s="1" t="str">
        <f>'Profit &amp; Loss'!A1</f>
        <v> UGRO CAPITAL LTD </v>
      </c>
      <c r="B1" s="2"/>
      <c r="C1" s="2"/>
      <c r="D1" s="2"/>
      <c r="E1" s="3" t="str">
        <f>UPDATE</f>
        <v>  </v>
      </c>
      <c r="F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2"/>
      <c r="H2" s="2"/>
      <c r="I2" s="6"/>
      <c r="J2" s="6"/>
      <c r="K2" s="6"/>
    </row>
    <row r="3">
      <c r="A3" s="7" t="s">
        <v>1</v>
      </c>
      <c r="B3" s="8" t="str">
        <f>'Data Sheet'!B56</f>
        <v>Mar-14</v>
      </c>
      <c r="C3" s="8" t="str">
        <f>'Data Sheet'!C56</f>
        <v>Mar-15</v>
      </c>
      <c r="D3" s="8" t="str">
        <f>'Data Sheet'!D56</f>
        <v>Mar-16</v>
      </c>
      <c r="E3" s="8" t="str">
        <f>'Data Sheet'!E56</f>
        <v>Mar-17</v>
      </c>
      <c r="F3" s="8" t="str">
        <f>'Data Sheet'!F56</f>
        <v>Mar-18</v>
      </c>
      <c r="G3" s="8" t="str">
        <f>'Data Sheet'!G56</f>
        <v>Mar-19</v>
      </c>
      <c r="H3" s="8" t="str">
        <f>'Data Sheet'!H56</f>
        <v>Mar-20</v>
      </c>
      <c r="I3" s="8" t="str">
        <f>'Data Sheet'!I56</f>
        <v>Mar-21</v>
      </c>
      <c r="J3" s="8" t="str">
        <f>'Data Sheet'!J56</f>
        <v>Mar-22</v>
      </c>
      <c r="K3" s="8" t="str">
        <f>'Data Sheet'!K56</f>
        <v>Mar-23</v>
      </c>
    </row>
    <row r="4">
      <c r="A4" s="6" t="s">
        <v>30</v>
      </c>
      <c r="B4" s="18" t="str">
        <f>'Data Sheet'!B57</f>
        <v>  4.70 </v>
      </c>
      <c r="C4" s="18" t="str">
        <f>'Data Sheet'!C57</f>
        <v>  4.70 </v>
      </c>
      <c r="D4" s="18" t="str">
        <f>'Data Sheet'!D57</f>
        <v>  4.70 </v>
      </c>
      <c r="E4" s="18" t="str">
        <f>'Data Sheet'!E57</f>
        <v>  4.70 </v>
      </c>
      <c r="F4" s="18" t="str">
        <f>'Data Sheet'!F57</f>
        <v>  4.70 </v>
      </c>
      <c r="G4" s="18" t="str">
        <f>'Data Sheet'!G57</f>
        <v>  23.33 </v>
      </c>
      <c r="H4" s="18" t="str">
        <f>'Data Sheet'!H57</f>
        <v>  70.53 </v>
      </c>
      <c r="I4" s="18" t="str">
        <f>'Data Sheet'!I57</f>
        <v>  70.53 </v>
      </c>
      <c r="J4" s="18" t="str">
        <f>'Data Sheet'!J57</f>
        <v>  70.56 </v>
      </c>
      <c r="K4" s="18" t="str">
        <f>'Data Sheet'!K57</f>
        <v>  69.32 </v>
      </c>
    </row>
    <row r="5">
      <c r="A5" s="6" t="s">
        <v>31</v>
      </c>
      <c r="B5" s="18" t="str">
        <f>'Data Sheet'!B58</f>
        <v>  22.85 </v>
      </c>
      <c r="C5" s="18" t="str">
        <f>'Data Sheet'!C58</f>
        <v>  24.52 </v>
      </c>
      <c r="D5" s="18" t="str">
        <f>'Data Sheet'!D58</f>
        <v>  27.34 </v>
      </c>
      <c r="E5" s="18" t="str">
        <f>'Data Sheet'!E58</f>
        <v>  29.36 </v>
      </c>
      <c r="F5" s="18" t="str">
        <f>'Data Sheet'!F58</f>
        <v>  32.34 </v>
      </c>
      <c r="G5" s="18" t="str">
        <f>'Data Sheet'!G58</f>
        <v>  763.23 </v>
      </c>
      <c r="H5" s="18" t="str">
        <f>'Data Sheet'!H58</f>
        <v>  851.00 </v>
      </c>
      <c r="I5" s="18" t="str">
        <f>'Data Sheet'!I58</f>
        <v>  881.91 </v>
      </c>
      <c r="J5" s="18" t="str">
        <f>'Data Sheet'!J58</f>
        <v>  896.00 </v>
      </c>
      <c r="K5" s="18" t="str">
        <f>'Data Sheet'!K58</f>
        <v>  914.72 </v>
      </c>
    </row>
    <row r="6">
      <c r="A6" s="6" t="s">
        <v>32</v>
      </c>
      <c r="B6" s="18" t="str">
        <f>'Data Sheet'!B59</f>
        <v/>
      </c>
      <c r="C6" s="18" t="str">
        <f>'Data Sheet'!C59</f>
        <v/>
      </c>
      <c r="D6" s="18" t="str">
        <f>'Data Sheet'!D59</f>
        <v/>
      </c>
      <c r="E6" s="18" t="str">
        <f>'Data Sheet'!E59</f>
        <v/>
      </c>
      <c r="F6" s="18" t="str">
        <f>'Data Sheet'!F59</f>
        <v/>
      </c>
      <c r="G6" s="18" t="str">
        <f>'Data Sheet'!G59</f>
        <v>  9.74 </v>
      </c>
      <c r="H6" s="18" t="str">
        <f>'Data Sheet'!H59</f>
        <v>  254.54 </v>
      </c>
      <c r="I6" s="18" t="str">
        <f>'Data Sheet'!I59</f>
        <v>  765.70 </v>
      </c>
      <c r="J6" s="18" t="str">
        <f>'Data Sheet'!J59</f>
        <v>  1,802.24 </v>
      </c>
      <c r="K6" s="18" t="str">
        <f>'Data Sheet'!K59</f>
        <v>  3,148.93 </v>
      </c>
    </row>
    <row r="7">
      <c r="A7" s="6" t="s">
        <v>33</v>
      </c>
      <c r="B7" s="18" t="str">
        <f>'Data Sheet'!B60</f>
        <v>  0.80 </v>
      </c>
      <c r="C7" s="18" t="str">
        <f>'Data Sheet'!C60</f>
        <v>  0.44 </v>
      </c>
      <c r="D7" s="18" t="str">
        <f>'Data Sheet'!D60</f>
        <v>  0.21 </v>
      </c>
      <c r="E7" s="18" t="str">
        <f>'Data Sheet'!E60</f>
        <v>  0.18 </v>
      </c>
      <c r="F7" s="18" t="str">
        <f>'Data Sheet'!F60</f>
        <v/>
      </c>
      <c r="G7" s="18" t="str">
        <f>'Data Sheet'!G60</f>
        <v>  72.18 </v>
      </c>
      <c r="H7" s="18" t="str">
        <f>'Data Sheet'!H60</f>
        <v>  36.39 </v>
      </c>
      <c r="I7" s="18" t="str">
        <f>'Data Sheet'!I60</f>
        <v>  36.64 </v>
      </c>
      <c r="J7" s="18" t="str">
        <f>'Data Sheet'!J60</f>
        <v>  86.11 </v>
      </c>
      <c r="K7" s="18" t="str">
        <f>'Data Sheet'!K60</f>
        <v>  172.62 </v>
      </c>
    </row>
    <row r="8">
      <c r="A8" s="2" t="s">
        <v>34</v>
      </c>
      <c r="B8" s="19" t="str">
        <f>'Data Sheet'!B61</f>
        <v>  28.35 </v>
      </c>
      <c r="C8" s="19" t="str">
        <f>'Data Sheet'!C61</f>
        <v>  29.66 </v>
      </c>
      <c r="D8" s="19" t="str">
        <f>'Data Sheet'!D61</f>
        <v>  32.25 </v>
      </c>
      <c r="E8" s="19" t="str">
        <f>'Data Sheet'!E61</f>
        <v>  34.24 </v>
      </c>
      <c r="F8" s="19" t="str">
        <f>'Data Sheet'!F61</f>
        <v>  37.04 </v>
      </c>
      <c r="G8" s="19" t="str">
        <f>'Data Sheet'!G61</f>
        <v>  868.48 </v>
      </c>
      <c r="H8" s="19" t="str">
        <f>'Data Sheet'!H61</f>
        <v>  1,212.46 </v>
      </c>
      <c r="I8" s="19" t="str">
        <f>'Data Sheet'!I61</f>
        <v>  1,754.78 </v>
      </c>
      <c r="J8" s="19" t="str">
        <f>'Data Sheet'!J61</f>
        <v>  2,854.91 </v>
      </c>
      <c r="K8" s="19" t="str">
        <f>'Data Sheet'!K61</f>
        <v>  4,305.59 </v>
      </c>
    </row>
    <row r="9">
      <c r="A9" s="2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6" t="s">
        <v>35</v>
      </c>
      <c r="B10" s="18" t="str">
        <f>'Data Sheet'!B62</f>
        <v/>
      </c>
      <c r="C10" s="18" t="str">
        <f>'Data Sheet'!C62</f>
        <v/>
      </c>
      <c r="D10" s="18" t="str">
        <f>'Data Sheet'!D62</f>
        <v/>
      </c>
      <c r="E10" s="18" t="str">
        <f>'Data Sheet'!E62</f>
        <v/>
      </c>
      <c r="F10" s="18" t="str">
        <f>'Data Sheet'!F62</f>
        <v/>
      </c>
      <c r="G10" s="18" t="str">
        <f>'Data Sheet'!G62</f>
        <v>  20.19 </v>
      </c>
      <c r="H10" s="18" t="str">
        <f>'Data Sheet'!H62</f>
        <v>  37.70 </v>
      </c>
      <c r="I10" s="18" t="str">
        <f>'Data Sheet'!I62</f>
        <v>  36.25 </v>
      </c>
      <c r="J10" s="18" t="str">
        <f>'Data Sheet'!J62</f>
        <v>  55.71 </v>
      </c>
      <c r="K10" s="18" t="str">
        <f>'Data Sheet'!K62</f>
        <v>  84.85 </v>
      </c>
    </row>
    <row r="11">
      <c r="A11" s="6" t="s">
        <v>36</v>
      </c>
      <c r="B11" s="18" t="str">
        <f>'Data Sheet'!B63</f>
        <v/>
      </c>
      <c r="C11" s="18" t="str">
        <f>'Data Sheet'!C63</f>
        <v/>
      </c>
      <c r="D11" s="18" t="str">
        <f>'Data Sheet'!D63</f>
        <v/>
      </c>
      <c r="E11" s="18" t="str">
        <f>'Data Sheet'!E63</f>
        <v/>
      </c>
      <c r="F11" s="18" t="str">
        <f>'Data Sheet'!F63</f>
        <v/>
      </c>
      <c r="G11" s="18" t="str">
        <f>'Data Sheet'!G63</f>
        <v>  10.87 </v>
      </c>
      <c r="H11" s="18" t="str">
        <f>'Data Sheet'!H63</f>
        <v>  0.94 </v>
      </c>
      <c r="I11" s="18" t="str">
        <f>'Data Sheet'!I63</f>
        <v>  3.88 </v>
      </c>
      <c r="J11" s="18" t="str">
        <f>'Data Sheet'!J63</f>
        <v>  5.89 </v>
      </c>
      <c r="K11" s="18" t="str">
        <f>'Data Sheet'!K63</f>
        <v>  14.34 </v>
      </c>
    </row>
    <row r="12">
      <c r="A12" s="6" t="s">
        <v>37</v>
      </c>
      <c r="B12" s="18" t="str">
        <f>'Data Sheet'!B64</f>
        <v>  25.82 </v>
      </c>
      <c r="C12" s="18" t="str">
        <f>'Data Sheet'!C64</f>
        <v>  15.17 </v>
      </c>
      <c r="D12" s="18" t="str">
        <f>'Data Sheet'!D64</f>
        <v>  24.55 </v>
      </c>
      <c r="E12" s="18" t="str">
        <f>'Data Sheet'!E64</f>
        <v>  25.79 </v>
      </c>
      <c r="F12" s="18" t="str">
        <f>'Data Sheet'!F64</f>
        <v>  36.11 </v>
      </c>
      <c r="G12" s="18" t="str">
        <f>'Data Sheet'!G64</f>
        <v>  106.79 </v>
      </c>
      <c r="H12" s="18" t="str">
        <f>'Data Sheet'!H64</f>
        <v>  72.51 </v>
      </c>
      <c r="I12" s="18" t="str">
        <f>'Data Sheet'!I64</f>
        <v>  55.23 </v>
      </c>
      <c r="J12" s="18" t="str">
        <f>'Data Sheet'!J64</f>
        <v>  69.44 </v>
      </c>
      <c r="K12" s="18" t="str">
        <f>'Data Sheet'!K64</f>
        <v>  60.11 </v>
      </c>
    </row>
    <row r="13">
      <c r="A13" s="6" t="s">
        <v>38</v>
      </c>
      <c r="B13" s="18" t="str">
        <f>'Data Sheet'!B65</f>
        <v>  2.53 </v>
      </c>
      <c r="C13" s="18" t="str">
        <f>'Data Sheet'!C65</f>
        <v>  14.49 </v>
      </c>
      <c r="D13" s="18" t="str">
        <f>'Data Sheet'!D65</f>
        <v>  7.70 </v>
      </c>
      <c r="E13" s="18" t="str">
        <f>'Data Sheet'!E65</f>
        <v>  8.45 </v>
      </c>
      <c r="F13" s="18" t="str">
        <f>'Data Sheet'!F65</f>
        <v>  0.93 </v>
      </c>
      <c r="G13" s="18" t="str">
        <f>'Data Sheet'!G65</f>
        <v>  730.63 </v>
      </c>
      <c r="H13" s="18" t="str">
        <f>'Data Sheet'!H65</f>
        <v>  1,101.31 </v>
      </c>
      <c r="I13" s="18" t="str">
        <f>'Data Sheet'!I65</f>
        <v>  1,659.42 </v>
      </c>
      <c r="J13" s="18" t="str">
        <f>'Data Sheet'!J65</f>
        <v>  2,723.87 </v>
      </c>
      <c r="K13" s="18" t="str">
        <f>'Data Sheet'!K65</f>
        <v>  4,146.29 </v>
      </c>
    </row>
    <row r="14">
      <c r="A14" s="2" t="s">
        <v>34</v>
      </c>
      <c r="B14" s="18" t="str">
        <f>'Data Sheet'!B66</f>
        <v>  28.35 </v>
      </c>
      <c r="C14" s="18" t="str">
        <f>'Data Sheet'!C66</f>
        <v>  29.66 </v>
      </c>
      <c r="D14" s="18" t="str">
        <f>'Data Sheet'!D66</f>
        <v>  32.25 </v>
      </c>
      <c r="E14" s="18" t="str">
        <f>'Data Sheet'!E66</f>
        <v>  34.24 </v>
      </c>
      <c r="F14" s="18" t="str">
        <f>'Data Sheet'!F66</f>
        <v>  37.04 </v>
      </c>
      <c r="G14" s="18" t="str">
        <f>'Data Sheet'!G66</f>
        <v>  868.48 </v>
      </c>
      <c r="H14" s="18" t="str">
        <f>'Data Sheet'!H66</f>
        <v>  1,212.46 </v>
      </c>
      <c r="I14" s="18" t="str">
        <f>'Data Sheet'!I66</f>
        <v>  1,754.78 </v>
      </c>
      <c r="J14" s="18" t="str">
        <f>'Data Sheet'!J66</f>
        <v>  2,854.91 </v>
      </c>
      <c r="K14" s="18" t="str">
        <f>'Data Sheet'!K66</f>
        <v>  4,305.59 </v>
      </c>
    </row>
    <row r="1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6" t="s">
        <v>39</v>
      </c>
      <c r="B16" s="10" t="str">
        <f t="shared" ref="B16:K16" si="1">B13-B7</f>
        <v>  1.73 </v>
      </c>
      <c r="C16" s="10" t="str">
        <f t="shared" si="1"/>
        <v>  14.05 </v>
      </c>
      <c r="D16" s="10" t="str">
        <f t="shared" si="1"/>
        <v>  7.49 </v>
      </c>
      <c r="E16" s="10" t="str">
        <f t="shared" si="1"/>
        <v>  8.27 </v>
      </c>
      <c r="F16" s="10" t="str">
        <f t="shared" si="1"/>
        <v>  0.93 </v>
      </c>
      <c r="G16" s="10" t="str">
        <f t="shared" si="1"/>
        <v>  658.45 </v>
      </c>
      <c r="H16" s="10" t="str">
        <f t="shared" si="1"/>
        <v>  1,064.92 </v>
      </c>
      <c r="I16" s="10" t="str">
        <f t="shared" si="1"/>
        <v>  1,622.78 </v>
      </c>
      <c r="J16" s="10" t="str">
        <f t="shared" si="1"/>
        <v>  2,637.76 </v>
      </c>
      <c r="K16" s="10" t="str">
        <f t="shared" si="1"/>
        <v>  3,973.67 </v>
      </c>
    </row>
    <row r="17">
      <c r="A17" s="6" t="s">
        <v>40</v>
      </c>
      <c r="B17" s="10" t="str">
        <f>'Data Sheet'!B67</f>
        <v/>
      </c>
      <c r="C17" s="10" t="str">
        <f>'Data Sheet'!C67</f>
        <v/>
      </c>
      <c r="D17" s="10" t="str">
        <f>'Data Sheet'!D67</f>
        <v/>
      </c>
      <c r="E17" s="10" t="str">
        <f>'Data Sheet'!E67</f>
        <v/>
      </c>
      <c r="F17" s="10" t="str">
        <f>'Data Sheet'!F67</f>
        <v/>
      </c>
      <c r="G17" s="10" t="str">
        <f>'Data Sheet'!G67</f>
        <v>  2.32 </v>
      </c>
      <c r="H17" s="10" t="str">
        <f>'Data Sheet'!H67</f>
        <v>  6.58 </v>
      </c>
      <c r="I17" s="10" t="str">
        <f>'Data Sheet'!I67</f>
        <v/>
      </c>
      <c r="J17" s="10" t="str">
        <f>'Data Sheet'!J67</f>
        <v/>
      </c>
      <c r="K17" s="10" t="str">
        <f>'Data Sheet'!K67</f>
        <v/>
      </c>
    </row>
    <row r="18">
      <c r="A18" s="6" t="s">
        <v>41</v>
      </c>
      <c r="B18" s="10" t="str">
        <f>'Data Sheet'!B68</f>
        <v/>
      </c>
      <c r="C18" s="10" t="str">
        <f>'Data Sheet'!C68</f>
        <v>  11.54 </v>
      </c>
      <c r="D18" s="10" t="str">
        <f>'Data Sheet'!D68</f>
        <v>  3.65 </v>
      </c>
      <c r="E18" s="10" t="str">
        <f>'Data Sheet'!E68</f>
        <v>  7.63 </v>
      </c>
      <c r="F18" s="10" t="str">
        <f>'Data Sheet'!F68</f>
        <v/>
      </c>
      <c r="G18" s="10" t="str">
        <f>'Data Sheet'!G68</f>
        <v/>
      </c>
      <c r="H18" s="10" t="str">
        <f>'Data Sheet'!H68</f>
        <v/>
      </c>
      <c r="I18" s="10" t="str">
        <f>'Data Sheet'!I68</f>
        <v/>
      </c>
      <c r="J18" s="10" t="str">
        <f>'Data Sheet'!J68</f>
        <v/>
      </c>
      <c r="K18" s="10" t="str">
        <f>'Data Sheet'!K68</f>
        <v/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 t="s">
        <v>42</v>
      </c>
      <c r="B20" s="10" t="str">
        <f>IF('Profit &amp; Loss'!B4&gt;0,'Balance Sheet'!B17/('Profit &amp; Loss'!B4/365),0)</f>
        <v>  -   </v>
      </c>
      <c r="C20" s="10" t="str">
        <f>IF('Profit &amp; Loss'!C4&gt;0,'Balance Sheet'!C17/('Profit &amp; Loss'!C4/365),0)</f>
        <v>  -   </v>
      </c>
      <c r="D20" s="10" t="str">
        <f>IF('Profit &amp; Loss'!D4&gt;0,'Balance Sheet'!D17/('Profit &amp; Loss'!D4/365),0)</f>
        <v>  -   </v>
      </c>
      <c r="E20" s="10" t="str">
        <f>IF('Profit &amp; Loss'!E4&gt;0,'Balance Sheet'!E17/('Profit &amp; Loss'!E4/365),0)</f>
        <v>  -   </v>
      </c>
      <c r="F20" s="10" t="str">
        <f>IF('Profit &amp; Loss'!F4&gt;0,'Balance Sheet'!F17/('Profit &amp; Loss'!F4/365),0)</f>
        <v>  -   </v>
      </c>
      <c r="G20" s="10" t="str">
        <f>IF('Profit &amp; Loss'!G4&gt;0,'Balance Sheet'!G17/('Profit &amp; Loss'!G4/365),0)</f>
        <v>  19.27 </v>
      </c>
      <c r="H20" s="10" t="str">
        <f>IF('Profit &amp; Loss'!H4&gt;0,'Balance Sheet'!H17/('Profit &amp; Loss'!H4/365),0)</f>
        <v>  22.84 </v>
      </c>
      <c r="I20" s="10" t="str">
        <f>IF('Profit &amp; Loss'!I4&gt;0,'Balance Sheet'!I17/('Profit &amp; Loss'!I4/365),0)</f>
        <v>  -   </v>
      </c>
      <c r="J20" s="10" t="str">
        <f>IF('Profit &amp; Loss'!J4&gt;0,'Balance Sheet'!J17/('Profit &amp; Loss'!J4/365),0)</f>
        <v>  -   </v>
      </c>
      <c r="K20" s="10" t="str">
        <f>IF('Profit &amp; Loss'!K4&gt;0,'Balance Sheet'!K17/('Profit &amp; Loss'!K4/365),0)</f>
        <v>  -   </v>
      </c>
    </row>
    <row r="21" ht="15.75" customHeight="1">
      <c r="A21" s="6" t="s">
        <v>43</v>
      </c>
      <c r="B21" s="10" t="str">
        <f>IF('Balance Sheet'!B18&gt;0,'Profit &amp; Loss'!B4/'Balance Sheet'!B18,0)</f>
        <v>  -   </v>
      </c>
      <c r="C21" s="10" t="str">
        <f>IF('Balance Sheet'!C18&gt;0,'Profit &amp; Loss'!C4/'Balance Sheet'!C18,0)</f>
        <v>  0.21 </v>
      </c>
      <c r="D21" s="10" t="str">
        <f>IF('Balance Sheet'!D18&gt;0,'Profit &amp; Loss'!D4/'Balance Sheet'!D18,0)</f>
        <v>  1.04 </v>
      </c>
      <c r="E21" s="10" t="str">
        <f>IF('Balance Sheet'!E18&gt;0,'Profit &amp; Loss'!E4/'Balance Sheet'!E18,0)</f>
        <v>  0.31 </v>
      </c>
      <c r="F21" s="10" t="str">
        <f>IF('Balance Sheet'!F18&gt;0,'Profit &amp; Loss'!F4/'Balance Sheet'!F18,0)</f>
        <v>  -   </v>
      </c>
      <c r="G21" s="10" t="str">
        <f>IF('Balance Sheet'!G18&gt;0,'Profit &amp; Loss'!G4/'Balance Sheet'!G18,0)</f>
        <v>  -   </v>
      </c>
      <c r="H21" s="10" t="str">
        <f>IF('Balance Sheet'!H18&gt;0,'Profit &amp; Loss'!H4/'Balance Sheet'!H18,0)</f>
        <v>  -   </v>
      </c>
      <c r="I21" s="10" t="str">
        <f>IF('Balance Sheet'!I18&gt;0,'Profit &amp; Loss'!I4/'Balance Sheet'!I18,0)</f>
        <v>  -   </v>
      </c>
      <c r="J21" s="10" t="str">
        <f>IF('Balance Sheet'!J18&gt;0,'Profit &amp; Loss'!J4/'Balance Sheet'!J18,0)</f>
        <v>  -   </v>
      </c>
      <c r="K21" s="10" t="str">
        <f>IF('Balance Sheet'!K18&gt;0,'Profit &amp; Loss'!K4/'Balance Sheet'!K18,0)</f>
        <v>  -   </v>
      </c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 t="s">
        <v>44</v>
      </c>
      <c r="B23" s="16" t="str">
        <f>IF(SUM('Balance Sheet'!B4:B5)&gt;0,'Profit &amp; Loss'!B12/SUM('Balance Sheet'!B4:B5),"")</f>
        <v>14%</v>
      </c>
      <c r="C23" s="16" t="str">
        <f>IF(SUM('Balance Sheet'!C4:C5)&gt;0,'Profit &amp; Loss'!C12/SUM('Balance Sheet'!C4:C5),"")</f>
        <v>6%</v>
      </c>
      <c r="D23" s="16" t="str">
        <f>IF(SUM('Balance Sheet'!D4:D5)&gt;0,'Profit &amp; Loss'!D12/SUM('Balance Sheet'!D4:D5),"")</f>
        <v>9%</v>
      </c>
      <c r="E23" s="16" t="str">
        <f>IF(SUM('Balance Sheet'!E4:E5)&gt;0,'Profit &amp; Loss'!E12/SUM('Balance Sheet'!E4:E5),"")</f>
        <v>6%</v>
      </c>
      <c r="F23" s="16" t="str">
        <f>IF(SUM('Balance Sheet'!F4:F5)&gt;0,'Profit &amp; Loss'!F12/SUM('Balance Sheet'!F4:F5),"")</f>
        <v>8%</v>
      </c>
      <c r="G23" s="16" t="str">
        <f>IF(SUM('Balance Sheet'!G4:G5)&gt;0,'Profit &amp; Loss'!G12/SUM('Balance Sheet'!G4:G5),"")</f>
        <v>1%</v>
      </c>
      <c r="H23" s="16" t="str">
        <f>IF(SUM('Balance Sheet'!H4:H5)&gt;0,'Profit &amp; Loss'!H12/SUM('Balance Sheet'!H4:H5),"")</f>
        <v>2%</v>
      </c>
      <c r="I23" s="16" t="str">
        <f>IF(SUM('Balance Sheet'!I4:I5)&gt;0,'Profit &amp; Loss'!I12/SUM('Balance Sheet'!I4:I5),"")</f>
        <v>3%</v>
      </c>
      <c r="J23" s="16" t="str">
        <f>IF(SUM('Balance Sheet'!J4:J5)&gt;0,'Profit &amp; Loss'!J12/SUM('Balance Sheet'!J4:J5),"")</f>
        <v>2%</v>
      </c>
      <c r="K23" s="16" t="str">
        <f>IF(SUM('Balance Sheet'!K4:K5)&gt;0,'Profit &amp; Loss'!K12/SUM('Balance Sheet'!K4:K5),"")</f>
        <v>4%</v>
      </c>
    </row>
    <row r="24" ht="15.75" customHeight="1">
      <c r="A24" s="2" t="s">
        <v>45</v>
      </c>
      <c r="B24" s="16"/>
      <c r="C24" s="16" t="str">
        <f>IF((B4+B5+B6+C4+C5+C6)&gt;0,('Profit &amp; Loss'!C10+'Profit &amp; Loss'!C9)*2/(B4+B5+B6+C4+C5+C6),"")</f>
        <v>6%</v>
      </c>
      <c r="D24" s="16" t="str">
        <f>IF((C4+C5+C6+D4+D5+D6)&gt;0,('Profit &amp; Loss'!D10+'Profit &amp; Loss'!D9)*2/(C4+C5+C6+D4+D5+D6),"")</f>
        <v>11%</v>
      </c>
      <c r="E24" s="16" t="str">
        <f>IF((D4+D5+D6+E4+E5+E6)&gt;0,('Profit &amp; Loss'!E10+'Profit &amp; Loss'!E9)*2/(D4+D5+D6+E4+E5+E6),"")</f>
        <v>6%</v>
      </c>
      <c r="F24" s="16" t="str">
        <f>IF((E4+E5+E6+F4+F5+F6)&gt;0,('Profit &amp; Loss'!F10+'Profit &amp; Loss'!F9)*2/(E4+E5+E6+F4+F5+F6),"")</f>
        <v>9%</v>
      </c>
      <c r="G24" s="16" t="str">
        <f>IF((F4+F5+F6+G4+G5+G6)&gt;0,('Profit &amp; Loss'!G10+'Profit &amp; Loss'!G9)*2/(F4+F5+F6+G4+G5+G6),"")</f>
        <v>1%</v>
      </c>
      <c r="H24" s="16" t="str">
        <f>IF((G4+G5+G6+H4+H5+H6)&gt;0,('Profit &amp; Loss'!H10+'Profit &amp; Loss'!H9)*2/(G4+G5+G6+H4+H5+H6),"")</f>
        <v>2%</v>
      </c>
      <c r="I24" s="16" t="str">
        <f>IF((H4+H5+H6+I4+I5+I6)&gt;0,('Profit &amp; Loss'!I10+'Profit &amp; Loss'!I9)*2/(H4+H5+H6+I4+I5+I6),"")</f>
        <v>4%</v>
      </c>
      <c r="J24" s="16" t="str">
        <f>IF((I4+I5+I6+J4+J5+J6)&gt;0,('Profit &amp; Loss'!J10+'Profit &amp; Loss'!J9)*2/(I4+I5+I6+J4+J5+J6),"")</f>
        <v>7%</v>
      </c>
      <c r="K24" s="16" t="str">
        <f>IF((J4+J5+J6+K4+K5+K6)&gt;0,('Profit &amp; Loss'!K10+'Profit &amp; Loss'!K9)*2/(J4+J5+J6+K4+K5+K6),"")</f>
        <v>11%</v>
      </c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6.86"/>
    <col customWidth="1" min="2" max="11" width="13.43"/>
  </cols>
  <sheetData>
    <row r="1">
      <c r="A1" s="1" t="str">
        <f>'Balance Sheet'!A1</f>
        <v> UGRO CAPITAL LTD </v>
      </c>
      <c r="B1" s="2"/>
      <c r="C1" s="2"/>
      <c r="D1" s="2"/>
      <c r="E1" s="3" t="str">
        <f>UPDATE</f>
        <v>  </v>
      </c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Sheet'!B81</f>
        <v>Mar-14</v>
      </c>
      <c r="C3" s="8" t="str">
        <f>'Data Sheet'!C81</f>
        <v>Mar-15</v>
      </c>
      <c r="D3" s="8" t="str">
        <f>'Data Sheet'!D81</f>
        <v>Mar-16</v>
      </c>
      <c r="E3" s="8" t="str">
        <f>'Data Sheet'!E81</f>
        <v>Mar-17</v>
      </c>
      <c r="F3" s="8" t="str">
        <f>'Data Sheet'!F81</f>
        <v>Mar-18</v>
      </c>
      <c r="G3" s="8" t="str">
        <f>'Data Sheet'!G81</f>
        <v>Mar-19</v>
      </c>
      <c r="H3" s="8" t="str">
        <f>'Data Sheet'!H81</f>
        <v>Mar-20</v>
      </c>
      <c r="I3" s="8" t="str">
        <f>'Data Sheet'!I81</f>
        <v>Mar-21</v>
      </c>
      <c r="J3" s="8" t="str">
        <f>'Data Sheet'!J81</f>
        <v>Mar-22</v>
      </c>
      <c r="K3" s="8" t="str">
        <f>'Data Sheet'!K81</f>
        <v>Mar-23</v>
      </c>
    </row>
    <row r="4">
      <c r="A4" s="2" t="s">
        <v>46</v>
      </c>
      <c r="B4" s="1" t="str">
        <f>'Data Sheet'!B82</f>
        <v>  24.29 </v>
      </c>
      <c r="C4" s="1" t="str">
        <f>'Data Sheet'!C82</f>
        <v>  -10.32 </v>
      </c>
      <c r="D4" s="1" t="str">
        <f>'Data Sheet'!D82</f>
        <v>  9.24 </v>
      </c>
      <c r="E4" s="1" t="str">
        <f>'Data Sheet'!E82</f>
        <v>  -4.23 </v>
      </c>
      <c r="F4" s="1" t="str">
        <f>'Data Sheet'!F82</f>
        <v>  1.21 </v>
      </c>
      <c r="G4" s="1" t="str">
        <f>'Data Sheet'!G82</f>
        <v>  -86.31 </v>
      </c>
      <c r="H4" s="1" t="str">
        <f>'Data Sheet'!H82</f>
        <v>  -798.81 </v>
      </c>
      <c r="I4" s="1" t="str">
        <f>'Data Sheet'!I82</f>
        <v>  -347.12 </v>
      </c>
      <c r="J4" s="1" t="str">
        <f>'Data Sheet'!J82</f>
        <v>  -1,124.84 </v>
      </c>
      <c r="K4" s="1" t="str">
        <f>'Data Sheet'!K82</f>
        <v>  -1,220.43 </v>
      </c>
    </row>
    <row r="5">
      <c r="A5" s="6" t="s">
        <v>47</v>
      </c>
      <c r="B5" s="10" t="str">
        <f>'Data Sheet'!B83</f>
        <v>  -25.82 </v>
      </c>
      <c r="C5" s="10" t="str">
        <f>'Data Sheet'!C83</f>
        <v>  10.65 </v>
      </c>
      <c r="D5" s="10" t="str">
        <f>'Data Sheet'!D83</f>
        <v>  -6.37 </v>
      </c>
      <c r="E5" s="10" t="str">
        <f>'Data Sheet'!E83</f>
        <v>  0.96 </v>
      </c>
      <c r="F5" s="10" t="str">
        <f>'Data Sheet'!F83</f>
        <v>  -1.20 </v>
      </c>
      <c r="G5" s="10" t="str">
        <f>'Data Sheet'!G83</f>
        <v>  -347.03 </v>
      </c>
      <c r="H5" s="10" t="str">
        <f>'Data Sheet'!H83</f>
        <v>  178.73 </v>
      </c>
      <c r="I5" s="10" t="str">
        <f>'Data Sheet'!I83</f>
        <v>  -45.92 </v>
      </c>
      <c r="J5" s="10" t="str">
        <f>'Data Sheet'!J83</f>
        <v>  43.47 </v>
      </c>
      <c r="K5" s="10" t="str">
        <f>'Data Sheet'!K83</f>
        <v>  -84.54 </v>
      </c>
    </row>
    <row r="6">
      <c r="A6" s="6" t="s">
        <v>48</v>
      </c>
      <c r="B6" s="10" t="str">
        <f>'Data Sheet'!B84</f>
        <v/>
      </c>
      <c r="C6" s="10" t="str">
        <f>'Data Sheet'!C84</f>
        <v/>
      </c>
      <c r="D6" s="10" t="str">
        <f>'Data Sheet'!D84</f>
        <v/>
      </c>
      <c r="E6" s="10" t="str">
        <f>'Data Sheet'!E84</f>
        <v/>
      </c>
      <c r="F6" s="10" t="str">
        <f>'Data Sheet'!F84</f>
        <v/>
      </c>
      <c r="G6" s="10" t="str">
        <f>'Data Sheet'!G84</f>
        <v>  754.21 </v>
      </c>
      <c r="H6" s="10" t="str">
        <f>'Data Sheet'!H84</f>
        <v>  307.95 </v>
      </c>
      <c r="I6" s="10" t="str">
        <f>'Data Sheet'!I84</f>
        <v>  507.95 </v>
      </c>
      <c r="J6" s="10" t="str">
        <f>'Data Sheet'!J84</f>
        <v>  1,023.47 </v>
      </c>
      <c r="K6" s="10" t="str">
        <f>'Data Sheet'!K84</f>
        <v>  1,279.37 </v>
      </c>
    </row>
    <row r="7">
      <c r="A7" s="2" t="s">
        <v>49</v>
      </c>
      <c r="B7" s="1" t="str">
        <f>'Data Sheet'!B85</f>
        <v>  -1.53 </v>
      </c>
      <c r="C7" s="1" t="str">
        <f>'Data Sheet'!C85</f>
        <v>  0.33 </v>
      </c>
      <c r="D7" s="1" t="str">
        <f>'Data Sheet'!D85</f>
        <v>  2.87 </v>
      </c>
      <c r="E7" s="1" t="str">
        <f>'Data Sheet'!E85</f>
        <v>  -3.27 </v>
      </c>
      <c r="F7" s="1" t="str">
        <f>'Data Sheet'!F85</f>
        <v>  0.01 </v>
      </c>
      <c r="G7" s="1" t="str">
        <f>'Data Sheet'!G85</f>
        <v>  320.86 </v>
      </c>
      <c r="H7" s="1" t="str">
        <f>'Data Sheet'!H85</f>
        <v>  -312.12 </v>
      </c>
      <c r="I7" s="1" t="str">
        <f>'Data Sheet'!I85</f>
        <v>  114.91 </v>
      </c>
      <c r="J7" s="1" t="str">
        <f>'Data Sheet'!J85</f>
        <v>  -57.91 </v>
      </c>
      <c r="K7" s="1" t="str">
        <f>'Data Sheet'!K85</f>
        <v>  -25.60 </v>
      </c>
    </row>
    <row r="8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43"/>
    <col customWidth="1" min="3" max="3" width="13.29"/>
    <col customWidth="1" min="4" max="5" width="8.86"/>
    <col customWidth="1" min="6" max="6" width="6.86"/>
    <col customWidth="1" min="7" max="11" width="8.86"/>
  </cols>
  <sheetData>
    <row r="1">
      <c r="A1" s="20" t="s">
        <v>50</v>
      </c>
      <c r="B1" s="6"/>
      <c r="C1" s="21"/>
      <c r="D1" s="6"/>
      <c r="E1" s="6"/>
      <c r="F1" s="6"/>
      <c r="G1" s="6"/>
      <c r="H1" s="6"/>
      <c r="I1" s="6"/>
      <c r="J1" s="6"/>
      <c r="K1" s="6"/>
    </row>
    <row r="2">
      <c r="A2" s="2"/>
      <c r="B2" s="6"/>
      <c r="C2" s="21"/>
      <c r="D2" s="6"/>
      <c r="E2" s="6"/>
      <c r="F2" s="6"/>
      <c r="G2" s="6"/>
      <c r="H2" s="6"/>
      <c r="I2" s="6"/>
      <c r="J2" s="6"/>
      <c r="K2" s="6"/>
    </row>
    <row r="3">
      <c r="A3" s="2" t="s">
        <v>51</v>
      </c>
      <c r="B3" s="6"/>
      <c r="C3" s="21"/>
      <c r="D3" s="6"/>
      <c r="E3" s="6"/>
      <c r="F3" s="6"/>
      <c r="G3" s="6"/>
      <c r="H3" s="6"/>
      <c r="I3" s="6"/>
      <c r="J3" s="6"/>
      <c r="K3" s="6"/>
    </row>
    <row r="4">
      <c r="A4" s="2"/>
      <c r="B4" s="6" t="s">
        <v>52</v>
      </c>
      <c r="C4" s="21"/>
      <c r="D4" s="6"/>
      <c r="E4" s="6"/>
      <c r="F4" s="6"/>
      <c r="G4" s="6"/>
      <c r="H4" s="6"/>
      <c r="I4" s="6"/>
      <c r="J4" s="6"/>
      <c r="K4" s="6"/>
    </row>
    <row r="5">
      <c r="A5" s="2"/>
      <c r="B5" s="6" t="s">
        <v>53</v>
      </c>
      <c r="C5" s="21"/>
      <c r="D5" s="6"/>
      <c r="E5" s="6"/>
      <c r="F5" s="6"/>
      <c r="G5" s="6"/>
      <c r="H5" s="6"/>
      <c r="I5" s="6"/>
      <c r="J5" s="6"/>
      <c r="K5" s="6"/>
    </row>
    <row r="6">
      <c r="A6" s="2"/>
      <c r="B6" s="6"/>
      <c r="C6" s="21"/>
      <c r="D6" s="6"/>
      <c r="E6" s="6"/>
      <c r="F6" s="6"/>
      <c r="G6" s="6"/>
      <c r="H6" s="6"/>
      <c r="I6" s="6"/>
      <c r="J6" s="6"/>
      <c r="K6" s="6"/>
    </row>
    <row r="7">
      <c r="A7" s="2" t="s">
        <v>54</v>
      </c>
      <c r="B7" s="6"/>
      <c r="C7" s="21"/>
      <c r="D7" s="6"/>
      <c r="E7" s="6"/>
      <c r="F7" s="6"/>
      <c r="G7" s="6"/>
      <c r="H7" s="6"/>
      <c r="I7" s="6"/>
      <c r="J7" s="6"/>
      <c r="K7" s="6"/>
    </row>
    <row r="8">
      <c r="A8" s="2"/>
      <c r="B8" s="6" t="s">
        <v>55</v>
      </c>
      <c r="C8" s="22" t="s">
        <v>56</v>
      </c>
      <c r="D8" s="6"/>
      <c r="E8" s="6"/>
      <c r="F8" s="6"/>
      <c r="G8" s="6"/>
      <c r="H8" s="6"/>
      <c r="I8" s="6"/>
      <c r="J8" s="6"/>
      <c r="K8" s="6"/>
    </row>
    <row r="9">
      <c r="A9" s="2"/>
      <c r="B9" s="6"/>
      <c r="C9" s="21"/>
      <c r="D9" s="6"/>
      <c r="E9" s="6"/>
      <c r="F9" s="6"/>
      <c r="G9" s="6"/>
      <c r="H9" s="6"/>
      <c r="I9" s="6"/>
      <c r="J9" s="6"/>
      <c r="K9" s="6"/>
    </row>
    <row r="10">
      <c r="A10" s="2" t="s">
        <v>57</v>
      </c>
      <c r="B10" s="6"/>
      <c r="C10" s="21"/>
      <c r="D10" s="6"/>
      <c r="E10" s="6"/>
      <c r="F10" s="6"/>
      <c r="G10" s="6"/>
      <c r="H10" s="6"/>
      <c r="I10" s="6"/>
      <c r="J10" s="6"/>
      <c r="K10" s="6"/>
    </row>
    <row r="11">
      <c r="A11" s="2"/>
      <c r="B11" s="6" t="s">
        <v>58</v>
      </c>
      <c r="C11" s="21"/>
      <c r="D11" s="6"/>
      <c r="E11" s="6"/>
      <c r="F11" s="6"/>
      <c r="G11" s="6"/>
      <c r="H11" s="6"/>
      <c r="I11" s="6"/>
      <c r="J11" s="6"/>
      <c r="K11" s="6"/>
    </row>
    <row r="12">
      <c r="A12" s="2"/>
      <c r="B12" s="6"/>
      <c r="C12" s="21"/>
      <c r="D12" s="6"/>
      <c r="E12" s="6"/>
      <c r="F12" s="6"/>
      <c r="G12" s="6"/>
      <c r="H12" s="6"/>
      <c r="I12" s="6"/>
      <c r="J12" s="6"/>
      <c r="K12" s="6"/>
    </row>
    <row r="13">
      <c r="A13" s="2"/>
      <c r="B13" s="6"/>
      <c r="C13" s="21"/>
      <c r="D13" s="6"/>
      <c r="E13" s="6"/>
      <c r="F13" s="6"/>
      <c r="G13" s="6"/>
      <c r="H13" s="6"/>
      <c r="I13" s="6"/>
      <c r="J13" s="6"/>
      <c r="K13" s="6"/>
    </row>
    <row r="14">
      <c r="A14" s="2" t="s">
        <v>59</v>
      </c>
      <c r="B14" s="6"/>
      <c r="C14" s="21"/>
      <c r="D14" s="6"/>
      <c r="E14" s="6"/>
      <c r="F14" s="6"/>
      <c r="G14" s="6"/>
      <c r="H14" s="6"/>
      <c r="I14" s="6"/>
      <c r="J14" s="6"/>
      <c r="K14" s="6"/>
    </row>
    <row r="15">
      <c r="A15" s="2"/>
      <c r="B15" s="6" t="s">
        <v>60</v>
      </c>
      <c r="C15" s="21"/>
      <c r="D15" s="6"/>
      <c r="E15" s="6"/>
      <c r="F15" s="6"/>
      <c r="G15" s="6"/>
      <c r="H15" s="6"/>
      <c r="I15" s="6"/>
      <c r="J15" s="6"/>
      <c r="K15" s="6"/>
    </row>
    <row r="16">
      <c r="A16" s="2"/>
      <c r="B16" s="6" t="s">
        <v>61</v>
      </c>
      <c r="C16" s="21"/>
      <c r="D16" s="6"/>
      <c r="E16" s="6"/>
      <c r="F16" s="6"/>
      <c r="G16" s="23"/>
      <c r="H16" s="6"/>
      <c r="I16" s="6"/>
      <c r="J16" s="6"/>
      <c r="K16" s="6"/>
    </row>
    <row r="17">
      <c r="A17" s="2"/>
      <c r="B17" s="6"/>
      <c r="C17" s="21"/>
      <c r="D17" s="6"/>
      <c r="E17" s="6"/>
      <c r="F17" s="6"/>
      <c r="G17" s="6"/>
      <c r="H17" s="6"/>
      <c r="I17" s="6"/>
      <c r="J17" s="6"/>
      <c r="K17" s="6"/>
    </row>
    <row r="18">
      <c r="A18" s="2"/>
      <c r="B18" s="6"/>
      <c r="C18" s="21"/>
      <c r="D18" s="6"/>
      <c r="E18" s="6"/>
      <c r="F18" s="6"/>
      <c r="G18" s="6"/>
      <c r="H18" s="6"/>
      <c r="I18" s="6"/>
      <c r="J18" s="6"/>
      <c r="K18" s="6"/>
    </row>
    <row r="19">
      <c r="A19" s="2"/>
      <c r="B19" s="6"/>
      <c r="C19" s="21"/>
      <c r="D19" s="6"/>
      <c r="E19" s="6"/>
      <c r="F19" s="6"/>
      <c r="G19" s="6"/>
      <c r="H19" s="6"/>
      <c r="I19" s="6"/>
      <c r="J19" s="6"/>
      <c r="K19" s="6"/>
    </row>
    <row r="20">
      <c r="A20" s="2"/>
      <c r="B20" s="6"/>
      <c r="C20" s="21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2"/>
      <c r="B21" s="6"/>
      <c r="C21" s="21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2"/>
      <c r="B22" s="6"/>
      <c r="C22" s="21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/>
      <c r="B23" s="6"/>
      <c r="C23" s="21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2"/>
      <c r="B24" s="6"/>
      <c r="C24" s="21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2"/>
      <c r="B25" s="6"/>
      <c r="C25" s="21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2"/>
      <c r="B26" s="6"/>
      <c r="C26" s="21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2"/>
      <c r="B27" s="6"/>
      <c r="C27" s="21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2"/>
      <c r="B28" s="6"/>
      <c r="C28" s="21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2"/>
      <c r="B29" s="6"/>
      <c r="C29" s="21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2"/>
      <c r="B30" s="6"/>
      <c r="C30" s="21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2"/>
      <c r="B31" s="6"/>
      <c r="C31" s="21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2"/>
      <c r="B32" s="6"/>
      <c r="C32" s="21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2"/>
      <c r="B33" s="6"/>
      <c r="C33" s="21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2"/>
      <c r="B34" s="6"/>
      <c r="C34" s="21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2"/>
      <c r="B35" s="6"/>
      <c r="C35" s="21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2"/>
      <c r="B36" s="6"/>
      <c r="C36" s="21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2"/>
      <c r="B37" s="6"/>
      <c r="C37" s="21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2"/>
      <c r="B38" s="6"/>
      <c r="C38" s="21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2"/>
      <c r="B39" s="6"/>
      <c r="C39" s="21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2"/>
      <c r="B40" s="6"/>
      <c r="C40" s="21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2"/>
      <c r="B41" s="6"/>
      <c r="C41" s="21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2"/>
      <c r="B42" s="6"/>
      <c r="C42" s="21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2"/>
      <c r="B43" s="6"/>
      <c r="C43" s="21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2"/>
      <c r="B44" s="6"/>
      <c r="C44" s="21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2"/>
      <c r="B45" s="6"/>
      <c r="C45" s="21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2"/>
      <c r="B46" s="6"/>
      <c r="C46" s="21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2"/>
      <c r="B47" s="6"/>
      <c r="C47" s="21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2"/>
      <c r="B48" s="6"/>
      <c r="C48" s="21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2"/>
      <c r="B49" s="6"/>
      <c r="C49" s="21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2"/>
      <c r="B50" s="6"/>
      <c r="C50" s="21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2"/>
      <c r="B51" s="6"/>
      <c r="C51" s="21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2"/>
      <c r="B52" s="6"/>
      <c r="C52" s="21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2"/>
      <c r="B53" s="6"/>
      <c r="C53" s="21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2"/>
      <c r="B54" s="6"/>
      <c r="C54" s="21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2"/>
      <c r="B55" s="6"/>
      <c r="C55" s="21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2"/>
      <c r="B56" s="6"/>
      <c r="C56" s="21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2"/>
      <c r="B57" s="6"/>
      <c r="C57" s="21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2"/>
      <c r="B58" s="6"/>
      <c r="C58" s="21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2"/>
      <c r="B59" s="6"/>
      <c r="C59" s="21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2"/>
      <c r="B60" s="6"/>
      <c r="C60" s="21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2"/>
      <c r="B61" s="6"/>
      <c r="C61" s="21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2"/>
      <c r="B62" s="6"/>
      <c r="C62" s="21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2"/>
      <c r="B63" s="6"/>
      <c r="C63" s="21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2"/>
      <c r="B64" s="6"/>
      <c r="C64" s="21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2"/>
      <c r="B65" s="6"/>
      <c r="C65" s="21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2"/>
      <c r="B66" s="6"/>
      <c r="C66" s="21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2"/>
      <c r="B67" s="6"/>
      <c r="C67" s="21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2"/>
      <c r="B68" s="6"/>
      <c r="C68" s="21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2"/>
      <c r="B69" s="6"/>
      <c r="C69" s="21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2"/>
      <c r="B70" s="6"/>
      <c r="C70" s="21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2"/>
      <c r="B71" s="6"/>
      <c r="C71" s="21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2"/>
      <c r="B72" s="6"/>
      <c r="C72" s="21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2"/>
      <c r="B73" s="6"/>
      <c r="C73" s="21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2"/>
      <c r="B74" s="6"/>
      <c r="C74" s="21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2"/>
      <c r="B75" s="6"/>
      <c r="C75" s="21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2"/>
      <c r="B76" s="6"/>
      <c r="C76" s="21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2"/>
      <c r="B77" s="6"/>
      <c r="C77" s="21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2"/>
      <c r="B78" s="6"/>
      <c r="C78" s="21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2"/>
      <c r="B79" s="6"/>
      <c r="C79" s="21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2"/>
      <c r="B80" s="6"/>
      <c r="C80" s="21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2"/>
      <c r="B81" s="6"/>
      <c r="C81" s="21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2"/>
      <c r="B82" s="6"/>
      <c r="C82" s="21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2"/>
      <c r="B83" s="6"/>
      <c r="C83" s="21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2"/>
      <c r="B84" s="6"/>
      <c r="C84" s="21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2"/>
      <c r="B85" s="6"/>
      <c r="C85" s="21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2"/>
      <c r="B86" s="6"/>
      <c r="C86" s="21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2"/>
      <c r="B87" s="6"/>
      <c r="C87" s="21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2"/>
      <c r="B88" s="6"/>
      <c r="C88" s="21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2"/>
      <c r="B89" s="6"/>
      <c r="C89" s="21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2"/>
      <c r="B90" s="6"/>
      <c r="C90" s="21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2"/>
      <c r="B91" s="6"/>
      <c r="C91" s="21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2"/>
      <c r="B92" s="6"/>
      <c r="C92" s="21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2"/>
      <c r="B93" s="6"/>
      <c r="C93" s="21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2"/>
      <c r="B94" s="6"/>
      <c r="C94" s="21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2"/>
      <c r="B95" s="6"/>
      <c r="C95" s="21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2"/>
      <c r="B96" s="6"/>
      <c r="C96" s="21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2"/>
      <c r="B97" s="6"/>
      <c r="C97" s="21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2"/>
      <c r="B98" s="6"/>
      <c r="C98" s="21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2"/>
      <c r="B99" s="6"/>
      <c r="C99" s="21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2"/>
      <c r="B100" s="6"/>
      <c r="C100" s="21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C8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7.71"/>
    <col customWidth="1" min="2" max="11" width="13.43"/>
  </cols>
  <sheetData>
    <row r="1">
      <c r="A1" s="1" t="s">
        <v>62</v>
      </c>
      <c r="B1" s="1" t="s">
        <v>63</v>
      </c>
      <c r="C1" s="1"/>
      <c r="D1" s="1"/>
      <c r="E1" s="24" t="str">
        <f>IF(B2&lt;&gt;B3, "A NEW VERSION OF THE WORKSHEET IS AVAILABLE", "")</f>
        <v>  </v>
      </c>
    </row>
    <row r="2">
      <c r="A2" s="1" t="s">
        <v>64</v>
      </c>
      <c r="B2" s="10">
        <v>2.1</v>
      </c>
      <c r="C2" s="10"/>
      <c r="D2" s="10"/>
      <c r="E2" s="25" t="s">
        <v>65</v>
      </c>
      <c r="F2" s="26"/>
      <c r="G2" s="26"/>
      <c r="H2" s="26"/>
      <c r="I2" s="26"/>
      <c r="J2" s="26"/>
      <c r="K2" s="27"/>
    </row>
    <row r="3">
      <c r="A3" s="1" t="s">
        <v>66</v>
      </c>
      <c r="B3" s="10">
        <v>2.1</v>
      </c>
      <c r="C3" s="10"/>
      <c r="D3" s="10"/>
      <c r="E3" s="10"/>
      <c r="F3" s="10"/>
      <c r="G3" s="10"/>
      <c r="H3" s="10"/>
      <c r="I3" s="10"/>
      <c r="J3" s="10"/>
      <c r="K3" s="10"/>
    </row>
    <row r="4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</row>
    <row r="5">
      <c r="A5" s="1" t="s">
        <v>67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>
      <c r="A6" s="10" t="s">
        <v>68</v>
      </c>
      <c r="B6" s="10" t="str">
        <f>IF(B9&gt;0, B9/B8, 0)</f>
        <v>  9.25 </v>
      </c>
      <c r="C6" s="10"/>
      <c r="D6" s="10"/>
      <c r="E6" s="10"/>
      <c r="F6" s="10"/>
      <c r="G6" s="10"/>
      <c r="H6" s="10"/>
      <c r="I6" s="10"/>
      <c r="J6" s="10"/>
      <c r="K6" s="10"/>
    </row>
    <row r="7">
      <c r="A7" s="10" t="s">
        <v>69</v>
      </c>
      <c r="B7">
        <v>10.0</v>
      </c>
      <c r="C7" s="10"/>
      <c r="D7" s="10"/>
      <c r="E7" s="10"/>
      <c r="F7" s="10"/>
      <c r="G7" s="10"/>
      <c r="H7" s="10"/>
      <c r="I7" s="10"/>
      <c r="J7" s="10"/>
      <c r="K7" s="10"/>
    </row>
    <row r="8">
      <c r="A8" s="10" t="s">
        <v>70</v>
      </c>
      <c r="B8">
        <v>284.2</v>
      </c>
      <c r="C8" s="10"/>
      <c r="D8" s="10"/>
      <c r="E8" s="10"/>
      <c r="F8" s="10"/>
      <c r="G8" s="10"/>
      <c r="H8" s="10"/>
      <c r="I8" s="10"/>
      <c r="J8" s="10"/>
      <c r="K8" s="10"/>
    </row>
    <row r="9">
      <c r="A9" s="10" t="s">
        <v>71</v>
      </c>
      <c r="B9">
        <v>2628.81</v>
      </c>
      <c r="C9" s="10"/>
      <c r="D9" s="10"/>
      <c r="E9" s="10"/>
      <c r="F9" s="10"/>
      <c r="G9" s="10"/>
      <c r="H9" s="10"/>
      <c r="I9" s="10"/>
      <c r="J9" s="10"/>
      <c r="K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A15" s="1" t="s">
        <v>72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28" t="s">
        <v>73</v>
      </c>
      <c r="B16" s="8">
        <v>41729.0</v>
      </c>
      <c r="C16" s="8">
        <v>42094.0</v>
      </c>
      <c r="D16" s="8">
        <v>42460.0</v>
      </c>
      <c r="E16" s="8">
        <v>42825.0</v>
      </c>
      <c r="F16" s="8">
        <v>43190.0</v>
      </c>
      <c r="G16" s="8">
        <v>43555.0</v>
      </c>
      <c r="H16" s="8">
        <v>43921.0</v>
      </c>
      <c r="I16" s="8">
        <v>44286.0</v>
      </c>
      <c r="J16" s="8">
        <v>44651.0</v>
      </c>
      <c r="K16" s="8">
        <v>45016.0</v>
      </c>
    </row>
    <row r="17">
      <c r="A17" s="10" t="s">
        <v>5</v>
      </c>
      <c r="B17">
        <v>5.68</v>
      </c>
      <c r="C17">
        <v>2.37</v>
      </c>
      <c r="D17">
        <v>3.78</v>
      </c>
      <c r="E17">
        <v>2.34</v>
      </c>
      <c r="F17">
        <v>3.52</v>
      </c>
      <c r="G17">
        <v>43.94</v>
      </c>
      <c r="H17">
        <v>105.14</v>
      </c>
      <c r="I17">
        <v>153.34</v>
      </c>
      <c r="J17">
        <v>312.11</v>
      </c>
      <c r="K17">
        <v>683.76</v>
      </c>
    </row>
    <row r="18">
      <c r="A18" s="10" t="s">
        <v>74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0" t="s">
        <v>75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A20" s="10" t="s">
        <v>76</v>
      </c>
      <c r="B20" s="10"/>
      <c r="C20" s="10"/>
      <c r="D20" s="10"/>
      <c r="E20" s="10"/>
      <c r="F20" s="10"/>
      <c r="G20">
        <v>0.06</v>
      </c>
      <c r="H20">
        <v>0.21</v>
      </c>
      <c r="I20">
        <v>0.11</v>
      </c>
      <c r="J20" s="10"/>
      <c r="K20" s="10"/>
    </row>
    <row r="21" ht="15.75" customHeight="1">
      <c r="A21" s="10" t="s">
        <v>77</v>
      </c>
      <c r="B21" s="10"/>
      <c r="C21" s="10"/>
      <c r="D21" s="10"/>
      <c r="E21" s="10"/>
      <c r="F21" s="10"/>
      <c r="G21">
        <v>0.44</v>
      </c>
      <c r="H21">
        <v>4.04</v>
      </c>
      <c r="I21">
        <v>3.2</v>
      </c>
      <c r="J21">
        <v>5.96</v>
      </c>
      <c r="K21">
        <v>12.29</v>
      </c>
    </row>
    <row r="22" ht="15.75" customHeight="1">
      <c r="A22" s="10" t="s">
        <v>78</v>
      </c>
      <c r="B22">
        <v>0.18</v>
      </c>
      <c r="C22">
        <v>0.19</v>
      </c>
      <c r="D22">
        <v>0.15</v>
      </c>
      <c r="E22">
        <v>0.15</v>
      </c>
      <c r="F22">
        <v>0.11</v>
      </c>
      <c r="G22">
        <v>25.68</v>
      </c>
      <c r="H22">
        <v>48.56</v>
      </c>
      <c r="I22">
        <v>46.56</v>
      </c>
      <c r="J22">
        <v>74.6</v>
      </c>
      <c r="K22">
        <v>142.6</v>
      </c>
    </row>
    <row r="23" ht="15.75" customHeight="1">
      <c r="A23" s="10" t="s">
        <v>79</v>
      </c>
      <c r="B23">
        <v>0.53</v>
      </c>
      <c r="C23">
        <v>0.28</v>
      </c>
      <c r="D23">
        <v>0.06</v>
      </c>
      <c r="E23">
        <v>0.06</v>
      </c>
      <c r="F23">
        <v>0.05</v>
      </c>
      <c r="G23">
        <v>8.64</v>
      </c>
      <c r="H23">
        <v>15.65</v>
      </c>
      <c r="I23">
        <v>13.29</v>
      </c>
      <c r="J23">
        <v>28.01</v>
      </c>
      <c r="K23">
        <v>63.72</v>
      </c>
    </row>
    <row r="24" ht="15.75" customHeight="1">
      <c r="A24" s="10" t="s">
        <v>80</v>
      </c>
      <c r="B24">
        <v>0.07</v>
      </c>
      <c r="C24">
        <v>0.1</v>
      </c>
      <c r="D24">
        <v>0.11</v>
      </c>
      <c r="E24">
        <v>0.11</v>
      </c>
      <c r="F24">
        <v>0.14</v>
      </c>
      <c r="G24">
        <v>1.07</v>
      </c>
      <c r="H24">
        <v>12.3</v>
      </c>
      <c r="I24">
        <v>21.75</v>
      </c>
      <c r="J24">
        <v>33.77</v>
      </c>
      <c r="K24">
        <v>70.41</v>
      </c>
    </row>
    <row r="25" ht="15.75" customHeight="1">
      <c r="A25" s="10" t="s">
        <v>8</v>
      </c>
      <c r="B25">
        <v>0.49</v>
      </c>
      <c r="C25" s="10"/>
      <c r="D25" s="10"/>
      <c r="E25" s="10"/>
      <c r="F25" s="10"/>
      <c r="G25">
        <v>-3.67</v>
      </c>
      <c r="H25" s="10"/>
      <c r="I25" s="10"/>
      <c r="J25" s="10"/>
      <c r="K25" s="10"/>
    </row>
    <row r="26" ht="15.75" customHeight="1">
      <c r="A26" s="10" t="s">
        <v>9</v>
      </c>
      <c r="B26" s="10"/>
      <c r="C26" s="10"/>
      <c r="D26" s="10"/>
      <c r="E26" s="10"/>
      <c r="F26" s="10"/>
      <c r="G26">
        <v>1.78</v>
      </c>
      <c r="H26">
        <v>7.39</v>
      </c>
      <c r="I26">
        <v>11.74</v>
      </c>
      <c r="J26">
        <v>12.33</v>
      </c>
      <c r="K26">
        <v>17.64</v>
      </c>
    </row>
    <row r="27" ht="15.75" customHeight="1">
      <c r="A27" s="10" t="s">
        <v>10</v>
      </c>
      <c r="B27" s="10"/>
      <c r="C27" s="10"/>
      <c r="D27" s="10"/>
      <c r="E27" s="10"/>
      <c r="F27" s="10"/>
      <c r="G27">
        <v>1.05</v>
      </c>
      <c r="H27">
        <v>13.67</v>
      </c>
      <c r="I27">
        <v>44.56</v>
      </c>
      <c r="J27">
        <v>137.26</v>
      </c>
      <c r="K27">
        <v>293.27</v>
      </c>
    </row>
    <row r="28" ht="15.75" customHeight="1">
      <c r="A28" s="10" t="s">
        <v>11</v>
      </c>
      <c r="B28">
        <v>5.39</v>
      </c>
      <c r="C28">
        <v>1.8</v>
      </c>
      <c r="D28">
        <v>3.46</v>
      </c>
      <c r="E28">
        <v>2.02</v>
      </c>
      <c r="F28">
        <v>3.22</v>
      </c>
      <c r="G28">
        <v>1.55</v>
      </c>
      <c r="H28">
        <v>3.32</v>
      </c>
      <c r="I28">
        <v>12.13</v>
      </c>
      <c r="J28">
        <v>20.18</v>
      </c>
      <c r="K28">
        <v>83.83</v>
      </c>
    </row>
    <row r="29" ht="15.75" customHeight="1">
      <c r="A29" s="10" t="s">
        <v>12</v>
      </c>
      <c r="B29">
        <v>1.62</v>
      </c>
      <c r="C29">
        <v>0.13</v>
      </c>
      <c r="D29">
        <v>0.47</v>
      </c>
      <c r="E29">
        <v>0.04</v>
      </c>
      <c r="F29">
        <v>0.25</v>
      </c>
      <c r="G29">
        <v>-2.4</v>
      </c>
      <c r="H29">
        <v>-16.2</v>
      </c>
      <c r="I29">
        <v>-16.6</v>
      </c>
      <c r="J29">
        <v>5.63</v>
      </c>
      <c r="K29">
        <v>44.05</v>
      </c>
    </row>
    <row r="30" ht="15.75" customHeight="1">
      <c r="A30" s="10" t="s">
        <v>13</v>
      </c>
      <c r="B30">
        <v>3.78</v>
      </c>
      <c r="C30">
        <v>1.67</v>
      </c>
      <c r="D30">
        <v>2.99</v>
      </c>
      <c r="E30">
        <v>1.97</v>
      </c>
      <c r="F30">
        <v>2.98</v>
      </c>
      <c r="G30">
        <v>3.95</v>
      </c>
      <c r="H30">
        <v>19.52</v>
      </c>
      <c r="I30">
        <v>28.73</v>
      </c>
      <c r="J30">
        <v>14.55</v>
      </c>
      <c r="K30">
        <v>39.78</v>
      </c>
    </row>
    <row r="31" ht="15.75" customHeight="1">
      <c r="A31" s="10" t="s">
        <v>81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5.75" customHeight="1">
      <c r="A40" s="1" t="s">
        <v>82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5.75" customHeight="1">
      <c r="A41" s="28" t="s">
        <v>73</v>
      </c>
      <c r="B41" s="8">
        <v>44377.0</v>
      </c>
      <c r="C41" s="8">
        <v>44469.0</v>
      </c>
      <c r="D41" s="8">
        <v>44561.0</v>
      </c>
      <c r="E41" s="8">
        <v>44651.0</v>
      </c>
      <c r="F41" s="8">
        <v>44742.0</v>
      </c>
      <c r="G41" s="8">
        <v>44834.0</v>
      </c>
      <c r="H41" s="8">
        <v>44926.0</v>
      </c>
      <c r="I41" s="8">
        <v>45016.0</v>
      </c>
      <c r="J41" s="8">
        <v>45107.0</v>
      </c>
      <c r="K41" s="8">
        <v>45199.0</v>
      </c>
    </row>
    <row r="42" ht="15.75" customHeight="1">
      <c r="A42" s="10" t="s">
        <v>5</v>
      </c>
      <c r="B42">
        <v>51.29</v>
      </c>
      <c r="C42">
        <v>61.83</v>
      </c>
      <c r="D42">
        <v>82.17</v>
      </c>
      <c r="E42">
        <v>111.05</v>
      </c>
      <c r="F42">
        <v>116.9</v>
      </c>
      <c r="G42">
        <v>148.84</v>
      </c>
      <c r="H42">
        <v>181.74</v>
      </c>
      <c r="I42">
        <v>208.97</v>
      </c>
      <c r="J42">
        <v>213.27</v>
      </c>
      <c r="K42">
        <v>244.57</v>
      </c>
    </row>
    <row r="43" ht="15.75" customHeight="1">
      <c r="A43" s="10" t="s">
        <v>6</v>
      </c>
      <c r="B43">
        <v>23.96</v>
      </c>
      <c r="C43">
        <v>28.31</v>
      </c>
      <c r="D43">
        <v>38.66</v>
      </c>
      <c r="E43">
        <v>51.42</v>
      </c>
      <c r="F43">
        <v>56.75</v>
      </c>
      <c r="G43">
        <v>64.47</v>
      </c>
      <c r="H43">
        <v>80.88</v>
      </c>
      <c r="I43">
        <v>86.9</v>
      </c>
      <c r="J43">
        <v>82.47</v>
      </c>
      <c r="K43">
        <v>98.66</v>
      </c>
    </row>
    <row r="44" ht="15.75" customHeight="1">
      <c r="A44" s="10" t="s">
        <v>8</v>
      </c>
      <c r="B44" s="10"/>
      <c r="C44">
        <v>1.0</v>
      </c>
      <c r="D44">
        <v>3.0</v>
      </c>
      <c r="E44">
        <v>1.8</v>
      </c>
      <c r="F44">
        <v>4.82</v>
      </c>
      <c r="G44">
        <v>6.45</v>
      </c>
      <c r="H44">
        <v>7.84</v>
      </c>
      <c r="I44">
        <v>8.19</v>
      </c>
      <c r="J44">
        <v>5.08</v>
      </c>
      <c r="K44">
        <v>9.06</v>
      </c>
    </row>
    <row r="45" ht="15.75" customHeight="1">
      <c r="A45" s="10" t="s">
        <v>9</v>
      </c>
      <c r="B45">
        <v>2.6</v>
      </c>
      <c r="C45">
        <v>2.86</v>
      </c>
      <c r="D45">
        <v>3.1</v>
      </c>
      <c r="E45">
        <v>3.77</v>
      </c>
      <c r="F45">
        <v>1.77</v>
      </c>
      <c r="G45">
        <v>4.75</v>
      </c>
      <c r="H45">
        <v>4.89</v>
      </c>
      <c r="I45">
        <v>6.23</v>
      </c>
      <c r="J45">
        <v>7.55</v>
      </c>
      <c r="K45">
        <v>8.77</v>
      </c>
    </row>
    <row r="46" ht="15.75" customHeight="1">
      <c r="A46" s="10" t="s">
        <v>10</v>
      </c>
      <c r="B46">
        <v>22.37</v>
      </c>
      <c r="C46">
        <v>26.94</v>
      </c>
      <c r="D46">
        <v>38.34</v>
      </c>
      <c r="E46">
        <v>49.63</v>
      </c>
      <c r="F46">
        <v>52.81</v>
      </c>
      <c r="G46">
        <v>68.51</v>
      </c>
      <c r="H46">
        <v>81.59</v>
      </c>
      <c r="I46">
        <v>90.37</v>
      </c>
      <c r="J46">
        <v>92.69</v>
      </c>
      <c r="K46">
        <v>105.4</v>
      </c>
    </row>
    <row r="47" ht="15.75" customHeight="1">
      <c r="A47" s="10" t="s">
        <v>11</v>
      </c>
      <c r="B47">
        <v>2.36</v>
      </c>
      <c r="C47">
        <v>4.72</v>
      </c>
      <c r="D47">
        <v>5.07</v>
      </c>
      <c r="E47">
        <v>8.03</v>
      </c>
      <c r="F47">
        <v>10.39</v>
      </c>
      <c r="G47">
        <v>17.56</v>
      </c>
      <c r="H47">
        <v>22.22</v>
      </c>
      <c r="I47">
        <v>33.66</v>
      </c>
      <c r="J47">
        <v>35.64</v>
      </c>
      <c r="K47">
        <v>40.8</v>
      </c>
    </row>
    <row r="48" ht="15.75" customHeight="1">
      <c r="A48" s="10" t="s">
        <v>12</v>
      </c>
      <c r="B48">
        <v>0.66</v>
      </c>
      <c r="C48">
        <v>1.34</v>
      </c>
      <c r="D48">
        <v>1.68</v>
      </c>
      <c r="E48">
        <v>1.95</v>
      </c>
      <c r="F48">
        <v>3.05</v>
      </c>
      <c r="G48">
        <v>12.28</v>
      </c>
      <c r="H48">
        <v>9.11</v>
      </c>
      <c r="I48">
        <v>19.62</v>
      </c>
      <c r="J48">
        <v>10.41</v>
      </c>
      <c r="K48">
        <v>11.9</v>
      </c>
    </row>
    <row r="49" ht="15.75" customHeight="1">
      <c r="A49" s="10" t="s">
        <v>13</v>
      </c>
      <c r="B49">
        <v>1.7</v>
      </c>
      <c r="C49">
        <v>3.38</v>
      </c>
      <c r="D49">
        <v>3.39</v>
      </c>
      <c r="E49">
        <v>6.09</v>
      </c>
      <c r="F49">
        <v>7.34</v>
      </c>
      <c r="G49">
        <v>5.27</v>
      </c>
      <c r="H49">
        <v>13.12</v>
      </c>
      <c r="I49">
        <v>14.04</v>
      </c>
      <c r="J49">
        <v>25.24</v>
      </c>
      <c r="K49">
        <v>28.89</v>
      </c>
    </row>
    <row r="50" ht="15.75" customHeight="1">
      <c r="A50" s="10" t="s">
        <v>7</v>
      </c>
      <c r="B50">
        <v>27.33</v>
      </c>
      <c r="C50">
        <v>33.52</v>
      </c>
      <c r="D50">
        <v>43.51</v>
      </c>
      <c r="E50">
        <v>59.63</v>
      </c>
      <c r="F50">
        <v>60.15</v>
      </c>
      <c r="G50">
        <v>84.37</v>
      </c>
      <c r="H50">
        <v>100.86</v>
      </c>
      <c r="I50">
        <v>122.07</v>
      </c>
      <c r="J50">
        <v>130.8</v>
      </c>
      <c r="K50">
        <v>145.91</v>
      </c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" t="s">
        <v>83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28" t="s">
        <v>73</v>
      </c>
      <c r="B56" s="8">
        <v>41729.0</v>
      </c>
      <c r="C56" s="8">
        <v>42094.0</v>
      </c>
      <c r="D56" s="8">
        <v>42460.0</v>
      </c>
      <c r="E56" s="8">
        <v>42825.0</v>
      </c>
      <c r="F56" s="8">
        <v>43190.0</v>
      </c>
      <c r="G56" s="8">
        <v>43555.0</v>
      </c>
      <c r="H56" s="8">
        <v>43921.0</v>
      </c>
      <c r="I56" s="8">
        <v>44286.0</v>
      </c>
      <c r="J56" s="8">
        <v>44651.0</v>
      </c>
      <c r="K56" s="8">
        <v>45016.0</v>
      </c>
    </row>
    <row r="57" ht="15.75" customHeight="1">
      <c r="A57" s="10" t="s">
        <v>30</v>
      </c>
      <c r="B57">
        <v>4.7</v>
      </c>
      <c r="C57">
        <v>4.7</v>
      </c>
      <c r="D57">
        <v>4.7</v>
      </c>
      <c r="E57">
        <v>4.7</v>
      </c>
      <c r="F57">
        <v>4.7</v>
      </c>
      <c r="G57">
        <v>23.33</v>
      </c>
      <c r="H57">
        <v>70.53</v>
      </c>
      <c r="I57">
        <v>70.53</v>
      </c>
      <c r="J57">
        <v>70.56</v>
      </c>
      <c r="K57">
        <v>69.32</v>
      </c>
    </row>
    <row r="58" ht="15.75" customHeight="1">
      <c r="A58" s="10" t="s">
        <v>31</v>
      </c>
      <c r="B58">
        <v>22.85</v>
      </c>
      <c r="C58">
        <v>24.52</v>
      </c>
      <c r="D58">
        <v>27.34</v>
      </c>
      <c r="E58">
        <v>29.36</v>
      </c>
      <c r="F58">
        <v>32.34</v>
      </c>
      <c r="G58">
        <v>763.23</v>
      </c>
      <c r="H58">
        <v>851.0</v>
      </c>
      <c r="I58">
        <v>881.91</v>
      </c>
      <c r="J58">
        <v>896.0</v>
      </c>
      <c r="K58">
        <v>914.72</v>
      </c>
    </row>
    <row r="59" ht="15.75" customHeight="1">
      <c r="A59" s="10" t="s">
        <v>32</v>
      </c>
      <c r="B59" s="10"/>
      <c r="C59" s="10"/>
      <c r="D59" s="10"/>
      <c r="E59" s="10"/>
      <c r="F59" s="10"/>
      <c r="G59">
        <v>9.74</v>
      </c>
      <c r="H59">
        <v>254.54</v>
      </c>
      <c r="I59">
        <v>765.7</v>
      </c>
      <c r="J59">
        <v>1802.24</v>
      </c>
      <c r="K59">
        <v>3148.93</v>
      </c>
    </row>
    <row r="60" ht="15.75" customHeight="1">
      <c r="A60" s="10" t="s">
        <v>33</v>
      </c>
      <c r="B60">
        <v>0.8</v>
      </c>
      <c r="C60">
        <v>0.44</v>
      </c>
      <c r="D60">
        <v>0.21</v>
      </c>
      <c r="E60">
        <v>0.18</v>
      </c>
      <c r="F60" s="10"/>
      <c r="G60">
        <v>72.18</v>
      </c>
      <c r="H60">
        <v>36.39</v>
      </c>
      <c r="I60">
        <v>36.64</v>
      </c>
      <c r="J60">
        <v>86.11</v>
      </c>
      <c r="K60">
        <v>172.62</v>
      </c>
    </row>
    <row r="61" ht="15.75" customHeight="1">
      <c r="A61" s="1" t="s">
        <v>34</v>
      </c>
      <c r="B61">
        <v>28.35</v>
      </c>
      <c r="C61">
        <v>29.66</v>
      </c>
      <c r="D61">
        <v>32.25</v>
      </c>
      <c r="E61">
        <v>34.24</v>
      </c>
      <c r="F61">
        <v>37.04</v>
      </c>
      <c r="G61">
        <v>868.48</v>
      </c>
      <c r="H61">
        <v>1212.46</v>
      </c>
      <c r="I61">
        <v>1754.78</v>
      </c>
      <c r="J61">
        <v>2854.91</v>
      </c>
      <c r="K61">
        <v>4305.59</v>
      </c>
    </row>
    <row r="62" ht="15.75" customHeight="1">
      <c r="A62" s="10" t="s">
        <v>35</v>
      </c>
      <c r="B62" s="10"/>
      <c r="C62" s="10"/>
      <c r="D62" s="10"/>
      <c r="E62" s="10"/>
      <c r="F62" s="10"/>
      <c r="G62">
        <v>20.19</v>
      </c>
      <c r="H62">
        <v>37.7</v>
      </c>
      <c r="I62">
        <v>36.25</v>
      </c>
      <c r="J62">
        <v>55.71</v>
      </c>
      <c r="K62">
        <v>84.85</v>
      </c>
    </row>
    <row r="63" ht="15.75" customHeight="1">
      <c r="A63" s="10" t="s">
        <v>36</v>
      </c>
      <c r="B63" s="10"/>
      <c r="C63" s="10"/>
      <c r="D63" s="10"/>
      <c r="E63" s="10"/>
      <c r="F63" s="10"/>
      <c r="G63">
        <v>10.87</v>
      </c>
      <c r="H63">
        <v>0.94</v>
      </c>
      <c r="I63">
        <v>3.88</v>
      </c>
      <c r="J63">
        <v>5.89</v>
      </c>
      <c r="K63">
        <v>14.34</v>
      </c>
    </row>
    <row r="64" ht="15.75" customHeight="1">
      <c r="A64" s="10" t="s">
        <v>37</v>
      </c>
      <c r="B64">
        <v>25.82</v>
      </c>
      <c r="C64">
        <v>15.17</v>
      </c>
      <c r="D64">
        <v>24.55</v>
      </c>
      <c r="E64">
        <v>25.79</v>
      </c>
      <c r="F64">
        <v>36.11</v>
      </c>
      <c r="G64">
        <v>106.79</v>
      </c>
      <c r="H64">
        <v>72.51</v>
      </c>
      <c r="I64">
        <v>55.23</v>
      </c>
      <c r="J64">
        <v>69.44</v>
      </c>
      <c r="K64">
        <v>60.11</v>
      </c>
    </row>
    <row r="65" ht="15.75" customHeight="1">
      <c r="A65" s="10" t="s">
        <v>38</v>
      </c>
      <c r="B65">
        <v>2.53</v>
      </c>
      <c r="C65">
        <v>14.49</v>
      </c>
      <c r="D65">
        <v>7.7</v>
      </c>
      <c r="E65">
        <v>8.45</v>
      </c>
      <c r="F65">
        <v>0.93</v>
      </c>
      <c r="G65">
        <v>730.63</v>
      </c>
      <c r="H65">
        <v>1101.31</v>
      </c>
      <c r="I65">
        <v>1659.42</v>
      </c>
      <c r="J65">
        <v>2723.87</v>
      </c>
      <c r="K65">
        <v>4146.29</v>
      </c>
    </row>
    <row r="66" ht="15.75" customHeight="1">
      <c r="A66" s="1" t="s">
        <v>34</v>
      </c>
      <c r="B66">
        <v>28.35</v>
      </c>
      <c r="C66">
        <v>29.66</v>
      </c>
      <c r="D66">
        <v>32.25</v>
      </c>
      <c r="E66">
        <v>34.24</v>
      </c>
      <c r="F66">
        <v>37.04</v>
      </c>
      <c r="G66">
        <v>868.48</v>
      </c>
      <c r="H66">
        <v>1212.46</v>
      </c>
      <c r="I66">
        <v>1754.78</v>
      </c>
      <c r="J66">
        <v>2854.91</v>
      </c>
      <c r="K66">
        <v>4305.59</v>
      </c>
    </row>
    <row r="67" ht="15.75" customHeight="1">
      <c r="A67" s="10" t="s">
        <v>84</v>
      </c>
      <c r="B67" s="10"/>
      <c r="C67" s="10"/>
      <c r="D67" s="10"/>
      <c r="E67" s="10"/>
      <c r="F67" s="10"/>
      <c r="G67">
        <v>2.32</v>
      </c>
      <c r="H67">
        <v>6.58</v>
      </c>
      <c r="I67" s="10"/>
      <c r="J67" s="10"/>
      <c r="K67" s="10"/>
    </row>
    <row r="68" ht="15.75" customHeight="1">
      <c r="A68" s="10" t="s">
        <v>41</v>
      </c>
      <c r="B68" s="10"/>
      <c r="C68">
        <v>11.54</v>
      </c>
      <c r="D68">
        <v>3.65</v>
      </c>
      <c r="E68">
        <v>7.63</v>
      </c>
      <c r="F68" s="10"/>
      <c r="G68" s="10"/>
      <c r="H68" s="10"/>
      <c r="I68" s="10"/>
      <c r="J68" s="10"/>
      <c r="K68" s="10"/>
    </row>
    <row r="69" ht="15.75" customHeight="1">
      <c r="A69" s="10" t="s">
        <v>85</v>
      </c>
      <c r="B69">
        <v>0.07</v>
      </c>
      <c r="C69">
        <v>0.4</v>
      </c>
      <c r="D69">
        <v>3.27</v>
      </c>
      <c r="E69" s="10"/>
      <c r="F69">
        <v>0.01</v>
      </c>
      <c r="G69">
        <v>457.42</v>
      </c>
      <c r="H69">
        <v>149.66</v>
      </c>
      <c r="I69">
        <v>316.05</v>
      </c>
      <c r="J69">
        <v>188.35</v>
      </c>
      <c r="K69">
        <v>211.81</v>
      </c>
    </row>
    <row r="70" ht="15.75" customHeight="1">
      <c r="A70" s="10" t="s">
        <v>86</v>
      </c>
      <c r="B70">
        <v>4698500.0</v>
      </c>
      <c r="C70">
        <v>4698500.0</v>
      </c>
      <c r="D70">
        <v>4698500.0</v>
      </c>
      <c r="E70">
        <v>4698500.0</v>
      </c>
      <c r="F70">
        <v>4698500.0</v>
      </c>
      <c r="G70">
        <v>2.3331482E7</v>
      </c>
      <c r="H70">
        <v>7.052855E7</v>
      </c>
      <c r="I70">
        <v>7.052855E7</v>
      </c>
      <c r="J70">
        <v>7.0559319E7</v>
      </c>
      <c r="K70">
        <v>6.9321067E7</v>
      </c>
    </row>
    <row r="71" ht="15.75" customHeight="1">
      <c r="A71" s="10" t="s">
        <v>87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5.75" customHeight="1">
      <c r="A72" s="10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" t="s">
        <v>89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28" t="s">
        <v>73</v>
      </c>
      <c r="B81" s="8">
        <v>41729.0</v>
      </c>
      <c r="C81" s="8">
        <v>42094.0</v>
      </c>
      <c r="D81" s="8">
        <v>42460.0</v>
      </c>
      <c r="E81" s="8">
        <v>42825.0</v>
      </c>
      <c r="F81" s="8">
        <v>43190.0</v>
      </c>
      <c r="G81" s="8">
        <v>43555.0</v>
      </c>
      <c r="H81" s="8">
        <v>43921.0</v>
      </c>
      <c r="I81" s="8">
        <v>44286.0</v>
      </c>
      <c r="J81" s="8">
        <v>44651.0</v>
      </c>
      <c r="K81" s="8">
        <v>45016.0</v>
      </c>
    </row>
    <row r="82" ht="15.75" customHeight="1">
      <c r="A82" s="10" t="s">
        <v>46</v>
      </c>
      <c r="B82">
        <v>24.29</v>
      </c>
      <c r="C82">
        <v>-10.32</v>
      </c>
      <c r="D82">
        <v>9.24</v>
      </c>
      <c r="E82">
        <v>-4.23</v>
      </c>
      <c r="F82">
        <v>1.21</v>
      </c>
      <c r="G82">
        <v>-86.31</v>
      </c>
      <c r="H82">
        <v>-798.81</v>
      </c>
      <c r="I82">
        <v>-347.12</v>
      </c>
      <c r="J82">
        <v>-1124.84</v>
      </c>
      <c r="K82">
        <v>-1220.43</v>
      </c>
    </row>
    <row r="83" ht="15.75" customHeight="1">
      <c r="A83" s="10" t="s">
        <v>47</v>
      </c>
      <c r="B83">
        <v>-25.82</v>
      </c>
      <c r="C83">
        <v>10.65</v>
      </c>
      <c r="D83">
        <v>-6.37</v>
      </c>
      <c r="E83">
        <v>0.96</v>
      </c>
      <c r="F83">
        <v>-1.2</v>
      </c>
      <c r="G83">
        <v>-347.03</v>
      </c>
      <c r="H83">
        <v>178.73</v>
      </c>
      <c r="I83">
        <v>-45.92</v>
      </c>
      <c r="J83">
        <v>43.47</v>
      </c>
      <c r="K83">
        <v>-84.54</v>
      </c>
    </row>
    <row r="84" ht="15.75" customHeight="1">
      <c r="A84" s="10" t="s">
        <v>48</v>
      </c>
      <c r="B84" s="10"/>
      <c r="C84" s="10"/>
      <c r="D84" s="10"/>
      <c r="E84" s="10"/>
      <c r="F84" s="10"/>
      <c r="G84">
        <v>754.21</v>
      </c>
      <c r="H84">
        <v>307.95</v>
      </c>
      <c r="I84">
        <v>507.95</v>
      </c>
      <c r="J84">
        <v>1023.47</v>
      </c>
      <c r="K84">
        <v>1279.37</v>
      </c>
    </row>
    <row r="85" ht="15.75" customHeight="1">
      <c r="A85" s="10" t="s">
        <v>49</v>
      </c>
      <c r="B85">
        <v>-1.53</v>
      </c>
      <c r="C85">
        <v>0.33</v>
      </c>
      <c r="D85">
        <v>2.87</v>
      </c>
      <c r="E85">
        <v>-3.27</v>
      </c>
      <c r="F85">
        <v>0.01</v>
      </c>
      <c r="G85">
        <v>320.86</v>
      </c>
      <c r="H85">
        <v>-312.12</v>
      </c>
      <c r="I85">
        <v>114.91</v>
      </c>
      <c r="J85">
        <v>-57.91</v>
      </c>
      <c r="K85">
        <v>-25.6</v>
      </c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" t="s">
        <v>90</v>
      </c>
      <c r="B90">
        <v>17.15</v>
      </c>
      <c r="C90">
        <v>20.3</v>
      </c>
      <c r="D90">
        <v>19.35</v>
      </c>
      <c r="E90">
        <v>26.15</v>
      </c>
      <c r="F90">
        <v>76.4</v>
      </c>
      <c r="G90">
        <v>181.9</v>
      </c>
      <c r="H90">
        <v>98.9</v>
      </c>
      <c r="I90">
        <v>120.75</v>
      </c>
      <c r="J90">
        <v>166.4</v>
      </c>
      <c r="K90">
        <v>145.05</v>
      </c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" t="s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0" t="s">
        <v>92</v>
      </c>
      <c r="B93" s="29">
        <v>0.47</v>
      </c>
      <c r="C93" s="29">
        <v>0.47</v>
      </c>
      <c r="D93" s="29">
        <v>0.47</v>
      </c>
      <c r="E93" s="29">
        <v>0.47</v>
      </c>
      <c r="F93" s="29">
        <v>0.47</v>
      </c>
      <c r="G93" s="29">
        <v>2.33</v>
      </c>
      <c r="H93" s="29">
        <v>7.05</v>
      </c>
      <c r="I93" s="29">
        <v>7.05</v>
      </c>
      <c r="J93" s="29">
        <v>7.06</v>
      </c>
      <c r="K93" s="29">
        <v>7.06</v>
      </c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baseType="lpstr" size="7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2012-08-17T09:55:37Z</dcterms:created>
  <dc:creator>Pratyush</dc:creator>
  <cp:lastModifiedBy>Pratyush Mittal</cp:lastModifiedBy>
  <cp:lastPrinted>2012-12-06T18:14:13Z</cp:lastPrinted>
  <dcterms:modified xsi:type="dcterms:W3CDTF">2021-10-21T02:50:53Z</dcterms:modified>
</cp:coreProperties>
</file>