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hidePivotFieldList="1"/>
  <xr:revisionPtr revIDLastSave="0" documentId="13_ncr:1_{D4C6FF2F-8154-4C9C-8252-AAA636D60958}" xr6:coauthVersionLast="47" xr6:coauthVersionMax="47" xr10:uidLastSave="{00000000-0000-0000-0000-000000000000}"/>
  <bookViews>
    <workbookView xWindow="-120" yWindow="-120" windowWidth="38640" windowHeight="21390" xr2:uid="{00000000-000D-0000-FFFF-FFFF00000000}"/>
  </bookViews>
  <sheets>
    <sheet name="Dochazka" sheetId="2" r:id="rId1"/>
    <sheet name="měsíc" sheetId="14" r:id="rId2"/>
  </sheets>
  <definedNames>
    <definedName name="Graf2" localSheetId="1">Dochazka[]</definedName>
    <definedName name="Graf2">Dochazka[]</definedName>
    <definedName name="Slicer_Fakturovat">#N/A</definedName>
    <definedName name="Slicer_Měsíc1">#N/A</definedName>
    <definedName name="Slicer_Projekt">#N/A</definedName>
    <definedName name="Slicer_Týden1">#N/A</definedName>
    <definedName name="TabulDoch">Dochazka[#All]</definedName>
    <definedName name="Vykaz" localSheetId="1">Dochazka[]</definedName>
    <definedName name="Vykaz">Dochazka[]</definedName>
  </definedNames>
  <calcPr calcId="191029"/>
  <pivotCaches>
    <pivotCache cacheId="54"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2" l="1" a="1"/>
  <c r="B16" i="2" s="1"/>
  <c r="C16" i="2"/>
  <c r="D16" i="2"/>
  <c r="I16" i="2"/>
  <c r="J16" i="2"/>
  <c r="H3" i="2"/>
  <c r="I3" i="2" s="1"/>
  <c r="B3" i="2" a="1"/>
  <c r="B3" i="2" s="1"/>
  <c r="C3" i="2"/>
  <c r="D3" i="2"/>
  <c r="J3" i="2"/>
  <c r="N14" i="2"/>
  <c r="H14" i="2"/>
  <c r="H12" i="2"/>
  <c r="N11" i="2"/>
  <c r="H13" i="2"/>
  <c r="N10" i="2"/>
  <c r="H10" i="2"/>
  <c r="H8" i="2"/>
  <c r="H6" i="2"/>
  <c r="H9" i="2"/>
  <c r="N6" i="2"/>
  <c r="N2" i="2"/>
  <c r="H4" i="2"/>
  <c r="B9" i="2" l="1" a="1"/>
  <c r="B9" i="2" s="1"/>
  <c r="B10" i="2" a="1"/>
  <c r="B10" i="2" s="1"/>
  <c r="B11" i="2" a="1"/>
  <c r="B11" i="2" s="1"/>
  <c r="B12" i="2" a="1"/>
  <c r="B12" i="2" s="1"/>
  <c r="B13" i="2" a="1"/>
  <c r="B13" i="2" s="1"/>
  <c r="B14" i="2" a="1"/>
  <c r="B14" i="2" s="1"/>
  <c r="B15" i="2" a="1"/>
  <c r="B15"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C9" i="2"/>
  <c r="C10" i="2"/>
  <c r="C11" i="2"/>
  <c r="C12" i="2"/>
  <c r="C13" i="2"/>
  <c r="C14" i="2"/>
  <c r="C15"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D9" i="2"/>
  <c r="D10" i="2"/>
  <c r="D11" i="2"/>
  <c r="D12" i="2"/>
  <c r="D13" i="2"/>
  <c r="D14" i="2"/>
  <c r="D15"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I9" i="2"/>
  <c r="I10" i="2"/>
  <c r="I11" i="2"/>
  <c r="I12" i="2"/>
  <c r="I13" i="2"/>
  <c r="I14" i="2"/>
  <c r="I15"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J9" i="2"/>
  <c r="J10" i="2"/>
  <c r="J11" i="2"/>
  <c r="J12" i="2"/>
  <c r="J13" i="2"/>
  <c r="J14" i="2"/>
  <c r="J15"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B49" i="2" l="1" a="1"/>
  <c r="B49" i="2" s="1"/>
  <c r="C49" i="2"/>
  <c r="D49" i="2"/>
  <c r="I49" i="2"/>
  <c r="J49" i="2"/>
  <c r="C5" i="2"/>
  <c r="C6" i="2"/>
  <c r="C7" i="2"/>
  <c r="C8" i="2"/>
  <c r="B7" i="2" l="1" a="1"/>
  <c r="B7" i="2" s="1"/>
  <c r="D7" i="2"/>
  <c r="I7" i="2"/>
  <c r="J7" i="2"/>
  <c r="C4" i="2"/>
  <c r="D4" i="2"/>
  <c r="D5" i="2"/>
  <c r="D6" i="2"/>
  <c r="D8" i="2"/>
  <c r="B4" i="2" a="1"/>
  <c r="B4" i="2" s="1"/>
  <c r="B5" i="2" a="1"/>
  <c r="B5" i="2" s="1"/>
  <c r="B6" i="2" a="1"/>
  <c r="B6" i="2" s="1"/>
  <c r="B8" i="2" a="1"/>
  <c r="B8" i="2" s="1"/>
  <c r="I4" i="2"/>
  <c r="I5" i="2"/>
  <c r="I6" i="2"/>
  <c r="I8" i="2"/>
  <c r="J4" i="2"/>
  <c r="J5" i="2"/>
  <c r="J6" i="2"/>
  <c r="J8" i="2"/>
  <c r="C2" i="2" l="1"/>
  <c r="D2" i="2" l="1"/>
  <c r="B2" i="2" l="1" a="1"/>
  <c r="B2" i="2" s="1"/>
  <c r="I2" i="2" l="1"/>
  <c r="J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<sst xmlns="http://schemas.openxmlformats.org/spreadsheetml/2006/main" count="115" uniqueCount="41">
  <si>
    <t>Datum</t>
  </si>
  <si>
    <t>Co</t>
  </si>
  <si>
    <t>Minut</t>
  </si>
  <si>
    <t>Hodin</t>
  </si>
  <si>
    <t>Součet z Hodin</t>
  </si>
  <si>
    <t>Fakturovat</t>
  </si>
  <si>
    <t>Ano</t>
  </si>
  <si>
    <t>Počet</t>
  </si>
  <si>
    <t>Týden</t>
  </si>
  <si>
    <t>Den</t>
  </si>
  <si>
    <t>Měsíc</t>
  </si>
  <si>
    <t>Vytvoření proof of concept</t>
  </si>
  <si>
    <t>Pá</t>
  </si>
  <si>
    <t>Ne</t>
  </si>
  <si>
    <t>Čt</t>
  </si>
  <si>
    <t>St</t>
  </si>
  <si>
    <t>Status meeting</t>
  </si>
  <si>
    <t>Út</t>
  </si>
  <si>
    <t>Po</t>
  </si>
  <si>
    <t>Grand Total</t>
  </si>
  <si>
    <t>Schůzka XXX</t>
  </si>
  <si>
    <t xml:space="preserve">Dimenze DimDatum </t>
  </si>
  <si>
    <t>Stavy skladů faktová tabulka</t>
  </si>
  <si>
    <t>Porada vedení</t>
  </si>
  <si>
    <t>doktor</t>
  </si>
  <si>
    <t>02.I</t>
  </si>
  <si>
    <t>03.I</t>
  </si>
  <si>
    <t>Fact sklady</t>
  </si>
  <si>
    <t>Projekt</t>
  </si>
  <si>
    <t>Administrativa, pošta</t>
  </si>
  <si>
    <t>Report ležáky</t>
  </si>
  <si>
    <t>06.I</t>
  </si>
  <si>
    <t>Dimenze SKU</t>
  </si>
  <si>
    <t>Projekt1</t>
  </si>
  <si>
    <t>Projekt2</t>
  </si>
  <si>
    <t>2025w01</t>
  </si>
  <si>
    <t>2025w01 Total</t>
  </si>
  <si>
    <t>2025w02</t>
  </si>
  <si>
    <t>07.I</t>
  </si>
  <si>
    <t>2025w02 Total</t>
  </si>
  <si>
    <t>08.I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</si>
</sst>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CE"/>
      <charset val="238"/>
    </font>
    <font>
      <u/>
      <sz val="10"/>
      <color theme="10"/>
      <name val="Arial CE"/>
      <charset val="238"/>
    </font>
    <font>
      <sz val="10"/>
      <name val="Calibri"/>
      <family val="2"/>
      <charset val="238"/>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xf numFmtId="0" fontId="2" fillId="0" borderId="0" applyNumberFormat="0" applyFill="0" applyBorder="0" applyAlignment="0" applyProtection="0"/>
  </cellStyleXfs>
  <cellXfs count="20">
    <xf numFmtId="0" fontId="0" fillId="0" borderId="0" xfId="0"/>
    <xf numFmtId="0" fontId="1" fillId="0" borderId="0" xfId="1"/>
    <xf numFmtId="0" fontId="2" fillId="0" borderId="0" xfId="2"/>
    <xf numFmtId="0" fontId="0" fillId="0" borderId="0" xfId="0" pivotButton="1"/>
    <xf numFmtId="0" fontId="1" fillId="0" borderId="0" xfId="1" applyAlignment="1">
      <alignment horizontal="center"/>
    </xf>
    <xf numFmtId="20" fontId="1" fillId="0" borderId="0" xfId="1" applyNumberFormat="1"/>
    <xf numFmtId="0" fontId="1" fillId="0" borderId="2" xfId="1" applyBorder="1"/>
    <xf numFmtId="0" fontId="1" fillId="0" borderId="3" xfId="1" applyBorder="1"/>
    <xf numFmtId="0" fontId="1" fillId="0" borderId="3" xfId="1" applyBorder="1" applyAlignment="1">
      <alignment horizontal="center"/>
    </xf>
    <xf numFmtId="0" fontId="1" fillId="0" borderId="4" xfId="1" applyBorder="1"/>
    <xf numFmtId="14" fontId="3" fillId="2" borderId="5" xfId="1" applyNumberFormat="1" applyFont="1" applyFill="1" applyBorder="1"/>
    <xf numFmtId="0" fontId="3" fillId="2" borderId="1" xfId="1" applyFont="1" applyFill="1" applyBorder="1"/>
    <xf numFmtId="14" fontId="3" fillId="2" borderId="1" xfId="1" applyNumberFormat="1" applyFont="1" applyFill="1" applyBorder="1"/>
    <xf numFmtId="0" fontId="3" fillId="2" borderId="1" xfId="1" applyFont="1" applyFill="1" applyBorder="1" applyAlignment="1">
      <alignment horizontal="center"/>
    </xf>
    <xf numFmtId="0" fontId="3" fillId="2" borderId="6" xfId="1" applyFont="1" applyFill="1" applyBorder="1"/>
    <xf numFmtId="14" fontId="3" fillId="2" borderId="7" xfId="1" applyNumberFormat="1" applyFont="1" applyFill="1" applyBorder="1"/>
    <xf numFmtId="0" fontId="3" fillId="2" borderId="8" xfId="1" applyFont="1" applyFill="1" applyBorder="1"/>
    <xf numFmtId="14" fontId="3" fillId="2" borderId="8" xfId="1" applyNumberFormat="1" applyFont="1" applyFill="1" applyBorder="1"/>
    <xf numFmtId="0" fontId="3" fillId="2" borderId="9" xfId="1" applyFont="1" applyFill="1" applyBorder="1"/>
    <xf numFmtId="0" fontId="0" fillId="0" borderId="0" xfId="0" applyNumberFormat="1"/>
  </cellXfs>
  <cellStyles count="3">
    <cellStyle name="Hyperlink" xfId="2" builtinId="8"/>
    <cellStyle name="Normal" xfId="0" builtinId="0"/>
    <cellStyle name="Normální 2" xfId="1" xr:uid="{FC1393F4-99E5-4F6E-B2A8-B024C959003F}"/>
  </cellStyles>
  <dxfs count="23">
    <dxf>
      <font>
        <strike/>
        <color rgb="FFFF0000"/>
      </font>
      <fill>
        <patternFill patternType="none">
          <bgColor auto="1"/>
        </patternFill>
      </fill>
    </dxf>
    <dxf>
      <fill>
        <patternFill>
          <bgColor theme="1" tint="0.499984740745262"/>
        </patternFill>
      </fill>
    </dxf>
    <dxf>
      <fill>
        <patternFill>
          <bgColor theme="0" tint="-0.34998626667073579"/>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6" tint="0.79998168889431442"/>
        </patternFill>
      </fill>
    </dxf>
    <dxf>
      <fill>
        <patternFill>
          <bgColor theme="5" tint="0.79998168889431442"/>
        </patternFill>
      </fill>
    </dxf>
    <dxf>
      <font>
        <strike val="0"/>
        <outline val="0"/>
        <shadow val="0"/>
        <u val="none"/>
        <vertAlign val="baseline"/>
        <sz val="10"/>
        <color auto="1"/>
        <name val="Calibri"/>
        <family val="2"/>
        <charset val="238"/>
        <scheme val="minor"/>
      </font>
      <numFmt numFmtId="0" formatCode="General"/>
      <fill>
        <patternFill>
          <fgColor indexed="64"/>
          <bgColor theme="0"/>
        </patternFill>
      </fill>
      <border diagonalUp="0" diagonalDown="0" outline="0">
        <left style="thin">
          <color indexed="64"/>
        </left>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charset val="238"/>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numFmt numFmtId="19" formatCode="dd/mm/yyyy"/>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family val="2"/>
        <charset val="238"/>
        <scheme val="minor"/>
      </font>
      <fill>
        <patternFill>
          <fgColor indexed="64"/>
          <bgColor theme="0"/>
        </patternFill>
      </fil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[Dochazka.xlsx]měsíc!PivotTable1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cs-C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měsíc!$D$2:$D$3</c:f>
              <c:strCache>
                <c:ptCount val="1"/>
                <c:pt idx="0">
                  <c:v>Ano</c:v>
                </c:pt>
              </c:strCache>
            </c:strRef>
          </c:tx>
          <c:spPr>
            <a:solidFill>
              <a:schemeClr val="accent1"/>
            </a:solidFill>
            <a:ln>
              <a:noFill/>
            </a:ln>
            <a:effectLst/>
          </c:spPr>
          <c:invertIfNegative val="0"/>
          <c:cat>
            <c:multiLvlStrRef>
              <c:f>měsíc!$A$4:$C$11</c:f>
              <c:multiLvlStrCache>
                <c:ptCount val="5"/>
                <c:lvl>
                  <c:pt idx="0">
                    <c:v>02.I</c:v>
                  </c:pt>
                  <c:pt idx="1">
                    <c:v>03.I</c:v>
                  </c:pt>
                  <c:pt idx="2">
                    <c:v>06.I</c:v>
                  </c:pt>
                  <c:pt idx="3">
                    <c:v>07.I</c:v>
                  </c:pt>
                  <c:pt idx="4">
                    <c:v>08.I</c:v>
                  </c:pt>
                </c:lvl>
                <c:lvl>
                  <c:pt idx="0">
                    <c:v>Čt</c:v>
                  </c:pt>
                  <c:pt idx="1">
                    <c:v>Pá</c:v>
                  </c:pt>
                  <c:pt idx="2">
                    <c:v>Po</c:v>
                  </c:pt>
                  <c:pt idx="3">
                    <c:v>Út</c:v>
                  </c:pt>
                  <c:pt idx="4">
                    <c:v>St</c:v>
                  </c:pt>
                </c:lvl>
                <c:lvl>
                  <c:pt idx="0">
                    <c:v>2025w01</c:v>
                  </c:pt>
                  <c:pt idx="2">
                    <c:v>2025w02</c:v>
                  </c:pt>
                </c:lvl>
              </c:multiLvlStrCache>
            </c:multiLvlStrRef>
          </c:cat>
          <c:val>
            <c:numRef>
              <c:f>měsíc!$D$4:$D$11</c:f>
              <c:numCache>
                <c:formatCode>General</c:formatCode>
                <c:ptCount val="5"/>
                <c:pt idx="0">
                  <c:v>8</c:v>
                </c:pt>
                <c:pt idx="1">
                  <c:v>6.3</c:v>
                </c:pt>
                <c:pt idx="2">
                  <c:v>8</c:v>
                </c:pt>
                <c:pt idx="3">
                  <c:v>8</c:v>
                </c:pt>
                <c:pt idx="4">
                  <c:v>8.3000000000000007</c:v>
                </c:pt>
              </c:numCache>
            </c:numRef>
          </c:val>
          <c:extLst>
            <c:ext xmlns:c16="http://schemas.microsoft.com/office/drawing/2014/chart" uri="{C3380CC4-5D6E-409C-BE32-E72D297353CC}">
              <c16:uniqueId val="{00000000-590B-4A18-8268-E77BF64C1A04}"/>
            </c:ext>
          </c:extLst>
        </c:ser>
        <c:ser>
          <c:idx val="1"/>
          <c:order val="1"/>
          <c:tx>
            <c:strRef>
              <c:f>měsíc!$E$2:$E$3</c:f>
              <c:strCache>
                <c:ptCount val="1"/>
                <c:pt idx="0">
                  <c:v>Ne</c:v>
                </c:pt>
              </c:strCache>
            </c:strRef>
          </c:tx>
          <c:spPr>
            <a:solidFill>
              <a:schemeClr val="accent2"/>
            </a:solidFill>
            <a:ln>
              <a:noFill/>
            </a:ln>
            <a:effectLst/>
          </c:spPr>
          <c:invertIfNegative val="0"/>
          <c:cat>
            <c:multiLvlStrRef>
              <c:f>měsíc!$A$4:$C$11</c:f>
              <c:multiLvlStrCache>
                <c:ptCount val="5"/>
                <c:lvl>
                  <c:pt idx="0">
                    <c:v>02.I</c:v>
                  </c:pt>
                  <c:pt idx="1">
                    <c:v>03.I</c:v>
                  </c:pt>
                  <c:pt idx="2">
                    <c:v>06.I</c:v>
                  </c:pt>
                  <c:pt idx="3">
                    <c:v>07.I</c:v>
                  </c:pt>
                  <c:pt idx="4">
                    <c:v>08.I</c:v>
                  </c:pt>
                </c:lvl>
                <c:lvl>
                  <c:pt idx="0">
                    <c:v>Čt</c:v>
                  </c:pt>
                  <c:pt idx="1">
                    <c:v>Pá</c:v>
                  </c:pt>
                  <c:pt idx="2">
                    <c:v>Po</c:v>
                  </c:pt>
                  <c:pt idx="3">
                    <c:v>Út</c:v>
                  </c:pt>
                  <c:pt idx="4">
                    <c:v>St</c:v>
                  </c:pt>
                </c:lvl>
                <c:lvl>
                  <c:pt idx="0">
                    <c:v>2025w01</c:v>
                  </c:pt>
                  <c:pt idx="2">
                    <c:v>2025w02</c:v>
                  </c:pt>
                </c:lvl>
              </c:multiLvlStrCache>
            </c:multiLvlStrRef>
          </c:cat>
          <c:val>
            <c:numRef>
              <c:f>měsíc!$E$4:$E$11</c:f>
              <c:numCache>
                <c:formatCode>General</c:formatCode>
                <c:ptCount val="5"/>
                <c:pt idx="1">
                  <c:v>2</c:v>
                </c:pt>
              </c:numCache>
            </c:numRef>
          </c:val>
          <c:extLst>
            <c:ext xmlns:c16="http://schemas.microsoft.com/office/drawing/2014/chart" uri="{C3380CC4-5D6E-409C-BE32-E72D297353CC}">
              <c16:uniqueId val="{00000001-2FDC-4848-BC24-C50B07506037}"/>
            </c:ext>
          </c:extLst>
        </c:ser>
        <c:dLbls>
          <c:showLegendKey val="0"/>
          <c:showVal val="0"/>
          <c:showCatName val="0"/>
          <c:showSerName val="0"/>
          <c:showPercent val="0"/>
          <c:showBubbleSize val="0"/>
        </c:dLbls>
        <c:gapWidth val="219"/>
        <c:overlap val="100"/>
        <c:axId val="1070922671"/>
        <c:axId val="1070945967"/>
      </c:barChart>
      <c:catAx>
        <c:axId val="107092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45967"/>
        <c:crosses val="autoZero"/>
        <c:auto val="1"/>
        <c:lblAlgn val="ctr"/>
        <c:lblOffset val="100"/>
        <c:noMultiLvlLbl val="0"/>
      </c:catAx>
      <c:valAx>
        <c:axId val="107094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92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481854</xdr:colOff>
      <xdr:row>0</xdr:row>
      <xdr:rowOff>180412</xdr:rowOff>
    </xdr:from>
    <xdr:to>
      <xdr:col>21</xdr:col>
      <xdr:colOff>381000</xdr:colOff>
      <xdr:row>16</xdr:row>
      <xdr:rowOff>89646</xdr:rowOff>
    </xdr:to>
    <xdr:graphicFrame macro="">
      <xdr:nvGraphicFramePr>
        <xdr:cNvPr id="2" name="Chart 1">
          <a:extLst>
            <a:ext uri="{FF2B5EF4-FFF2-40B4-BE49-F238E27FC236}">
              <a16:creationId xmlns:a16="http://schemas.microsoft.com/office/drawing/2014/main" id="{B150C3A1-90DA-465F-A70F-5815CBC84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172572</xdr:colOff>
      <xdr:row>0</xdr:row>
      <xdr:rowOff>172011</xdr:rowOff>
    </xdr:from>
    <xdr:to>
      <xdr:col>9</xdr:col>
      <xdr:colOff>40342</xdr:colOff>
      <xdr:row>12</xdr:row>
      <xdr:rowOff>100854</xdr:rowOff>
    </xdr:to>
    <mc:AlternateContent xmlns:mc="http://schemas.openxmlformats.org/markup-compatibility/2006" xmlns:a14="http://schemas.microsoft.com/office/drawing/2010/main">
      <mc:Choice Requires="a14">
        <xdr:graphicFrame macro="">
          <xdr:nvGraphicFramePr>
            <xdr:cNvPr id="3" name="Měsíc 2">
              <a:extLst>
                <a:ext uri="{FF2B5EF4-FFF2-40B4-BE49-F238E27FC236}">
                  <a16:creationId xmlns:a16="http://schemas.microsoft.com/office/drawing/2014/main" id="{33201022-BFCD-7D75-61F4-88B052ECEC40}"/>
                </a:ext>
              </a:extLst>
            </xdr:cNvPr>
            <xdr:cNvGraphicFramePr/>
          </xdr:nvGraphicFramePr>
          <xdr:xfrm>
            <a:off x="0" y="0"/>
            <a:ext cx="0" cy="0"/>
          </xdr:xfrm>
          <a:graphic>
            <a:graphicData uri="http://schemas.microsoft.com/office/drawing/2010/slicer">
              <sle:slicer xmlns:sle="http://schemas.microsoft.com/office/drawing/2010/slicer" name="Měsíc 2"/>
            </a:graphicData>
          </a:graphic>
        </xdr:graphicFrame>
      </mc:Choice>
      <mc:Fallback xmlns="">
        <xdr:sp macro="" textlink="">
          <xdr:nvSpPr>
            <xdr:cNvPr id="0" name=""/>
            <xdr:cNvSpPr>
              <a:spLocks noTextEdit="1"/>
            </xdr:cNvSpPr>
          </xdr:nvSpPr>
          <xdr:spPr>
            <a:xfrm>
              <a:off x="4890248" y="172011"/>
              <a:ext cx="1828800" cy="2214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144555</xdr:colOff>
      <xdr:row>6</xdr:row>
      <xdr:rowOff>166407</xdr:rowOff>
    </xdr:from>
    <xdr:to>
      <xdr:col>11</xdr:col>
      <xdr:colOff>392206</xdr:colOff>
      <xdr:row>27</xdr:row>
      <xdr:rowOff>11206</xdr:rowOff>
    </xdr:to>
    <mc:AlternateContent xmlns:mc="http://schemas.openxmlformats.org/markup-compatibility/2006" xmlns:a14="http://schemas.microsoft.com/office/drawing/2010/main">
      <mc:Choice Requires="a14">
        <xdr:graphicFrame macro="">
          <xdr:nvGraphicFramePr>
            <xdr:cNvPr id="4" name="Projekt">
              <a:extLst>
                <a:ext uri="{FF2B5EF4-FFF2-40B4-BE49-F238E27FC236}">
                  <a16:creationId xmlns:a16="http://schemas.microsoft.com/office/drawing/2014/main" id="{18CE144D-71D1-4375-DB35-EAB022D5A8F2}"/>
                </a:ext>
              </a:extLst>
            </xdr:cNvPr>
            <xdr:cNvGraphicFramePr/>
          </xdr:nvGraphicFramePr>
          <xdr:xfrm>
            <a:off x="0" y="0"/>
            <a:ext cx="0" cy="0"/>
          </xdr:xfrm>
          <a:graphic>
            <a:graphicData uri="http://schemas.microsoft.com/office/drawing/2010/slicer">
              <sle:slicer xmlns:sle="http://schemas.microsoft.com/office/drawing/2010/slicer" name="Projekt"/>
            </a:graphicData>
          </a:graphic>
        </xdr:graphicFrame>
      </mc:Choice>
      <mc:Fallback xmlns="">
        <xdr:sp macro="" textlink="">
          <xdr:nvSpPr>
            <xdr:cNvPr id="0" name=""/>
            <xdr:cNvSpPr>
              <a:spLocks noTextEdit="1"/>
            </xdr:cNvSpPr>
          </xdr:nvSpPr>
          <xdr:spPr>
            <a:xfrm>
              <a:off x="6823261" y="1309407"/>
              <a:ext cx="1457886" cy="3845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127749</xdr:colOff>
      <xdr:row>0</xdr:row>
      <xdr:rowOff>172012</xdr:rowOff>
    </xdr:from>
    <xdr:to>
      <xdr:col>11</xdr:col>
      <xdr:colOff>403412</xdr:colOff>
      <xdr:row>6</xdr:row>
      <xdr:rowOff>78443</xdr:rowOff>
    </xdr:to>
    <mc:AlternateContent xmlns:mc="http://schemas.openxmlformats.org/markup-compatibility/2006" xmlns:a14="http://schemas.microsoft.com/office/drawing/2010/main">
      <mc:Choice Requires="a14">
        <xdr:graphicFrame macro="">
          <xdr:nvGraphicFramePr>
            <xdr:cNvPr id="5" name="Fakturovat 1">
              <a:extLst>
                <a:ext uri="{FF2B5EF4-FFF2-40B4-BE49-F238E27FC236}">
                  <a16:creationId xmlns:a16="http://schemas.microsoft.com/office/drawing/2014/main" id="{A3CA685A-73EC-BCD0-F2B4-A6171C4597A0}"/>
                </a:ext>
              </a:extLst>
            </xdr:cNvPr>
            <xdr:cNvGraphicFramePr/>
          </xdr:nvGraphicFramePr>
          <xdr:xfrm>
            <a:off x="0" y="0"/>
            <a:ext cx="0" cy="0"/>
          </xdr:xfrm>
          <a:graphic>
            <a:graphicData uri="http://schemas.microsoft.com/office/drawing/2010/slicer">
              <sle:slicer xmlns:sle="http://schemas.microsoft.com/office/drawing/2010/slicer" name="Fakturovat 1"/>
            </a:graphicData>
          </a:graphic>
        </xdr:graphicFrame>
      </mc:Choice>
      <mc:Fallback xmlns="">
        <xdr:sp macro="" textlink="">
          <xdr:nvSpPr>
            <xdr:cNvPr id="0" name=""/>
            <xdr:cNvSpPr>
              <a:spLocks noTextEdit="1"/>
            </xdr:cNvSpPr>
          </xdr:nvSpPr>
          <xdr:spPr>
            <a:xfrm>
              <a:off x="6806455" y="172012"/>
              <a:ext cx="1485898" cy="10494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166968</xdr:colOff>
      <xdr:row>12</xdr:row>
      <xdr:rowOff>188820</xdr:rowOff>
    </xdr:from>
    <xdr:to>
      <xdr:col>9</xdr:col>
      <xdr:colOff>34738</xdr:colOff>
      <xdr:row>27</xdr:row>
      <xdr:rowOff>22411</xdr:rowOff>
    </xdr:to>
    <mc:AlternateContent xmlns:mc="http://schemas.openxmlformats.org/markup-compatibility/2006" xmlns:a14="http://schemas.microsoft.com/office/drawing/2010/main">
      <mc:Choice Requires="a14">
        <xdr:graphicFrame macro="">
          <xdr:nvGraphicFramePr>
            <xdr:cNvPr id="6" name="Týden 1">
              <a:extLst>
                <a:ext uri="{FF2B5EF4-FFF2-40B4-BE49-F238E27FC236}">
                  <a16:creationId xmlns:a16="http://schemas.microsoft.com/office/drawing/2014/main" id="{5F025083-9EC1-9F16-D0B4-18BFE5E6C2A5}"/>
                </a:ext>
              </a:extLst>
            </xdr:cNvPr>
            <xdr:cNvGraphicFramePr/>
          </xdr:nvGraphicFramePr>
          <xdr:xfrm>
            <a:off x="0" y="0"/>
            <a:ext cx="0" cy="0"/>
          </xdr:xfrm>
          <a:graphic>
            <a:graphicData uri="http://schemas.microsoft.com/office/drawing/2010/slicer">
              <sle:slicer xmlns:sle="http://schemas.microsoft.com/office/drawing/2010/slicer" name="Týden 1"/>
            </a:graphicData>
          </a:graphic>
        </xdr:graphicFrame>
      </mc:Choice>
      <mc:Fallback xmlns="">
        <xdr:sp macro="" textlink="">
          <xdr:nvSpPr>
            <xdr:cNvPr id="0" name=""/>
            <xdr:cNvSpPr>
              <a:spLocks noTextEdit="1"/>
            </xdr:cNvSpPr>
          </xdr:nvSpPr>
          <xdr:spPr>
            <a:xfrm>
              <a:off x="4884644" y="2474820"/>
              <a:ext cx="1828800" cy="2691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27.639446527777" createdVersion="6" refreshedVersion="8" minRefreshableVersion="3" recordCount="48" xr:uid="{E1496C08-0AFB-45F0-8624-0BAA6681BD8D}">
  <cacheSource type="worksheet">
    <worksheetSource name="Dochazka"/>
  </cacheSource>
  <cacheFields count="11">
    <cacheField name="Datum" numFmtId="14">
      <sharedItems containsNonDate="0" containsDate="1" containsString="0" containsBlank="1" minDate="2025-01-02T00:00:00" maxDate="2025-01-09T00:00:00" count="6">
        <d v="2025-01-02T00:00:00"/>
        <d v="2025-01-03T00:00:00"/>
        <d v="2025-01-06T00:00:00"/>
        <d v="2025-01-07T00:00:00"/>
        <d v="2025-01-08T00:00:00"/>
        <m/>
      </sharedItems>
      <fieldGroup par="10" base="0">
        <rangePr groupBy="days" startDate="2025-01-02T00:00:00" endDate="2025-01-09T00:00:00"/>
        <groupItems count="368">
          <s v="(blank)"/>
          <s v="01.I"/>
          <s v="02.I"/>
          <s v="03.I"/>
          <s v="04.I"/>
          <s v="05.I"/>
          <s v="06.I"/>
          <s v="07.I"/>
          <s v="08.I"/>
          <s v="09.I"/>
          <s v="10.I"/>
          <s v="11.I"/>
          <s v="12.I"/>
          <s v="13.I"/>
          <s v="14.I"/>
          <s v="15.I"/>
          <s v="16.I"/>
          <s v="17.I"/>
          <s v="18.I"/>
          <s v="19.I"/>
          <s v="20.I"/>
          <s v="21.I"/>
          <s v="22.I"/>
          <s v="23.I"/>
          <s v="24.I"/>
          <s v="25.I"/>
          <s v="26.I"/>
          <s v="27.I"/>
          <s v="28.I"/>
          <s v="29.I"/>
          <s v="30.I"/>
          <s v="31.I"/>
          <s v="01.II"/>
          <s v="02.II"/>
          <s v="03.II"/>
          <s v="04.II"/>
          <s v="05.II"/>
          <s v="06.II"/>
          <s v="07.II"/>
          <s v="08.II"/>
          <s v="09.II"/>
          <s v="10.II"/>
          <s v="11.II"/>
          <s v="12.II"/>
          <s v="13.II"/>
          <s v="14.II"/>
          <s v="15.II"/>
          <s v="16.II"/>
          <s v="17.II"/>
          <s v="18.II"/>
          <s v="19.II"/>
          <s v="20.II"/>
          <s v="21.II"/>
          <s v="22.II"/>
          <s v="23.II"/>
          <s v="24.II"/>
          <s v="25.II"/>
          <s v="26.II"/>
          <s v="27.II"/>
          <s v="28.II"/>
          <s v="29.II"/>
          <s v="01.III"/>
          <s v="02.III"/>
          <s v="03.III"/>
          <s v="04.III"/>
          <s v="05.III"/>
          <s v="06.III"/>
          <s v="07.III"/>
          <s v="08.III"/>
          <s v="09.III"/>
          <s v="10.III"/>
          <s v="11.III"/>
          <s v="12.III"/>
          <s v="13.III"/>
          <s v="14.III"/>
          <s v="15.III"/>
          <s v="16.III"/>
          <s v="17.III"/>
          <s v="18.III"/>
          <s v="19.III"/>
          <s v="20.III"/>
          <s v="21.III"/>
          <s v="22.III"/>
          <s v="23.III"/>
          <s v="24.III"/>
          <s v="25.III"/>
          <s v="26.III"/>
          <s v="27.III"/>
          <s v="28.III"/>
          <s v="29.III"/>
          <s v="30.III"/>
          <s v="31.III"/>
          <s v="01.IV"/>
          <s v="02.IV"/>
          <s v="03.IV"/>
          <s v="04.IV"/>
          <s v="05.IV"/>
          <s v="06.IV"/>
          <s v="07.IV"/>
          <s v="08.IV"/>
          <s v="09.IV"/>
          <s v="10.IV"/>
          <s v="11.IV"/>
          <s v="12.IV"/>
          <s v="13.IV"/>
          <s v="14.IV"/>
          <s v="15.IV"/>
          <s v="16.IV"/>
          <s v="17.IV"/>
          <s v="18.IV"/>
          <s v="19.IV"/>
          <s v="20.IV"/>
          <s v="21.IV"/>
          <s v="22.IV"/>
          <s v="23.IV"/>
          <s v="24.IV"/>
          <s v="25.IV"/>
          <s v="26.IV"/>
          <s v="27.IV"/>
          <s v="28.IV"/>
          <s v="29.IV"/>
          <s v="30.IV"/>
          <s v="01.V"/>
          <s v="02.V"/>
          <s v="03.V"/>
          <s v="04.V"/>
          <s v="05.V"/>
          <s v="06.V"/>
          <s v="07.V"/>
          <s v="08.V"/>
          <s v="09.V"/>
          <s v="10.V"/>
          <s v="11.V"/>
          <s v="12.V"/>
          <s v="13.V"/>
          <s v="14.V"/>
          <s v="15.V"/>
          <s v="16.V"/>
          <s v="17.V"/>
          <s v="18.V"/>
          <s v="19.V"/>
          <s v="20.V"/>
          <s v="21.V"/>
          <s v="22.V"/>
          <s v="23.V"/>
          <s v="24.V"/>
          <s v="25.V"/>
          <s v="26.V"/>
          <s v="27.V"/>
          <s v="28.V"/>
          <s v="29.V"/>
          <s v="30.V"/>
          <s v="31.V"/>
          <s v="01.VI"/>
          <s v="02.VI"/>
          <s v="03.VI"/>
          <s v="04.VI"/>
          <s v="05.VI"/>
          <s v="06.VI"/>
          <s v="07.VI"/>
          <s v="08.VI"/>
          <s v="09.VI"/>
          <s v="10.VI"/>
          <s v="11.VI"/>
          <s v="12.VI"/>
          <s v="13.VI"/>
          <s v="14.VI"/>
          <s v="15.VI"/>
          <s v="16.VI"/>
          <s v="17.VI"/>
          <s v="18.VI"/>
          <s v="19.VI"/>
          <s v="20.VI"/>
          <s v="21.VI"/>
          <s v="22.VI"/>
          <s v="23.VI"/>
          <s v="24.VI"/>
          <s v="25.VI"/>
          <s v="26.VI"/>
          <s v="27.VI"/>
          <s v="28.VI"/>
          <s v="29.VI"/>
          <s v="30.VI"/>
          <s v="01.VII"/>
          <s v="02.VII"/>
          <s v="03.VII"/>
          <s v="04.VII"/>
          <s v="05.VII"/>
          <s v="06.VII"/>
          <s v="07.VII"/>
          <s v="08.VII"/>
          <s v="09.VII"/>
          <s v="10.VII"/>
          <s v="11.VII"/>
          <s v="12.VII"/>
          <s v="13.VII"/>
          <s v="14.VII"/>
          <s v="15.VII"/>
          <s v="16.VII"/>
          <s v="17.VII"/>
          <s v="18.VII"/>
          <s v="19.VII"/>
          <s v="20.VII"/>
          <s v="21.VII"/>
          <s v="22.VII"/>
          <s v="23.VII"/>
          <s v="24.VII"/>
          <s v="25.VII"/>
          <s v="26.VII"/>
          <s v="27.VII"/>
          <s v="28.VII"/>
          <s v="29.VII"/>
          <s v="30.VII"/>
          <s v="31.VII"/>
          <s v="01.VIII"/>
          <s v="02.VIII"/>
          <s v="03.VIII"/>
          <s v="04.VIII"/>
          <s v="05.VIII"/>
          <s v="06.VIII"/>
          <s v="07.VIII"/>
          <s v="08.VIII"/>
          <s v="09.VIII"/>
          <s v="10.VIII"/>
          <s v="11.VIII"/>
          <s v="12.VIII"/>
          <s v="13.VIII"/>
          <s v="14.VIII"/>
          <s v="15.VIII"/>
          <s v="16.VIII"/>
          <s v="17.VIII"/>
          <s v="18.VIII"/>
          <s v="19.VIII"/>
          <s v="20.VIII"/>
          <s v="21.VIII"/>
          <s v="22.VIII"/>
          <s v="23.VIII"/>
          <s v="24.VIII"/>
          <s v="25.VIII"/>
          <s v="26.VIII"/>
          <s v="27.VIII"/>
          <s v="28.VIII"/>
          <s v="29.VIII"/>
          <s v="30.VIII"/>
          <s v="31.VIII"/>
          <s v="01.IX"/>
          <s v="02.IX"/>
          <s v="03.IX"/>
          <s v="04.IX"/>
          <s v="05.IX"/>
          <s v="06.IX"/>
          <s v="07.IX"/>
          <s v="08.IX"/>
          <s v="09.IX"/>
          <s v="10.IX"/>
          <s v="11.IX"/>
          <s v="12.IX"/>
          <s v="13.IX"/>
          <s v="14.IX"/>
          <s v="15.IX"/>
          <s v="16.IX"/>
          <s v="17.IX"/>
          <s v="18.IX"/>
          <s v="19.IX"/>
          <s v="20.IX"/>
          <s v="21.IX"/>
          <s v="22.IX"/>
          <s v="23.IX"/>
          <s v="24.IX"/>
          <s v="25.IX"/>
          <s v="26.IX"/>
          <s v="27.IX"/>
          <s v="28.IX"/>
          <s v="29.IX"/>
          <s v="30.IX"/>
          <s v="01.X"/>
          <s v="02.X"/>
          <s v="03.X"/>
          <s v="04.X"/>
          <s v="05.X"/>
          <s v="06.X"/>
          <s v="07.X"/>
          <s v="08.X"/>
          <s v="09.X"/>
          <s v="10.X"/>
          <s v="11.X"/>
          <s v="12.X"/>
          <s v="13.X"/>
          <s v="14.X"/>
          <s v="15.X"/>
          <s v="16.X"/>
          <s v="17.X"/>
          <s v="18.X"/>
          <s v="19.X"/>
          <s v="20.X"/>
          <s v="21.X"/>
          <s v="22.X"/>
          <s v="23.X"/>
          <s v="24.X"/>
          <s v="25.X"/>
          <s v="26.X"/>
          <s v="27.X"/>
          <s v="28.X"/>
          <s v="29.X"/>
          <s v="30.X"/>
          <s v="31.X"/>
          <s v="01.XI"/>
          <s v="02.XI"/>
          <s v="03.XI"/>
          <s v="04.XI"/>
          <s v="05.XI"/>
          <s v="06.XI"/>
          <s v="07.XI"/>
          <s v="08.XI"/>
          <s v="09.XI"/>
          <s v="10.XI"/>
          <s v="11.XI"/>
          <s v="12.XI"/>
          <s v="13.XI"/>
          <s v="14.XI"/>
          <s v="15.XI"/>
          <s v="16.XI"/>
          <s v="17.XI"/>
          <s v="18.XI"/>
          <s v="19.XI"/>
          <s v="20.XI"/>
          <s v="21.XI"/>
          <s v="22.XI"/>
          <s v="23.XI"/>
          <s v="24.XI"/>
          <s v="25.XI"/>
          <s v="26.XI"/>
          <s v="27.XI"/>
          <s v="28.XI"/>
          <s v="29.XI"/>
          <s v="30.XI"/>
          <s v="01.XII"/>
          <s v="02.XII"/>
          <s v="03.XII"/>
          <s v="04.XII"/>
          <s v="05.XII"/>
          <s v="06.XII"/>
          <s v="07.XII"/>
          <s v="08.XII"/>
          <s v="09.XII"/>
          <s v="10.XII"/>
          <s v="11.XII"/>
          <s v="12.XII"/>
          <s v="13.XII"/>
          <s v="14.XII"/>
          <s v="15.XII"/>
          <s v="16.XII"/>
          <s v="17.XII"/>
          <s v="18.XII"/>
          <s v="19.XII"/>
          <s v="20.XII"/>
          <s v="21.XII"/>
          <s v="22.XII"/>
          <s v="23.XII"/>
          <s v="24.XII"/>
          <s v="25.XII"/>
          <s v="26.XII"/>
          <s v="27.XII"/>
          <s v="28.XII"/>
          <s v="29.XII"/>
          <s v="30.XII"/>
          <s v="31.XII"/>
          <s v="&gt;09.01.2025"/>
        </groupItems>
      </fieldGroup>
    </cacheField>
    <cacheField name="Den" numFmtId="0">
      <sharedItems count="7">
        <s v="Čt"/>
        <s v="Pá"/>
        <s v="Po"/>
        <s v="Út"/>
        <s v="St"/>
        <s v="So"/>
        <s v="Ne" u="1"/>
      </sharedItems>
    </cacheField>
    <cacheField name="Týden" numFmtId="14">
      <sharedItems containsDate="1" containsBlank="1" containsMixedTypes="1" minDate="2020-09-01T00:00:00" maxDate="2021-01-06T00:00:00" count="127">
        <s v="2025w01"/>
        <s v="2025w02"/>
        <s v="1900w01"/>
        <s v="2023w03" u="1"/>
        <s v="2023w02" u="1"/>
        <s v="2023w04" u="1"/>
        <s v="2023w05" u="1"/>
        <s v="2023w06" u="1"/>
        <m u="1"/>
        <s v="2022w10" u="1"/>
        <d v="2020-11-30T00:00:00" u="1"/>
        <s v="2022w20" u="1"/>
        <d v="2021-01-04T00:00:00" u="1"/>
        <s v="2022w11" u="1"/>
        <s v="2022w02" u="1"/>
        <d v="2020-11-23T00:00:00" u="1"/>
        <d v="2020-12-28T00:00:00" u="1"/>
        <s v="2021w10" u="1"/>
        <s v="2022w21" u="1"/>
        <s v="2021w01" u="1"/>
        <s v="2022w12" u="1"/>
        <d v="2020-11-16T00:00:00" u="1"/>
        <s v="2022w03" u="1"/>
        <d v="2020-12-21T00:00:00" u="1"/>
        <s v="2021w20" u="1"/>
        <s v="2021w11" u="1"/>
        <s v="2022w22" u="1"/>
        <d v="2020-11-09T00:00:00" u="1"/>
        <s v="2021w02" u="1"/>
        <s v="2022w13" u="1"/>
        <d v="2020-12-14T00:00:00" u="1"/>
        <s v="2021w30" u="1"/>
        <s v="2022w04" u="1"/>
        <s v="2021w21" u="1"/>
        <d v="2020-11-02T00:00:00" u="1"/>
        <s v="2021w12" u="1"/>
        <s v="2022w23" u="1"/>
        <d v="2020-12-07T00:00:00" u="1"/>
        <s v="2021w03" u="1"/>
        <s v="2021w40" u="1"/>
        <s v="2022w14" u="1"/>
        <s v="2021w31" u="1"/>
        <s v="2022w05" u="1"/>
        <s v="2021w22" u="1"/>
        <s v="2021w13" u="1"/>
        <s v="2021w50" u="1"/>
        <s v="2022w24" u="1"/>
        <s v="2021w04" u="1"/>
        <s v="2021w41" u="1"/>
        <s v="2022w15" u="1"/>
        <s v="2021w32" u="1"/>
        <s v="2022w06" u="1"/>
        <s v="2021w23" u="1"/>
        <s v="2020w40" u="1"/>
        <s v="2021w14" u="1"/>
        <s v="2021w51" u="1"/>
        <s v="2022w25" u="1"/>
        <s v="2021w05" u="1"/>
        <s v="2021w42" u="1"/>
        <s v="2022w16" u="1"/>
        <s v="2021w33" u="1"/>
        <s v="2022w07" u="1"/>
        <s v="2020w50" u="1"/>
        <s v="2021w24" u="1"/>
        <s v="2020w41" u="1"/>
        <s v="2021w15" u="1"/>
        <s v="2021w52" u="1"/>
        <s v="2022w26" u="1"/>
        <d v="2020-09-28T00:00:00" u="1"/>
        <s v="2021w06" u="1"/>
        <s v="2021w43" u="1"/>
        <s v="2022w17" u="1"/>
        <s v="2022w08" u="1"/>
        <s v="2020w51" u="1"/>
        <s v="2021w25" u="1"/>
        <d v="2020-09-21T00:00:00" u="1"/>
        <s v="2020w42" u="1"/>
        <s v="2021w16" u="1"/>
        <s v="2021w53" u="1"/>
        <s v="2022w27" u="1"/>
        <d v="2020-10-26T00:00:00" u="1"/>
        <s v="2021w07" u="1"/>
        <s v="2021w44" u="1"/>
        <s v="2022w18" u="1"/>
        <s v="2021w35" u="1"/>
        <s v="2022w09" u="1"/>
        <d v="2020-09-14T00:00:00" u="1"/>
        <d v="2021-01-05T00:00:00" u="1"/>
        <s v="2020w52" u="1"/>
        <s v="2021w26" u="1"/>
        <d v="2020-10-19T00:00:00" u="1"/>
        <s v="2020w43" u="1"/>
        <s v="2021w17" u="1"/>
        <s v="2022w28" u="1"/>
        <s v="2021w08" u="1"/>
        <s v="2021w45" u="1"/>
        <s v="2022w19" u="1"/>
        <d v="2020-09-07T00:00:00" u="1"/>
        <s v="2021w36" u="1"/>
        <d v="2020-10-12T00:00:00" u="1"/>
        <s v="2020w53" u="1"/>
        <s v="2021w27" u="1"/>
        <s v="2020w44" u="1"/>
        <s v="2021w18" u="1"/>
        <s v="2021w09" u="1"/>
        <s v="2021w46" u="1"/>
        <d v="2020-10-05T00:00:00" u="1"/>
        <s v="2021w37" u="1"/>
        <s v="2021w28" u="1"/>
        <s v="2020w45" u="1"/>
        <s v="2021w19" u="1"/>
        <s v="2020w36" u="1"/>
        <s v="2021w47" u="1"/>
        <s v="2021w38" u="1"/>
        <s v="2021w29" u="1"/>
        <s v="2020w46" u="1"/>
        <s v="2020w37" u="1"/>
        <s v="2021w48" u="1"/>
        <s v="2021w39" u="1"/>
        <s v="2020w47" u="1"/>
        <s v="2020w38" u="1"/>
        <s v="2021w49" u="1"/>
        <s v="2020w48" u="1"/>
        <s v="2020w39" u="1"/>
        <s v="2020w49" u="1"/>
        <d v="2020-09-15T00:00:00" u="1"/>
        <d v="2020-09-01T00:00:00" u="1"/>
      </sharedItems>
    </cacheField>
    <cacheField name="Měsíc" numFmtId="0">
      <sharedItems containsBlank="1" count="27">
        <s v="2025-01"/>
        <s v="1900-01"/>
        <s v="2023-01" u="1"/>
        <m u="1"/>
        <s v="2021-08" u="1"/>
        <s v="2021-09" u="1"/>
        <s v="2020-09" u="1"/>
        <s v="2022-01" u="1"/>
        <s v="2022-02" u="1"/>
        <s v="2021-10" u="1"/>
        <s v="2021-01" u="1"/>
        <s v="2022-03" u="1"/>
        <s v="2021-11" u="1"/>
        <s v="2021-02" u="1"/>
        <s v="2022-04" u="1"/>
        <s v="2020-10" u="1"/>
        <s v="2021-12" u="1"/>
        <s v="2021-03" u="1"/>
        <s v="2022-05" u="1"/>
        <s v="2020-11" u="1"/>
        <s v="2021-04" u="1"/>
        <s v="2022-06" u="1"/>
        <s v="2020-12" u="1"/>
        <s v="2021-05" u="1"/>
        <s v="2022-07" u="1"/>
        <s v="2021-06" u="1"/>
        <s v="2021-07" u="1"/>
      </sharedItems>
    </cacheField>
    <cacheField name="Co" numFmtId="0">
      <sharedItems containsBlank="1" count="643">
        <s v="Schůzka XXX"/>
        <s v="Dimenze SKU"/>
        <s v="Vytvoření proof of concept"/>
        <s v="Dimenze DimDatum "/>
        <s v="Stavy skladů faktová tabulka"/>
        <s v="Status meeting"/>
        <s v="Porada vedení"/>
        <s v="doktor"/>
        <s v="Fact sklady"/>
        <s v="Administrativa, pošta"/>
        <s v="Report ležáky"/>
        <m/>
        <s v="nemoc" u="1"/>
        <s v="Přidání útvarů EMG" u="1"/>
        <s v="Hégrová intercompany konzultace Teamsy Ověřování dat" u="1"/>
        <s v="Helios úpravy tříd Útvar BI, Manaž. Členění" u="1"/>
        <s v="Online schůzka pan Mala" u="1"/>
        <s v="změna hesla na doméně nejde" u="1"/>
        <s v="Analýza čísleníky BI v Heliosu" u="1"/>
        <s v="Pozn deník jak se chová v Heg + mail" u="1"/>
        <s v="KostkaDeník - doplnění zakázka do Dim MKT Aktivita" u="1"/>
        <s v="práva pan Kuneš" u="1"/>
        <s v="Posun tržeb o 364 dnů " u="1"/>
        <s v="DimLokality do KostkaPOS" u="1"/>
        <s v="Hégrová mail problém xlsx" u="1"/>
        <s v="telefon Kadera konzultace" u="1"/>
        <s v="Mala maily členění účet+útvar" u="1"/>
        <s v="HEG třídy LuxorBI Manaž.členění a ÚčetÚtvar" u="1"/>
        <s v="Přidání JeÚhrada do DimTitul" u="1"/>
        <s v="Telefonická konzultace Douchouvá Pavlosek" u="1"/>
        <s v="Úpravy dle schůzky - přejmenování, nové ukaztele apod." u="1"/>
        <s v="Konfigurační tabulka pro posun datumů o3POSxSklFVDbtNLX" u="1"/>
        <s v="Jednání Controlling + účetní + Vovorský možnost zápisu v HEH" u="1"/>
        <s v="RLS v PowerBI s Krčmářová pro Kostka POS ověření, předělání relace" u="1"/>
        <s v="Dim Doklady Prvotní s10, s20" u="1"/>
        <s v="Oprava poznamka v deník" u="1"/>
        <s v="Online meeting Mala, Douchová" u="1"/>
        <s v="kostka POS  - vstupní tabulky zorientování, popis" u="1"/>
        <s v="Telefon pan Šmarda" u="1"/>
        <s v="Hierarchie u Datum" u="1"/>
        <s v="Kostka POS předelání transformací + znovunapočtení" u="1"/>
        <s v="Papoušek napočítávání kostkaDenik" u="1"/>
        <s v="Papoušek tel" u="1"/>
        <s v="Papoušek telefony" u="1"/>
        <s v="Kostka Deník zmenšení datasetu &lt;10G nekomprimovaných" u="1"/>
        <s v="Mail Logio" u="1"/>
        <s v="Dim organizace oprava analytický skupina" u="1"/>
        <s v="Data z EMG dimenze úprava" u="1"/>
        <s v="Migrace reportů v PowerBI KostkaKeboola" u="1"/>
        <s v="Kostka Deník nápovědy Gdrive" u="1"/>
        <s v="KostkaPOS - tabulky se stavy skladů a lokací z Heg" u="1"/>
        <s v="Číselníky BI jednání s lidmi od HEGu" u="1"/>
        <s v="Krčmářová položky s Entrystatus = 1 " u="1"/>
        <s v="Nápověda KostkaDeník dokončení" u="1"/>
        <s v="LuxorBI účet atribut Intercompany" u="1"/>
        <s v="hegrová call" u="1"/>
        <s v="Hégrová atributy PW segmentace do Útvarů call" u="1"/>
        <s v="keboola sandbox, vytváření tabulek, pravidla selectů " u="1"/>
        <s v="DimOrganizace Analytická skupina  + projekce" u="1"/>
        <s v="Do účel v Heliosu pole Reference" u="1"/>
        <s v="Kadera tel segmenty" u="1"/>
        <s v="Prezentace Kostka-Deník - Účel v Média pro CTR" u="1"/>
        <s v="Podklady sezení PowerBI" u="1"/>
        <s v="Import plánů 2022" u="1"/>
        <s v="DimSlevaPOS" u="1"/>
        <s v="Frm do neaktivního poolu Heg" u="1"/>
        <s v="porovnání tržby x stávající BI" u="1"/>
        <s v="Online schůzka k architektuře" u="1"/>
        <s v="Aktualizace Matrix - popisu dle aktuálního stavu" u="1"/>
        <s v="Posun na datum POS i z doklady POS" u="1"/>
        <s v="S Krčmářová tabulka na converze" u="1"/>
        <s v="Číselníky BI příprava na jednání" u="1"/>
        <s v="Oprava připojení v PowerBI (mala)" u="1"/>
        <s v="Kostka Deník zmenšování - primární doklad od 2021" u="1"/>
        <s v="Úpravy přehledů u tříd luxorBI dle požadavků" u="1"/>
        <s v="Intercompany přepracování" u="1"/>
        <s v="přidání tabulky lcs.luxorbi_VztahUDxPRVD do kebooly" u="1"/>
        <s v="Kostka POS - DimSleva" u="1"/>
        <s v="Meeting Šmarda Vovovrský nadčísleníky" u="1"/>
        <s v="Valuace do DimÚtvar" u="1"/>
        <s v="Call Floriánová. Zakázka Do MKT akce" u="1"/>
        <s v="opět poznámka - úprava selectu - vyhození bankovních výpisů" u="1"/>
        <s v="Sjednocení lokace1 a lokace, přenastavení času orchestrací, helpy" u="1"/>
        <s v="Poznámka Deník - rozšíření z 30 na 100 znaků" u="1"/>
        <s v="Popis kostky Výsledovka" u="1"/>
        <s v="Man. Členění v HEG - import, fce na hromadnou změnu lvl" u="1"/>
        <s v="kostkaPOS - tabulka s úhradami" u="1"/>
        <s v="Dimenze prodejní kanál" u="1"/>
        <s v="maily Hegrová" u="1"/>
        <s v="úprava dashboardu Zam prodej pro Douchová" u="1"/>
        <s v="KostkaPOS - Úhrada není v titulech" u="1"/>
        <s v="Dim manažerské členění - možnost all" u="1"/>
        <s v="tel Papoušek, controling" u="1"/>
        <s v="schůzka BDM model" u="1"/>
        <s v="oprava napočítávání budget" u="1"/>
        <s v="Schůzka k BDM" u="1"/>
        <s v="Prezentace kostky Výsledovka včetně přípravy" u="1"/>
        <s v="Úpravy dimenzí - nové atributy" u="1"/>
        <s v="konzultace s paní Hégrová" u="1"/>
        <s v="KostkaDeník změna účel není OK 31.12.2022" u="1"/>
        <s v="Zpracování a poslání marže v3" u="1"/>
        <s v="Status BI" u="1"/>
        <s v="ještě drobné úpravy dokumentace + možnost uložení do html" u="1"/>
        <s v="Schůzka s panem Civrným" u="1"/>
        <s v="Doklad prvotní  vzít z prvotni_doklad_storno pokud není vyplněn" u="1"/>
        <s v="Ukazatele time intelligence" u="1"/>
        <s v="Douchová telefon k reportům Deník + úpravy předvaha" u="1"/>
        <s v="mail rozdíly zaokrouhlení, reforecast, asymetrický report" u="1"/>
        <s v="Call Krčmářová Vividi v Heliosu" u="1"/>
        <s v="Intercompany koroušová konzultace gmeet" u="1"/>
        <s v="Sestava pro zam prodej" u="1"/>
        <s v="Nápočet Kostka Deník" u="1"/>
        <s v="Aktualizace tabulky objectsubject - diff" u="1"/>
        <s v="Nadčíselníky - útvary" u="1"/>
        <s v="Hégrová teams" u="1"/>
        <s v="Úprava útvar číslo vividi aby byl aktuálnější útvar" u="1"/>
        <s v="Teamsy" u="1"/>
        <s v="Oprava po automatickém spouštění" u="1"/>
        <s v="Nová atribut MNG zařazení  do Heliosu do BI útvary" u="1"/>
        <s v="Mail Mala vyhodnocení účetní deník" u="1"/>
        <s v="otáčení zůstatku u rozvahových účtů" u="1"/>
        <s v="orchestrace POS " u="1"/>
        <s v="kostkaPOS tel. konz Papoušek" u="1"/>
        <s v="Helios skrytí DatumOdDo u def. Man. Člen pro vyplněný strom" u="1"/>
        <s v="Kadera call poznámka" u="1"/>
        <s v="Vysl Rozvahové účty do výsledovka, problém s omezením" u="1"/>
        <s v="Do DimÚtvar přidán Vedoucí a Vedoucí oddělení" u="1"/>
        <s v="Úprava report zam prodej Douchová" u="1"/>
        <s v="Papouek telefon " u="1"/>
        <s v="Online schůzka Libor Tomáš kostka POS" u="1"/>
        <s v="Kostka Deník neaktualizovaná -nevleze se tabulka - mail" u="1"/>
        <s v="plány deník 2022 do gdrive" u="1"/>
        <s v="DimÚčel do sestav" u="1"/>
        <s v="Kostka Výsledovka- reporty v PowerBI" u="1"/>
        <s v="S20 Fact deník" u="1"/>
        <s v="Papoušek konzultace" u="1"/>
        <s v="﻿s10HegNLXUcet + ﻿s10HegNLXUtvar" u="1"/>
        <s v="Stavy skladů + rozpady do keboola" u="1"/>
        <s v="po statusu k nápovědám schůzka" u="1"/>
        <s v="JeKomplet je špatně. Problém s upper" u="1"/>
        <s v="Intercompany - pokud je IČ ne musí být Intercompany Ano" u="1"/>
        <s v="kontrola korekcí" u="1"/>
        <s v="Papoušek ukazatel DAX+ komunikace" u="1"/>
        <s v="Poznámka deník - chyba collation" u="1"/>
        <s v="s10GdriveBudgetDenik2022" u="1"/>
        <s v="Kostka Výsledovka - HV LY,YTD" u="1"/>
        <s v="Telefonická konzultace s panem Kaderou, mail" u="1"/>
        <s v="Douchová tel. K rozvaha" u="1"/>
        <s v="Tranformační tabulky o8" u="1"/>
        <s v="Výsledovka na Helios" u="1"/>
        <s v="DimČas - vytvoření podkladová data, export z POS" u="1"/>
        <s v="statusmeeting BI" u="1"/>
        <s v="FaktÚhrady POS - samostatná fact tabulka nejde unrelated dim" u="1"/>
        <s v="Vyhodit útvar 999 je to testovací (asi)" u="1"/>
        <s v="Hierarchie Prodejní kanál (EshopOO, Eshop,Prodejna)" u="1"/>
        <s v="schůzka online extraktory papoušek" u="1"/>
        <s v="Intercompany zapracování divize" u="1"/>
        <s v="BDM online s Kadera + příprava" u="1"/>
        <s v="Kostka POS - o5" u="1"/>
        <s v="otáčení zůstatku u rozvahových účtů - analýza + závěrečný mail" u="1"/>
        <s v="Nový atribut Sleva JeZaměstnanecká" u="1"/>
        <s v="telefony Floriánová, Douchová" u="1"/>
        <s v="chybějící doklady z prodejny" u="1"/>
        <s v="Nová dimenze DimProdKanál s Krčmářová" u="1"/>
        <s v="Oprava zaokrouhlování budget plán" u="1"/>
        <s v="Analýza manaž. členění +maily" u="1"/>
        <s v="Drobné úpravy v kostce Deník + aktualizace" u="1"/>
        <s v="Dashboard zaměstnanecký prodej" u="1"/>
        <s v="Posun datum prodeje i u EMG jako u NLX" u="1"/>
        <s v="Helios/Kostka Deník přejmenování atributů na BI útvar" u="1"/>
        <s v="Dimenze v s30" u="1"/>
        <s v="datasety z restapi power BI" u="1"/>
        <s v="Douchová tel. Manažerské členění korekce + popis do doku" u="1"/>
        <s v="Podkladová data z POS" u="1"/>
        <s v="Kostka POS - o8" u="1"/>
        <s v="drobné úpravy na kostkaDeník" u="1"/>
        <s v="Kadera přepočet na tlačítko telefon" u="1"/>
        <s v="týdenní souhrn mail" u="1"/>
        <s v="Douchová porovnání data Výsledovka na Helios" u="1"/>
        <s v="kosta POS - tituly, zákazníci" u="1"/>
        <s v="Hégrová Účel. Asi nemá jít přes rozvahové účty" u="1"/>
        <s v="Online schůzka Revolt" u="1"/>
        <s v="Kostka POS úhrady sam fact. tabulka" u="1"/>
        <s v="BI statusmeeting" u="1"/>
        <s v="Vstupní tabulky o5 - dokončení" u="1"/>
        <s v="Sestava pro připojení" u="1"/>
        <s v="Dim Divize do Kostka Výsledovka" u="1"/>
        <s v="Kadera telefon ke keboola - jak zmenšít datasety" u="1"/>
        <s v="Mala dotaz zda chybí data - prověření" u="1"/>
        <s v="Hegrova - ukazatel obrat místo HV" u="1"/>
        <s v="Kostka tržby úpravy v DimTitul - Vlastní, pořadač, účt.skup" u="1"/>
        <s v="DimČísleníkIT a DimČíselníkProjekt do stage" u="1"/>
        <s v="telefon Šmarda" u="1"/>
        <s v="Schůzka k manžerské členění s Controlingem" u="1"/>
        <s v="Online meeting controling manažerské členění" u="1"/>
        <s v="Krčmářová - ukazatele v kostce POS přejmenovvní apod." u="1"/>
        <s v="Spadlý import POS - staff" u="1"/>
        <s v="Proč nejsou FD v kostce výsledovka aneb účet 315" u="1"/>
        <s v="Organizace z EMG přidání do dimenze" u="1"/>
        <s v="schůzka horňáková,Hágrová vedoucí a jak s reporty" u="1"/>
        <s v="Úpravy na vrstvě s20 - organizace z jiné třídy" u="1"/>
        <s v="oprava  ciselenikIT v kostka Deník - data nebyla ve stage" u="1"/>
        <s v="Pošta -migrace" u="1"/>
        <s v="GPS v reportu KostkaPOS" u="1"/>
        <s v="Kostka POS dimenze, PowerBi apod." u="1"/>
        <s v="Šimonovská konzultace k tabulkám Helios" u="1"/>
        <s v="Papoušek seznam úkolů kvůli Jíra" u="1"/>
        <s v="Hegrová call k Kostka Deník Dim IT, Projekty" u="1"/>
        <s v="marže první výstup do Excelu" u="1"/>
        <s v="Oprava projekce Anal. Skupina v DimOrganizace" u="1"/>
        <s v="Schůzka Hegrová statutární výkazy" u="1"/>
        <s v="Přejmenování sloupců v BI Útvar" u="1"/>
        <s v="Krčmářová DimVratka + teorie" u="1"/>
        <s v="s10+﻿s20DimPoznDenik" u="1"/>
        <s v="Modelování v PowerBI Denik" u="1"/>
        <s v="Dim manažerské členení" u="1"/>
        <s v="Dokumentace do google drive" u="1"/>
        <s v="Reporty Kostka Denik Excel" u="1"/>
        <s v="Schůzka pan Kuneš" u="1"/>
        <s v="Porovnání marže na Kadera" u="1"/>
        <s v="keboola schůzka zpětná vazba" u="1"/>
        <s v="Smazání tržeb u poukázek" u="1"/>
        <s v="Proč jsou data eshop od 10.2019" u="1"/>
        <s v="Kostka Deník oprava - záznam s účtem null" u="1"/>
        <s v="Nově ukazatele Plán a plán zůstatek do kostka Deník" u="1"/>
        <s v="DimÚčel předělání vazeb ve faktových tabulkách" u="1"/>
        <s v="Dim Doklad" u="1"/>
        <s v="Papoušek online schůzka" u="1"/>
        <s v="Plány úprava scriptů - des. místa a záměna formátu čísel EN&lt;-&gt;CZ" u="1"/>
        <s v="DimZákazník do POS" u="1"/>
        <s v="kontrola otevírací doba" u="1"/>
        <s v="Papoušek mail okruh činnosti na FV" u="1"/>
        <s v="Douchová telefon k deník pro auditory" u="1"/>
        <s v="Hegrová tel k Adjustment" u="1"/>
        <s v="Asymetrická sestava call s Hégrová" u="1"/>
        <s v="Synchronizace adresáře Kostky do teams" u="1"/>
        <s v="Přidání plánů do Kostka deník" u="1"/>
        <s v="JeZam prodej nyní místo pozn podle obsahu ZamSlevy" u="1"/>
        <s v="přepočet kostka Deník dle požadavku" u="1"/>
        <s v="K názvu slevy přidat i barcode slevy." u="1"/>
        <s v="Změna účelu podle definice v man. Členění" u="1"/>
        <s v="Nadčíselníky - Segmenty" u="1"/>
        <s v="Atribut Účet Účel do HEG" u="1"/>
        <s v="konzultace nahrávání plánů Controling" u="1"/>
        <s v="Kostka Výsledovka- reporty v PBI" u="1"/>
        <s v="PowerBi rozdělení kostka x report přes live connect" u="1"/>
        <s v="call Kadera" u="1"/>
        <s v="Linked server nefunkční- mapování na helpis" u="1"/>
        <s v="telefon Čivrný" u="1"/>
        <s v="Telefon Kadera připojení googlesheet" u="1"/>
        <s v="luxorbiNSP_Spousteni" u="1"/>
        <s v="Kostka Deník oprava Intercompany v Budget" u="1"/>
        <s v="sloupeček INVOICECOMMENT do &quot;RBOTRANSACTIONTABLE&quot; " u="1"/>
        <s v="předělání transformací KostkaDeník do samostatných (sobota 4 hodiny)" u="1"/>
        <s v="Hégrová oprava načítání definic + přepočet noc (všechny definice)" u="1"/>
        <s v="s20 drobné úpravy na dimenzích" u="1"/>
        <s v="Linked server mapování na helpis" u="1"/>
        <s v="Nové ukazatele diff% do kostkaDeník" u="1"/>
        <s v="Oprava chyby null prv doklad" u="1"/>
        <s v="Procedura/tabulka lcs.luxorbiNSP_VztahUDxPRVD" u="1"/>
        <s v="Úpravy kostkaPOS - dimenze" u="1"/>
        <s v="nesedící tržby kostky Tržby pro chodov" u="1"/>
        <s v="Úpravy v sandboxu - dimenzí a ukazatelů" u="1"/>
        <s v="Suchánek/Papoušek  tel ke kostce Deník" u="1"/>
        <s v="Kostka POS - transformace" u="1"/>
        <s v="KostkaDeník - otáčení zůstatku - rozpracováno" u="1"/>
        <s v="Nový atribut Útvar Typ prodejny dle excelu" u="1"/>
        <s v="JeZamProd do DimDoklPOS" u="1"/>
        <s v="Doklady z EMG přidání do dimenze" u="1"/>
        <s v="Oprava práv na modul BI v Heliosu" u="1"/>
        <s v="&quot;Dostání&quot; se na data v reportu tržeb" u="1"/>
        <s v="DimProdKanál - Způsob odběru *???" u="1"/>
        <s v="Útvary úpravy v Heliosu + Keboola" u="1"/>
        <s v="práva orchestrace nový login" u="1"/>
        <s v="Testovací lavice pro Kostka Tržby" u="1"/>
        <s v="KostkaDenik bez dat oprava" u="1"/>
        <s v="Práve Helios na tabulky pro Papoušek" u="1"/>
        <s v="Migrace reportů - přiopjení apod" u="1"/>
        <s v="Migrace reportů - připojení apod" u="1"/>
        <s v="Nastavení pravidelné aktualizace-Kadera" u="1"/>
        <s v="Přepočítávání KostkaDeník - python staré prostředí mail" u="1"/>
        <s v="Transformace Uživatelé + DVZ do s30POSPRAVAUtvar" u="1"/>
        <s v="StatusBI" u="1"/>
        <s v="tabulka SheetManazCleneni" u="1"/>
        <s v="Lvl Do DimÚtvar" u="1"/>
        <s v="Helios - Útvar Primární na statický vztah, fce na aktualizaci" u="1"/>
        <s v="Příprava reportů na schůzku" u="1"/>
        <s v="DimZpusobUhrady" u="1"/>
        <s v="Kontrolní sestavy Deník, publikování" u="1"/>
        <s v="Konzultace kadera k učetní deník" u="1"/>
        <s v="Slučování položek Heliosu mail Vovorský" u="1"/>
        <s v="Transformace Deník z jedné velké do jednotlivých" u="1"/>
        <s v="přesun souborů Gdrive" u="1"/>
        <s v="Účel Reference v keboole" u="1"/>
        <s v="transformace s10HegNLX -Deník" u="1"/>
        <s v="Knižní klub - jak do kostky" u="1"/>
        <s v="Online schůzka Mala, Douchova, Beranova, Pavlosek" u="1"/>
        <s v="Dim Titul - sortiment, Účt. Skup" u="1"/>
        <s v="Účel možno měnit hromadně v Útvar, Účet" u="1"/>
        <s v="Způsob doručení do kostky" u="1"/>
        <s v="Floriánová, schůzka k Manaž. Členění" u="1"/>
        <s v="publikování nové verze KostkaDeník" u="1"/>
        <s v="telefon Mala Douchová konsolidace k kostce výsledovka" u="1"/>
        <s v="Microsite pro KostkaDeník" u="1"/>
        <s v="sezení k powerBI online" u="1"/>
        <s v="práva do Deník dvě účetní - maily" u="1"/>
        <s v="Intercompany příparava google sheetu + tel. Konzul" u="1"/>
        <s v="Hégrová přehled útvary pořadí sloupců" u="1"/>
        <s v="BDM aktualizace popisu - šablona Dim, Úvod" u="1"/>
        <s v="KostkaDeník nenačítaly se útvary s plánem bez skut (0992)" u="1"/>
        <s v="Opraveny formuláře Účel a Korekce" u="1"/>
        <s v="Data EMG přidání do KostkaVýsledovka" u="1"/>
        <s v="Dim Organizace atribut Intercompany" u="1"/>
        <s v="Hégehrová telefony" u="1"/>
        <s v="KostkaPOS aktualizace testovací lavice" u="1"/>
        <s v="Helios Bi útvar přidání GPS" u="1"/>
        <s v="tel Horňáková Papoušek k plánům" u="1"/>
        <s v="Kadera rozdíl Gott v reportech" u="1"/>
        <s v="statusmeeting" u="1"/>
        <s v="prvotní doklad není v kostka deník" u="1"/>
        <s v="telef. Hegrová" u="1"/>
        <s v="Papoušek schůzka osobní" u="1"/>
        <s v="oprava Kostka Deník duplicitní intercompany" u="1"/>
        <s v="Krčmářová call ke kostka  POS. RLS, dashboard, úkoly, sdílení apod." u="1"/>
        <s v="Spadlá kostka Tržby - snaha o zmenšení velikosti" u="1"/>
        <s v="Maily status report, apod." u="1"/>
        <s v="KostkaDenik - Dim Intercompany (ZASE) tentokrát z Účet" u="1"/>
        <s v="Do korekcí přidán vztah na účet a útvar" u="1"/>
        <s v="Přidání konverzí (návštěvnost) do KostkaPOS" u="1"/>
        <s v="Dashboard Lokace" u="1"/>
        <s v="Schůzka s paní Douchovou + controlling nad reportem tržeb" u="1"/>
        <s v="problém s těmi právy kdy se držely v PowerBI neaktuální" u="1"/>
        <s v="přidání telefon z výdejek do Org Papoušek" u="1"/>
        <s v="Připojení do tabulek denik, ukazatele pro Horňáková" u="1"/>
        <s v="Hégrová call intercompany. Vyhození podmínky na prvotní doklad" u="1"/>
        <s v="DimOrganizace - atribut Intercompany" u="1"/>
        <s v="JeVlastní a předělání DimTitul" u="1"/>
        <s v="Intercompany u Budget faktovka" u="1"/>
        <s v="statusreport mail" u="1"/>
        <s v="Data z EMG - porovnávání na sestavu" u="1"/>
        <s v="DBM popis - dokument na google drive" u="1"/>
        <s v="Logika sklady schůzka + telef" u="1"/>
        <s v="Změna klíč DimDivize char1" u="1"/>
        <s v="Připojení SQL server run as" u="1"/>
        <s v="Osobní schůzka Papoušek v Euromedia" u="1"/>
        <s v="KostkaDeník vazby z jiných tříd - test + mail+ telef" u="1"/>
        <s v="Práva intercompany mail" u="1"/>
        <s v="Pomalé transformace Papoušek, Kadera" u="1"/>
        <s v="Tipy k nastavení SQL pro pana Kuneše" u="1"/>
        <s v="Úpravy sestav" u="1"/>
        <s v="Intercompany u Budget prvky do dimenze" u="1"/>
        <s v="Helios Bi útvar přidání Obchodní centrum" u="1"/>
        <s v="Transformace s10Gdrive" u="1"/>
        <s v="Vyhodnocení logistiky spol Logio - maily" u="1"/>
        <s v="Kostka POS smazání skladů neprodejnových" u="1"/>
        <s v="Kostka Deník DimMNG testy" u="1"/>
        <s v="BDM adresář, popisy kostek" u="1"/>
        <s v="mall" u="1"/>
        <s v="Hégrová nepřiřazený účet 60110/0995" u="1"/>
        <s v="Report Marže - script nad Helios" u="1"/>
        <s v="Papoušek zjišťování/mail k přidání externí/interní dopravy" u="1"/>
        <s v="Doplnění GPS k prodejnám" u="1"/>
        <s v="Segmenty telefon Hégrová" u="1"/>
        <s v="Úpravy Manaž členění MNG" u="1"/>
        <s v="KostkaDeník Dim MNG (4x)" u="1"/>
        <s v="status meeting BI" u="1"/>
        <s v="Asymetrická sestava mail s chybou" u="1"/>
        <s v="Vstupní tabulky o5 - vytvoření a úpravy" u="1"/>
        <s v="KostkaDeníkDimÚčetÚčel" u="1"/>
        <s v="Konzultace manaž. členění Floriánová" u="1"/>
        <s v="Migrace reportů v PowerBI KostkaDeník" u="1"/>
        <s v="Rozvahové účty do výsledovka" u="1"/>
        <s v="Adjustment Deník Hegrová" u="1"/>
        <s v="Reporty nad KostkaDeník - Dasboard pro IT" u="1"/>
        <s v="Kadera načítání objectucetnipohyb call" u="1"/>
        <s v="telefony Hegrová, vovorský k čísleníky" u="1"/>
        <s v="Reporty Kostka Denik PowerBI" u="1"/>
        <s v="Hegrová k čemu je DimPlán" u="1"/>
        <s v="Seznam pořadačů Helios" u="1"/>
        <s v="Telefon paní Beranová - knižní klub v kostce" u="1"/>
        <s v="Formulář Útvary v Heliosu - atributy nadř" u="1"/>
        <s v="Definice v manažerské rozhraní Floriánová" u="1"/>
        <s v="Dokončení vrstvy s10 v POS - tituly, transakce" u="1"/>
        <s v="s20 Okruh činnosti" u="1"/>
        <s v="﻿s20DimManClenCAS, ﻿s20DimManClenMNG" u="1"/>
        <s v="Kostka Deník popis" u="1"/>
        <s v="Nižší data za minulý den, ověření v HEG Papoušek" u="1"/>
        <s v="POS datum rozhození na datum a čas - chyba keboola" u="1"/>
        <s v="nic" u="1"/>
        <s v="Návrh dimenzí a ukazatelů ReportTržeb.xlsx" u="1"/>
        <s v="Dynamické vztahy na ÚčetuTvar v Heg + úpravy" u="1"/>
        <s v="Kostka Deník nápočet" u="1"/>
        <s v="Popisy a reportů a datasetů ze statusu + ověření/mazání apod." u="1"/>
        <s v="Intercompany mail/testy" u="1"/>
        <s v="Telefon Kuneš" u="1"/>
        <s v="status report" u="1"/>
        <s v="Hégrová call s útvarům apod." u="1"/>
        <s v="Tel Floriánová problém s kostkou" u="1"/>
        <s v="DimÚtvar hierarchie, atributy Pivot, Nadř." u="1"/>
        <s v="Dokumentace do Gsheet" u="1"/>
        <s v="Call Kadera Transformace pojmy, pojmenovávání, buckety apod." u="1"/>
        <s v="Mail s analýzou Dim Projekty, Dim Číselník IT" u="1"/>
        <s v="Mala, Papoušek ke kostce tržby online" u="1"/>
        <s v="Nápověda aktualizace microsite KostkaDeník + Dimenze" u="1"/>
        <s v="KostkaVýsledovka" u="1"/>
        <s v="Přidání ORIGINALPRICEWITHTAX do extraktoru" u="1"/>
        <s v="Papoušek oprava DimDatum na int telefonicky" u="1"/>
        <s v="Úprava Matrix - popisu" u="1"/>
        <s v="Kostka Tržby - do DimOrg přidat zákazníky eshopu (Papoušek)" u="1"/>
        <s v="BI útvary procedura obnovení tabulky" u="1"/>
        <s v="maily (logio, keboola)" u="1"/>
        <s v="Připojení PowerBI, testy, modelování" u="1"/>
        <s v="Nápověda KostkaDeník v MS Excel" u="1"/>
        <s v="Počet paragonů - distinct count" u="1"/>
        <s v="Přidání Paragon pozn a ZamProdej číslo do kostkaPOS" u="1"/>
        <s v="Popisy u reportů" u="1"/>
        <s v="telefon Vovorský" u="1"/>
        <s v="prodejní kanál pro EMG - podkladový excel" u="1"/>
        <s v="Předělání tabulek ze sandboxu do transformací" u="1"/>
        <s v="Kostka tržby publikování" u="1"/>
        <s v="Kostka tržby - popis" u="1"/>
        <s v="Zmenšení datasetu kostkaDeník" u="1"/>
        <s v="Kostka výsledovka špatně data - union all" u="1"/>
        <s v="DimÚtvar odbyt, účel" u="1"/>
        <s v="!KostkaPOS-POPIS.xlsx " u="1"/>
        <s v="Přehození z položek FV na položky výdejek" u="1"/>
        <s v="třída 652 u vazební tabulky jde ještě přes mezitabulku karta" u="1"/>
        <s v="DimTitul předělání dimenze - projekce apod." u="1"/>
        <s v="Hégerová telef konz." u="1"/>
        <s v="DimÚčel zohlednění výjimek - definic" u="1"/>
        <s v="FactProdejniDoba" u="1"/>
        <s v="Hegrova - úprava připojení v rozvaze + formátování vzorce" u="1"/>
        <s v="aktualizace nadčíselníků mailování" u="1"/>
        <s v="DimOrganizace Analytická skupina  + projekce dokončení" u="1"/>
        <s v="Krčmářová tel, přístupy" u="1"/>
        <s v="Zam prodej lavice a úpravy reportu" u="1"/>
        <s v="Kostka POS ukaz. Počet dnů, přejm. ukazatelů Skladem apod." u="1"/>
        <s v="Práva Papoušek" u="1"/>
        <s v="Select pro Suchánek - okruh činnosti na FD" u="1"/>
        <s v="Online schůzka Papoušek" u="1"/>
        <s v="Intercompany kontrola dat, úprava select na IČ" u="1"/>
        <s v="Vysl. Doklad prvotní  vzít z prvotni_doklad_storno pokud není vyplněn" u="1"/>
        <s v="Krčmářová call, posun pondělí na pondělí" u="1"/>
        <s v="﻿s10HegEMGUcet + ﻿s10HegEMGUtvar" u="1"/>
        <s v="Logio call" u="1"/>
        <s v="pořadí analýza u účel" u="1"/>
        <s v="Třída v Heliosu BI Uživatelé" u="1"/>
        <s v="Hierachie v dimenzích" u="1"/>
        <s v="Sepsání seznamu úkolů trello" u="1"/>
        <s v="Opět slučování položek v Heliosu  - maily, call" u="1"/>
        <s v="DAX studio velikost kostka Výsledovka" u="1"/>
        <s v="kostkaPOS -dokončení úhrady - řídká matice" u="1"/>
        <s v="Kostka POS stavy oprava pokud neexistují rozpady" u="1"/>
        <s v="Schůzka k maržím v Euromedia" u="1"/>
        <s v="Plány 2022 do KostkaDeník" u="1"/>
        <s v="Korekce do Deník" u="1"/>
        <s v="Titul ČísNázev" u="1"/>
        <s v="Oprava DEV5 jcena byla ''" u="1"/>
        <s v="Online s panem Kaderou" u="1"/>
        <s v="RLS v PowerBI s Krčmářová pro Kostka POS. Včetně popis" u="1"/>
        <s v="Po aktualizaci PowerBI nejde connect to Snowflake" u="1"/>
        <s v="Kostka POS - slevy" u="1"/>
        <s v="Douchová call k reportu zam prodej" u="1"/>
        <s v="Dim okruhy činnosti" u="1"/>
        <s v="Ukazatele timeintelligence do kostkaDeník" u="1"/>
        <s v="formuláře do aktivního poolu mail vovorský" u="1"/>
        <s v="DimProdKanál - Způsob odběru N/A" u="1"/>
        <s v="Aktualizace Matrix - popisu" u="1"/>
        <s v="Helios atributy do BI útvar - vedoucí útvar a odbor" u="1"/>
        <s v="Pavlosek Telefon - validace dat" u="1"/>
        <s v="Mail uživatelů Kostka Deník" u="1"/>
        <s v="problém s právy, kdy se držely v PowerBI neaktuální" u="1"/>
        <s v="Korekce marží meeting + zápis" u="1"/>
        <s v="Seznam IČ Intercompany do Gdrive + import" u="1"/>
        <s v="SSAS online k serveru" u="1"/>
        <s v="Reporty nad KostkaDeník - Dasboard pro Controlling" u="1"/>
        <s v="nápověda k DimÚtvar - video" u="1"/>
        <s v="Ukazatele Marže, Sleva proti MOC" u="1"/>
        <s v="KostkaDeník sestava předvaha" u="1"/>
        <s v="Plány do POS" u="1"/>
        <s v="schůzka Revolt ke kostka POS" u="1"/>
        <s v="DBM dokument viz google drive - materiály na schůzku" u="1"/>
        <s v="Lavice Chodov" u="1"/>
        <s v="paragon s cenou 18bambiliónů" u="1"/>
        <s v="Lokality M:N ve vazbě na Prodeje, nejen na sklad. Modelování" u="1"/>
        <s v="Kadera mail rozšíření dat z deníku - poznamka + objectsubject" u="1"/>
        <s v="přepočet kostka Deník dle požadku 3x" u="1"/>
        <s v="intercompany testy + telefony s Hégrová" u="1"/>
        <s v="Práva Libor Tomáš + mail s aktuálním stavem kostky" u="1"/>
        <s v="Práva Libor Tomáš + mial s aktuálním stavem kostky" u="1"/>
        <s v="Korekce proč se neprojevila - musí se fake účet nákladový" u="1"/>
        <s v="Protiúčet k účtu mail analýza teoretických možností v KostkaDeník" u="1"/>
        <s v="Atributy PW segmentace do heliosu -frm,přehled,projekce,IO" u="1"/>
        <s v="Pozn v deníku úprava scriptu měsíc zpět na den" u="1"/>
        <s v="Kostka Výsledovka nápovědy do PowerBI" u="1"/>
        <s v="Atribut Útvar Dim MNG zařazení  " u="1"/>
        <s v="Region přejmenován na Útvar Region" u="1"/>
        <s v="Hégrová změna připojení připojení se" u="1"/>
        <s v="DimUživatel do kostky pro auditory" u="1"/>
        <s v="Analýza jak na účty měnící stranu dle" u="1"/>
        <s v="Floriánová konzultace ke členění, google sheet" u="1"/>
        <s v="Tabulka s valuacemi lcs.attribute_valuation_entry do Kebooly" u="1"/>
        <s v="Kostka POS - zákazníci" u="1"/>
        <s v="Test Composite model do Snoflake" u="1"/>
        <s v="asymetrická sestava v PowerBI konzultace Doležal" u="1"/>
        <s v="Nápočet KostkaDeník Hégrová" u="1"/>
        <s v="Krčmářová call ke kostka  POS" u="1"/>
        <s v="Keboola metadata do PowerBi" u="1"/>
        <s v="s20FactDenik" u="1"/>
        <s v="Plány na DimOrganizace u intercompany" u="1"/>
        <s v="teams Krčmářová, Šimonovská ke kostka POS a psaní scriptů" u="1"/>
        <s v="teams revolt papoušek primární klíč a dim Titul" u="1"/>
        <s v="kostkaPOS - analýza tabulek, vstupní data MSSQL apod." u="1"/>
        <s v="Přidání STAFF do extraktoru" u="1"/>
        <s v="Jednání Controlling KostkaDeník - zadání Man. Členění" u="1"/>
        <s v="Adjustment Deník Hegrová - do faktovky" u="1"/>
        <s v="Call Krčmářová hierarchie prodejen" u="1"/>
        <s v="úprava přehledu Manažerské členění v Heliosu dle požadavů" u="1"/>
        <s v="papoušek tel. K nadčíselníkům - sortiment" u="1"/>
        <s v="Ruční nápočet kostka deník" u="1"/>
        <s v="Dim SlevaPOS - název pro typ slevy dle převodní tabulky" u="1"/>
        <s v="Drápalová tel k maržím" u="1"/>
        <s v="tabulka s20FactPOSProdeje" u="1"/>
        <s v="Ukazatel Počet položek jen pokud je cena celkem &gt;0" u="1"/>
        <s v="Plány KostkaDeník 2022 jsou kumulativní nikoli obratové." u="1"/>
        <s v="přenastavení writter KostkaDeník, poublikování, doku" u="1"/>
        <s v="Papoušek schůzka ke kostce POS" u="1"/>
        <s v="Hegrová tel řešení dle zůstatku" u="1"/>
        <s v="Doklady se špatným útvarem" u="1"/>
        <s v="Nový ukazatel Plán HV YTD diff% dle Marie Horňáková" u="1"/>
        <s v="Účet s mezerou v čísle mail, úprava scriptů" u="1"/>
        <s v="tabulka lcs.attribute_valuation_entry do kebooly" u="1"/>
        <s v="hegrová jak upravit sloupce v HEG" u="1"/>
        <s v="DBM dokument viz google drive" u="1"/>
        <s v="Tabulka REATAILITEM do jebooly z LSOne" u="1"/>
        <s v="DimDoklad přidání JeKK a Datum prodeje" u="1"/>
        <s v="Telefon Beranová - odkud vzít ideálně tržby z EMG" u="1"/>
        <s v="Krčmářová call" u="1"/>
        <s v="Naplnění uživatelů z PowerBi do BI Uživatelé" u="1"/>
        <s v="HEG třídy BI účty a útvary" u="1"/>
        <s v="Helios Účel předělání na čísleník" u="1"/>
        <s v="Hégrová problém s reportem - připojení powerBI" u="1"/>
        <s v="Edice MS SQL call bootiq" u="1"/>
        <s v="tel Papoušek  kostka deník velikost" u="1"/>
        <s v="Call Kadera načtení dat Poznámka + vazební tabulka vztahy_UD_PVD" u="1"/>
        <s v="Oprava JeHistorie v DimDatum - keboola zohledňuje v getdate UNC" u="1"/>
        <s v="online schůzka kontrola dat, data EMG apod." u="1"/>
        <s v="Zadání hierarchie útvary + napočtení" u="1"/>
        <s v="Plán HV ořezání na výsledkové" u="1"/>
        <s v="Krčmářová call teams" u="1"/>
        <s v="asymetrická sestava v PowerBI konzultace Daněk" u="1"/>
        <s v="Dodělání DimTitul projekce. Nové atributy Autor, Značka, ISBN, DPH" u="1"/>
        <s v="Keboola metadata selecty" u="1"/>
        <s v="Kostka Tržby Dim Organizace" u="1"/>
        <s v="Telefon Mala" u="1"/>
        <s v="Zavedení trello - seznam úkolů" u="1"/>
        <s v="Helios zrušení projekce u lvl1,2,3 a Divize a útvar" u="1"/>
        <s v="Dim Divize do Kostka Tržby" u="1"/>
        <s v="Přístupy do Heliosu, procházení dat" u="1"/>
        <s v="maily ke stavu reportu, telefonická komunikace" u="1"/>
        <s v="Tabulka objekt-ucetnipohyb do loadu" u="1"/>
        <s v="Korekce v kostkaDeník nyní zohledňuje účet a útvar na korekci" u="1"/>
        <s v="Online k SSAS a serverům" u="1"/>
        <s v="Zase poznámka v deník" u="1"/>
        <s v="Komunikace s paní Královou a Beranovou" u="1"/>
        <s v="Data z EMG do lvl5" u="1"/>
        <s v="Data z EMG do lvl8" u="1"/>
        <s v="Kostka Deník Intercompany dokončení" u="1"/>
        <s v="Transformace Dimenze do sam transformací " u="1"/>
        <s v="KostkaDeník dodělání vazeb z jiných tříd" u="1"/>
        <s v="Hégerová připojení korekce konzultace" u="1"/>
        <s v="Možnosti přepojení reportů na Live Connect" u="1"/>
        <s v="Krčmářová konzultace teamsy KostkaPOS" u="1"/>
        <s v="Manažerské členění oprava duplicit" u="1"/>
        <s v="Dimenze Čas" u="1"/>
        <s v="Přesun reportu do nového workspace + úpravy připojení" u="1"/>
        <s v="skype controlling" u="1"/>
        <s v="DimTitul do POS" u="1"/>
        <s v="nové worskpace" u="1"/>
        <s v="Spadlá orchestrace POS, dělení nulou" u="1"/>
        <s v="Pouštění všech vrstev, úpravy vzájemných vazeb" u="1"/>
        <s v="KostkaDeník ukazatele pro účetní přejmenování, přidání" u="1"/>
        <s v="Hégrová konzultace ke korekcím teamsy" u="1"/>
        <s v="Kuneš přístup do kostky Výsledovka, mail, připojení" u="1"/>
        <s v="schůzka k PowerBI" u="1"/>
        <s v="Schéma levelů a vazby mezi tabulkami" u="1"/>
        <s v="KostkaDeník Lavice aktualizace posledních změn" u="1"/>
        <s v="Mail porovnání čísleníků EMG,NLX řánr, repertoir apod" u="1"/>
        <s v="Douchová úprava zam. prodej report" u="1"/>
        <s v="materiály na schůzku teams" u="1"/>
        <s v="KostkaDeník problém publikování out of memmory" u="1"/>
        <s v="DimDatum RokAktuální,MěsícAktuální, oprava JeBudoucnost" u="1"/>
        <s v="teamsy s Hegrová Horňáková" u="1"/>
        <s v="Kostka výsledovka kontrola na 2020" u="1"/>
        <s v="Kostka Tržby zmenšení (vypuštění CS)" u="1"/>
        <s v="Hégrová online statutární výkazy" u="1"/>
        <s v="Intercompany do kostka Výsledovka" u="1"/>
        <s v="úprava vazebních tabulek UD x PRVD - zohlednění tříd 33,46,63,65, 652" u="1"/>
        <s v="Kostka Deník" u="1"/>
        <s v="Krčmářová útvary bez práv do KostkaPOS" u="1"/>
        <s v="Schůzka s Bottiq nad architekturou" u="1"/>
        <s v="﻿s10 Organizace" u="1"/>
        <s v="Kuneš - náklady na IT z  kostky výsledovka" u="1"/>
        <s v="Hegrová telef" u="1"/>
        <s v="Call Krčmářová ke kostka POS" u="1"/>
        <s v="Schůzka s panem Pavloskem" u="1"/>
        <s v="dokumentace KostkaDeník na Gdrive" u="1"/>
        <s v="Asymetrický report v excelu zobrazený v PowerBI" u="1"/>
        <s v="Telefon Papoušek" u="1"/>
        <s v="Atributy do DimKmk od Revoltu" u="1"/>
        <s v="Mail Aktualizace kostkaDeník" u="1"/>
        <s v="DimDoklad - atribut Pořadač krátce" u="1"/>
        <s v="mail nástřel jak s vedoucími středisek" u="1"/>
        <s v="Atributy do DimÚtvar kostka POS" u="1"/>
        <s v="Unrelated dimension mail + tel Papoušek" u="1"/>
        <s v="Kostka POS RowLevel security" u="1"/>
        <s v="DenikDimIntercompany" u="1"/>
        <s v="Vrstva s30 - deník" u="1"/>
        <s v="Vrstva s30 dimenze" u="1"/>
        <s v="Nulová cena v cena_zaklad oprava dev" u="1"/>
        <s v="Poznámky v kostka Deník - maily" u="1"/>
        <s v="Mail s informací KostkaVýsledovka" u="1"/>
        <s v="Telefony Vovorský Kuneš, Soukup nastavení MSSQL" u="1"/>
        <s v="Papoušek call" u="1"/>
        <s v="Přidání DatumPořízeno do KostkaDeník" u="1"/>
        <s v="Přidání DtaumPořízeno do KostkaDeník" u="1"/>
        <s v="Vrstva s30" u="1"/>
        <s v="Keboola nové transofmace nejsou v API/KostkaKeboola" u="1"/>
        <s v="Kostka Deník publikování, kontroly, úpravy" u="1"/>
        <s v="Kostka Deník odstranění ořezání Pozn A PrvDokl + _full" u="1"/>
        <s v="Dim Poznámka do kostky Výsledovka" u="1"/>
        <s v="Oprava nápočtu KostkaPOS" u="1"/>
        <s v="Poznámka u EMG načtení 90 dnů zpět, viz mail Hégrová" u="1"/>
        <s v="Call Jakub Petr, Drápalová kvůli porovnání POSx Helios" u="1"/>
        <s v="úprava sys_change_operation dle mail Kadera" u="1"/>
        <s v="Regiony pro útvary" u="1"/>
        <s v="Nadčíselníky - Kmenové karty" u="1"/>
        <s v="Úvodní load a připojení do PowerBI" u="1"/>
        <s v="tel malaník kostka POS" u="1"/>
        <s v="Oprava lokace - DVZ bez smazaných záznamů" u="1"/>
        <s v="Automatickýá aktualizace s panem Kaderou" u="1"/>
        <s v="Hegerová meet k Účel" u="1"/>
        <s v="Prázdná šablona pro kontringečky v Excelu" u="1"/>
      </sharedItems>
    </cacheField>
    <cacheField name="Projekt" numFmtId="0">
      <sharedItems containsBlank="1" count="3">
        <m/>
        <s v="Projekt1"/>
        <s v="Projekt2"/>
      </sharedItems>
    </cacheField>
    <cacheField name="Fakturovat" numFmtId="0">
      <sharedItems containsBlank="1" count="6">
        <s v="Ano"/>
        <s v="Ne"/>
        <m u="1"/>
        <s v="Nevím" u="1"/>
        <s v="DOV" u="1"/>
        <s v="??" u="1"/>
      </sharedItems>
    </cacheField>
    <cacheField name="Minut" numFmtId="0">
      <sharedItems containsString="0" containsBlank="1" containsNumber="1" containsInteger="1" minValue="30" maxValue="480"/>
    </cacheField>
    <cacheField name="Počet" numFmtId="0">
      <sharedItems containsSemiMixedTypes="0" containsString="0" containsNumber="1" containsInteger="1" minValue="0" maxValue="1"/>
    </cacheField>
    <cacheField name="Hodin" numFmtId="0">
      <sharedItems containsSemiMixedTypes="0" containsString="0" containsNumber="1" minValue="0" maxValue="8"/>
    </cacheField>
    <cacheField name="Months" numFmtId="0" databaseField="0">
      <fieldGroup base="0">
        <rangePr groupBy="months" startDate="2025-01-02T00:00:00" endDate="2025-01-09T00:00:00"/>
        <groupItems count="14">
          <s v="&lt;02.01.2025"/>
          <s v="I"/>
          <s v="II"/>
          <s v="III"/>
          <s v="IV"/>
          <s v="V"/>
          <s v="VI"/>
          <s v="VII"/>
          <s v="VIII"/>
          <s v="IX"/>
          <s v="X"/>
          <s v="XI"/>
          <s v="XII"/>
          <s v="&gt;09.01.2025"/>
        </groupItems>
      </fieldGroup>
    </cacheField>
  </cacheFields>
  <extLst>
    <ext xmlns:x14="http://schemas.microsoft.com/office/spreadsheetml/2009/9/main" uri="{725AE2AE-9491-48be-B2B4-4EB974FC3084}">
      <x14:pivotCacheDefinition pivotCacheId="925802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x v="0"/>
    <x v="0"/>
    <x v="0"/>
    <n v="60"/>
    <n v="1"/>
    <n v="1"/>
  </r>
  <r>
    <x v="0"/>
    <x v="0"/>
    <x v="0"/>
    <x v="0"/>
    <x v="1"/>
    <x v="1"/>
    <x v="0"/>
    <n v="240"/>
    <n v="1"/>
    <n v="4"/>
  </r>
  <r>
    <x v="0"/>
    <x v="0"/>
    <x v="0"/>
    <x v="0"/>
    <x v="2"/>
    <x v="0"/>
    <x v="0"/>
    <n v="120"/>
    <n v="1"/>
    <n v="2"/>
  </r>
  <r>
    <x v="0"/>
    <x v="0"/>
    <x v="0"/>
    <x v="0"/>
    <x v="3"/>
    <x v="1"/>
    <x v="0"/>
    <n v="60"/>
    <n v="1"/>
    <n v="1"/>
  </r>
  <r>
    <x v="1"/>
    <x v="1"/>
    <x v="0"/>
    <x v="0"/>
    <x v="4"/>
    <x v="0"/>
    <x v="0"/>
    <n v="240"/>
    <n v="1"/>
    <n v="4"/>
  </r>
  <r>
    <x v="1"/>
    <x v="1"/>
    <x v="0"/>
    <x v="0"/>
    <x v="5"/>
    <x v="0"/>
    <x v="0"/>
    <n v="45"/>
    <n v="1"/>
    <n v="0.8"/>
  </r>
  <r>
    <x v="1"/>
    <x v="1"/>
    <x v="0"/>
    <x v="0"/>
    <x v="6"/>
    <x v="0"/>
    <x v="0"/>
    <n v="90"/>
    <n v="1"/>
    <n v="1.5"/>
  </r>
  <r>
    <x v="1"/>
    <x v="1"/>
    <x v="0"/>
    <x v="0"/>
    <x v="7"/>
    <x v="0"/>
    <x v="1"/>
    <n v="120"/>
    <n v="1"/>
    <n v="2"/>
  </r>
  <r>
    <x v="2"/>
    <x v="2"/>
    <x v="1"/>
    <x v="0"/>
    <x v="8"/>
    <x v="1"/>
    <x v="0"/>
    <n v="480"/>
    <n v="1"/>
    <n v="8"/>
  </r>
  <r>
    <x v="3"/>
    <x v="3"/>
    <x v="1"/>
    <x v="0"/>
    <x v="9"/>
    <x v="0"/>
    <x v="0"/>
    <n v="30"/>
    <n v="1"/>
    <n v="0.5"/>
  </r>
  <r>
    <x v="3"/>
    <x v="3"/>
    <x v="1"/>
    <x v="0"/>
    <x v="8"/>
    <x v="1"/>
    <x v="0"/>
    <n v="270"/>
    <n v="1"/>
    <n v="4.5"/>
  </r>
  <r>
    <x v="3"/>
    <x v="3"/>
    <x v="1"/>
    <x v="0"/>
    <x v="10"/>
    <x v="2"/>
    <x v="0"/>
    <n v="180"/>
    <n v="1"/>
    <n v="3"/>
  </r>
  <r>
    <x v="4"/>
    <x v="4"/>
    <x v="1"/>
    <x v="0"/>
    <x v="6"/>
    <x v="0"/>
    <x v="0"/>
    <n v="90"/>
    <n v="1"/>
    <n v="1.5"/>
  </r>
  <r>
    <x v="4"/>
    <x v="4"/>
    <x v="1"/>
    <x v="0"/>
    <x v="5"/>
    <x v="0"/>
    <x v="0"/>
    <n v="45"/>
    <n v="1"/>
    <n v="0.8"/>
  </r>
  <r>
    <x v="4"/>
    <x v="4"/>
    <x v="1"/>
    <x v="0"/>
    <x v="8"/>
    <x v="0"/>
    <x v="0"/>
    <n v="360"/>
    <n v="1"/>
    <n v="6"/>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r>
    <x v="5"/>
    <x v="5"/>
    <x v="2"/>
    <x v="1"/>
    <x v="11"/>
    <x v="0"/>
    <x v="0"/>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061307-7A24-418C-A049-C4AB87FF758B}" name="PivotTable2" cacheId="54" applyNumberFormats="0" applyBorderFormats="0" applyFontFormats="0" applyPatternFormats="0" applyAlignmentFormats="0" applyWidthHeightFormats="1" dataCaption="Hodnoty" updatedVersion="8" minRefreshableVersion="3" useAutoFormatting="1" itemPrintTitles="1" createdVersion="6" indent="0" compact="0" compactData="0" multipleFieldFilters="0" chartFormat="5">
  <location ref="M19:N31" firstHeaderRow="1" firstDataRow="1" firstDataCol="1"/>
  <pivotFields count="11">
    <pivotField compact="0" outline="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howAll="0" defaultSubtotal="0"/>
    <pivotField compact="0" outline="0" showAll="0">
      <items count="128">
        <item x="2"/>
        <item m="1" x="111"/>
        <item m="1" x="116"/>
        <item m="1" x="120"/>
        <item m="1" x="123"/>
        <item m="1" x="53"/>
        <item m="1" x="64"/>
        <item m="1" x="76"/>
        <item m="1" x="91"/>
        <item m="1" x="102"/>
        <item m="1" x="109"/>
        <item m="1" x="115"/>
        <item m="1" x="119"/>
        <item m="1" x="122"/>
        <item m="1" x="124"/>
        <item m="1" x="62"/>
        <item m="1" x="73"/>
        <item m="1" x="88"/>
        <item m="1" x="100"/>
        <item m="1" x="19"/>
        <item m="1" x="28"/>
        <item m="1" x="38"/>
        <item m="1" x="47"/>
        <item m="1" x="57"/>
        <item m="1" x="69"/>
        <item m="1" x="81"/>
        <item m="1" x="94"/>
        <item m="1" x="104"/>
        <item m="1" x="17"/>
        <item m="1" x="25"/>
        <item m="1" x="35"/>
        <item m="1" x="44"/>
        <item m="1" x="54"/>
        <item m="1" x="65"/>
        <item m="1" x="77"/>
        <item m="1" x="92"/>
        <item m="1" x="103"/>
        <item m="1" x="110"/>
        <item m="1" x="24"/>
        <item m="1" x="33"/>
        <item m="1" x="43"/>
        <item m="1" x="52"/>
        <item m="1" x="63"/>
        <item m="1" x="74"/>
        <item m="1" x="89"/>
        <item m="1" x="101"/>
        <item m="1" x="108"/>
        <item m="1" x="114"/>
        <item m="1" x="31"/>
        <item m="1" x="41"/>
        <item m="1" x="50"/>
        <item m="1" x="60"/>
        <item m="1" x="84"/>
        <item m="1" x="98"/>
        <item m="1" x="107"/>
        <item m="1" x="113"/>
        <item m="1" x="118"/>
        <item m="1" x="39"/>
        <item m="1" x="48"/>
        <item m="1" x="58"/>
        <item m="1" x="70"/>
        <item m="1" x="82"/>
        <item m="1" x="95"/>
        <item m="1" x="105"/>
        <item m="1" x="112"/>
        <item m="1" x="117"/>
        <item m="1" x="121"/>
        <item m="1" x="45"/>
        <item m="1" x="55"/>
        <item m="1" x="66"/>
        <item m="1" x="78"/>
        <item m="1" x="14"/>
        <item m="1" x="22"/>
        <item m="1" x="32"/>
        <item m="1" x="42"/>
        <item m="1" x="51"/>
        <item m="1" x="61"/>
        <item m="1" x="72"/>
        <item m="1" x="85"/>
        <item m="1" x="9"/>
        <item m="1" x="13"/>
        <item m="1" x="20"/>
        <item m="1" x="29"/>
        <item m="1" x="40"/>
        <item m="1" x="49"/>
        <item m="1" x="59"/>
        <item m="1" x="71"/>
        <item m="1" x="83"/>
        <item m="1" x="96"/>
        <item m="1" x="11"/>
        <item m="1" x="18"/>
        <item m="1" x="26"/>
        <item m="1" x="36"/>
        <item m="1" x="46"/>
        <item m="1" x="56"/>
        <item m="1" x="67"/>
        <item m="1" x="79"/>
        <item m="1" x="93"/>
        <item m="1" x="4"/>
        <item m="1" x="3"/>
        <item m="1" x="5"/>
        <item m="1" x="6"/>
        <item m="1" x="7"/>
        <item x="0"/>
        <item x="1"/>
        <item m="1" x="126"/>
        <item m="1" x="97"/>
        <item m="1" x="86"/>
        <item m="1" x="125"/>
        <item m="1" x="75"/>
        <item m="1" x="68"/>
        <item m="1" x="106"/>
        <item m="1" x="99"/>
        <item m="1" x="90"/>
        <item m="1" x="80"/>
        <item m="1" x="34"/>
        <item m="1" x="27"/>
        <item m="1" x="21"/>
        <item m="1" x="15"/>
        <item m="1" x="10"/>
        <item m="1" x="37"/>
        <item m="1" x="30"/>
        <item m="1" x="23"/>
        <item m="1" x="16"/>
        <item m="1" x="12"/>
        <item m="1" x="87"/>
        <item m="1" x="8"/>
        <item t="default"/>
      </items>
    </pivotField>
    <pivotField compact="0" outline="0" multipleItemSelectionAllowed="1" showAll="0">
      <items count="28">
        <item h="1" x="1"/>
        <item h="1" m="1" x="6"/>
        <item h="1" m="1" x="15"/>
        <item h="1" m="1" x="19"/>
        <item h="1" m="1" x="22"/>
        <item h="1" m="1" x="10"/>
        <item h="1" m="1" x="13"/>
        <item h="1" m="1" x="17"/>
        <item h="1" m="1" x="20"/>
        <item h="1" m="1" x="23"/>
        <item h="1" m="1" x="25"/>
        <item h="1" m="1" x="26"/>
        <item h="1" m="1" x="4"/>
        <item h="1" m="1" x="5"/>
        <item h="1" m="1" x="9"/>
        <item h="1" m="1" x="12"/>
        <item h="1" m="1" x="16"/>
        <item h="1" m="1" x="7"/>
        <item h="1" m="1" x="8"/>
        <item h="1" m="1" x="11"/>
        <item h="1" m="1" x="14"/>
        <item h="1" m="1" x="18"/>
        <item h="1" m="1" x="21"/>
        <item h="1" m="1" x="24"/>
        <item h="1" m="1" x="2"/>
        <item x="0"/>
        <item h="1" m="1" x="3"/>
        <item t="default"/>
      </items>
    </pivotField>
    <pivotField axis="axisRow" compact="0" outline="0" showAll="0">
      <items count="644">
        <item m="1" x="424"/>
        <item m="1" x="270"/>
        <item m="1" x="372"/>
        <item m="1" x="515"/>
        <item x="9"/>
        <item m="1" x="467"/>
        <item m="1" x="68"/>
        <item m="1" x="432"/>
        <item m="1" x="112"/>
        <item m="1" x="18"/>
        <item m="1" x="499"/>
        <item m="1" x="165"/>
        <item m="1" x="234"/>
        <item m="1" x="366"/>
        <item m="1" x="550"/>
        <item m="1" x="504"/>
        <item m="1" x="607"/>
        <item m="1" x="242"/>
        <item m="1" x="495"/>
        <item m="1" x="609"/>
        <item m="1" x="613"/>
        <item m="1" x="492"/>
        <item m="1" x="640"/>
        <item m="1" x="356"/>
        <item m="1" x="308"/>
        <item m="1" x="157"/>
        <item m="1" x="183"/>
        <item m="1" x="409"/>
        <item m="1" x="80"/>
        <item m="1" x="633"/>
        <item m="1" x="246"/>
        <item m="1" x="544"/>
        <item m="1" x="400"/>
        <item m="1" x="516"/>
        <item m="1" x="604"/>
        <item m="1" x="108"/>
        <item m="1" x="51"/>
        <item m="1" x="71"/>
        <item m="1" x="329"/>
        <item m="1" x="167"/>
        <item m="1" x="311"/>
        <item m="1" x="339"/>
        <item m="1" x="47"/>
        <item m="1" x="565"/>
        <item m="1" x="566"/>
        <item m="1" x="171"/>
        <item m="1" x="450"/>
        <item m="1" x="533"/>
        <item m="1" x="481"/>
        <item m="1" x="340"/>
        <item m="1" x="381"/>
        <item m="1" x="616"/>
        <item m="1" x="557"/>
        <item m="1" x="186"/>
        <item m="1" x="226"/>
        <item m="1" x="34"/>
        <item m="1" x="215"/>
        <item m="1" x="91"/>
        <item m="1" x="463"/>
        <item m="1" x="312"/>
        <item m="1" x="46"/>
        <item m="1" x="630"/>
        <item m="1" x="520"/>
        <item m="1" x="297"/>
        <item m="1" x="150"/>
        <item m="1" x="191"/>
        <item m="1" x="591"/>
        <item m="1" x="611"/>
        <item m="1" x="535"/>
        <item m="1" x="574"/>
        <item x="3"/>
        <item m="1" x="87"/>
        <item x="1"/>
        <item m="1" x="170"/>
        <item m="1" x="23"/>
        <item m="1" x="335"/>
        <item m="1" x="58"/>
        <item m="1" x="433"/>
        <item m="1" x="271"/>
        <item m="1" x="466"/>
        <item m="1" x="64"/>
        <item m="1" x="577"/>
        <item m="1" x="427"/>
        <item m="1" x="132"/>
        <item m="1" x="225"/>
        <item m="1" x="429"/>
        <item m="1" x="398"/>
        <item m="1" x="423"/>
        <item m="1" x="498"/>
        <item m="1" x="229"/>
        <item m="1" x="287"/>
        <item m="1" x="126"/>
        <item m="1" x="327"/>
        <item m="1" x="59"/>
        <item m="1" x="551"/>
        <item m="1" x="104"/>
        <item m="1" x="528"/>
        <item m="1" x="268"/>
        <item m="1" x="382"/>
        <item x="7"/>
        <item m="1" x="216"/>
        <item m="1" x="399"/>
        <item m="1" x="606"/>
        <item m="1" x="361"/>
        <item m="1" x="462"/>
        <item m="1" x="178"/>
        <item m="1" x="147"/>
        <item m="1" x="172"/>
        <item m="1" x="232"/>
        <item m="1" x="106"/>
        <item m="1" x="588"/>
        <item m="1" x="521"/>
        <item m="1" x="175"/>
        <item m="1" x="166"/>
        <item m="1" x="390"/>
        <item m="1" x="542"/>
        <item x="8"/>
        <item m="1" x="430"/>
        <item m="1" x="152"/>
        <item m="1" x="500"/>
        <item m="1" x="300"/>
        <item m="1" x="380"/>
        <item m="1" x="465"/>
        <item m="1" x="65"/>
        <item m="1" x="203"/>
        <item m="1" x="539"/>
        <item m="1" x="27"/>
        <item m="1" x="313"/>
        <item m="1" x="641"/>
        <item m="1" x="570"/>
        <item m="1" x="428"/>
        <item m="1" x="189"/>
        <item m="1" x="431"/>
        <item m="1" x="56"/>
        <item m="1" x="55"/>
        <item m="1" x="334"/>
        <item m="1" x="207"/>
        <item m="1" x="396"/>
        <item m="1" x="14"/>
        <item m="1" x="532"/>
        <item m="1" x="377"/>
        <item m="1" x="582"/>
        <item m="1" x="24"/>
        <item m="1" x="358"/>
        <item m="1" x="595"/>
        <item m="1" x="254"/>
        <item m="1" x="541"/>
        <item m="1" x="307"/>
        <item m="1" x="114"/>
        <item m="1" x="233"/>
        <item m="1" x="527"/>
        <item m="1" x="603"/>
        <item m="1" x="180"/>
        <item m="1" x="497"/>
        <item m="1" x="285"/>
        <item m="1" x="468"/>
        <item m="1" x="315"/>
        <item m="1" x="351"/>
        <item m="1" x="123"/>
        <item m="1" x="540"/>
        <item m="1" x="15"/>
        <item m="1" x="556"/>
        <item m="1" x="169"/>
        <item m="1" x="447"/>
        <item m="1" x="154"/>
        <item m="1" x="39"/>
        <item m="1" x="162"/>
        <item m="1" x="63"/>
        <item m="1" x="140"/>
        <item m="1" x="596"/>
        <item m="1" x="440"/>
        <item m="1" x="109"/>
        <item m="1" x="393"/>
        <item m="1" x="75"/>
        <item m="1" x="306"/>
        <item m="1" x="487"/>
        <item m="1" x="337"/>
        <item m="1" x="350"/>
        <item m="1" x="156"/>
        <item m="1" x="32"/>
        <item m="1" x="514"/>
        <item m="1" x="139"/>
        <item m="1" x="102"/>
        <item m="1" x="336"/>
        <item m="1" x="237"/>
        <item m="1" x="267"/>
        <item m="1" x="239"/>
        <item m="1" x="124"/>
        <item m="1" x="485"/>
        <item m="1" x="374"/>
        <item m="1" x="176"/>
        <item m="1" x="317"/>
        <item m="1" x="60"/>
        <item m="1" x="187"/>
        <item m="1" x="507"/>
        <item m="1" x="552"/>
        <item m="1" x="627"/>
        <item m="1" x="57"/>
        <item m="1" x="220"/>
        <item m="1" x="295"/>
        <item m="1" x="564"/>
        <item m="1" x="31"/>
        <item m="1" x="141"/>
        <item m="1" x="230"/>
        <item m="1" x="288"/>
        <item m="1" x="289"/>
        <item m="1" x="369"/>
        <item m="1" x="243"/>
        <item m="1" x="98"/>
        <item m="1" x="455"/>
        <item m="1" x="472"/>
        <item m="1" x="490"/>
        <item m="1" x="561"/>
        <item m="1" x="179"/>
        <item m="1" x="598"/>
        <item m="1" x="355"/>
        <item m="1" x="567"/>
        <item m="1" x="391"/>
        <item m="1" x="49"/>
        <item m="1" x="130"/>
        <item m="1" x="629"/>
        <item m="1" x="223"/>
        <item m="1" x="251"/>
        <item m="1" x="385"/>
        <item m="1" x="628"/>
        <item m="1" x="44"/>
        <item m="1" x="73"/>
        <item m="1" x="37"/>
        <item m="1" x="77"/>
        <item m="1" x="158"/>
        <item m="1" x="174"/>
        <item m="1" x="461"/>
        <item m="1" x="264"/>
        <item m="1" x="502"/>
        <item m="1" x="204"/>
        <item m="1" x="40"/>
        <item m="1" x="615"/>
        <item m="1" x="354"/>
        <item m="1" x="452"/>
        <item m="1" x="182"/>
        <item m="1" x="436"/>
        <item m="1" x="408"/>
        <item m="1" x="420"/>
        <item m="1" x="553"/>
        <item m="1" x="419"/>
        <item m="1" x="190"/>
        <item m="1" x="594"/>
        <item m="1" x="145"/>
        <item m="1" x="593"/>
        <item m="1" x="494"/>
        <item m="1" x="244"/>
        <item m="1" x="133"/>
        <item m="1" x="422"/>
        <item m="1" x="326"/>
        <item m="1" x="20"/>
        <item m="1" x="265"/>
        <item m="1" x="275"/>
        <item m="1" x="364"/>
        <item m="1" x="569"/>
        <item m="1" x="586"/>
        <item m="1" x="309"/>
        <item m="1" x="590"/>
        <item m="1" x="478"/>
        <item m="1" x="581"/>
        <item m="1" x="345"/>
        <item m="1" x="99"/>
        <item m="1" x="368"/>
        <item m="1" x="512"/>
        <item m="1" x="86"/>
        <item m="1" x="50"/>
        <item m="1" x="90"/>
        <item m="1" x="314"/>
        <item m="1" x="451"/>
        <item m="1" x="122"/>
        <item m="1" x="404"/>
        <item m="1" x="195"/>
        <item m="1" x="537"/>
        <item m="1" x="506"/>
        <item m="1" x="323"/>
        <item m="1" x="549"/>
        <item m="1" x="442"/>
        <item m="1" x="212"/>
        <item m="1" x="572"/>
        <item m="1" x="52"/>
        <item m="1" x="434"/>
        <item m="1" x="599"/>
        <item m="1" x="602"/>
        <item m="1" x="583"/>
        <item m="1" x="482"/>
        <item m="1" x="256"/>
        <item m="1" x="247"/>
        <item m="1" x="341"/>
        <item m="1" x="444"/>
        <item m="1" x="484"/>
        <item m="1" x="54"/>
        <item m="1" x="250"/>
        <item m="1" x="284"/>
        <item m="1" x="610"/>
        <item m="1" x="45"/>
        <item m="1" x="119"/>
        <item m="1" x="612"/>
        <item m="1" x="587"/>
        <item m="1" x="107"/>
        <item m="1" x="401"/>
        <item m="1" x="621"/>
        <item m="1" x="470"/>
        <item m="1" x="410"/>
        <item m="1" x="88"/>
        <item m="1" x="559"/>
        <item m="1" x="325"/>
        <item m="1" x="188"/>
        <item m="1" x="26"/>
        <item m="1" x="402"/>
        <item m="1" x="357"/>
        <item m="1" x="85"/>
        <item m="1" x="573"/>
        <item m="1" x="208"/>
        <item m="1" x="589"/>
        <item m="1" x="78"/>
        <item m="1" x="303"/>
        <item m="1" x="277"/>
        <item m="1" x="278"/>
        <item m="1" x="370"/>
        <item m="1" x="48"/>
        <item m="1" x="214"/>
        <item m="1" x="571"/>
        <item m="1" x="636"/>
        <item m="1" x="241"/>
        <item m="1" x="113"/>
        <item m="1" x="538"/>
        <item m="1" x="111"/>
        <item m="1" x="505"/>
        <item m="1" x="403"/>
        <item m="1" x="476"/>
        <item m="1" x="53"/>
        <item m="1" x="412"/>
        <item m="1" x="279"/>
        <item m="1" x="389"/>
        <item m="1" x="12"/>
        <item m="1" x="261"/>
        <item m="1" x="388"/>
        <item m="1" x="386"/>
        <item m="1" x="118"/>
        <item m="1" x="163"/>
        <item m="1" x="257"/>
        <item m="1" x="224"/>
        <item m="1" x="578"/>
        <item m="1" x="160"/>
        <item m="1" x="266"/>
        <item m="1" x="529"/>
        <item m="1" x="619"/>
        <item m="1" x="562"/>
        <item m="1" x="194"/>
        <item m="1" x="36"/>
        <item m="1" x="458"/>
        <item m="1" x="67"/>
        <item m="1" x="546"/>
        <item m="1" x="129"/>
        <item m="1" x="296"/>
        <item m="1" x="16"/>
        <item m="1" x="439"/>
        <item m="1" x="181"/>
        <item m="1" x="81"/>
        <item m="1" x="449"/>
        <item m="1" x="201"/>
        <item m="1" x="457"/>
        <item m="1" x="258"/>
        <item m="1" x="545"/>
        <item m="1" x="322"/>
        <item m="1" x="639"/>
        <item m="1" x="94"/>
        <item m="1" x="631"/>
        <item m="1" x="117"/>
        <item m="1" x="35"/>
        <item m="1" x="269"/>
        <item m="1" x="209"/>
        <item m="1" x="72"/>
        <item m="1" x="164"/>
        <item m="1" x="310"/>
        <item m="1" x="198"/>
        <item m="1" x="121"/>
        <item m="1" x="344"/>
        <item m="1" x="120"/>
        <item m="1" x="159"/>
        <item m="1" x="128"/>
        <item m="1" x="623"/>
        <item m="1" x="135"/>
        <item m="1" x="231"/>
        <item m="1" x="41"/>
        <item m="1" x="227"/>
        <item m="1" x="406"/>
        <item m="1" x="206"/>
        <item m="1" x="526"/>
        <item m="1" x="321"/>
        <item m="1" x="42"/>
        <item m="1" x="518"/>
        <item m="1" x="43"/>
        <item m="1" x="142"/>
        <item m="1" x="360"/>
        <item m="1" x="483"/>
        <item m="1" x="469"/>
        <item m="1" x="548"/>
        <item m="1" x="454"/>
        <item m="1" x="131"/>
        <item m="1" x="479"/>
        <item m="1" x="524"/>
        <item m="1" x="509"/>
        <item m="1" x="228"/>
        <item m="1" x="460"/>
        <item m="1" x="138"/>
        <item m="1" x="413"/>
        <item m="1" x="173"/>
        <item m="1" x="62"/>
        <item m="1" x="347"/>
        <item m="1" x="84"/>
        <item m="1" x="392"/>
        <item m="1" x="415"/>
        <item x="6"/>
        <item m="1" x="219"/>
        <item m="1" x="66"/>
        <item m="1" x="445"/>
        <item m="1" x="387"/>
        <item m="1" x="168"/>
        <item m="1" x="69"/>
        <item m="1" x="22"/>
        <item m="1" x="202"/>
        <item m="1" x="580"/>
        <item m="1" x="245"/>
        <item m="1" x="19"/>
        <item m="1" x="493"/>
        <item m="1" x="143"/>
        <item m="1" x="83"/>
        <item m="1" x="632"/>
        <item m="1" x="620"/>
        <item m="1" x="305"/>
        <item m="1" x="346"/>
        <item m="1" x="488"/>
        <item m="1" x="489"/>
        <item m="1" x="273"/>
        <item m="1" x="21"/>
        <item m="1" x="437"/>
        <item m="1" x="276"/>
        <item m="1" x="642"/>
        <item m="1" x="61"/>
        <item m="1" x="96"/>
        <item m="1" x="471"/>
        <item m="1" x="331"/>
        <item m="1" x="259"/>
        <item m="1" x="222"/>
        <item m="1" x="197"/>
        <item m="1" x="417"/>
        <item m="1" x="491"/>
        <item m="1" x="319"/>
        <item m="1" x="418"/>
        <item m="1" x="253"/>
        <item m="1" x="425"/>
        <item m="1" x="211"/>
        <item m="1" x="525"/>
        <item m="1" x="238"/>
        <item m="1" x="486"/>
        <item m="1" x="280"/>
        <item m="1" x="575"/>
        <item m="1" x="292"/>
        <item m="1" x="624"/>
        <item m="1" x="625"/>
        <item m="1" x="28"/>
        <item m="1" x="328"/>
        <item m="1" x="405"/>
        <item m="1" x="414"/>
        <item m="1" x="236"/>
        <item m="1" x="513"/>
        <item m="1" x="76"/>
        <item m="1" x="332"/>
        <item m="1" x="13"/>
        <item m="1" x="333"/>
        <item m="1" x="411"/>
        <item m="1" x="343"/>
        <item m="1" x="286"/>
        <item m="1" x="558"/>
        <item m="1" x="301"/>
        <item m="1" x="496"/>
        <item m="1" x="635"/>
        <item x="10"/>
        <item m="1" x="359"/>
        <item m="1" x="217"/>
        <item m="1" x="376"/>
        <item m="1" x="475"/>
        <item m="1" x="373"/>
        <item m="1" x="33"/>
        <item m="1" x="459"/>
        <item m="1" x="371"/>
        <item m="1" x="519"/>
        <item m="1" x="70"/>
        <item m="1" x="601"/>
        <item m="1" x="213"/>
        <item m="1" x="144"/>
        <item m="1" x="443"/>
        <item m="1" x="136"/>
        <item m="1" x="255"/>
        <item m="1" x="134"/>
        <item m="1" x="383"/>
        <item m="1" x="384"/>
        <item m="1" x="508"/>
        <item m="1" x="362"/>
        <item m="1" x="438"/>
        <item m="1" x="448"/>
        <item m="1" x="185"/>
        <item m="1" x="110"/>
        <item m="1" x="304"/>
        <item m="1" x="473"/>
        <item m="1" x="378"/>
        <item m="1" x="585"/>
        <item m="1" x="93"/>
        <item m="1" x="210"/>
        <item m="1" x="199"/>
        <item m="1" x="95"/>
        <item m="1" x="193"/>
        <item m="1" x="453"/>
        <item m="1" x="584"/>
        <item m="1" x="155"/>
        <item m="1" x="218"/>
        <item m="1" x="480"/>
        <item m="1" x="600"/>
        <item m="1" x="103"/>
        <item m="1" x="605"/>
        <item m="1" x="330"/>
        <item x="0"/>
        <item m="1" x="82"/>
        <item m="1" x="576"/>
        <item m="1" x="252"/>
        <item m="1" x="290"/>
        <item m="1" x="221"/>
        <item m="1" x="324"/>
        <item m="1" x="579"/>
        <item m="1" x="196"/>
        <item m="1" x="474"/>
        <item m="1" x="101"/>
        <item x="5"/>
        <item m="1" x="365"/>
        <item m="1" x="395"/>
        <item m="1" x="282"/>
        <item m="1" x="318"/>
        <item m="1" x="151"/>
        <item m="1" x="338"/>
        <item m="1" x="137"/>
        <item x="4"/>
        <item m="1" x="263"/>
        <item m="1" x="235"/>
        <item m="1" x="205"/>
        <item m="1" x="531"/>
        <item m="1" x="560"/>
        <item m="1" x="534"/>
        <item m="1" x="501"/>
        <item m="1" x="522"/>
        <item m="1" x="283"/>
        <item m="1" x="510"/>
        <item m="1" x="511"/>
        <item m="1" x="116"/>
        <item m="1" x="592"/>
        <item m="1" x="397"/>
        <item m="1" x="316"/>
        <item m="1" x="638"/>
        <item m="1" x="543"/>
        <item m="1" x="92"/>
        <item m="1" x="320"/>
        <item m="1" x="536"/>
        <item m="1" x="248"/>
        <item m="1" x="25"/>
        <item m="1" x="249"/>
        <item m="1" x="394"/>
        <item m="1" x="554"/>
        <item m="1" x="302"/>
        <item m="1" x="38"/>
        <item m="1" x="379"/>
        <item m="1" x="608"/>
        <item m="1" x="192"/>
        <item m="1" x="416"/>
        <item m="1" x="29"/>
        <item m="1" x="146"/>
        <item m="1" x="161"/>
        <item m="1" x="375"/>
        <item m="1" x="622"/>
        <item m="1" x="503"/>
        <item m="1" x="274"/>
        <item m="1" x="348"/>
        <item m="1" x="456"/>
        <item m="1" x="148"/>
        <item m="1" x="291"/>
        <item m="1" x="568"/>
        <item m="1" x="352"/>
        <item m="1" x="294"/>
        <item m="1" x="281"/>
        <item m="1" x="426"/>
        <item m="1" x="446"/>
        <item m="1" x="177"/>
        <item m="1" x="298"/>
        <item m="1" x="293"/>
        <item m="1" x="530"/>
        <item m="1" x="523"/>
        <item m="1" x="477"/>
        <item m="1" x="105"/>
        <item m="1" x="464"/>
        <item m="1" x="614"/>
        <item m="1" x="89"/>
        <item m="1" x="407"/>
        <item m="1" x="517"/>
        <item m="1" x="127"/>
        <item m="1" x="634"/>
        <item m="1" x="115"/>
        <item m="1" x="597"/>
        <item m="1" x="97"/>
        <item m="1" x="30"/>
        <item m="1" x="260"/>
        <item m="1" x="363"/>
        <item m="1" x="200"/>
        <item m="1" x="74"/>
        <item m="1" x="349"/>
        <item m="1" x="262"/>
        <item m="1" x="272"/>
        <item m="1" x="637"/>
        <item m="1" x="79"/>
        <item m="1" x="626"/>
        <item m="1" x="617"/>
        <item m="1" x="618"/>
        <item m="1" x="184"/>
        <item m="1" x="367"/>
        <item m="1" x="153"/>
        <item m="1" x="353"/>
        <item m="1" x="125"/>
        <item m="1" x="441"/>
        <item m="1" x="149"/>
        <item x="2"/>
        <item m="1" x="547"/>
        <item m="1" x="435"/>
        <item m="1" x="563"/>
        <item m="1" x="555"/>
        <item m="1" x="17"/>
        <item m="1" x="342"/>
        <item m="1" x="240"/>
        <item m="1" x="421"/>
        <item m="1" x="100"/>
        <item m="1" x="299"/>
        <item x="11"/>
        <item t="default"/>
      </items>
    </pivotField>
    <pivotField compact="0" outline="0" showAll="0">
      <items count="4">
        <item x="1"/>
        <item x="2"/>
        <item x="0"/>
        <item t="default"/>
      </items>
    </pivotField>
    <pivotField compact="0" outline="0" showAll="0">
      <items count="7">
        <item x="1"/>
        <item m="1" x="5"/>
        <item x="0"/>
        <item m="1" x="4"/>
        <item m="1" x="3"/>
        <item m="1" x="2"/>
        <item t="default"/>
      </items>
    </pivotField>
    <pivotField compact="0" outline="0" showAll="0"/>
    <pivotField compact="0" outline="0" showAll="0"/>
    <pivotField dataField="1" compact="0" outline="0" showAll="0"/>
    <pivotField compact="0" outline="0" showAll="0">
      <items count="15">
        <item x="0"/>
        <item x="1"/>
        <item x="2"/>
        <item x="3"/>
        <item x="4"/>
        <item x="5"/>
        <item x="6"/>
        <item x="7"/>
        <item x="8"/>
        <item x="9"/>
        <item x="10"/>
        <item x="11"/>
        <item x="12"/>
        <item x="13"/>
        <item t="default"/>
      </items>
    </pivotField>
  </pivotFields>
  <rowFields count="1">
    <field x="4"/>
  </rowFields>
  <rowItems count="12">
    <i>
      <x v="4"/>
    </i>
    <i>
      <x v="70"/>
    </i>
    <i>
      <x v="72"/>
    </i>
    <i>
      <x v="99"/>
    </i>
    <i>
      <x v="116"/>
    </i>
    <i>
      <x v="417"/>
    </i>
    <i>
      <x v="482"/>
    </i>
    <i>
      <x v="526"/>
    </i>
    <i>
      <x v="537"/>
    </i>
    <i>
      <x v="545"/>
    </i>
    <i>
      <x v="631"/>
    </i>
    <i t="grand">
      <x/>
    </i>
  </rowItems>
  <colItems count="1">
    <i/>
  </colItems>
  <dataFields count="1">
    <dataField name="Součet z Hodin" fld="9" baseField="0" baseItem="0"/>
  </dataFields>
  <chartFormats count="4">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12"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448F89-C734-492D-83E5-60E3722FE222}" name="PivotTable1" cacheId="54" applyNumberFormats="0" applyBorderFormats="0" applyFontFormats="0" applyPatternFormats="0" applyAlignmentFormats="0" applyWidthHeightFormats="1" dataCaption="Hodnoty" updatedVersion="8" minRefreshableVersion="3" useAutoFormatting="1" itemPrintTitles="1" createdVersion="6" indent="0" compact="0" compactData="0" multipleFieldFilters="0" chartFormat="5">
  <location ref="A2:F11" firstHeaderRow="1" firstDataRow="2" firstDataCol="3"/>
  <pivotFields count="11">
    <pivotField axis="axisRow" compact="0" outline="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axis="axisRow" compact="0" outline="0" showAll="0" defaultSubtotal="0">
      <items count="7">
        <item x="2"/>
        <item x="3"/>
        <item x="4"/>
        <item x="0"/>
        <item x="1"/>
        <item x="5"/>
        <item m="1" x="6"/>
      </items>
    </pivotField>
    <pivotField axis="axisRow" compact="0" outline="0" showAll="0">
      <items count="128">
        <item x="2"/>
        <item m="1" x="111"/>
        <item m="1" x="116"/>
        <item m="1" x="120"/>
        <item m="1" x="123"/>
        <item m="1" x="53"/>
        <item m="1" x="64"/>
        <item m="1" x="76"/>
        <item m="1" x="91"/>
        <item m="1" x="102"/>
        <item m="1" x="109"/>
        <item m="1" x="115"/>
        <item m="1" x="119"/>
        <item m="1" x="122"/>
        <item m="1" x="124"/>
        <item m="1" x="62"/>
        <item m="1" x="73"/>
        <item m="1" x="88"/>
        <item m="1" x="100"/>
        <item m="1" x="19"/>
        <item m="1" x="28"/>
        <item m="1" x="38"/>
        <item m="1" x="47"/>
        <item m="1" x="57"/>
        <item m="1" x="69"/>
        <item m="1" x="81"/>
        <item m="1" x="94"/>
        <item m="1" x="104"/>
        <item m="1" x="17"/>
        <item m="1" x="25"/>
        <item m="1" x="35"/>
        <item m="1" x="44"/>
        <item m="1" x="54"/>
        <item m="1" x="65"/>
        <item m="1" x="77"/>
        <item m="1" x="92"/>
        <item m="1" x="103"/>
        <item m="1" x="110"/>
        <item m="1" x="24"/>
        <item m="1" x="33"/>
        <item m="1" x="43"/>
        <item m="1" x="52"/>
        <item m="1" x="63"/>
        <item m="1" x="74"/>
        <item m="1" x="89"/>
        <item m="1" x="101"/>
        <item m="1" x="108"/>
        <item m="1" x="114"/>
        <item m="1" x="31"/>
        <item m="1" x="41"/>
        <item m="1" x="50"/>
        <item m="1" x="60"/>
        <item m="1" x="84"/>
        <item m="1" x="98"/>
        <item m="1" x="107"/>
        <item m="1" x="113"/>
        <item m="1" x="118"/>
        <item m="1" x="39"/>
        <item m="1" x="48"/>
        <item m="1" x="58"/>
        <item m="1" x="70"/>
        <item m="1" x="82"/>
        <item m="1" x="95"/>
        <item m="1" x="105"/>
        <item m="1" x="112"/>
        <item m="1" x="117"/>
        <item m="1" x="121"/>
        <item m="1" x="45"/>
        <item m="1" x="55"/>
        <item m="1" x="66"/>
        <item m="1" x="78"/>
        <item m="1" x="14"/>
        <item m="1" x="22"/>
        <item m="1" x="32"/>
        <item m="1" x="42"/>
        <item m="1" x="51"/>
        <item m="1" x="61"/>
        <item m="1" x="72"/>
        <item m="1" x="85"/>
        <item m="1" x="9"/>
        <item m="1" x="13"/>
        <item m="1" x="20"/>
        <item m="1" x="29"/>
        <item m="1" x="40"/>
        <item m="1" x="49"/>
        <item m="1" x="59"/>
        <item m="1" x="71"/>
        <item m="1" x="83"/>
        <item m="1" x="96"/>
        <item m="1" x="11"/>
        <item m="1" x="18"/>
        <item m="1" x="26"/>
        <item m="1" x="36"/>
        <item m="1" x="46"/>
        <item m="1" x="56"/>
        <item m="1" x="67"/>
        <item m="1" x="79"/>
        <item m="1" x="93"/>
        <item m="1" x="4"/>
        <item m="1" x="3"/>
        <item m="1" x="126"/>
        <item m="1" x="97"/>
        <item m="1" x="86"/>
        <item m="1" x="125"/>
        <item m="1" x="75"/>
        <item m="1" x="68"/>
        <item m="1" x="106"/>
        <item m="1" x="99"/>
        <item m="1" x="90"/>
        <item m="1" x="80"/>
        <item m="1" x="34"/>
        <item m="1" x="27"/>
        <item m="1" x="21"/>
        <item m="1" x="15"/>
        <item m="1" x="10"/>
        <item m="1" x="37"/>
        <item m="1" x="30"/>
        <item m="1" x="23"/>
        <item m="1" x="16"/>
        <item m="1" x="12"/>
        <item m="1" x="87"/>
        <item m="1" x="8"/>
        <item m="1" x="5"/>
        <item m="1" x="6"/>
        <item m="1" x="7"/>
        <item x="0"/>
        <item x="1"/>
        <item t="default"/>
      </items>
    </pivotField>
    <pivotField compact="0" outline="0" multipleItemSelectionAllowed="1" showAll="0">
      <items count="28">
        <item h="1" x="1"/>
        <item h="1" m="1" x="6"/>
        <item h="1" m="1" x="15"/>
        <item h="1" m="1" x="19"/>
        <item h="1" m="1" x="22"/>
        <item h="1" m="1" x="10"/>
        <item h="1" m="1" x="13"/>
        <item h="1" m="1" x="17"/>
        <item h="1" m="1" x="20"/>
        <item h="1" m="1" x="23"/>
        <item h="1" m="1" x="25"/>
        <item h="1" m="1" x="26"/>
        <item h="1" m="1" x="4"/>
        <item h="1" m="1" x="5"/>
        <item h="1" m="1" x="9"/>
        <item h="1" m="1" x="12"/>
        <item h="1" m="1" x="16"/>
        <item h="1" m="1" x="7"/>
        <item h="1" m="1" x="8"/>
        <item h="1" m="1" x="11"/>
        <item h="1" m="1" x="14"/>
        <item h="1" m="1" x="18"/>
        <item h="1" m="1" x="21"/>
        <item h="1" m="1" x="24"/>
        <item h="1" m="1" x="2"/>
        <item x="0"/>
        <item h="1" m="1" x="3"/>
        <item t="default"/>
      </items>
    </pivotField>
    <pivotField compact="0" outline="0" showAll="0"/>
    <pivotField compact="0" outline="0" showAll="0">
      <items count="4">
        <item x="1"/>
        <item x="2"/>
        <item x="0"/>
        <item t="default"/>
      </items>
    </pivotField>
    <pivotField axis="axisCol" compact="0" outline="0" showAll="0">
      <items count="7">
        <item x="0"/>
        <item m="1" x="3"/>
        <item m="1" x="2"/>
        <item x="1"/>
        <item m="1" x="5"/>
        <item m="1" x="4"/>
        <item t="default"/>
      </items>
    </pivotField>
    <pivotField compact="0" outline="0" showAll="0"/>
    <pivotField compact="0" outline="0" multipleItemSelectionAllowed="1" showAll="0"/>
    <pivotField dataField="1" compact="0" outline="0" showAll="0"/>
    <pivotField compact="0" outline="0" showAll="0">
      <items count="15">
        <item x="0"/>
        <item x="1"/>
        <item x="2"/>
        <item x="3"/>
        <item x="4"/>
        <item x="5"/>
        <item x="6"/>
        <item x="7"/>
        <item x="8"/>
        <item x="9"/>
        <item x="10"/>
        <item x="11"/>
        <item x="12"/>
        <item x="13"/>
        <item t="default"/>
      </items>
    </pivotField>
  </pivotFields>
  <rowFields count="3">
    <field x="2"/>
    <field x="1"/>
    <field x="0"/>
  </rowFields>
  <rowItems count="8">
    <i>
      <x v="125"/>
      <x v="3"/>
      <x v="1"/>
    </i>
    <i r="1">
      <x v="4"/>
      <x v="2"/>
    </i>
    <i t="default">
      <x v="125"/>
    </i>
    <i>
      <x v="126"/>
      <x/>
      <x v="5"/>
    </i>
    <i r="1">
      <x v="1"/>
      <x v="6"/>
    </i>
    <i r="1">
      <x v="2"/>
      <x v="7"/>
    </i>
    <i t="default">
      <x v="126"/>
    </i>
    <i t="grand">
      <x/>
    </i>
  </rowItems>
  <colFields count="1">
    <field x="6"/>
  </colFields>
  <colItems count="3">
    <i>
      <x/>
    </i>
    <i>
      <x v="3"/>
    </i>
    <i t="grand">
      <x/>
    </i>
  </colItems>
  <dataFields count="1">
    <dataField name="Součet z Hodin" fld="9" baseField="0" baseItem="0"/>
  </dataFields>
  <chartFormats count="6">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2">
          <reference field="4294967294" count="1" selected="0">
            <x v="0"/>
          </reference>
          <reference field="6" count="1" selected="0">
            <x v="0"/>
          </reference>
        </references>
      </pivotArea>
    </chartFormat>
  </chartFormats>
  <pivotTableStyleInfo name="PivotStyleMedium12"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ěsíc1" xr10:uid="{B14E4288-DD03-412D-B597-D688ED335B6D}" sourceName="Měsíc">
  <pivotTables>
    <pivotTable tabId="14" name="PivotTable1"/>
    <pivotTable tabId="14" name="PivotTable2"/>
  </pivotTables>
  <data>
    <tabular pivotCacheId="925802806">
      <items count="27">
        <i x="1"/>
        <i x="0" s="1"/>
        <i x="6" nd="1"/>
        <i x="15" nd="1"/>
        <i x="19" nd="1"/>
        <i x="22" nd="1"/>
        <i x="10" nd="1"/>
        <i x="13" nd="1"/>
        <i x="17" nd="1"/>
        <i x="20" nd="1"/>
        <i x="23" nd="1"/>
        <i x="25" nd="1"/>
        <i x="26" nd="1"/>
        <i x="4" nd="1"/>
        <i x="5" nd="1"/>
        <i x="9" nd="1"/>
        <i x="12" nd="1"/>
        <i x="16" nd="1"/>
        <i x="7" nd="1"/>
        <i x="8" nd="1"/>
        <i x="11" nd="1"/>
        <i x="14" nd="1"/>
        <i x="18" nd="1"/>
        <i x="21" nd="1"/>
        <i x="24" nd="1"/>
        <i x="2" nd="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kt" xr10:uid="{40638C5A-CD66-4850-9652-17DB6223476E}" sourceName="Projekt">
  <pivotTables>
    <pivotTable tabId="14" name="PivotTable1"/>
    <pivotTable tabId="14" name="PivotTable2"/>
  </pivotTables>
  <data>
    <tabular pivotCacheId="925802806">
      <items count="3">
        <i x="1"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kturovat" xr10:uid="{2A238AD5-95ED-4CC6-AF1F-6A556405D7F8}" sourceName="Fakturovat">
  <pivotTables>
    <pivotTable tabId="14" name="PivotTable1"/>
    <pivotTable tabId="14" name="PivotTable2"/>
  </pivotTables>
  <data>
    <tabular pivotCacheId="925802806">
      <items count="6">
        <i x="1" s="1"/>
        <i x="0" s="1"/>
        <i x="5" s="1" nd="1"/>
        <i x="4" s="1" nd="1"/>
        <i x="3" s="1" nd="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ýden1" xr10:uid="{5EE35934-FE99-48E3-820C-5EB21CC3A30E}" sourceName="Týden">
  <pivotTables>
    <pivotTable tabId="14" name="PivotTable1"/>
    <pivotTable tabId="14" name="PivotTable2"/>
  </pivotTables>
  <data>
    <tabular pivotCacheId="925802806">
      <items count="127">
        <i x="0" s="1"/>
        <i x="1" s="1"/>
        <i x="2" s="1" nd="1"/>
        <i x="111" s="1" nd="1"/>
        <i x="116" s="1" nd="1"/>
        <i x="120" s="1" nd="1"/>
        <i x="123" s="1" nd="1"/>
        <i x="53" s="1" nd="1"/>
        <i x="64" s="1" nd="1"/>
        <i x="76" s="1" nd="1"/>
        <i x="91" s="1" nd="1"/>
        <i x="102" s="1" nd="1"/>
        <i x="109" s="1" nd="1"/>
        <i x="115" s="1" nd="1"/>
        <i x="119" s="1" nd="1"/>
        <i x="122" s="1" nd="1"/>
        <i x="124" s="1" nd="1"/>
        <i x="62" s="1" nd="1"/>
        <i x="73" s="1" nd="1"/>
        <i x="88" s="1" nd="1"/>
        <i x="100" s="1" nd="1"/>
        <i x="19" s="1" nd="1"/>
        <i x="28" s="1" nd="1"/>
        <i x="38" s="1" nd="1"/>
        <i x="47" s="1" nd="1"/>
        <i x="57" s="1" nd="1"/>
        <i x="69" s="1" nd="1"/>
        <i x="81" s="1" nd="1"/>
        <i x="94" s="1" nd="1"/>
        <i x="104" s="1" nd="1"/>
        <i x="17" s="1" nd="1"/>
        <i x="25" s="1" nd="1"/>
        <i x="35" s="1" nd="1"/>
        <i x="44" s="1" nd="1"/>
        <i x="54" s="1" nd="1"/>
        <i x="65" s="1" nd="1"/>
        <i x="77" s="1" nd="1"/>
        <i x="92" s="1" nd="1"/>
        <i x="103" s="1" nd="1"/>
        <i x="110" s="1" nd="1"/>
        <i x="24" s="1" nd="1"/>
        <i x="33" s="1" nd="1"/>
        <i x="43" s="1" nd="1"/>
        <i x="52" s="1" nd="1"/>
        <i x="63" s="1" nd="1"/>
        <i x="74" s="1" nd="1"/>
        <i x="89" s="1" nd="1"/>
        <i x="101" s="1" nd="1"/>
        <i x="108" s="1" nd="1"/>
        <i x="114" s="1" nd="1"/>
        <i x="31" s="1" nd="1"/>
        <i x="41" s="1" nd="1"/>
        <i x="50" s="1" nd="1"/>
        <i x="60" s="1" nd="1"/>
        <i x="84" s="1" nd="1"/>
        <i x="98" s="1" nd="1"/>
        <i x="107" s="1" nd="1"/>
        <i x="113" s="1" nd="1"/>
        <i x="118" s="1" nd="1"/>
        <i x="39" s="1" nd="1"/>
        <i x="48" s="1" nd="1"/>
        <i x="58" s="1" nd="1"/>
        <i x="70" s="1" nd="1"/>
        <i x="82" s="1" nd="1"/>
        <i x="95" s="1" nd="1"/>
        <i x="105" s="1" nd="1"/>
        <i x="112" s="1" nd="1"/>
        <i x="117" s="1" nd="1"/>
        <i x="121" s="1" nd="1"/>
        <i x="45" s="1" nd="1"/>
        <i x="55" s="1" nd="1"/>
        <i x="66" s="1" nd="1"/>
        <i x="78" s="1" nd="1"/>
        <i x="14" s="1" nd="1"/>
        <i x="22" s="1" nd="1"/>
        <i x="32" s="1" nd="1"/>
        <i x="42" s="1" nd="1"/>
        <i x="51" s="1" nd="1"/>
        <i x="61" s="1" nd="1"/>
        <i x="72" s="1" nd="1"/>
        <i x="85" s="1" nd="1"/>
        <i x="9" s="1" nd="1"/>
        <i x="13" s="1" nd="1"/>
        <i x="20" s="1" nd="1"/>
        <i x="29" s="1" nd="1"/>
        <i x="40" s="1" nd="1"/>
        <i x="49" s="1" nd="1"/>
        <i x="59" s="1" nd="1"/>
        <i x="71" s="1" nd="1"/>
        <i x="83" s="1" nd="1"/>
        <i x="96" s="1" nd="1"/>
        <i x="11" s="1" nd="1"/>
        <i x="18" s="1" nd="1"/>
        <i x="26" s="1" nd="1"/>
        <i x="36" s="1" nd="1"/>
        <i x="46" s="1" nd="1"/>
        <i x="56" s="1" nd="1"/>
        <i x="67" s="1" nd="1"/>
        <i x="79" s="1" nd="1"/>
        <i x="93" s="1" nd="1"/>
        <i x="4" s="1" nd="1"/>
        <i x="3" s="1" nd="1"/>
        <i x="5" s="1" nd="1"/>
        <i x="6" s="1" nd="1"/>
        <i x="7" s="1" nd="1"/>
        <i x="126" s="1" nd="1"/>
        <i x="97" s="1" nd="1"/>
        <i x="86" s="1" nd="1"/>
        <i x="125" s="1" nd="1"/>
        <i x="75" s="1" nd="1"/>
        <i x="68" s="1" nd="1"/>
        <i x="106" s="1" nd="1"/>
        <i x="99" s="1" nd="1"/>
        <i x="90" s="1" nd="1"/>
        <i x="80" s="1" nd="1"/>
        <i x="34" s="1" nd="1"/>
        <i x="27" s="1" nd="1"/>
        <i x="21" s="1" nd="1"/>
        <i x="15" s="1" nd="1"/>
        <i x="10" s="1" nd="1"/>
        <i x="37" s="1" nd="1"/>
        <i x="30" s="1" nd="1"/>
        <i x="23" s="1" nd="1"/>
        <i x="16" s="1" nd="1"/>
        <i x="12" s="1" nd="1"/>
        <i x="87" s="1" nd="1"/>
        <i x="8"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ěsíc 2" xr10:uid="{70D2BAC9-53B2-4AFC-AB25-244A4BB5C5C7}" cache="Slicer_Měsíc1" caption="Měsíc" rowHeight="241300"/>
  <slicer name="Projekt" xr10:uid="{7A8F3760-A852-46D9-81F5-561D4AAE5555}" cache="Slicer_Projekt" caption="Projekt" rowHeight="241300"/>
  <slicer name="Fakturovat 1" xr10:uid="{0390C9A1-2E10-47E4-AB67-AD1682687D91}" cache="Slicer_Fakturovat" caption="Fakturovat" rowHeight="241300"/>
  <slicer name="Týden 1" xr10:uid="{E214AF80-5072-4E5C-99DF-4646EADF5D8C}" cache="Slicer_Týden1" caption="Týd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EF844D-8136-4FD0-BE13-2F2224D79420}" name="Dochazka" displayName="Dochazka" ref="A1:J49" totalsRowShown="0" headerRowDxfId="22" dataDxfId="20" headerRowBorderDxfId="21" tableBorderDxfId="19" totalsRowBorderDxfId="18">
  <autoFilter ref="A1:J49" xr:uid="{8DAAE8DE-37AE-4D79-AB74-61C128CEB74E}"/>
  <tableColumns count="10">
    <tableColumn id="1" xr3:uid="{61E1276A-C847-4620-B057-5300C5F75971}" name="Datum" dataDxfId="17"/>
    <tableColumn id="11" xr3:uid="{0AD1B04D-3049-4FEA-BAC5-0757A5ABFC6D}" name="Den" dataDxfId="16" dataCellStyle="Normální 2">
      <calculatedColumnFormula array="1">_xlfn.SWITCH(WEEKDAY(Dochazka[[#This Row],[Datum]],11),1,"Po",2,"Út",3,"St",4,"Čt",5,"Pá",6,"So",7,"Ne")</calculatedColumnFormula>
    </tableColumn>
    <tableColumn id="9" xr3:uid="{BA2B7B89-2055-4C3D-9535-6A6E86289BD0}" name="Týden" dataDxfId="15" dataCellStyle="Normální 2">
      <calculatedColumnFormula>YEAR(Dochazka[[#This Row],[Datum]]) &amp; "w" &amp; RIGHT(WEEKNUM(Dochazka[[#This Row],[Datum]],2) +100,2)</calculatedColumnFormula>
    </tableColumn>
    <tableColumn id="12" xr3:uid="{8579CBE3-D5B3-48B7-91D3-949569E89846}" name="Měsíc" dataDxfId="14" dataCellStyle="Normální 2">
      <calculatedColumnFormula>YEAR(Dochazka[[#This Row],[Datum]]) &amp; "-" &amp; RIGHT(TEXT(MONTH(Dochazka[[#This Row],[Datum]]) +100,"#"),2)</calculatedColumnFormula>
    </tableColumn>
    <tableColumn id="2" xr3:uid="{22A7DE86-2711-4E9A-B69E-9CAC7CD6A476}" name="Co" dataDxfId="13"/>
    <tableColumn id="4" xr3:uid="{D1C7E1EE-188F-47DA-BEAD-B27214377C5D}" name="Projekt" dataDxfId="12" dataCellStyle="Normální 2"/>
    <tableColumn id="8" xr3:uid="{8034A382-B8BB-460D-B49A-BBA833EB9107}" name="Fakturovat" dataDxfId="11" dataCellStyle="Normální 2"/>
    <tableColumn id="6" xr3:uid="{A6F9C9A7-C5BF-476E-9123-AD6B80E43B6D}" name="Minut" dataDxfId="10"/>
    <tableColumn id="10" xr3:uid="{886D3A16-7522-4844-8342-50E06EC9060E}" name="Počet" dataDxfId="9" dataCellStyle="Normální 2">
      <calculatedColumnFormula>IF(Dochazka[[#This Row],[Minut]]&gt;0,1,0)</calculatedColumnFormula>
    </tableColumn>
    <tableColumn id="7" xr3:uid="{BD3ABCFB-4F9E-4AB8-9240-EE15B5232236}" name="Hodin" dataDxfId="8">
      <calculatedColumnFormula>ROUND(H2/60,1)</calculatedColumnFormula>
    </tableColumn>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568E4-F05D-4ED8-96C9-9D18C9606179}">
  <sheetPr>
    <tabColor rgb="FFFF0000"/>
  </sheetPr>
  <dimension ref="A1:AL60"/>
  <sheetViews>
    <sheetView showGridLines="0" tabSelected="1" zoomScale="85" zoomScaleNormal="85" workbookViewId="0">
      <selection activeCell="E31" sqref="E31"/>
    </sheetView>
  </sheetViews>
  <sheetFormatPr defaultColWidth="8.7109375" defaultRowHeight="15" x14ac:dyDescent="0.25"/>
  <cols>
    <col min="1" max="1" width="11.7109375" style="1" customWidth="1"/>
    <col min="2" max="2" width="7.42578125" style="1" bestFit="1" customWidth="1"/>
    <col min="3" max="3" width="9.5703125" style="1" bestFit="1" customWidth="1"/>
    <col min="4" max="4" width="9.42578125" style="1" bestFit="1" customWidth="1"/>
    <col min="5" max="5" width="58.42578125" style="1" customWidth="1"/>
    <col min="6" max="6" width="19.28515625" style="1" customWidth="1"/>
    <col min="7" max="7" width="15.140625" style="4" bestFit="1" customWidth="1"/>
    <col min="8" max="8" width="8.28515625" style="1" customWidth="1"/>
    <col min="9" max="9" width="8.42578125" style="1" customWidth="1"/>
    <col min="10" max="10" width="8.5703125" style="1" bestFit="1" customWidth="1"/>
    <col min="11" max="11" width="4.42578125" style="1" customWidth="1"/>
    <col min="12" max="13" width="8.42578125" style="1" customWidth="1"/>
    <col min="14" max="14" width="9.42578125" style="1" customWidth="1"/>
    <col min="15" max="15" width="17.7109375" style="1" bestFit="1" customWidth="1"/>
    <col min="16" max="16" width="5.42578125" style="1" bestFit="1" customWidth="1"/>
    <col min="17" max="17" width="14.42578125" style="1" bestFit="1" customWidth="1"/>
    <col min="18" max="18" width="3.7109375" style="1" customWidth="1"/>
    <col min="19" max="19" width="7.42578125" style="1" customWidth="1"/>
    <col min="20" max="20" width="61.42578125" style="1" bestFit="1" customWidth="1"/>
    <col min="21" max="21" width="14.140625" style="1" bestFit="1" customWidth="1"/>
    <col min="22" max="22" width="13.42578125" style="1" bestFit="1" customWidth="1"/>
    <col min="23" max="23" width="13.42578125" style="1" customWidth="1"/>
    <col min="24" max="24" width="15.42578125" style="1" bestFit="1" customWidth="1"/>
    <col min="25" max="25" width="59.28515625" style="1" bestFit="1" customWidth="1"/>
    <col min="26" max="26" width="14.140625" style="1" bestFit="1" customWidth="1"/>
    <col min="27" max="27" width="9.85546875" style="1" bestFit="1" customWidth="1"/>
    <col min="28" max="28" width="9.85546875" bestFit="1" customWidth="1"/>
    <col min="29" max="29" width="13.140625" bestFit="1" customWidth="1"/>
    <col min="39" max="16384" width="8.7109375" style="1"/>
  </cols>
  <sheetData>
    <row r="1" spans="1:22" x14ac:dyDescent="0.25">
      <c r="A1" s="6" t="s">
        <v>0</v>
      </c>
      <c r="B1" s="7" t="s">
        <v>9</v>
      </c>
      <c r="C1" s="7" t="s">
        <v>8</v>
      </c>
      <c r="D1" s="7" t="s">
        <v>10</v>
      </c>
      <c r="E1" s="7" t="s">
        <v>1</v>
      </c>
      <c r="F1" s="7" t="s">
        <v>28</v>
      </c>
      <c r="G1" s="8" t="s">
        <v>5</v>
      </c>
      <c r="H1" s="7" t="s">
        <v>2</v>
      </c>
      <c r="I1" s="7" t="s">
        <v>7</v>
      </c>
      <c r="J1" s="9" t="s">
        <v>3</v>
      </c>
      <c r="R1"/>
      <c r="S1"/>
    </row>
    <row r="2" spans="1:22" x14ac:dyDescent="0.25">
      <c r="A2" s="10">
        <v>45659</v>
      </c>
      <c r="B2" s="11" t="str" cm="1">
        <f t="array" ref="B2">_xlfn.SWITCH(WEEKDAY(Dochazka[[#This Row],[Datum]],11),1,"Po",2,"Út",3,"St",4,"Čt",5,"Pá",6,"So",7,"Ne")</f>
        <v>Čt</v>
      </c>
      <c r="C2" s="12" t="str">
        <f>YEAR(Dochazka[[#This Row],[Datum]]) &amp; "w" &amp; RIGHT(WEEKNUM(Dochazka[[#This Row],[Datum]],2) +100,2)</f>
        <v>2025w01</v>
      </c>
      <c r="D2" s="11" t="str">
        <f>YEAR(Dochazka[[#This Row],[Datum]]) &amp; "-" &amp; RIGHT(TEXT(MONTH(Dochazka[[#This Row],[Datum]]) +100,"#"),2)</f>
        <v>2025-01</v>
      </c>
      <c r="E2" s="11" t="s">
        <v>20</v>
      </c>
      <c r="F2" s="11"/>
      <c r="G2" s="13" t="s">
        <v>6</v>
      </c>
      <c r="H2" s="11">
        <v>60</v>
      </c>
      <c r="I2" s="11">
        <f>IF(Dochazka[[#This Row],[Minut]]&gt;0,1,0)</f>
        <v>1</v>
      </c>
      <c r="J2" s="14">
        <f t="shared" ref="J2" si="0">ROUND(H2/60,1)</f>
        <v>1</v>
      </c>
      <c r="L2" s="5">
        <v>0.33333333333333331</v>
      </c>
      <c r="M2" s="5">
        <v>0.6875</v>
      </c>
      <c r="N2" s="5">
        <f>M2-L2</f>
        <v>0.35416666666666669</v>
      </c>
      <c r="R2"/>
      <c r="S2"/>
    </row>
    <row r="3" spans="1:22" x14ac:dyDescent="0.25">
      <c r="A3" s="10">
        <v>45659</v>
      </c>
      <c r="B3" s="11" t="str" cm="1">
        <f t="array" ref="B3">_xlfn.SWITCH(WEEKDAY(Dochazka[[#This Row],[Datum]],11),1,"Po",2,"Út",3,"St",4,"Čt",5,"Pá",6,"So",7,"Ne")</f>
        <v>Čt</v>
      </c>
      <c r="C3" s="12" t="str">
        <f>YEAR(Dochazka[[#This Row],[Datum]]) &amp; "w" &amp; RIGHT(WEEKNUM(Dochazka[[#This Row],[Datum]],2) +100,2)</f>
        <v>2025w01</v>
      </c>
      <c r="D3" s="11" t="str">
        <f>YEAR(Dochazka[[#This Row],[Datum]]) &amp; "-" &amp; RIGHT(TEXT(MONTH(Dochazka[[#This Row],[Datum]]) +100,"#"),2)</f>
        <v>2025-01</v>
      </c>
      <c r="E3" s="11" t="s">
        <v>32</v>
      </c>
      <c r="F3" s="11" t="s">
        <v>33</v>
      </c>
      <c r="G3" s="13" t="s">
        <v>6</v>
      </c>
      <c r="H3" s="11">
        <f>4*60</f>
        <v>240</v>
      </c>
      <c r="I3" s="11">
        <f>IF(Dochazka[[#This Row],[Minut]]&gt;0,1,0)</f>
        <v>1</v>
      </c>
      <c r="J3" s="14">
        <f>ROUND(H3/60,1)</f>
        <v>4</v>
      </c>
      <c r="L3" s="5"/>
      <c r="M3" s="5"/>
      <c r="N3" s="5"/>
      <c r="R3"/>
      <c r="S3"/>
    </row>
    <row r="4" spans="1:22" x14ac:dyDescent="0.25">
      <c r="A4" s="10">
        <v>45659</v>
      </c>
      <c r="B4" s="11" t="str" cm="1">
        <f t="array" ref="B4">_xlfn.SWITCH(WEEKDAY(Dochazka[[#This Row],[Datum]],11),1,"Po",2,"Út",3,"St",4,"Čt",5,"Pá",6,"So",7,"Ne")</f>
        <v>Čt</v>
      </c>
      <c r="C4" s="12" t="str">
        <f>YEAR(Dochazka[[#This Row],[Datum]]) &amp; "w" &amp; RIGHT(WEEKNUM(Dochazka[[#This Row],[Datum]],2) +100,2)</f>
        <v>2025w01</v>
      </c>
      <c r="D4" s="11" t="str">
        <f>YEAR(Dochazka[[#This Row],[Datum]]) &amp; "-" &amp; RIGHT(TEXT(MONTH(Dochazka[[#This Row],[Datum]]) +100,"#"),2)</f>
        <v>2025-01</v>
      </c>
      <c r="E4" s="11" t="s">
        <v>11</v>
      </c>
      <c r="F4" s="11"/>
      <c r="G4" s="13" t="s">
        <v>6</v>
      </c>
      <c r="H4" s="11">
        <f>2*60</f>
        <v>120</v>
      </c>
      <c r="I4" s="11">
        <f>IF(Dochazka[[#This Row],[Minut]]&gt;0,1,0)</f>
        <v>1</v>
      </c>
      <c r="J4" s="14">
        <f t="shared" ref="J4:J8" si="1">ROUND(H4/60,1)</f>
        <v>2</v>
      </c>
      <c r="N4" s="5"/>
      <c r="R4"/>
      <c r="S4"/>
    </row>
    <row r="5" spans="1:22" x14ac:dyDescent="0.25">
      <c r="A5" s="10">
        <v>45659</v>
      </c>
      <c r="B5" s="11" t="str" cm="1">
        <f t="array" ref="B5">_xlfn.SWITCH(WEEKDAY(Dochazka[[#This Row],[Datum]],11),1,"Po",2,"Út",3,"St",4,"Čt",5,"Pá",6,"So",7,"Ne")</f>
        <v>Čt</v>
      </c>
      <c r="C5" s="12" t="str">
        <f>YEAR(Dochazka[[#This Row],[Datum]]) &amp; "w" &amp; RIGHT(WEEKNUM(Dochazka[[#This Row],[Datum]],2) +100,2)</f>
        <v>2025w01</v>
      </c>
      <c r="D5" s="11" t="str">
        <f>YEAR(Dochazka[[#This Row],[Datum]]) &amp; "-" &amp; RIGHT(TEXT(MONTH(Dochazka[[#This Row],[Datum]]) +100,"#"),2)</f>
        <v>2025-01</v>
      </c>
      <c r="E5" s="11" t="s">
        <v>21</v>
      </c>
      <c r="F5" s="11" t="s">
        <v>33</v>
      </c>
      <c r="G5" s="13" t="s">
        <v>6</v>
      </c>
      <c r="H5" s="11">
        <v>60</v>
      </c>
      <c r="I5" s="11">
        <f>IF(Dochazka[[#This Row],[Minut]]&gt;0,1,0)</f>
        <v>1</v>
      </c>
      <c r="J5" s="14">
        <f t="shared" si="1"/>
        <v>1</v>
      </c>
      <c r="N5" s="5"/>
      <c r="R5"/>
      <c r="S5"/>
    </row>
    <row r="6" spans="1:22" x14ac:dyDescent="0.25">
      <c r="A6" s="10">
        <v>45660</v>
      </c>
      <c r="B6" s="11" t="str" cm="1">
        <f t="array" ref="B6">_xlfn.SWITCH(WEEKDAY(Dochazka[[#This Row],[Datum]],11),1,"Po",2,"Út",3,"St",4,"Čt",5,"Pá",6,"So",7,"Ne")</f>
        <v>Pá</v>
      </c>
      <c r="C6" s="12" t="str">
        <f>YEAR(Dochazka[[#This Row],[Datum]]) &amp; "w" &amp; RIGHT(WEEKNUM(Dochazka[[#This Row],[Datum]],2) +100,2)</f>
        <v>2025w01</v>
      </c>
      <c r="D6" s="11" t="str">
        <f>YEAR(Dochazka[[#This Row],[Datum]]) &amp; "-" &amp; RIGHT(TEXT(MONTH(Dochazka[[#This Row],[Datum]]) +100,"#"),2)</f>
        <v>2025-01</v>
      </c>
      <c r="E6" s="11" t="s">
        <v>22</v>
      </c>
      <c r="F6" s="11"/>
      <c r="G6" s="13" t="s">
        <v>6</v>
      </c>
      <c r="H6" s="11">
        <f>4*60</f>
        <v>240</v>
      </c>
      <c r="I6" s="11">
        <f>IF(Dochazka[[#This Row],[Minut]]&gt;0,1,0)</f>
        <v>1</v>
      </c>
      <c r="J6" s="14">
        <f t="shared" si="1"/>
        <v>4</v>
      </c>
      <c r="L6" s="5">
        <v>0.33333333333333331</v>
      </c>
      <c r="M6" s="5">
        <v>0.60416666666666663</v>
      </c>
      <c r="N6" s="5">
        <f t="shared" ref="N6" si="2">M6-L6</f>
        <v>0.27083333333333331</v>
      </c>
      <c r="O6" s="5"/>
      <c r="R6"/>
      <c r="S6"/>
    </row>
    <row r="7" spans="1:22" x14ac:dyDescent="0.25">
      <c r="A7" s="10">
        <v>45660</v>
      </c>
      <c r="B7" s="11" t="str" cm="1">
        <f t="array" ref="B7">_xlfn.SWITCH(WEEKDAY(Dochazka[[#This Row],[Datum]],11),1,"Po",2,"Út",3,"St",4,"Čt",5,"Pá",6,"So",7,"Ne")</f>
        <v>Pá</v>
      </c>
      <c r="C7" s="12" t="str">
        <f>YEAR(Dochazka[[#This Row],[Datum]]) &amp; "w" &amp; RIGHT(WEEKNUM(Dochazka[[#This Row],[Datum]],2) +100,2)</f>
        <v>2025w01</v>
      </c>
      <c r="D7" s="11" t="str">
        <f>YEAR(Dochazka[[#This Row],[Datum]]) &amp; "-" &amp; RIGHT(TEXT(MONTH(Dochazka[[#This Row],[Datum]]) +100,"#"),2)</f>
        <v>2025-01</v>
      </c>
      <c r="E7" s="11" t="s">
        <v>16</v>
      </c>
      <c r="F7" s="11"/>
      <c r="G7" s="13" t="s">
        <v>6</v>
      </c>
      <c r="H7" s="11">
        <v>45</v>
      </c>
      <c r="I7" s="11">
        <f>IF(Dochazka[[#This Row],[Minut]]&gt;0,1,0)</f>
        <v>1</v>
      </c>
      <c r="J7" s="14">
        <f t="shared" ref="J7" si="3">ROUND(H7/60,1)</f>
        <v>0.8</v>
      </c>
      <c r="N7" s="5"/>
      <c r="R7"/>
      <c r="S7"/>
    </row>
    <row r="8" spans="1:22" x14ac:dyDescent="0.25">
      <c r="A8" s="10">
        <v>45660</v>
      </c>
      <c r="B8" s="11" t="str" cm="1">
        <f t="array" ref="B8">_xlfn.SWITCH(WEEKDAY(Dochazka[[#This Row],[Datum]],11),1,"Po",2,"Út",3,"St",4,"Čt",5,"Pá",6,"So",7,"Ne")</f>
        <v>Pá</v>
      </c>
      <c r="C8" s="12" t="str">
        <f>YEAR(Dochazka[[#This Row],[Datum]]) &amp; "w" &amp; RIGHT(WEEKNUM(Dochazka[[#This Row],[Datum]],2) +100,2)</f>
        <v>2025w01</v>
      </c>
      <c r="D8" s="11" t="str">
        <f>YEAR(Dochazka[[#This Row],[Datum]]) &amp; "-" &amp; RIGHT(TEXT(MONTH(Dochazka[[#This Row],[Datum]]) +100,"#"),2)</f>
        <v>2025-01</v>
      </c>
      <c r="E8" s="11" t="s">
        <v>23</v>
      </c>
      <c r="F8" s="11"/>
      <c r="G8" s="13" t="s">
        <v>6</v>
      </c>
      <c r="H8" s="11">
        <f>90</f>
        <v>90</v>
      </c>
      <c r="I8" s="11">
        <f>IF(Dochazka[[#This Row],[Minut]]&gt;0,1,0)</f>
        <v>1</v>
      </c>
      <c r="J8" s="14">
        <f t="shared" si="1"/>
        <v>1.5</v>
      </c>
      <c r="N8" s="5"/>
      <c r="R8"/>
      <c r="S8"/>
    </row>
    <row r="9" spans="1:22" x14ac:dyDescent="0.25">
      <c r="A9" s="10">
        <v>45660</v>
      </c>
      <c r="B9" s="11" t="str" cm="1">
        <f t="array" ref="B9">_xlfn.SWITCH(WEEKDAY(Dochazka[[#This Row],[Datum]],11),1,"Po",2,"Út",3,"St",4,"Čt",5,"Pá",6,"So",7,"Ne")</f>
        <v>Pá</v>
      </c>
      <c r="C9" s="12" t="str">
        <f>YEAR(Dochazka[[#This Row],[Datum]]) &amp; "w" &amp; RIGHT(WEEKNUM(Dochazka[[#This Row],[Datum]],2) +100,2)</f>
        <v>2025w01</v>
      </c>
      <c r="D9" s="11" t="str">
        <f>YEAR(Dochazka[[#This Row],[Datum]]) &amp; "-" &amp; RIGHT(TEXT(MONTH(Dochazka[[#This Row],[Datum]]) +100,"#"),2)</f>
        <v>2025-01</v>
      </c>
      <c r="E9" s="11" t="s">
        <v>24</v>
      </c>
      <c r="F9" s="11"/>
      <c r="G9" s="13" t="s">
        <v>13</v>
      </c>
      <c r="H9" s="11">
        <f>2*60</f>
        <v>120</v>
      </c>
      <c r="I9" s="11">
        <f>IF(Dochazka[[#This Row],[Minut]]&gt;0,1,0)</f>
        <v>1</v>
      </c>
      <c r="J9" s="14">
        <f t="shared" ref="J9:J22" si="4">ROUND(H9/60,1)</f>
        <v>2</v>
      </c>
      <c r="N9" s="5"/>
      <c r="R9"/>
      <c r="S9"/>
      <c r="T9"/>
      <c r="U9"/>
      <c r="V9"/>
    </row>
    <row r="10" spans="1:22" x14ac:dyDescent="0.25">
      <c r="A10" s="10">
        <v>45663</v>
      </c>
      <c r="B10" s="11" t="str" cm="1">
        <f t="array" ref="B10">_xlfn.SWITCH(WEEKDAY(Dochazka[[#This Row],[Datum]],11),1,"Po",2,"Út",3,"St",4,"Čt",5,"Pá",6,"So",7,"Ne")</f>
        <v>Po</v>
      </c>
      <c r="C10" s="12" t="str">
        <f>YEAR(Dochazka[[#This Row],[Datum]]) &amp; "w" &amp; RIGHT(WEEKNUM(Dochazka[[#This Row],[Datum]],2) +100,2)</f>
        <v>2025w02</v>
      </c>
      <c r="D10" s="11" t="str">
        <f>YEAR(Dochazka[[#This Row],[Datum]]) &amp; "-" &amp; RIGHT(TEXT(MONTH(Dochazka[[#This Row],[Datum]]) +100,"#"),2)</f>
        <v>2025-01</v>
      </c>
      <c r="E10" s="11" t="s">
        <v>27</v>
      </c>
      <c r="F10" s="11" t="s">
        <v>33</v>
      </c>
      <c r="G10" s="13" t="s">
        <v>6</v>
      </c>
      <c r="H10" s="11">
        <f>8*60</f>
        <v>480</v>
      </c>
      <c r="I10" s="11">
        <f>IF(Dochazka[[#This Row],[Minut]]&gt;0,1,0)</f>
        <v>1</v>
      </c>
      <c r="J10" s="14">
        <f t="shared" si="4"/>
        <v>8</v>
      </c>
      <c r="L10" s="5">
        <v>0.33333333333333331</v>
      </c>
      <c r="M10" s="5">
        <v>0.6875</v>
      </c>
      <c r="N10" s="5">
        <f>M10-L10</f>
        <v>0.35416666666666669</v>
      </c>
      <c r="R10"/>
      <c r="S10"/>
      <c r="T10"/>
      <c r="U10"/>
      <c r="V10"/>
    </row>
    <row r="11" spans="1:22" x14ac:dyDescent="0.25">
      <c r="A11" s="10">
        <v>45664</v>
      </c>
      <c r="B11" s="11" t="str" cm="1">
        <f t="array" ref="B11">_xlfn.SWITCH(WEEKDAY(Dochazka[[#This Row],[Datum]],11),1,"Po",2,"Út",3,"St",4,"Čt",5,"Pá",6,"So",7,"Ne")</f>
        <v>Út</v>
      </c>
      <c r="C11" s="12" t="str">
        <f>YEAR(Dochazka[[#This Row],[Datum]]) &amp; "w" &amp; RIGHT(WEEKNUM(Dochazka[[#This Row],[Datum]],2) +100,2)</f>
        <v>2025w02</v>
      </c>
      <c r="D11" s="11" t="str">
        <f>YEAR(Dochazka[[#This Row],[Datum]]) &amp; "-" &amp; RIGHT(TEXT(MONTH(Dochazka[[#This Row],[Datum]]) +100,"#"),2)</f>
        <v>2025-01</v>
      </c>
      <c r="E11" s="11" t="s">
        <v>29</v>
      </c>
      <c r="F11" s="11"/>
      <c r="G11" s="13" t="s">
        <v>6</v>
      </c>
      <c r="H11" s="11">
        <v>30</v>
      </c>
      <c r="I11" s="11">
        <f>IF(Dochazka[[#This Row],[Minut]]&gt;0,1,0)</f>
        <v>1</v>
      </c>
      <c r="J11" s="14">
        <f t="shared" si="4"/>
        <v>0.5</v>
      </c>
      <c r="L11" s="5">
        <v>0.33333333333333331</v>
      </c>
      <c r="M11" s="5">
        <v>0.6875</v>
      </c>
      <c r="N11" s="5">
        <f>M11-L11</f>
        <v>0.35416666666666669</v>
      </c>
      <c r="R11"/>
      <c r="S11"/>
      <c r="T11"/>
      <c r="U11"/>
      <c r="V11"/>
    </row>
    <row r="12" spans="1:22" x14ac:dyDescent="0.25">
      <c r="A12" s="10">
        <v>45664</v>
      </c>
      <c r="B12" s="11" t="str" cm="1">
        <f t="array" ref="B12">_xlfn.SWITCH(WEEKDAY(Dochazka[[#This Row],[Datum]],11),1,"Po",2,"Út",3,"St",4,"Čt",5,"Pá",6,"So",7,"Ne")</f>
        <v>Út</v>
      </c>
      <c r="C12" s="12" t="str">
        <f>YEAR(Dochazka[[#This Row],[Datum]]) &amp; "w" &amp; RIGHT(WEEKNUM(Dochazka[[#This Row],[Datum]],2) +100,2)</f>
        <v>2025w02</v>
      </c>
      <c r="D12" s="11" t="str">
        <f>YEAR(Dochazka[[#This Row],[Datum]]) &amp; "-" &amp; RIGHT(TEXT(MONTH(Dochazka[[#This Row],[Datum]]) +100,"#"),2)</f>
        <v>2025-01</v>
      </c>
      <c r="E12" s="11" t="s">
        <v>27</v>
      </c>
      <c r="F12" s="11" t="s">
        <v>33</v>
      </c>
      <c r="G12" s="13" t="s">
        <v>6</v>
      </c>
      <c r="H12" s="11">
        <f>4.5*60</f>
        <v>270</v>
      </c>
      <c r="I12" s="11">
        <f>IF(Dochazka[[#This Row],[Minut]]&gt;0,1,0)</f>
        <v>1</v>
      </c>
      <c r="J12" s="14">
        <f t="shared" si="4"/>
        <v>4.5</v>
      </c>
      <c r="N12" s="5"/>
      <c r="R12"/>
      <c r="S12"/>
      <c r="T12"/>
      <c r="U12"/>
      <c r="V12"/>
    </row>
    <row r="13" spans="1:22" x14ac:dyDescent="0.25">
      <c r="A13" s="10">
        <v>45664</v>
      </c>
      <c r="B13" s="11" t="str" cm="1">
        <f t="array" ref="B13">_xlfn.SWITCH(WEEKDAY(Dochazka[[#This Row],[Datum]],11),1,"Po",2,"Út",3,"St",4,"Čt",5,"Pá",6,"So",7,"Ne")</f>
        <v>Út</v>
      </c>
      <c r="C13" s="12" t="str">
        <f>YEAR(Dochazka[[#This Row],[Datum]]) &amp; "w" &amp; RIGHT(WEEKNUM(Dochazka[[#This Row],[Datum]],2) +100,2)</f>
        <v>2025w02</v>
      </c>
      <c r="D13" s="11" t="str">
        <f>YEAR(Dochazka[[#This Row],[Datum]]) &amp; "-" &amp; RIGHT(TEXT(MONTH(Dochazka[[#This Row],[Datum]]) +100,"#"),2)</f>
        <v>2025-01</v>
      </c>
      <c r="E13" s="11" t="s">
        <v>30</v>
      </c>
      <c r="F13" s="11" t="s">
        <v>34</v>
      </c>
      <c r="G13" s="13" t="s">
        <v>6</v>
      </c>
      <c r="H13" s="11">
        <f>3*60</f>
        <v>180</v>
      </c>
      <c r="I13" s="11">
        <f>IF(Dochazka[[#This Row],[Minut]]&gt;0,1,0)</f>
        <v>1</v>
      </c>
      <c r="J13" s="14">
        <f t="shared" si="4"/>
        <v>3</v>
      </c>
      <c r="N13" s="5"/>
      <c r="R13"/>
      <c r="S13"/>
      <c r="T13"/>
      <c r="U13"/>
      <c r="V13"/>
    </row>
    <row r="14" spans="1:22" x14ac:dyDescent="0.25">
      <c r="A14" s="10">
        <v>45665</v>
      </c>
      <c r="B14" s="11" t="str" cm="1">
        <f t="array" ref="B14">_xlfn.SWITCH(WEEKDAY(Dochazka[[#This Row],[Datum]],11),1,"Po",2,"Út",3,"St",4,"Čt",5,"Pá",6,"So",7,"Ne")</f>
        <v>St</v>
      </c>
      <c r="C14" s="12" t="str">
        <f>YEAR(Dochazka[[#This Row],[Datum]]) &amp; "w" &amp; RIGHT(WEEKNUM(Dochazka[[#This Row],[Datum]],2) +100,2)</f>
        <v>2025w02</v>
      </c>
      <c r="D14" s="11" t="str">
        <f>YEAR(Dochazka[[#This Row],[Datum]]) &amp; "-" &amp; RIGHT(TEXT(MONTH(Dochazka[[#This Row],[Datum]]) +100,"#"),2)</f>
        <v>2025-01</v>
      </c>
      <c r="E14" s="11" t="s">
        <v>23</v>
      </c>
      <c r="F14" s="11"/>
      <c r="G14" s="13" t="s">
        <v>6</v>
      </c>
      <c r="H14" s="11">
        <f>90</f>
        <v>90</v>
      </c>
      <c r="I14" s="11">
        <f>IF(Dochazka[[#This Row],[Minut]]&gt;0,1,0)</f>
        <v>1</v>
      </c>
      <c r="J14" s="14">
        <f t="shared" si="4"/>
        <v>1.5</v>
      </c>
      <c r="L14" s="5">
        <v>0.33333333333333331</v>
      </c>
      <c r="M14" s="5">
        <v>0.69791666666666663</v>
      </c>
      <c r="N14" s="5">
        <f>M14-L14</f>
        <v>0.36458333333333331</v>
      </c>
      <c r="O14" s="5"/>
      <c r="R14"/>
      <c r="S14"/>
      <c r="T14"/>
      <c r="U14"/>
      <c r="V14"/>
    </row>
    <row r="15" spans="1:22" x14ac:dyDescent="0.25">
      <c r="A15" s="10">
        <v>45665</v>
      </c>
      <c r="B15" s="11" t="str" cm="1">
        <f t="array" ref="B15">_xlfn.SWITCH(WEEKDAY(Dochazka[[#This Row],[Datum]],11),1,"Po",2,"Út",3,"St",4,"Čt",5,"Pá",6,"So",7,"Ne")</f>
        <v>St</v>
      </c>
      <c r="C15" s="12" t="str">
        <f>YEAR(Dochazka[[#This Row],[Datum]]) &amp; "w" &amp; RIGHT(WEEKNUM(Dochazka[[#This Row],[Datum]],2) +100,2)</f>
        <v>2025w02</v>
      </c>
      <c r="D15" s="11" t="str">
        <f>YEAR(Dochazka[[#This Row],[Datum]]) &amp; "-" &amp; RIGHT(TEXT(MONTH(Dochazka[[#This Row],[Datum]]) +100,"#"),2)</f>
        <v>2025-01</v>
      </c>
      <c r="E15" s="11" t="s">
        <v>16</v>
      </c>
      <c r="F15" s="11"/>
      <c r="G15" s="13" t="s">
        <v>6</v>
      </c>
      <c r="H15" s="11">
        <v>45</v>
      </c>
      <c r="I15" s="11">
        <f>IF(Dochazka[[#This Row],[Minut]]&gt;0,1,0)</f>
        <v>1</v>
      </c>
      <c r="J15" s="14">
        <f t="shared" si="4"/>
        <v>0.8</v>
      </c>
      <c r="N15" s="5"/>
      <c r="R15"/>
      <c r="S15"/>
      <c r="T15"/>
      <c r="U15"/>
      <c r="V15"/>
    </row>
    <row r="16" spans="1:22" x14ac:dyDescent="0.25">
      <c r="A16" s="10">
        <v>45665</v>
      </c>
      <c r="B16" s="11" t="str" cm="1">
        <f t="array" ref="B16">_xlfn.SWITCH(WEEKDAY(Dochazka[[#This Row],[Datum]],11),1,"Po",2,"Út",3,"St",4,"Čt",5,"Pá",6,"So",7,"Ne")</f>
        <v>St</v>
      </c>
      <c r="C16" s="12" t="str">
        <f>YEAR(Dochazka[[#This Row],[Datum]]) &amp; "w" &amp; RIGHT(WEEKNUM(Dochazka[[#This Row],[Datum]],2) +100,2)</f>
        <v>2025w02</v>
      </c>
      <c r="D16" s="11" t="str">
        <f>YEAR(Dochazka[[#This Row],[Datum]]) &amp; "-" &amp; RIGHT(TEXT(MONTH(Dochazka[[#This Row],[Datum]]) +100,"#"),2)</f>
        <v>2025-01</v>
      </c>
      <c r="E16" s="11" t="s">
        <v>27</v>
      </c>
      <c r="F16" s="11"/>
      <c r="G16" s="13" t="s">
        <v>6</v>
      </c>
      <c r="H16" s="11">
        <v>360</v>
      </c>
      <c r="I16" s="11">
        <f>IF(Dochazka[[#This Row],[Minut]]&gt;0,1,0)</f>
        <v>1</v>
      </c>
      <c r="J16" s="14">
        <f>ROUND(H16/60,1)</f>
        <v>6</v>
      </c>
      <c r="N16" s="5"/>
      <c r="R16"/>
      <c r="S16"/>
      <c r="T16"/>
      <c r="U16"/>
      <c r="V16"/>
    </row>
    <row r="17" spans="1:22" x14ac:dyDescent="0.25">
      <c r="A17" s="10"/>
      <c r="B17" s="11" t="str" cm="1">
        <f t="array" ref="B17">_xlfn.SWITCH(WEEKDAY(Dochazka[[#This Row],[Datum]],11),1,"Po",2,"Út",3,"St",4,"Čt",5,"Pá",6,"So",7,"Ne")</f>
        <v>So</v>
      </c>
      <c r="C17" s="12" t="str">
        <f>YEAR(Dochazka[[#This Row],[Datum]]) &amp; "w" &amp; RIGHT(WEEKNUM(Dochazka[[#This Row],[Datum]],2) +100,2)</f>
        <v>1900w01</v>
      </c>
      <c r="D17" s="11" t="str">
        <f>YEAR(Dochazka[[#This Row],[Datum]]) &amp; "-" &amp; RIGHT(TEXT(MONTH(Dochazka[[#This Row],[Datum]]) +100,"#"),2)</f>
        <v>1900-01</v>
      </c>
      <c r="E17" s="11"/>
      <c r="F17" s="11"/>
      <c r="G17" s="13" t="s">
        <v>6</v>
      </c>
      <c r="H17" s="11"/>
      <c r="I17" s="11">
        <f>IF(Dochazka[[#This Row],[Minut]]&gt;0,1,0)</f>
        <v>0</v>
      </c>
      <c r="J17" s="14">
        <f t="shared" si="4"/>
        <v>0</v>
      </c>
      <c r="N17" s="5"/>
      <c r="R17"/>
      <c r="S17"/>
      <c r="T17"/>
      <c r="U17"/>
      <c r="V17"/>
    </row>
    <row r="18" spans="1:22" x14ac:dyDescent="0.25">
      <c r="A18" s="10"/>
      <c r="B18" s="11" t="str" cm="1">
        <f t="array" ref="B18">_xlfn.SWITCH(WEEKDAY(Dochazka[[#This Row],[Datum]],11),1,"Po",2,"Út",3,"St",4,"Čt",5,"Pá",6,"So",7,"Ne")</f>
        <v>So</v>
      </c>
      <c r="C18" s="12" t="str">
        <f>YEAR(Dochazka[[#This Row],[Datum]]) &amp; "w" &amp; RIGHT(WEEKNUM(Dochazka[[#This Row],[Datum]],2) +100,2)</f>
        <v>1900w01</v>
      </c>
      <c r="D18" s="11" t="str">
        <f>YEAR(Dochazka[[#This Row],[Datum]]) &amp; "-" &amp; RIGHT(TEXT(MONTH(Dochazka[[#This Row],[Datum]]) +100,"#"),2)</f>
        <v>1900-01</v>
      </c>
      <c r="E18" s="11"/>
      <c r="F18" s="11"/>
      <c r="G18" s="13" t="s">
        <v>6</v>
      </c>
      <c r="H18" s="11"/>
      <c r="I18" s="11">
        <f>IF(Dochazka[[#This Row],[Minut]]&gt;0,1,0)</f>
        <v>0</v>
      </c>
      <c r="J18" s="14">
        <f t="shared" si="4"/>
        <v>0</v>
      </c>
      <c r="N18" s="5"/>
      <c r="R18"/>
      <c r="S18"/>
      <c r="T18"/>
      <c r="U18"/>
      <c r="V18"/>
    </row>
    <row r="19" spans="1:22" x14ac:dyDescent="0.25">
      <c r="A19" s="10"/>
      <c r="B19" s="11" t="str" cm="1">
        <f t="array" ref="B19">_xlfn.SWITCH(WEEKDAY(Dochazka[[#This Row],[Datum]],11),1,"Po",2,"Út",3,"St",4,"Čt",5,"Pá",6,"So",7,"Ne")</f>
        <v>So</v>
      </c>
      <c r="C19" s="12" t="str">
        <f>YEAR(Dochazka[[#This Row],[Datum]]) &amp; "w" &amp; RIGHT(WEEKNUM(Dochazka[[#This Row],[Datum]],2) +100,2)</f>
        <v>1900w01</v>
      </c>
      <c r="D19" s="11" t="str">
        <f>YEAR(Dochazka[[#This Row],[Datum]]) &amp; "-" &amp; RIGHT(TEXT(MONTH(Dochazka[[#This Row],[Datum]]) +100,"#"),2)</f>
        <v>1900-01</v>
      </c>
      <c r="E19" s="11"/>
      <c r="F19" s="11"/>
      <c r="G19" s="13" t="s">
        <v>6</v>
      </c>
      <c r="H19" s="11"/>
      <c r="I19" s="11">
        <f>IF(Dochazka[[#This Row],[Minut]]&gt;0,1,0)</f>
        <v>0</v>
      </c>
      <c r="J19" s="14">
        <f t="shared" si="4"/>
        <v>0</v>
      </c>
      <c r="N19" s="5"/>
      <c r="R19"/>
      <c r="S19"/>
      <c r="T19"/>
      <c r="U19"/>
      <c r="V19"/>
    </row>
    <row r="20" spans="1:22" x14ac:dyDescent="0.25">
      <c r="A20" s="10"/>
      <c r="B20" s="11" t="str" cm="1">
        <f t="array" ref="B20">_xlfn.SWITCH(WEEKDAY(Dochazka[[#This Row],[Datum]],11),1,"Po",2,"Út",3,"St",4,"Čt",5,"Pá",6,"So",7,"Ne")</f>
        <v>So</v>
      </c>
      <c r="C20" s="12" t="str">
        <f>YEAR(Dochazka[[#This Row],[Datum]]) &amp; "w" &amp; RIGHT(WEEKNUM(Dochazka[[#This Row],[Datum]],2) +100,2)</f>
        <v>1900w01</v>
      </c>
      <c r="D20" s="11" t="str">
        <f>YEAR(Dochazka[[#This Row],[Datum]]) &amp; "-" &amp; RIGHT(TEXT(MONTH(Dochazka[[#This Row],[Datum]]) +100,"#"),2)</f>
        <v>1900-01</v>
      </c>
      <c r="E20" s="11"/>
      <c r="F20" s="11"/>
      <c r="G20" s="13" t="s">
        <v>6</v>
      </c>
      <c r="H20" s="11"/>
      <c r="I20" s="11">
        <f>IF(Dochazka[[#This Row],[Minut]]&gt;0,1,0)</f>
        <v>0</v>
      </c>
      <c r="J20" s="14">
        <f t="shared" si="4"/>
        <v>0</v>
      </c>
      <c r="N20" s="5"/>
      <c r="R20"/>
      <c r="S20"/>
      <c r="T20"/>
      <c r="U20"/>
      <c r="V20"/>
    </row>
    <row r="21" spans="1:22" x14ac:dyDescent="0.25">
      <c r="A21" s="10"/>
      <c r="B21" s="11" t="str" cm="1">
        <f t="array" ref="B21">_xlfn.SWITCH(WEEKDAY(Dochazka[[#This Row],[Datum]],11),1,"Po",2,"Út",3,"St",4,"Čt",5,"Pá",6,"So",7,"Ne")</f>
        <v>So</v>
      </c>
      <c r="C21" s="12" t="str">
        <f>YEAR(Dochazka[[#This Row],[Datum]]) &amp; "w" &amp; RIGHT(WEEKNUM(Dochazka[[#This Row],[Datum]],2) +100,2)</f>
        <v>1900w01</v>
      </c>
      <c r="D21" s="11" t="str">
        <f>YEAR(Dochazka[[#This Row],[Datum]]) &amp; "-" &amp; RIGHT(TEXT(MONTH(Dochazka[[#This Row],[Datum]]) +100,"#"),2)</f>
        <v>1900-01</v>
      </c>
      <c r="E21" s="11"/>
      <c r="F21" s="11"/>
      <c r="G21" s="13" t="s">
        <v>6</v>
      </c>
      <c r="H21" s="11"/>
      <c r="I21" s="11">
        <f>IF(Dochazka[[#This Row],[Minut]]&gt;0,1,0)</f>
        <v>0</v>
      </c>
      <c r="J21" s="14">
        <f t="shared" si="4"/>
        <v>0</v>
      </c>
      <c r="N21" s="5"/>
      <c r="R21"/>
      <c r="S21"/>
      <c r="T21"/>
      <c r="U21"/>
      <c r="V21"/>
    </row>
    <row r="22" spans="1:22" x14ac:dyDescent="0.25">
      <c r="A22" s="10"/>
      <c r="B22" s="11" t="str" cm="1">
        <f t="array" ref="B22">_xlfn.SWITCH(WEEKDAY(Dochazka[[#This Row],[Datum]],11),1,"Po",2,"Út",3,"St",4,"Čt",5,"Pá",6,"So",7,"Ne")</f>
        <v>So</v>
      </c>
      <c r="C22" s="12" t="str">
        <f>YEAR(Dochazka[[#This Row],[Datum]]) &amp; "w" &amp; RIGHT(WEEKNUM(Dochazka[[#This Row],[Datum]],2) +100,2)</f>
        <v>1900w01</v>
      </c>
      <c r="D22" s="11" t="str">
        <f>YEAR(Dochazka[[#This Row],[Datum]]) &amp; "-" &amp; RIGHT(TEXT(MONTH(Dochazka[[#This Row],[Datum]]) +100,"#"),2)</f>
        <v>1900-01</v>
      </c>
      <c r="E22" s="11"/>
      <c r="F22" s="11"/>
      <c r="G22" s="13" t="s">
        <v>6</v>
      </c>
      <c r="H22" s="11"/>
      <c r="I22" s="11">
        <f>IF(Dochazka[[#This Row],[Minut]]&gt;0,1,0)</f>
        <v>0</v>
      </c>
      <c r="J22" s="14">
        <f t="shared" si="4"/>
        <v>0</v>
      </c>
      <c r="N22" s="5"/>
      <c r="R22"/>
      <c r="S22"/>
      <c r="T22"/>
      <c r="U22"/>
      <c r="V22"/>
    </row>
    <row r="23" spans="1:22" x14ac:dyDescent="0.25">
      <c r="A23" s="10"/>
      <c r="B23" s="11" t="str" cm="1">
        <f t="array" ref="B23">_xlfn.SWITCH(WEEKDAY(Dochazka[[#This Row],[Datum]],11),1,"Po",2,"Út",3,"St",4,"Čt",5,"Pá",6,"So",7,"Ne")</f>
        <v>So</v>
      </c>
      <c r="C23" s="12" t="str">
        <f>YEAR(Dochazka[[#This Row],[Datum]]) &amp; "w" &amp; RIGHT(WEEKNUM(Dochazka[[#This Row],[Datum]],2) +100,2)</f>
        <v>1900w01</v>
      </c>
      <c r="D23" s="11" t="str">
        <f>YEAR(Dochazka[[#This Row],[Datum]]) &amp; "-" &amp; RIGHT(TEXT(MONTH(Dochazka[[#This Row],[Datum]]) +100,"#"),2)</f>
        <v>1900-01</v>
      </c>
      <c r="E23" s="11"/>
      <c r="F23" s="11"/>
      <c r="G23" s="13" t="s">
        <v>6</v>
      </c>
      <c r="H23" s="11"/>
      <c r="I23" s="11">
        <f>IF(Dochazka[[#This Row],[Minut]]&gt;0,1,0)</f>
        <v>0</v>
      </c>
      <c r="J23" s="14">
        <f t="shared" ref="J23:J48" si="5">ROUND(H23/60,1)</f>
        <v>0</v>
      </c>
      <c r="N23" s="5"/>
      <c r="R23"/>
      <c r="S23"/>
      <c r="T23"/>
      <c r="U23"/>
      <c r="V23"/>
    </row>
    <row r="24" spans="1:22" x14ac:dyDescent="0.25">
      <c r="A24" s="10"/>
      <c r="B24" s="11" t="str" cm="1">
        <f t="array" ref="B24">_xlfn.SWITCH(WEEKDAY(Dochazka[[#This Row],[Datum]],11),1,"Po",2,"Út",3,"St",4,"Čt",5,"Pá",6,"So",7,"Ne")</f>
        <v>So</v>
      </c>
      <c r="C24" s="12" t="str">
        <f>YEAR(Dochazka[[#This Row],[Datum]]) &amp; "w" &amp; RIGHT(WEEKNUM(Dochazka[[#This Row],[Datum]],2) +100,2)</f>
        <v>1900w01</v>
      </c>
      <c r="D24" s="11" t="str">
        <f>YEAR(Dochazka[[#This Row],[Datum]]) &amp; "-" &amp; RIGHT(TEXT(MONTH(Dochazka[[#This Row],[Datum]]) +100,"#"),2)</f>
        <v>1900-01</v>
      </c>
      <c r="E24" s="11"/>
      <c r="F24" s="11"/>
      <c r="G24" s="13" t="s">
        <v>6</v>
      </c>
      <c r="H24" s="11"/>
      <c r="I24" s="11">
        <f>IF(Dochazka[[#This Row],[Minut]]&gt;0,1,0)</f>
        <v>0</v>
      </c>
      <c r="J24" s="14">
        <f t="shared" si="5"/>
        <v>0</v>
      </c>
      <c r="N24" s="5"/>
      <c r="R24"/>
      <c r="S24"/>
      <c r="T24"/>
      <c r="U24"/>
      <c r="V24"/>
    </row>
    <row r="25" spans="1:22" x14ac:dyDescent="0.25">
      <c r="A25" s="10"/>
      <c r="B25" s="11" t="str" cm="1">
        <f t="array" ref="B25">_xlfn.SWITCH(WEEKDAY(Dochazka[[#This Row],[Datum]],11),1,"Po",2,"Út",3,"St",4,"Čt",5,"Pá",6,"So",7,"Ne")</f>
        <v>So</v>
      </c>
      <c r="C25" s="12" t="str">
        <f>YEAR(Dochazka[[#This Row],[Datum]]) &amp; "w" &amp; RIGHT(WEEKNUM(Dochazka[[#This Row],[Datum]],2) +100,2)</f>
        <v>1900w01</v>
      </c>
      <c r="D25" s="11" t="str">
        <f>YEAR(Dochazka[[#This Row],[Datum]]) &amp; "-" &amp; RIGHT(TEXT(MONTH(Dochazka[[#This Row],[Datum]]) +100,"#"),2)</f>
        <v>1900-01</v>
      </c>
      <c r="E25" s="11"/>
      <c r="F25" s="11"/>
      <c r="G25" s="13" t="s">
        <v>6</v>
      </c>
      <c r="H25" s="11"/>
      <c r="I25" s="11">
        <f>IF(Dochazka[[#This Row],[Minut]]&gt;0,1,0)</f>
        <v>0</v>
      </c>
      <c r="J25" s="14">
        <f t="shared" si="5"/>
        <v>0</v>
      </c>
      <c r="N25" s="5"/>
      <c r="R25"/>
      <c r="S25"/>
      <c r="T25"/>
      <c r="U25"/>
      <c r="V25"/>
    </row>
    <row r="26" spans="1:22" x14ac:dyDescent="0.25">
      <c r="A26" s="10"/>
      <c r="B26" s="11" t="str" cm="1">
        <f t="array" ref="B26">_xlfn.SWITCH(WEEKDAY(Dochazka[[#This Row],[Datum]],11),1,"Po",2,"Út",3,"St",4,"Čt",5,"Pá",6,"So",7,"Ne")</f>
        <v>So</v>
      </c>
      <c r="C26" s="12" t="str">
        <f>YEAR(Dochazka[[#This Row],[Datum]]) &amp; "w" &amp; RIGHT(WEEKNUM(Dochazka[[#This Row],[Datum]],2) +100,2)</f>
        <v>1900w01</v>
      </c>
      <c r="D26" s="11" t="str">
        <f>YEAR(Dochazka[[#This Row],[Datum]]) &amp; "-" &amp; RIGHT(TEXT(MONTH(Dochazka[[#This Row],[Datum]]) +100,"#"),2)</f>
        <v>1900-01</v>
      </c>
      <c r="E26" s="11"/>
      <c r="F26" s="11"/>
      <c r="G26" s="13" t="s">
        <v>6</v>
      </c>
      <c r="H26" s="11"/>
      <c r="I26" s="11">
        <f>IF(Dochazka[[#This Row],[Minut]]&gt;0,1,0)</f>
        <v>0</v>
      </c>
      <c r="J26" s="14">
        <f t="shared" si="5"/>
        <v>0</v>
      </c>
      <c r="N26" s="5"/>
      <c r="R26"/>
      <c r="S26"/>
      <c r="T26"/>
      <c r="U26"/>
      <c r="V26"/>
    </row>
    <row r="27" spans="1:22" x14ac:dyDescent="0.25">
      <c r="A27" s="10"/>
      <c r="B27" s="11" t="str" cm="1">
        <f t="array" ref="B27">_xlfn.SWITCH(WEEKDAY(Dochazka[[#This Row],[Datum]],11),1,"Po",2,"Út",3,"St",4,"Čt",5,"Pá",6,"So",7,"Ne")</f>
        <v>So</v>
      </c>
      <c r="C27" s="12" t="str">
        <f>YEAR(Dochazka[[#This Row],[Datum]]) &amp; "w" &amp; RIGHT(WEEKNUM(Dochazka[[#This Row],[Datum]],2) +100,2)</f>
        <v>1900w01</v>
      </c>
      <c r="D27" s="11" t="str">
        <f>YEAR(Dochazka[[#This Row],[Datum]]) &amp; "-" &amp; RIGHT(TEXT(MONTH(Dochazka[[#This Row],[Datum]]) +100,"#"),2)</f>
        <v>1900-01</v>
      </c>
      <c r="E27" s="11"/>
      <c r="F27" s="11"/>
      <c r="G27" s="13" t="s">
        <v>6</v>
      </c>
      <c r="H27" s="11"/>
      <c r="I27" s="11">
        <f>IF(Dochazka[[#This Row],[Minut]]&gt;0,1,0)</f>
        <v>0</v>
      </c>
      <c r="J27" s="14">
        <f t="shared" si="5"/>
        <v>0</v>
      </c>
      <c r="N27" s="5"/>
      <c r="R27"/>
      <c r="S27"/>
      <c r="T27"/>
      <c r="U27"/>
      <c r="V27"/>
    </row>
    <row r="28" spans="1:22" x14ac:dyDescent="0.25">
      <c r="A28" s="10"/>
      <c r="B28" s="11" t="str" cm="1">
        <f t="array" ref="B28">_xlfn.SWITCH(WEEKDAY(Dochazka[[#This Row],[Datum]],11),1,"Po",2,"Út",3,"St",4,"Čt",5,"Pá",6,"So",7,"Ne")</f>
        <v>So</v>
      </c>
      <c r="C28" s="12" t="str">
        <f>YEAR(Dochazka[[#This Row],[Datum]]) &amp; "w" &amp; RIGHT(WEEKNUM(Dochazka[[#This Row],[Datum]],2) +100,2)</f>
        <v>1900w01</v>
      </c>
      <c r="D28" s="11" t="str">
        <f>YEAR(Dochazka[[#This Row],[Datum]]) &amp; "-" &amp; RIGHT(TEXT(MONTH(Dochazka[[#This Row],[Datum]]) +100,"#"),2)</f>
        <v>1900-01</v>
      </c>
      <c r="E28" s="11"/>
      <c r="F28" s="11"/>
      <c r="G28" s="13" t="s">
        <v>6</v>
      </c>
      <c r="H28" s="11"/>
      <c r="I28" s="11">
        <f>IF(Dochazka[[#This Row],[Minut]]&gt;0,1,0)</f>
        <v>0</v>
      </c>
      <c r="J28" s="14">
        <f t="shared" si="5"/>
        <v>0</v>
      </c>
      <c r="N28" s="5"/>
      <c r="R28"/>
      <c r="S28"/>
      <c r="T28"/>
      <c r="U28"/>
      <c r="V28"/>
    </row>
    <row r="29" spans="1:22" x14ac:dyDescent="0.25">
      <c r="A29" s="10"/>
      <c r="B29" s="11" t="str" cm="1">
        <f t="array" ref="B29">_xlfn.SWITCH(WEEKDAY(Dochazka[[#This Row],[Datum]],11),1,"Po",2,"Út",3,"St",4,"Čt",5,"Pá",6,"So",7,"Ne")</f>
        <v>So</v>
      </c>
      <c r="C29" s="12" t="str">
        <f>YEAR(Dochazka[[#This Row],[Datum]]) &amp; "w" &amp; RIGHT(WEEKNUM(Dochazka[[#This Row],[Datum]],2) +100,2)</f>
        <v>1900w01</v>
      </c>
      <c r="D29" s="11" t="str">
        <f>YEAR(Dochazka[[#This Row],[Datum]]) &amp; "-" &amp; RIGHT(TEXT(MONTH(Dochazka[[#This Row],[Datum]]) +100,"#"),2)</f>
        <v>1900-01</v>
      </c>
      <c r="E29" s="11"/>
      <c r="F29" s="11"/>
      <c r="G29" s="13" t="s">
        <v>6</v>
      </c>
      <c r="H29" s="11"/>
      <c r="I29" s="11">
        <f>IF(Dochazka[[#This Row],[Minut]]&gt;0,1,0)</f>
        <v>0</v>
      </c>
      <c r="J29" s="14">
        <f t="shared" si="5"/>
        <v>0</v>
      </c>
      <c r="N29" s="5"/>
      <c r="R29"/>
      <c r="S29"/>
      <c r="T29"/>
      <c r="U29"/>
      <c r="V29"/>
    </row>
    <row r="30" spans="1:22" x14ac:dyDescent="0.25">
      <c r="A30" s="10"/>
      <c r="B30" s="11" t="str" cm="1">
        <f t="array" ref="B30">_xlfn.SWITCH(WEEKDAY(Dochazka[[#This Row],[Datum]],11),1,"Po",2,"Út",3,"St",4,"Čt",5,"Pá",6,"So",7,"Ne")</f>
        <v>So</v>
      </c>
      <c r="C30" s="12" t="str">
        <f>YEAR(Dochazka[[#This Row],[Datum]]) &amp; "w" &amp; RIGHT(WEEKNUM(Dochazka[[#This Row],[Datum]],2) +100,2)</f>
        <v>1900w01</v>
      </c>
      <c r="D30" s="11" t="str">
        <f>YEAR(Dochazka[[#This Row],[Datum]]) &amp; "-" &amp; RIGHT(TEXT(MONTH(Dochazka[[#This Row],[Datum]]) +100,"#"),2)</f>
        <v>1900-01</v>
      </c>
      <c r="E30" s="11"/>
      <c r="F30" s="11"/>
      <c r="G30" s="13" t="s">
        <v>6</v>
      </c>
      <c r="H30" s="11"/>
      <c r="I30" s="11">
        <f>IF(Dochazka[[#This Row],[Minut]]&gt;0,1,0)</f>
        <v>0</v>
      </c>
      <c r="J30" s="14">
        <f t="shared" si="5"/>
        <v>0</v>
      </c>
      <c r="N30" s="5"/>
      <c r="R30"/>
      <c r="S30"/>
      <c r="T30"/>
      <c r="U30"/>
      <c r="V30"/>
    </row>
    <row r="31" spans="1:22" x14ac:dyDescent="0.25">
      <c r="A31" s="10"/>
      <c r="B31" s="11" t="str" cm="1">
        <f t="array" ref="B31">_xlfn.SWITCH(WEEKDAY(Dochazka[[#This Row],[Datum]],11),1,"Po",2,"Út",3,"St",4,"Čt",5,"Pá",6,"So",7,"Ne")</f>
        <v>So</v>
      </c>
      <c r="C31" s="12" t="str">
        <f>YEAR(Dochazka[[#This Row],[Datum]]) &amp; "w" &amp; RIGHT(WEEKNUM(Dochazka[[#This Row],[Datum]],2) +100,2)</f>
        <v>1900w01</v>
      </c>
      <c r="D31" s="11" t="str">
        <f>YEAR(Dochazka[[#This Row],[Datum]]) &amp; "-" &amp; RIGHT(TEXT(MONTH(Dochazka[[#This Row],[Datum]]) +100,"#"),2)</f>
        <v>1900-01</v>
      </c>
      <c r="E31" s="11"/>
      <c r="F31" s="11"/>
      <c r="G31" s="13" t="s">
        <v>6</v>
      </c>
      <c r="H31" s="11"/>
      <c r="I31" s="11">
        <f>IF(Dochazka[[#This Row],[Minut]]&gt;0,1,0)</f>
        <v>0</v>
      </c>
      <c r="J31" s="14">
        <f t="shared" si="5"/>
        <v>0</v>
      </c>
      <c r="N31" s="5"/>
      <c r="R31"/>
      <c r="S31"/>
      <c r="T31"/>
      <c r="U31"/>
      <c r="V31"/>
    </row>
    <row r="32" spans="1:22" x14ac:dyDescent="0.25">
      <c r="A32" s="10"/>
      <c r="B32" s="11" t="str" cm="1">
        <f t="array" ref="B32">_xlfn.SWITCH(WEEKDAY(Dochazka[[#This Row],[Datum]],11),1,"Po",2,"Út",3,"St",4,"Čt",5,"Pá",6,"So",7,"Ne")</f>
        <v>So</v>
      </c>
      <c r="C32" s="12" t="str">
        <f>YEAR(Dochazka[[#This Row],[Datum]]) &amp; "w" &amp; RIGHT(WEEKNUM(Dochazka[[#This Row],[Datum]],2) +100,2)</f>
        <v>1900w01</v>
      </c>
      <c r="D32" s="11" t="str">
        <f>YEAR(Dochazka[[#This Row],[Datum]]) &amp; "-" &amp; RIGHT(TEXT(MONTH(Dochazka[[#This Row],[Datum]]) +100,"#"),2)</f>
        <v>1900-01</v>
      </c>
      <c r="E32" s="11"/>
      <c r="F32" s="11"/>
      <c r="G32" s="13" t="s">
        <v>6</v>
      </c>
      <c r="H32" s="11"/>
      <c r="I32" s="11">
        <f>IF(Dochazka[[#This Row],[Minut]]&gt;0,1,0)</f>
        <v>0</v>
      </c>
      <c r="J32" s="14">
        <f t="shared" si="5"/>
        <v>0</v>
      </c>
      <c r="N32" s="5"/>
      <c r="R32"/>
      <c r="S32"/>
      <c r="T32"/>
      <c r="U32"/>
      <c r="V32"/>
    </row>
    <row r="33" spans="1:22" x14ac:dyDescent="0.25">
      <c r="A33" s="10"/>
      <c r="B33" s="11" t="str" cm="1">
        <f t="array" ref="B33">_xlfn.SWITCH(WEEKDAY(Dochazka[[#This Row],[Datum]],11),1,"Po",2,"Út",3,"St",4,"Čt",5,"Pá",6,"So",7,"Ne")</f>
        <v>So</v>
      </c>
      <c r="C33" s="12" t="str">
        <f>YEAR(Dochazka[[#This Row],[Datum]]) &amp; "w" &amp; RIGHT(WEEKNUM(Dochazka[[#This Row],[Datum]],2) +100,2)</f>
        <v>1900w01</v>
      </c>
      <c r="D33" s="11" t="str">
        <f>YEAR(Dochazka[[#This Row],[Datum]]) &amp; "-" &amp; RIGHT(TEXT(MONTH(Dochazka[[#This Row],[Datum]]) +100,"#"),2)</f>
        <v>1900-01</v>
      </c>
      <c r="E33" s="11"/>
      <c r="F33" s="11"/>
      <c r="G33" s="13" t="s">
        <v>6</v>
      </c>
      <c r="H33" s="11"/>
      <c r="I33" s="11">
        <f>IF(Dochazka[[#This Row],[Minut]]&gt;0,1,0)</f>
        <v>0</v>
      </c>
      <c r="J33" s="14">
        <f t="shared" si="5"/>
        <v>0</v>
      </c>
      <c r="N33" s="5"/>
      <c r="R33"/>
      <c r="S33"/>
      <c r="T33"/>
      <c r="U33"/>
      <c r="V33"/>
    </row>
    <row r="34" spans="1:22" x14ac:dyDescent="0.25">
      <c r="A34" s="10"/>
      <c r="B34" s="11" t="str" cm="1">
        <f t="array" ref="B34">_xlfn.SWITCH(WEEKDAY(Dochazka[[#This Row],[Datum]],11),1,"Po",2,"Út",3,"St",4,"Čt",5,"Pá",6,"So",7,"Ne")</f>
        <v>So</v>
      </c>
      <c r="C34" s="12" t="str">
        <f>YEAR(Dochazka[[#This Row],[Datum]]) &amp; "w" &amp; RIGHT(WEEKNUM(Dochazka[[#This Row],[Datum]],2) +100,2)</f>
        <v>1900w01</v>
      </c>
      <c r="D34" s="11" t="str">
        <f>YEAR(Dochazka[[#This Row],[Datum]]) &amp; "-" &amp; RIGHT(TEXT(MONTH(Dochazka[[#This Row],[Datum]]) +100,"#"),2)</f>
        <v>1900-01</v>
      </c>
      <c r="E34" s="11"/>
      <c r="F34" s="11"/>
      <c r="G34" s="13" t="s">
        <v>6</v>
      </c>
      <c r="H34" s="11"/>
      <c r="I34" s="11">
        <f>IF(Dochazka[[#This Row],[Minut]]&gt;0,1,0)</f>
        <v>0</v>
      </c>
      <c r="J34" s="14">
        <f t="shared" si="5"/>
        <v>0</v>
      </c>
      <c r="N34" s="5"/>
      <c r="R34"/>
      <c r="S34"/>
      <c r="T34"/>
      <c r="U34"/>
      <c r="V34"/>
    </row>
    <row r="35" spans="1:22" x14ac:dyDescent="0.25">
      <c r="A35" s="10"/>
      <c r="B35" s="11" t="str" cm="1">
        <f t="array" ref="B35">_xlfn.SWITCH(WEEKDAY(Dochazka[[#This Row],[Datum]],11),1,"Po",2,"Út",3,"St",4,"Čt",5,"Pá",6,"So",7,"Ne")</f>
        <v>So</v>
      </c>
      <c r="C35" s="12" t="str">
        <f>YEAR(Dochazka[[#This Row],[Datum]]) &amp; "w" &amp; RIGHT(WEEKNUM(Dochazka[[#This Row],[Datum]],2) +100,2)</f>
        <v>1900w01</v>
      </c>
      <c r="D35" s="11" t="str">
        <f>YEAR(Dochazka[[#This Row],[Datum]]) &amp; "-" &amp; RIGHT(TEXT(MONTH(Dochazka[[#This Row],[Datum]]) +100,"#"),2)</f>
        <v>1900-01</v>
      </c>
      <c r="E35" s="11"/>
      <c r="F35" s="11"/>
      <c r="G35" s="13" t="s">
        <v>6</v>
      </c>
      <c r="H35" s="11"/>
      <c r="I35" s="11">
        <f>IF(Dochazka[[#This Row],[Minut]]&gt;0,1,0)</f>
        <v>0</v>
      </c>
      <c r="J35" s="14">
        <f t="shared" si="5"/>
        <v>0</v>
      </c>
      <c r="N35" s="5"/>
      <c r="R35"/>
      <c r="S35"/>
      <c r="T35"/>
      <c r="U35"/>
      <c r="V35"/>
    </row>
    <row r="36" spans="1:22" x14ac:dyDescent="0.25">
      <c r="A36" s="10"/>
      <c r="B36" s="11" t="str" cm="1">
        <f t="array" ref="B36">_xlfn.SWITCH(WEEKDAY(Dochazka[[#This Row],[Datum]],11),1,"Po",2,"Út",3,"St",4,"Čt",5,"Pá",6,"So",7,"Ne")</f>
        <v>So</v>
      </c>
      <c r="C36" s="12" t="str">
        <f>YEAR(Dochazka[[#This Row],[Datum]]) &amp; "w" &amp; RIGHT(WEEKNUM(Dochazka[[#This Row],[Datum]],2) +100,2)</f>
        <v>1900w01</v>
      </c>
      <c r="D36" s="11" t="str">
        <f>YEAR(Dochazka[[#This Row],[Datum]]) &amp; "-" &amp; RIGHT(TEXT(MONTH(Dochazka[[#This Row],[Datum]]) +100,"#"),2)</f>
        <v>1900-01</v>
      </c>
      <c r="E36" s="11"/>
      <c r="F36" s="11"/>
      <c r="G36" s="13" t="s">
        <v>6</v>
      </c>
      <c r="H36" s="11"/>
      <c r="I36" s="11">
        <f>IF(Dochazka[[#This Row],[Minut]]&gt;0,1,0)</f>
        <v>0</v>
      </c>
      <c r="J36" s="14">
        <f t="shared" si="5"/>
        <v>0</v>
      </c>
      <c r="N36" s="5"/>
      <c r="R36"/>
      <c r="S36"/>
      <c r="T36"/>
      <c r="U36"/>
      <c r="V36"/>
    </row>
    <row r="37" spans="1:22" x14ac:dyDescent="0.25">
      <c r="A37" s="10"/>
      <c r="B37" s="11" t="str" cm="1">
        <f t="array" ref="B37">_xlfn.SWITCH(WEEKDAY(Dochazka[[#This Row],[Datum]],11),1,"Po",2,"Út",3,"St",4,"Čt",5,"Pá",6,"So",7,"Ne")</f>
        <v>So</v>
      </c>
      <c r="C37" s="12" t="str">
        <f>YEAR(Dochazka[[#This Row],[Datum]]) &amp; "w" &amp; RIGHT(WEEKNUM(Dochazka[[#This Row],[Datum]],2) +100,2)</f>
        <v>1900w01</v>
      </c>
      <c r="D37" s="11" t="str">
        <f>YEAR(Dochazka[[#This Row],[Datum]]) &amp; "-" &amp; RIGHT(TEXT(MONTH(Dochazka[[#This Row],[Datum]]) +100,"#"),2)</f>
        <v>1900-01</v>
      </c>
      <c r="E37" s="11"/>
      <c r="F37" s="11"/>
      <c r="G37" s="13" t="s">
        <v>6</v>
      </c>
      <c r="H37" s="11"/>
      <c r="I37" s="11">
        <f>IF(Dochazka[[#This Row],[Minut]]&gt;0,1,0)</f>
        <v>0</v>
      </c>
      <c r="J37" s="14">
        <f t="shared" si="5"/>
        <v>0</v>
      </c>
      <c r="N37" s="5"/>
      <c r="R37"/>
      <c r="S37"/>
      <c r="T37"/>
      <c r="U37"/>
      <c r="V37"/>
    </row>
    <row r="38" spans="1:22" x14ac:dyDescent="0.25">
      <c r="A38" s="10"/>
      <c r="B38" s="11" t="str" cm="1">
        <f t="array" ref="B38">_xlfn.SWITCH(WEEKDAY(Dochazka[[#This Row],[Datum]],11),1,"Po",2,"Út",3,"St",4,"Čt",5,"Pá",6,"So",7,"Ne")</f>
        <v>So</v>
      </c>
      <c r="C38" s="12" t="str">
        <f>YEAR(Dochazka[[#This Row],[Datum]]) &amp; "w" &amp; RIGHT(WEEKNUM(Dochazka[[#This Row],[Datum]],2) +100,2)</f>
        <v>1900w01</v>
      </c>
      <c r="D38" s="11" t="str">
        <f>YEAR(Dochazka[[#This Row],[Datum]]) &amp; "-" &amp; RIGHT(TEXT(MONTH(Dochazka[[#This Row],[Datum]]) +100,"#"),2)</f>
        <v>1900-01</v>
      </c>
      <c r="E38" s="11"/>
      <c r="F38" s="11"/>
      <c r="G38" s="13" t="s">
        <v>6</v>
      </c>
      <c r="H38" s="11"/>
      <c r="I38" s="11">
        <f>IF(Dochazka[[#This Row],[Minut]]&gt;0,1,0)</f>
        <v>0</v>
      </c>
      <c r="J38" s="14">
        <f t="shared" si="5"/>
        <v>0</v>
      </c>
      <c r="N38" s="5"/>
      <c r="R38"/>
      <c r="S38"/>
      <c r="T38"/>
      <c r="U38"/>
      <c r="V38"/>
    </row>
    <row r="39" spans="1:22" x14ac:dyDescent="0.25">
      <c r="A39" s="10"/>
      <c r="B39" s="11" t="str" cm="1">
        <f t="array" ref="B39">_xlfn.SWITCH(WEEKDAY(Dochazka[[#This Row],[Datum]],11),1,"Po",2,"Út",3,"St",4,"Čt",5,"Pá",6,"So",7,"Ne")</f>
        <v>So</v>
      </c>
      <c r="C39" s="12" t="str">
        <f>YEAR(Dochazka[[#This Row],[Datum]]) &amp; "w" &amp; RIGHT(WEEKNUM(Dochazka[[#This Row],[Datum]],2) +100,2)</f>
        <v>1900w01</v>
      </c>
      <c r="D39" s="11" t="str">
        <f>YEAR(Dochazka[[#This Row],[Datum]]) &amp; "-" &amp; RIGHT(TEXT(MONTH(Dochazka[[#This Row],[Datum]]) +100,"#"),2)</f>
        <v>1900-01</v>
      </c>
      <c r="E39" s="11"/>
      <c r="F39" s="11"/>
      <c r="G39" s="13" t="s">
        <v>6</v>
      </c>
      <c r="H39" s="11"/>
      <c r="I39" s="11">
        <f>IF(Dochazka[[#This Row],[Minut]]&gt;0,1,0)</f>
        <v>0</v>
      </c>
      <c r="J39" s="14">
        <f t="shared" si="5"/>
        <v>0</v>
      </c>
      <c r="N39" s="5"/>
      <c r="R39"/>
      <c r="S39"/>
      <c r="T39"/>
      <c r="U39"/>
      <c r="V39"/>
    </row>
    <row r="40" spans="1:22" x14ac:dyDescent="0.25">
      <c r="A40" s="10"/>
      <c r="B40" s="11" t="str" cm="1">
        <f t="array" ref="B40">_xlfn.SWITCH(WEEKDAY(Dochazka[[#This Row],[Datum]],11),1,"Po",2,"Út",3,"St",4,"Čt",5,"Pá",6,"So",7,"Ne")</f>
        <v>So</v>
      </c>
      <c r="C40" s="12" t="str">
        <f>YEAR(Dochazka[[#This Row],[Datum]]) &amp; "w" &amp; RIGHT(WEEKNUM(Dochazka[[#This Row],[Datum]],2) +100,2)</f>
        <v>1900w01</v>
      </c>
      <c r="D40" s="11" t="str">
        <f>YEAR(Dochazka[[#This Row],[Datum]]) &amp; "-" &amp; RIGHT(TEXT(MONTH(Dochazka[[#This Row],[Datum]]) +100,"#"),2)</f>
        <v>1900-01</v>
      </c>
      <c r="E40" s="11"/>
      <c r="F40" s="11"/>
      <c r="G40" s="13" t="s">
        <v>6</v>
      </c>
      <c r="H40" s="11"/>
      <c r="I40" s="11">
        <f>IF(Dochazka[[#This Row],[Minut]]&gt;0,1,0)</f>
        <v>0</v>
      </c>
      <c r="J40" s="14">
        <f t="shared" si="5"/>
        <v>0</v>
      </c>
      <c r="N40" s="5"/>
      <c r="R40"/>
      <c r="S40"/>
      <c r="T40"/>
      <c r="U40"/>
      <c r="V40"/>
    </row>
    <row r="41" spans="1:22" x14ac:dyDescent="0.25">
      <c r="A41" s="10"/>
      <c r="B41" s="11" t="str" cm="1">
        <f t="array" ref="B41">_xlfn.SWITCH(WEEKDAY(Dochazka[[#This Row],[Datum]],11),1,"Po",2,"Út",3,"St",4,"Čt",5,"Pá",6,"So",7,"Ne")</f>
        <v>So</v>
      </c>
      <c r="C41" s="12" t="str">
        <f>YEAR(Dochazka[[#This Row],[Datum]]) &amp; "w" &amp; RIGHT(WEEKNUM(Dochazka[[#This Row],[Datum]],2) +100,2)</f>
        <v>1900w01</v>
      </c>
      <c r="D41" s="11" t="str">
        <f>YEAR(Dochazka[[#This Row],[Datum]]) &amp; "-" &amp; RIGHT(TEXT(MONTH(Dochazka[[#This Row],[Datum]]) +100,"#"),2)</f>
        <v>1900-01</v>
      </c>
      <c r="E41" s="11"/>
      <c r="F41" s="11"/>
      <c r="G41" s="13" t="s">
        <v>6</v>
      </c>
      <c r="H41" s="11"/>
      <c r="I41" s="11">
        <f>IF(Dochazka[[#This Row],[Minut]]&gt;0,1,0)</f>
        <v>0</v>
      </c>
      <c r="J41" s="14">
        <f t="shared" si="5"/>
        <v>0</v>
      </c>
      <c r="N41" s="5"/>
      <c r="R41"/>
      <c r="S41"/>
      <c r="T41"/>
      <c r="U41"/>
      <c r="V41"/>
    </row>
    <row r="42" spans="1:22" x14ac:dyDescent="0.25">
      <c r="A42" s="10"/>
      <c r="B42" s="11" t="str" cm="1">
        <f t="array" ref="B42">_xlfn.SWITCH(WEEKDAY(Dochazka[[#This Row],[Datum]],11),1,"Po",2,"Út",3,"St",4,"Čt",5,"Pá",6,"So",7,"Ne")</f>
        <v>So</v>
      </c>
      <c r="C42" s="12" t="str">
        <f>YEAR(Dochazka[[#This Row],[Datum]]) &amp; "w" &amp; RIGHT(WEEKNUM(Dochazka[[#This Row],[Datum]],2) +100,2)</f>
        <v>1900w01</v>
      </c>
      <c r="D42" s="11" t="str">
        <f>YEAR(Dochazka[[#This Row],[Datum]]) &amp; "-" &amp; RIGHT(TEXT(MONTH(Dochazka[[#This Row],[Datum]]) +100,"#"),2)</f>
        <v>1900-01</v>
      </c>
      <c r="E42" s="11"/>
      <c r="F42" s="11"/>
      <c r="G42" s="13" t="s">
        <v>6</v>
      </c>
      <c r="H42" s="11"/>
      <c r="I42" s="11">
        <f>IF(Dochazka[[#This Row],[Minut]]&gt;0,1,0)</f>
        <v>0</v>
      </c>
      <c r="J42" s="14">
        <f t="shared" si="5"/>
        <v>0</v>
      </c>
      <c r="N42" s="5"/>
      <c r="R42"/>
      <c r="S42"/>
      <c r="T42"/>
      <c r="U42"/>
      <c r="V42"/>
    </row>
    <row r="43" spans="1:22" x14ac:dyDescent="0.25">
      <c r="A43" s="10"/>
      <c r="B43" s="11" t="str" cm="1">
        <f t="array" ref="B43">_xlfn.SWITCH(WEEKDAY(Dochazka[[#This Row],[Datum]],11),1,"Po",2,"Út",3,"St",4,"Čt",5,"Pá",6,"So",7,"Ne")</f>
        <v>So</v>
      </c>
      <c r="C43" s="12" t="str">
        <f>YEAR(Dochazka[[#This Row],[Datum]]) &amp; "w" &amp; RIGHT(WEEKNUM(Dochazka[[#This Row],[Datum]],2) +100,2)</f>
        <v>1900w01</v>
      </c>
      <c r="D43" s="11" t="str">
        <f>YEAR(Dochazka[[#This Row],[Datum]]) &amp; "-" &amp; RIGHT(TEXT(MONTH(Dochazka[[#This Row],[Datum]]) +100,"#"),2)</f>
        <v>1900-01</v>
      </c>
      <c r="E43" s="11"/>
      <c r="F43" s="11"/>
      <c r="G43" s="13" t="s">
        <v>6</v>
      </c>
      <c r="H43" s="11"/>
      <c r="I43" s="11">
        <f>IF(Dochazka[[#This Row],[Minut]]&gt;0,1,0)</f>
        <v>0</v>
      </c>
      <c r="J43" s="14">
        <f t="shared" si="5"/>
        <v>0</v>
      </c>
      <c r="N43" s="5"/>
      <c r="R43"/>
      <c r="S43"/>
      <c r="T43"/>
      <c r="U43"/>
      <c r="V43"/>
    </row>
    <row r="44" spans="1:22" x14ac:dyDescent="0.25">
      <c r="A44" s="10"/>
      <c r="B44" s="11" t="str" cm="1">
        <f t="array" ref="B44">_xlfn.SWITCH(WEEKDAY(Dochazka[[#This Row],[Datum]],11),1,"Po",2,"Út",3,"St",4,"Čt",5,"Pá",6,"So",7,"Ne")</f>
        <v>So</v>
      </c>
      <c r="C44" s="12" t="str">
        <f>YEAR(Dochazka[[#This Row],[Datum]]) &amp; "w" &amp; RIGHT(WEEKNUM(Dochazka[[#This Row],[Datum]],2) +100,2)</f>
        <v>1900w01</v>
      </c>
      <c r="D44" s="11" t="str">
        <f>YEAR(Dochazka[[#This Row],[Datum]]) &amp; "-" &amp; RIGHT(TEXT(MONTH(Dochazka[[#This Row],[Datum]]) +100,"#"),2)</f>
        <v>1900-01</v>
      </c>
      <c r="E44" s="11"/>
      <c r="F44" s="11"/>
      <c r="G44" s="13" t="s">
        <v>6</v>
      </c>
      <c r="H44" s="11"/>
      <c r="I44" s="11">
        <f>IF(Dochazka[[#This Row],[Minut]]&gt;0,1,0)</f>
        <v>0</v>
      </c>
      <c r="J44" s="14">
        <f t="shared" si="5"/>
        <v>0</v>
      </c>
      <c r="N44" s="5"/>
      <c r="R44"/>
      <c r="S44"/>
      <c r="T44"/>
      <c r="U44"/>
      <c r="V44"/>
    </row>
    <row r="45" spans="1:22" x14ac:dyDescent="0.25">
      <c r="A45" s="10"/>
      <c r="B45" s="11" t="str" cm="1">
        <f t="array" ref="B45">_xlfn.SWITCH(WEEKDAY(Dochazka[[#This Row],[Datum]],11),1,"Po",2,"Út",3,"St",4,"Čt",5,"Pá",6,"So",7,"Ne")</f>
        <v>So</v>
      </c>
      <c r="C45" s="12" t="str">
        <f>YEAR(Dochazka[[#This Row],[Datum]]) &amp; "w" &amp; RIGHT(WEEKNUM(Dochazka[[#This Row],[Datum]],2) +100,2)</f>
        <v>1900w01</v>
      </c>
      <c r="D45" s="11" t="str">
        <f>YEAR(Dochazka[[#This Row],[Datum]]) &amp; "-" &amp; RIGHT(TEXT(MONTH(Dochazka[[#This Row],[Datum]]) +100,"#"),2)</f>
        <v>1900-01</v>
      </c>
      <c r="E45" s="11"/>
      <c r="F45" s="11"/>
      <c r="G45" s="13" t="s">
        <v>6</v>
      </c>
      <c r="H45" s="11"/>
      <c r="I45" s="11">
        <f>IF(Dochazka[[#This Row],[Minut]]&gt;0,1,0)</f>
        <v>0</v>
      </c>
      <c r="J45" s="14">
        <f t="shared" si="5"/>
        <v>0</v>
      </c>
      <c r="N45" s="5"/>
      <c r="R45"/>
      <c r="S45"/>
      <c r="T45"/>
      <c r="U45"/>
      <c r="V45"/>
    </row>
    <row r="46" spans="1:22" x14ac:dyDescent="0.25">
      <c r="A46" s="10"/>
      <c r="B46" s="11" t="str" cm="1">
        <f t="array" ref="B46">_xlfn.SWITCH(WEEKDAY(Dochazka[[#This Row],[Datum]],11),1,"Po",2,"Út",3,"St",4,"Čt",5,"Pá",6,"So",7,"Ne")</f>
        <v>So</v>
      </c>
      <c r="C46" s="12" t="str">
        <f>YEAR(Dochazka[[#This Row],[Datum]]) &amp; "w" &amp; RIGHT(WEEKNUM(Dochazka[[#This Row],[Datum]],2) +100,2)</f>
        <v>1900w01</v>
      </c>
      <c r="D46" s="11" t="str">
        <f>YEAR(Dochazka[[#This Row],[Datum]]) &amp; "-" &amp; RIGHT(TEXT(MONTH(Dochazka[[#This Row],[Datum]]) +100,"#"),2)</f>
        <v>1900-01</v>
      </c>
      <c r="E46" s="11"/>
      <c r="F46" s="11"/>
      <c r="G46" s="13" t="s">
        <v>6</v>
      </c>
      <c r="H46" s="11"/>
      <c r="I46" s="11">
        <f>IF(Dochazka[[#This Row],[Minut]]&gt;0,1,0)</f>
        <v>0</v>
      </c>
      <c r="J46" s="14">
        <f t="shared" si="5"/>
        <v>0</v>
      </c>
      <c r="N46" s="5"/>
      <c r="R46"/>
      <c r="S46"/>
      <c r="T46"/>
      <c r="U46"/>
      <c r="V46"/>
    </row>
    <row r="47" spans="1:22" x14ac:dyDescent="0.25">
      <c r="A47" s="10"/>
      <c r="B47" s="11" t="str" cm="1">
        <f t="array" ref="B47">_xlfn.SWITCH(WEEKDAY(Dochazka[[#This Row],[Datum]],11),1,"Po",2,"Út",3,"St",4,"Čt",5,"Pá",6,"So",7,"Ne")</f>
        <v>So</v>
      </c>
      <c r="C47" s="12" t="str">
        <f>YEAR(Dochazka[[#This Row],[Datum]]) &amp; "w" &amp; RIGHT(WEEKNUM(Dochazka[[#This Row],[Datum]],2) +100,2)</f>
        <v>1900w01</v>
      </c>
      <c r="D47" s="11" t="str">
        <f>YEAR(Dochazka[[#This Row],[Datum]]) &amp; "-" &amp; RIGHT(TEXT(MONTH(Dochazka[[#This Row],[Datum]]) +100,"#"),2)</f>
        <v>1900-01</v>
      </c>
      <c r="E47" s="11"/>
      <c r="F47" s="11"/>
      <c r="G47" s="13" t="s">
        <v>6</v>
      </c>
      <c r="H47" s="11"/>
      <c r="I47" s="11">
        <f>IF(Dochazka[[#This Row],[Minut]]&gt;0,1,0)</f>
        <v>0</v>
      </c>
      <c r="J47" s="14">
        <f t="shared" si="5"/>
        <v>0</v>
      </c>
      <c r="N47" s="5"/>
      <c r="R47"/>
      <c r="S47"/>
      <c r="T47"/>
      <c r="U47"/>
      <c r="V47"/>
    </row>
    <row r="48" spans="1:22" x14ac:dyDescent="0.25">
      <c r="A48" s="10"/>
      <c r="B48" s="11" t="str" cm="1">
        <f t="array" ref="B48">_xlfn.SWITCH(WEEKDAY(Dochazka[[#This Row],[Datum]],11),1,"Po",2,"Út",3,"St",4,"Čt",5,"Pá",6,"So",7,"Ne")</f>
        <v>So</v>
      </c>
      <c r="C48" s="12" t="str">
        <f>YEAR(Dochazka[[#This Row],[Datum]]) &amp; "w" &amp; RIGHT(WEEKNUM(Dochazka[[#This Row],[Datum]],2) +100,2)</f>
        <v>1900w01</v>
      </c>
      <c r="D48" s="11" t="str">
        <f>YEAR(Dochazka[[#This Row],[Datum]]) &amp; "-" &amp; RIGHT(TEXT(MONTH(Dochazka[[#This Row],[Datum]]) +100,"#"),2)</f>
        <v>1900-01</v>
      </c>
      <c r="E48" s="11"/>
      <c r="F48" s="11"/>
      <c r="G48" s="13" t="s">
        <v>6</v>
      </c>
      <c r="H48" s="11"/>
      <c r="I48" s="11">
        <f>IF(Dochazka[[#This Row],[Minut]]&gt;0,1,0)</f>
        <v>0</v>
      </c>
      <c r="J48" s="14">
        <f t="shared" si="5"/>
        <v>0</v>
      </c>
      <c r="N48" s="5"/>
      <c r="R48"/>
      <c r="S48"/>
      <c r="T48"/>
      <c r="U48"/>
      <c r="V48"/>
    </row>
    <row r="49" spans="1:26" x14ac:dyDescent="0.25">
      <c r="A49" s="15"/>
      <c r="B49" s="16" t="str" cm="1">
        <f t="array" ref="B49">_xlfn.SWITCH(WEEKDAY(Dochazka[[#This Row],[Datum]],11),1,"Po",2,"Út",3,"St",4,"Čt",5,"Pá",6,"So",7,"Ne")</f>
        <v>So</v>
      </c>
      <c r="C49" s="17" t="str">
        <f>YEAR(Dochazka[[#This Row],[Datum]]) &amp; "w" &amp; RIGHT(WEEKNUM(Dochazka[[#This Row],[Datum]],2) +100,2)</f>
        <v>1900w01</v>
      </c>
      <c r="D49" s="16" t="str">
        <f>YEAR(Dochazka[[#This Row],[Datum]]) &amp; "-" &amp; RIGHT(TEXT(MONTH(Dochazka[[#This Row],[Datum]]) +100,"#"),2)</f>
        <v>1900-01</v>
      </c>
      <c r="E49" s="16"/>
      <c r="F49" s="16"/>
      <c r="G49" s="13" t="s">
        <v>6</v>
      </c>
      <c r="H49" s="16"/>
      <c r="I49" s="16">
        <f>IF(Dochazka[[#This Row],[Minut]]&gt;0,1,0)</f>
        <v>0</v>
      </c>
      <c r="J49" s="18">
        <f t="shared" ref="J49" si="6">ROUND(H49/60,1)</f>
        <v>0</v>
      </c>
      <c r="N49" s="5"/>
      <c r="R49"/>
      <c r="S49"/>
      <c r="T49"/>
      <c r="U49"/>
      <c r="V49"/>
    </row>
    <row r="50" spans="1:26" x14ac:dyDescent="0.25">
      <c r="E50" s="2"/>
      <c r="F50" s="2"/>
      <c r="N50" s="5"/>
      <c r="W50"/>
      <c r="X50"/>
      <c r="Y50"/>
      <c r="Z50"/>
    </row>
    <row r="51" spans="1:26" x14ac:dyDescent="0.25">
      <c r="W51"/>
      <c r="X51"/>
      <c r="Y51"/>
      <c r="Z51"/>
    </row>
    <row r="52" spans="1:26" x14ac:dyDescent="0.25">
      <c r="W52"/>
      <c r="X52"/>
      <c r="Y52"/>
      <c r="Z52"/>
    </row>
    <row r="53" spans="1:26" x14ac:dyDescent="0.25">
      <c r="W53"/>
      <c r="X53"/>
      <c r="Y53"/>
      <c r="Z53"/>
    </row>
    <row r="54" spans="1:26" x14ac:dyDescent="0.25">
      <c r="W54"/>
      <c r="X54"/>
      <c r="Y54"/>
      <c r="Z54"/>
    </row>
    <row r="55" spans="1:26" x14ac:dyDescent="0.25">
      <c r="W55"/>
      <c r="X55"/>
      <c r="Y55"/>
      <c r="Z55"/>
    </row>
    <row r="56" spans="1:26" x14ac:dyDescent="0.25">
      <c r="W56"/>
      <c r="X56"/>
      <c r="Y56"/>
      <c r="Z56"/>
    </row>
    <row r="57" spans="1:26" x14ac:dyDescent="0.25">
      <c r="W57"/>
      <c r="X57"/>
      <c r="Y57"/>
      <c r="Z57"/>
    </row>
    <row r="58" spans="1:26" x14ac:dyDescent="0.25">
      <c r="W58"/>
      <c r="X58"/>
      <c r="Y58"/>
      <c r="Z58"/>
    </row>
    <row r="59" spans="1:26" x14ac:dyDescent="0.25">
      <c r="W59"/>
      <c r="X59"/>
      <c r="Y59"/>
      <c r="Z59"/>
    </row>
    <row r="60" spans="1:26" x14ac:dyDescent="0.25">
      <c r="W60"/>
      <c r="X60"/>
      <c r="Y60"/>
      <c r="Z60"/>
    </row>
  </sheetData>
  <conditionalFormatting sqref="A2:J49">
    <cfRule type="expression" dxfId="7" priority="25">
      <formula>$B2="Po"</formula>
    </cfRule>
    <cfRule type="expression" dxfId="6" priority="26">
      <formula>$B2="Út"</formula>
    </cfRule>
    <cfRule type="expression" dxfId="5" priority="27">
      <formula>$B2="St"</formula>
    </cfRule>
    <cfRule type="expression" dxfId="4" priority="28">
      <formula>$B2="Čt"</formula>
    </cfRule>
    <cfRule type="expression" dxfId="3" priority="29">
      <formula>$B2="Pá"</formula>
    </cfRule>
    <cfRule type="expression" dxfId="2" priority="30">
      <formula>$B2="So"</formula>
    </cfRule>
    <cfRule type="expression" dxfId="1" priority="31">
      <formula>$B2="Ne"</formula>
    </cfRule>
    <cfRule type="expression" dxfId="0" priority="32">
      <formula>$G2="Ne"</formula>
    </cfRule>
  </conditionalFormatting>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730DE-2EC5-4451-8653-148EB6AFD426}">
  <sheetPr>
    <tabColor rgb="FF92D050"/>
  </sheetPr>
  <dimension ref="A2:N31"/>
  <sheetViews>
    <sheetView showGridLines="0" zoomScale="85" zoomScaleNormal="85" workbookViewId="0">
      <selection activeCell="E13" sqref="E13"/>
    </sheetView>
  </sheetViews>
  <sheetFormatPr defaultRowHeight="15" x14ac:dyDescent="0.25"/>
  <cols>
    <col min="1" max="1" width="14.140625" bestFit="1" customWidth="1"/>
    <col min="2" max="2" width="9.85546875" customWidth="1"/>
    <col min="3" max="3" width="9.5703125" bestFit="1" customWidth="1"/>
    <col min="4" max="5" width="12.85546875" bestFit="1" customWidth="1"/>
    <col min="6" max="7" width="11.28515625" bestFit="1" customWidth="1"/>
    <col min="13" max="13" width="27.85546875" bestFit="1" customWidth="1"/>
    <col min="14" max="25" width="14.140625" customWidth="1"/>
  </cols>
  <sheetData>
    <row r="2" spans="1:6" x14ac:dyDescent="0.25">
      <c r="A2" s="3" t="s">
        <v>4</v>
      </c>
      <c r="D2" s="3" t="s">
        <v>5</v>
      </c>
    </row>
    <row r="3" spans="1:6" x14ac:dyDescent="0.25">
      <c r="A3" s="3" t="s">
        <v>8</v>
      </c>
      <c r="B3" s="3" t="s">
        <v>9</v>
      </c>
      <c r="C3" s="3" t="s">
        <v>0</v>
      </c>
      <c r="D3" t="s">
        <v>6</v>
      </c>
      <c r="E3" t="s">
        <v>13</v>
      </c>
      <c r="F3" t="s">
        <v>19</v>
      </c>
    </row>
    <row r="4" spans="1:6" x14ac:dyDescent="0.25">
      <c r="A4" t="s">
        <v>35</v>
      </c>
      <c r="B4" t="s">
        <v>14</v>
      </c>
      <c r="C4" t="s">
        <v>25</v>
      </c>
      <c r="D4" s="19">
        <v>8</v>
      </c>
      <c r="E4" s="19"/>
      <c r="F4" s="19">
        <v>8</v>
      </c>
    </row>
    <row r="5" spans="1:6" x14ac:dyDescent="0.25">
      <c r="B5" t="s">
        <v>12</v>
      </c>
      <c r="C5" t="s">
        <v>26</v>
      </c>
      <c r="D5" s="19">
        <v>6.3</v>
      </c>
      <c r="E5" s="19">
        <v>2</v>
      </c>
      <c r="F5" s="19">
        <v>8.3000000000000007</v>
      </c>
    </row>
    <row r="6" spans="1:6" x14ac:dyDescent="0.25">
      <c r="A6" t="s">
        <v>36</v>
      </c>
      <c r="D6" s="19">
        <v>14.3</v>
      </c>
      <c r="E6" s="19">
        <v>2</v>
      </c>
      <c r="F6" s="19">
        <v>16.3</v>
      </c>
    </row>
    <row r="7" spans="1:6" x14ac:dyDescent="0.25">
      <c r="A7" t="s">
        <v>37</v>
      </c>
      <c r="B7" t="s">
        <v>18</v>
      </c>
      <c r="C7" t="s">
        <v>31</v>
      </c>
      <c r="D7" s="19">
        <v>8</v>
      </c>
      <c r="E7" s="19"/>
      <c r="F7" s="19">
        <v>8</v>
      </c>
    </row>
    <row r="8" spans="1:6" x14ac:dyDescent="0.25">
      <c r="B8" t="s">
        <v>17</v>
      </c>
      <c r="C8" t="s">
        <v>38</v>
      </c>
      <c r="D8" s="19">
        <v>8</v>
      </c>
      <c r="E8" s="19"/>
      <c r="F8" s="19">
        <v>8</v>
      </c>
    </row>
    <row r="9" spans="1:6" x14ac:dyDescent="0.25">
      <c r="B9" t="s">
        <v>15</v>
      </c>
      <c r="C9" t="s">
        <v>40</v>
      </c>
      <c r="D9" s="19">
        <v>8.3000000000000007</v>
      </c>
      <c r="E9" s="19"/>
      <c r="F9" s="19">
        <v>8.3000000000000007</v>
      </c>
    </row>
    <row r="10" spans="1:6" x14ac:dyDescent="0.25">
      <c r="A10" t="s">
        <v>39</v>
      </c>
      <c r="D10" s="19">
        <v>24.3</v>
      </c>
      <c r="E10" s="19"/>
      <c r="F10" s="19">
        <v>24.3</v>
      </c>
    </row>
    <row r="11" spans="1:6" x14ac:dyDescent="0.25">
      <c r="A11" t="s">
        <v>19</v>
      </c>
      <c r="D11" s="19">
        <v>38.6</v>
      </c>
      <c r="E11" s="19">
        <v>2</v>
      </c>
      <c r="F11" s="19">
        <v>40.599999999999994</v>
      </c>
    </row>
    <row r="19" spans="13:14" x14ac:dyDescent="0.25">
      <c r="M19" s="3" t="s">
        <v>1</v>
      </c>
      <c r="N19" t="s">
        <v>4</v>
      </c>
    </row>
    <row r="20" spans="13:14" x14ac:dyDescent="0.25">
      <c r="M20" t="s">
        <v>29</v>
      </c>
      <c r="N20" s="19">
        <v>0.5</v>
      </c>
    </row>
    <row r="21" spans="13:14" x14ac:dyDescent="0.25">
      <c r="M21" t="s">
        <v>21</v>
      </c>
      <c r="N21" s="19">
        <v>1</v>
      </c>
    </row>
    <row r="22" spans="13:14" x14ac:dyDescent="0.25">
      <c r="M22" t="s">
        <v>32</v>
      </c>
      <c r="N22" s="19">
        <v>4</v>
      </c>
    </row>
    <row r="23" spans="13:14" x14ac:dyDescent="0.25">
      <c r="M23" t="s">
        <v>24</v>
      </c>
      <c r="N23" s="19">
        <v>2</v>
      </c>
    </row>
    <row r="24" spans="13:14" x14ac:dyDescent="0.25">
      <c r="M24" t="s">
        <v>27</v>
      </c>
      <c r="N24" s="19">
        <v>18.5</v>
      </c>
    </row>
    <row r="25" spans="13:14" x14ac:dyDescent="0.25">
      <c r="M25" t="s">
        <v>23</v>
      </c>
      <c r="N25" s="19">
        <v>3</v>
      </c>
    </row>
    <row r="26" spans="13:14" x14ac:dyDescent="0.25">
      <c r="M26" t="s">
        <v>30</v>
      </c>
      <c r="N26" s="19">
        <v>3</v>
      </c>
    </row>
    <row r="27" spans="13:14" x14ac:dyDescent="0.25">
      <c r="M27" t="s">
        <v>20</v>
      </c>
      <c r="N27" s="19">
        <v>1</v>
      </c>
    </row>
    <row r="28" spans="13:14" x14ac:dyDescent="0.25">
      <c r="M28" t="s">
        <v>16</v>
      </c>
      <c r="N28" s="19">
        <v>1.6</v>
      </c>
    </row>
    <row r="29" spans="13:14" x14ac:dyDescent="0.25">
      <c r="M29" t="s">
        <v>22</v>
      </c>
      <c r="N29" s="19">
        <v>4</v>
      </c>
    </row>
    <row r="30" spans="13:14" x14ac:dyDescent="0.25">
      <c r="M30" t="s">
        <v>11</v>
      </c>
      <c r="N30" s="19">
        <v>2</v>
      </c>
    </row>
    <row r="31" spans="13:14" x14ac:dyDescent="0.25">
      <c r="M31" t="s">
        <v>19</v>
      </c>
      <c r="N31" s="19">
        <v>40.6</v>
      </c>
    </row>
  </sheetData>
  <pageMargins left="0.7" right="0.7" top="0.78740157499999996" bottom="0.78740157499999996" header="0.3" footer="0.3"/>
  <pageSetup paperSize="9"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Dochazka</vt:lpstr>
      <vt:lpstr>měsíc</vt:lpstr>
      <vt:lpstr>měsíc!Graf2</vt:lpstr>
      <vt:lpstr>Graf2</vt:lpstr>
      <vt:lpstr>TabulDoch</vt:lpstr>
      <vt:lpstr>měsíc!Vykaz</vt:lpstr>
      <vt:lpstr>Vykaz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2022-11-20T14:26:21Z</dcterms:created>
  <dcterms:modified xsi:type="dcterms:W3CDTF">2025-03-11T14:20:54Z</dcterms:modified>
</cp:coreProperties>
</file>