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dog9\Desktop\Graduate School\Classes\2020 - Fall\CSCI 5715\Homework\Homework 3\"/>
    </mc:Choice>
  </mc:AlternateContent>
  <xr:revisionPtr revIDLastSave="0" documentId="13_ncr:1_{F3B57F21-FCFD-41FD-89D8-80BFD55EEF39}" xr6:coauthVersionLast="45" xr6:coauthVersionMax="45" xr10:uidLastSave="{00000000-0000-0000-0000-000000000000}"/>
  <bookViews>
    <workbookView xWindow="19305" yWindow="10920" windowWidth="15240" windowHeight="15060" xr2:uid="{33688315-661E-4036-AB89-8B9835F95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B43" i="1"/>
  <c r="L42" i="1"/>
  <c r="K42" i="1"/>
  <c r="C42" i="1"/>
  <c r="D42" i="1"/>
  <c r="E42" i="1"/>
  <c r="F42" i="1"/>
  <c r="G42" i="1"/>
  <c r="H42" i="1"/>
  <c r="I42" i="1"/>
  <c r="J42" i="1"/>
  <c r="B42" i="1"/>
  <c r="J41" i="1"/>
  <c r="I41" i="1"/>
  <c r="H41" i="1"/>
  <c r="G41" i="1"/>
  <c r="F41" i="1"/>
  <c r="E41" i="1"/>
  <c r="D41" i="1"/>
  <c r="C41" i="1"/>
  <c r="B41" i="1"/>
  <c r="N41" i="1"/>
  <c r="N42" i="1" s="1"/>
  <c r="U42" i="1"/>
  <c r="V42" i="1"/>
  <c r="R41" i="1"/>
  <c r="R42" i="1" s="1"/>
  <c r="Q41" i="1"/>
  <c r="Q42" i="1" s="1"/>
  <c r="P41" i="1"/>
  <c r="P42" i="1" s="1"/>
  <c r="S41" i="1"/>
  <c r="S42" i="1" s="1"/>
  <c r="T41" i="1"/>
  <c r="T42" i="1" s="1"/>
  <c r="U41" i="1"/>
  <c r="V41" i="1"/>
  <c r="O41" i="1"/>
  <c r="O42" i="1" s="1"/>
  <c r="B33" i="1"/>
  <c r="B35" i="1" s="1"/>
  <c r="B37" i="1" s="1"/>
  <c r="B34" i="1"/>
  <c r="B36" i="1" s="1"/>
  <c r="N29" i="1"/>
  <c r="O29" i="1"/>
  <c r="P29" i="1"/>
  <c r="Q29" i="1"/>
  <c r="O28" i="1"/>
  <c r="P28" i="1"/>
  <c r="Q28" i="1"/>
  <c r="N28" i="1"/>
  <c r="O27" i="1"/>
  <c r="P27" i="1"/>
  <c r="Q27" i="1"/>
  <c r="N27" i="1"/>
  <c r="Q25" i="1"/>
  <c r="P25" i="1"/>
  <c r="O25" i="1"/>
  <c r="N25" i="1"/>
  <c r="L26" i="1"/>
  <c r="C30" i="1"/>
  <c r="D30" i="1"/>
  <c r="E30" i="1"/>
  <c r="B30" i="1"/>
  <c r="B29" i="1"/>
  <c r="C29" i="1"/>
  <c r="D29" i="1"/>
  <c r="E29" i="1"/>
  <c r="C28" i="1"/>
  <c r="D28" i="1"/>
  <c r="E28" i="1"/>
  <c r="B28" i="1"/>
  <c r="C27" i="1"/>
  <c r="D27" i="1"/>
  <c r="E27" i="1"/>
  <c r="B27" i="1"/>
  <c r="F26" i="1"/>
  <c r="U2" i="1"/>
  <c r="U3" i="1"/>
  <c r="U4" i="1"/>
  <c r="U5" i="1"/>
  <c r="U6" i="1"/>
  <c r="U7" i="1"/>
  <c r="V7" i="1" s="1"/>
  <c r="U8" i="1"/>
  <c r="V8" i="1" s="1"/>
  <c r="U9" i="1"/>
  <c r="V9" i="1" s="1"/>
  <c r="U10" i="1"/>
  <c r="U11" i="1"/>
  <c r="U12" i="1"/>
  <c r="U13" i="1"/>
  <c r="U14" i="1"/>
  <c r="U15" i="1"/>
  <c r="V15" i="1" s="1"/>
  <c r="U16" i="1"/>
  <c r="V16" i="1" s="1"/>
  <c r="U17" i="1"/>
  <c r="V17" i="1" s="1"/>
  <c r="U18" i="1"/>
  <c r="U19" i="1"/>
  <c r="U20" i="1"/>
  <c r="U21" i="1"/>
  <c r="U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X4" i="1"/>
  <c r="X3" i="1"/>
  <c r="X2" i="1"/>
  <c r="X1" i="1"/>
  <c r="V22" i="1"/>
  <c r="V21" i="1"/>
  <c r="V20" i="1"/>
  <c r="V19" i="1"/>
  <c r="V14" i="1"/>
  <c r="V13" i="1"/>
  <c r="V12" i="1"/>
  <c r="V11" i="1"/>
  <c r="X6" i="1"/>
  <c r="V6" i="1"/>
  <c r="X5" i="1"/>
  <c r="V5" i="1"/>
  <c r="V4" i="1"/>
  <c r="V3" i="1"/>
  <c r="P6" i="1"/>
  <c r="P5" i="1"/>
  <c r="M3" i="1"/>
  <c r="M4" i="1"/>
  <c r="M5" i="1"/>
  <c r="M6" i="1"/>
  <c r="M7" i="1"/>
  <c r="M12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12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" i="1"/>
  <c r="H6" i="1"/>
  <c r="P4" i="1" s="1"/>
  <c r="H5" i="1"/>
  <c r="P1" i="1" s="1"/>
  <c r="E14" i="1"/>
  <c r="E15" i="1"/>
  <c r="E16" i="1"/>
  <c r="E17" i="1"/>
  <c r="E18" i="1"/>
  <c r="E2" i="1"/>
  <c r="E3" i="1"/>
  <c r="E19" i="1"/>
  <c r="E20" i="1"/>
  <c r="E4" i="1"/>
  <c r="E5" i="1"/>
  <c r="E21" i="1"/>
  <c r="E22" i="1"/>
  <c r="E6" i="1"/>
  <c r="E7" i="1"/>
  <c r="E8" i="1"/>
  <c r="E9" i="1"/>
  <c r="E10" i="1"/>
  <c r="E11" i="1"/>
  <c r="E12" i="1"/>
  <c r="E13" i="1"/>
  <c r="D14" i="1"/>
  <c r="F14" i="1" s="1"/>
  <c r="D15" i="1"/>
  <c r="D16" i="1"/>
  <c r="D17" i="1"/>
  <c r="D18" i="1"/>
  <c r="D2" i="1"/>
  <c r="D3" i="1"/>
  <c r="D19" i="1"/>
  <c r="D20" i="1"/>
  <c r="F20" i="1" s="1"/>
  <c r="D4" i="1"/>
  <c r="D5" i="1"/>
  <c r="D21" i="1"/>
  <c r="D22" i="1"/>
  <c r="D6" i="1"/>
  <c r="D7" i="1"/>
  <c r="D8" i="1"/>
  <c r="D9" i="1"/>
  <c r="F9" i="1" s="1"/>
  <c r="D10" i="1"/>
  <c r="D11" i="1"/>
  <c r="D12" i="1"/>
  <c r="D13" i="1"/>
  <c r="X42" i="1" l="1"/>
  <c r="W42" i="1"/>
  <c r="J28" i="1"/>
  <c r="H27" i="1"/>
  <c r="K27" i="1"/>
  <c r="J29" i="1"/>
  <c r="J30" i="1" s="1"/>
  <c r="O30" i="1"/>
  <c r="I28" i="1"/>
  <c r="J27" i="1"/>
  <c r="I27" i="1"/>
  <c r="I29" i="1" s="1"/>
  <c r="I30" i="1" s="1"/>
  <c r="H29" i="1"/>
  <c r="K28" i="1"/>
  <c r="H28" i="1"/>
  <c r="H30" i="1"/>
  <c r="V2" i="1"/>
  <c r="V18" i="1"/>
  <c r="V10" i="1"/>
  <c r="P3" i="1"/>
  <c r="P2" i="1"/>
  <c r="F5" i="1"/>
  <c r="F16" i="1"/>
  <c r="F11" i="1"/>
  <c r="F7" i="1"/>
  <c r="F22" i="1"/>
  <c r="F18" i="1"/>
  <c r="F13" i="1"/>
  <c r="F19" i="1"/>
  <c r="F8" i="1"/>
  <c r="F3" i="1"/>
  <c r="F6" i="1"/>
  <c r="F2" i="1"/>
  <c r="F12" i="1"/>
  <c r="F21" i="1"/>
  <c r="F17" i="1"/>
  <c r="F10" i="1"/>
  <c r="F4" i="1"/>
  <c r="F15" i="1"/>
  <c r="V43" i="1" l="1"/>
  <c r="P43" i="1"/>
  <c r="Q43" i="1"/>
  <c r="R43" i="1"/>
  <c r="O43" i="1"/>
  <c r="S43" i="1"/>
  <c r="T43" i="1"/>
  <c r="N43" i="1"/>
  <c r="U43" i="1"/>
  <c r="Q30" i="1"/>
  <c r="N30" i="1"/>
  <c r="P30" i="1"/>
  <c r="K29" i="1"/>
  <c r="K30" i="1" s="1"/>
  <c r="N11" i="1"/>
  <c r="N2" i="1"/>
  <c r="N12" i="1"/>
  <c r="N5" i="1"/>
  <c r="N21" i="1"/>
  <c r="N15" i="1"/>
  <c r="N13" i="1"/>
  <c r="N6" i="1"/>
  <c r="N19" i="1"/>
  <c r="N4" i="1"/>
  <c r="N7" i="1"/>
  <c r="N10" i="1"/>
  <c r="N22" i="1"/>
  <c r="N3" i="1"/>
  <c r="N14" i="1"/>
  <c r="N8" i="1"/>
  <c r="N18" i="1"/>
  <c r="N16" i="1"/>
  <c r="N17" i="1"/>
  <c r="N20" i="1"/>
  <c r="N9" i="1"/>
</calcChain>
</file>

<file path=xl/sharedStrings.xml><?xml version="1.0" encoding="utf-8"?>
<sst xmlns="http://schemas.openxmlformats.org/spreadsheetml/2006/main" count="96" uniqueCount="33">
  <si>
    <t>point</t>
  </si>
  <si>
    <t>x</t>
  </si>
  <si>
    <t>y</t>
  </si>
  <si>
    <t>group1</t>
  </si>
  <si>
    <t>group2</t>
  </si>
  <si>
    <t>p1x</t>
  </si>
  <si>
    <t>p1y</t>
  </si>
  <si>
    <t>p2x</t>
  </si>
  <si>
    <t>p2y</t>
  </si>
  <si>
    <t>Group</t>
  </si>
  <si>
    <t>g1</t>
  </si>
  <si>
    <t>g2</t>
  </si>
  <si>
    <t>A</t>
  </si>
  <si>
    <t>B</t>
  </si>
  <si>
    <t>C</t>
  </si>
  <si>
    <t>D</t>
  </si>
  <si>
    <t>Total</t>
  </si>
  <si>
    <t>Area</t>
  </si>
  <si>
    <t>E</t>
  </si>
  <si>
    <t>Ct-C</t>
  </si>
  <si>
    <t>Ct-E</t>
  </si>
  <si>
    <t>LogLR</t>
  </si>
  <si>
    <t>Donut</t>
  </si>
  <si>
    <t>F</t>
  </si>
  <si>
    <t>G</t>
  </si>
  <si>
    <t>H</t>
  </si>
  <si>
    <t>I</t>
  </si>
  <si>
    <t>Value</t>
  </si>
  <si>
    <t>Mean(f(y))</t>
  </si>
  <si>
    <t>S(x)</t>
  </si>
  <si>
    <t>Zs(x)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</si>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</sst>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4606-B609-4609-86C7-6E37BA8986F6}">
  <dimension ref="A1:X43"/>
  <sheetViews>
    <sheetView tabSelected="1" topLeftCell="A31" workbookViewId="0">
      <selection activeCell="L42" sqref="L4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9</v>
      </c>
      <c r="O1" t="s">
        <v>5</v>
      </c>
      <c r="P1">
        <f>SUM(B2:B12)/H5</f>
        <v>4.6363636363636367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9</v>
      </c>
      <c r="W1" t="s">
        <v>5</v>
      </c>
      <c r="X1">
        <f>SUM(J2:J11)/P5</f>
        <v>4.9000000000000004</v>
      </c>
    </row>
    <row r="2" spans="1:24" x14ac:dyDescent="0.25">
      <c r="A2">
        <v>7</v>
      </c>
      <c r="B2">
        <v>5</v>
      </c>
      <c r="C2">
        <v>5</v>
      </c>
      <c r="D2">
        <f>SQRT(ABS(B2-$H$1)^2+ABS(C2-$H$2)^2)</f>
        <v>1</v>
      </c>
      <c r="E2">
        <f>SQRT(ABS(B2-$H$3)^2+ABS(C2-$H$4)^2)</f>
        <v>2.2360679774997898</v>
      </c>
      <c r="F2" t="str">
        <f>IF((D2 &lt; E2),$D$1,$E$1)</f>
        <v>group1</v>
      </c>
      <c r="G2" t="s">
        <v>6</v>
      </c>
      <c r="H2">
        <v>4</v>
      </c>
      <c r="I2">
        <v>7</v>
      </c>
      <c r="J2">
        <v>5</v>
      </c>
      <c r="K2">
        <v>5</v>
      </c>
      <c r="L2">
        <f>SQRT(ABS(J2-$P$1)^2+ABS(K2-$P$2)^2)</f>
        <v>2.0327890704543541</v>
      </c>
      <c r="M2">
        <f>SQRT(ABS(J2-$P$3)^2+ABS(K2-$P$4)^2)</f>
        <v>2.3194827009486403</v>
      </c>
      <c r="N2" t="str">
        <f>IF((L2 &lt; M2),$D$1,$E$1)</f>
        <v>group1</v>
      </c>
      <c r="O2" t="s">
        <v>6</v>
      </c>
      <c r="P2">
        <f>SUM(C2:C12)/H5</f>
        <v>3</v>
      </c>
      <c r="Q2">
        <v>7</v>
      </c>
      <c r="R2">
        <v>5</v>
      </c>
      <c r="S2">
        <v>5</v>
      </c>
      <c r="T2">
        <f>SQRT(ABS(R2-$X$1)^2+ABS(S2-$X$2)^2)</f>
        <v>1.9026297590440446</v>
      </c>
      <c r="U2">
        <f>SQRT(ABS(R2-$X$3)^2+ABS(S2-$X$4)^2)</f>
        <v>2.4257571025684248</v>
      </c>
      <c r="V2" t="str">
        <f>IF((T2 &lt; U2),$D$1,$E$1)</f>
        <v>group1</v>
      </c>
      <c r="W2" t="s">
        <v>6</v>
      </c>
      <c r="X2">
        <f>SUM(K2:K11)/P5</f>
        <v>3.1</v>
      </c>
    </row>
    <row r="3" spans="1:24" x14ac:dyDescent="0.25">
      <c r="A3">
        <v>8</v>
      </c>
      <c r="B3">
        <v>6</v>
      </c>
      <c r="C3">
        <v>5</v>
      </c>
      <c r="D3">
        <f>SQRT(ABS(B3-$H$1)^2+ABS(C3-$H$2)^2)</f>
        <v>1.4142135623730951</v>
      </c>
      <c r="E3">
        <f>SQRT(ABS(B3-$H$3)^2+ABS(C3-$H$4)^2)</f>
        <v>3.1622776601683795</v>
      </c>
      <c r="F3" t="str">
        <f>IF((D3 &lt; E3),$D$1,$E$1)</f>
        <v>group1</v>
      </c>
      <c r="G3" t="s">
        <v>7</v>
      </c>
      <c r="H3">
        <v>3</v>
      </c>
      <c r="I3">
        <v>8</v>
      </c>
      <c r="J3">
        <v>6</v>
      </c>
      <c r="K3">
        <v>5</v>
      </c>
      <c r="L3">
        <f>SQRT(ABS(J3-$P$1)^2+ABS(K3-$P$2)^2)</f>
        <v>2.4206412646716995</v>
      </c>
      <c r="M3">
        <f>SQRT(ABS(J3-$P$3)^2+ABS(K3-$P$4)^2)</f>
        <v>3.313608305156178</v>
      </c>
      <c r="N3" t="str">
        <f>IF((L3 &lt; M3),$D$1,$E$1)</f>
        <v>group1</v>
      </c>
      <c r="O3" t="s">
        <v>7</v>
      </c>
      <c r="P3">
        <f>SUM(B13:B22)/H6</f>
        <v>2.7</v>
      </c>
      <c r="Q3">
        <v>8</v>
      </c>
      <c r="R3">
        <v>6</v>
      </c>
      <c r="S3">
        <v>5</v>
      </c>
      <c r="T3">
        <f t="shared" ref="T3:T22" si="0">SQRT(ABS(R3-$X$1)^2+ABS(S3-$X$2)^2)</f>
        <v>2.1954498400100149</v>
      </c>
      <c r="U3">
        <f t="shared" ref="U3:U22" si="1">SQRT(ABS(R3-$X$3)^2+ABS(S3-$X$4)^2)</f>
        <v>3.4075754207256934</v>
      </c>
      <c r="V3" t="str">
        <f>IF((T3 &lt; U3),$D$1,$E$1)</f>
        <v>group1</v>
      </c>
      <c r="W3" t="s">
        <v>7</v>
      </c>
      <c r="X3">
        <f>SUM(J12:J22)/P6</f>
        <v>2.6363636363636362</v>
      </c>
    </row>
    <row r="4" spans="1:24" x14ac:dyDescent="0.25">
      <c r="A4">
        <v>11</v>
      </c>
      <c r="B4">
        <v>5</v>
      </c>
      <c r="C4">
        <v>4</v>
      </c>
      <c r="D4">
        <f>SQRT(ABS(B4-$H$1)^2+ABS(C4-$H$2)^2)</f>
        <v>0</v>
      </c>
      <c r="E4">
        <f>SQRT(ABS(B4-$H$3)^2+ABS(C4-$H$4)^2)</f>
        <v>2.8284271247461903</v>
      </c>
      <c r="F4" t="str">
        <f>IF((D4 &lt; E4),$D$1,$E$1)</f>
        <v>group1</v>
      </c>
      <c r="G4" t="s">
        <v>8</v>
      </c>
      <c r="H4">
        <v>6</v>
      </c>
      <c r="I4">
        <v>11</v>
      </c>
      <c r="J4">
        <v>5</v>
      </c>
      <c r="K4">
        <v>4</v>
      </c>
      <c r="L4">
        <f>SQRT(ABS(J4-$P$1)^2+ABS(K4-$P$2)^2)</f>
        <v>1.0640636282472384</v>
      </c>
      <c r="M4">
        <f>SQRT(ABS(J4-$P$3)^2+ABS(K4-$P$4)^2)</f>
        <v>2.4041630560342613</v>
      </c>
      <c r="N4" t="str">
        <f>IF((L4 &lt; M4),$D$1,$E$1)</f>
        <v>group1</v>
      </c>
      <c r="O4" t="s">
        <v>8</v>
      </c>
      <c r="P4">
        <f>SUM(C13:C22)/H6</f>
        <v>4.7</v>
      </c>
      <c r="Q4">
        <v>11</v>
      </c>
      <c r="R4">
        <v>5</v>
      </c>
      <c r="S4">
        <v>4</v>
      </c>
      <c r="T4">
        <f t="shared" si="0"/>
        <v>0.90553851381374151</v>
      </c>
      <c r="U4">
        <f t="shared" si="1"/>
        <v>2.406945871795223</v>
      </c>
      <c r="V4" t="str">
        <f>IF((T4 &lt; U4),$D$1,$E$1)</f>
        <v>group1</v>
      </c>
      <c r="W4" t="s">
        <v>8</v>
      </c>
      <c r="X4">
        <f>SUM(K12:K22)/P6</f>
        <v>4.4545454545454541</v>
      </c>
    </row>
    <row r="5" spans="1:24" x14ac:dyDescent="0.25">
      <c r="A5">
        <v>12</v>
      </c>
      <c r="B5">
        <v>6</v>
      </c>
      <c r="C5">
        <v>4</v>
      </c>
      <c r="D5">
        <f>SQRT(ABS(B5-$H$1)^2+ABS(C5-$H$2)^2)</f>
        <v>1</v>
      </c>
      <c r="E5">
        <f>SQRT(ABS(B5-$H$3)^2+ABS(C5-$H$4)^2)</f>
        <v>3.6055512754639891</v>
      </c>
      <c r="F5" t="str">
        <f>IF((D5 &lt; E5),$D$1,$E$1)</f>
        <v>group1</v>
      </c>
      <c r="G5" t="s">
        <v>10</v>
      </c>
      <c r="H5">
        <f>ROWS(F2:F12)</f>
        <v>11</v>
      </c>
      <c r="I5">
        <v>12</v>
      </c>
      <c r="J5">
        <v>6</v>
      </c>
      <c r="K5">
        <v>4</v>
      </c>
      <c r="L5">
        <f>SQRT(ABS(J5-$P$1)^2+ABS(K5-$P$2)^2)</f>
        <v>1.6910068397943883</v>
      </c>
      <c r="M5">
        <f>SQRT(ABS(J5-$P$3)^2+ABS(K5-$P$4)^2)</f>
        <v>3.3734255586865998</v>
      </c>
      <c r="N5" t="str">
        <f>IF((L5 &lt; M5),$D$1,$E$1)</f>
        <v>group1</v>
      </c>
      <c r="O5" t="s">
        <v>10</v>
      </c>
      <c r="P5">
        <f>ROWS(N2:N11)</f>
        <v>10</v>
      </c>
      <c r="Q5">
        <v>12</v>
      </c>
      <c r="R5">
        <v>6</v>
      </c>
      <c r="S5">
        <v>4</v>
      </c>
      <c r="T5">
        <f t="shared" si="0"/>
        <v>1.4212670403551892</v>
      </c>
      <c r="U5">
        <f t="shared" si="1"/>
        <v>3.3942099459262671</v>
      </c>
      <c r="V5" t="str">
        <f>IF((T5 &lt; U5),$D$1,$E$1)</f>
        <v>group1</v>
      </c>
      <c r="W5" t="s">
        <v>10</v>
      </c>
      <c r="X5">
        <f>ROWS(V2:V11)</f>
        <v>10</v>
      </c>
    </row>
    <row r="6" spans="1:24" x14ac:dyDescent="0.25">
      <c r="A6">
        <v>15</v>
      </c>
      <c r="B6">
        <v>5</v>
      </c>
      <c r="C6">
        <v>3</v>
      </c>
      <c r="D6">
        <f>SQRT(ABS(B6-$H$1)^2+ABS(C6-$H$2)^2)</f>
        <v>1</v>
      </c>
      <c r="E6">
        <f>SQRT(ABS(B6-$H$3)^2+ABS(C6-$H$4)^2)</f>
        <v>3.6055512754639891</v>
      </c>
      <c r="F6" t="str">
        <f>IF((D6 &lt; E6),$D$1,$E$1)</f>
        <v>group1</v>
      </c>
      <c r="G6" t="s">
        <v>11</v>
      </c>
      <c r="H6">
        <f>ROWS(F13:F22)</f>
        <v>10</v>
      </c>
      <c r="I6">
        <v>15</v>
      </c>
      <c r="J6">
        <v>5</v>
      </c>
      <c r="K6">
        <v>3</v>
      </c>
      <c r="L6">
        <f>SQRT(ABS(J6-$P$1)^2+ABS(K6-$P$2)^2)</f>
        <v>0.36363636363636331</v>
      </c>
      <c r="M6">
        <f>SQRT(ABS(J6-$P$3)^2+ABS(K6-$P$4)^2)</f>
        <v>2.8600699292150185</v>
      </c>
      <c r="N6" t="str">
        <f>IF((L6 &lt; M6),$D$1,$E$1)</f>
        <v>group1</v>
      </c>
      <c r="O6" t="s">
        <v>11</v>
      </c>
      <c r="P6">
        <f>ROWS(N12:N22)</f>
        <v>11</v>
      </c>
      <c r="Q6">
        <v>15</v>
      </c>
      <c r="R6">
        <v>5</v>
      </c>
      <c r="S6">
        <v>3</v>
      </c>
      <c r="T6">
        <f t="shared" si="0"/>
        <v>0.14142135623730931</v>
      </c>
      <c r="U6">
        <f t="shared" si="1"/>
        <v>2.7753340949952268</v>
      </c>
      <c r="V6" t="str">
        <f>IF((T6 &lt; U6),$D$1,$E$1)</f>
        <v>group1</v>
      </c>
      <c r="W6" t="s">
        <v>11</v>
      </c>
      <c r="X6">
        <f>ROWS(V12:V22)</f>
        <v>11</v>
      </c>
    </row>
    <row r="7" spans="1:24" x14ac:dyDescent="0.25">
      <c r="A7">
        <v>16</v>
      </c>
      <c r="B7">
        <v>6</v>
      </c>
      <c r="C7">
        <v>3</v>
      </c>
      <c r="D7">
        <f>SQRT(ABS(B7-$H$1)^2+ABS(C7-$H$2)^2)</f>
        <v>1.4142135623730951</v>
      </c>
      <c r="E7">
        <f>SQRT(ABS(B7-$H$3)^2+ABS(C7-$H$4)^2)</f>
        <v>4.2426406871192848</v>
      </c>
      <c r="F7" t="str">
        <f>IF((D7 &lt; E7),$D$1,$E$1)</f>
        <v>group1</v>
      </c>
      <c r="I7">
        <v>16</v>
      </c>
      <c r="J7">
        <v>6</v>
      </c>
      <c r="K7">
        <v>3</v>
      </c>
      <c r="L7">
        <f>SQRT(ABS(J7-$P$1)^2+ABS(K7-$P$2)^2)</f>
        <v>1.3636363636363633</v>
      </c>
      <c r="M7">
        <f>SQRT(ABS(J7-$P$3)^2+ABS(K7-$P$4)^2)</f>
        <v>3.712142238654117</v>
      </c>
      <c r="N7" t="str">
        <f>IF((L7 &lt; M7),$D$1,$E$1)</f>
        <v>group1</v>
      </c>
      <c r="Q7">
        <v>16</v>
      </c>
      <c r="R7">
        <v>6</v>
      </c>
      <c r="S7">
        <v>3</v>
      </c>
      <c r="T7">
        <f t="shared" si="0"/>
        <v>1.1045361017187258</v>
      </c>
      <c r="U7">
        <f t="shared" si="1"/>
        <v>3.6646626128629771</v>
      </c>
      <c r="V7" t="str">
        <f>IF((T7 &lt; U7),$D$1,$E$1)</f>
        <v>group1</v>
      </c>
    </row>
    <row r="8" spans="1:24" x14ac:dyDescent="0.25">
      <c r="A8">
        <v>17</v>
      </c>
      <c r="B8">
        <v>2</v>
      </c>
      <c r="C8">
        <v>2</v>
      </c>
      <c r="D8">
        <f>SQRT(ABS(B8-$H$1)^2+ABS(C8-$H$2)^2)</f>
        <v>3.6055512754639891</v>
      </c>
      <c r="E8">
        <f>SQRT(ABS(B8-$H$3)^2+ABS(C8-$H$4)^2)</f>
        <v>4.1231056256176606</v>
      </c>
      <c r="F8" t="str">
        <f>IF((D8 &lt; E8),$D$1,$E$1)</f>
        <v>group1</v>
      </c>
      <c r="I8">
        <v>18</v>
      </c>
      <c r="J8">
        <v>3</v>
      </c>
      <c r="K8">
        <v>2</v>
      </c>
      <c r="L8">
        <f>SQRT(ABS(J8-$P$1)^2+ABS(K8-$P$2)^2)</f>
        <v>1.9177293736117262</v>
      </c>
      <c r="M8">
        <f>SQRT(ABS(J8-$P$3)^2+ABS(K8-$P$4)^2)</f>
        <v>2.7166155414412252</v>
      </c>
      <c r="N8" t="str">
        <f>IF((L8 &lt; M8),$D$1,$E$1)</f>
        <v>group1</v>
      </c>
      <c r="Q8">
        <v>18</v>
      </c>
      <c r="R8">
        <v>3</v>
      </c>
      <c r="S8">
        <v>2</v>
      </c>
      <c r="T8">
        <f t="shared" si="0"/>
        <v>2.1954498400100153</v>
      </c>
      <c r="U8">
        <f t="shared" si="1"/>
        <v>2.4813352843556689</v>
      </c>
      <c r="V8" t="str">
        <f>IF((T8 &lt; U8),$D$1,$E$1)</f>
        <v>group1</v>
      </c>
    </row>
    <row r="9" spans="1:24" x14ac:dyDescent="0.25">
      <c r="A9">
        <v>18</v>
      </c>
      <c r="B9">
        <v>3</v>
      </c>
      <c r="C9">
        <v>2</v>
      </c>
      <c r="D9">
        <f>SQRT(ABS(B9-$H$1)^2+ABS(C9-$H$2)^2)</f>
        <v>2.8284271247461903</v>
      </c>
      <c r="E9">
        <f>SQRT(ABS(B9-$H$3)^2+ABS(C9-$H$4)^2)</f>
        <v>4</v>
      </c>
      <c r="F9" t="str">
        <f>IF((D9 &lt; E9),$D$1,$E$1)</f>
        <v>group1</v>
      </c>
      <c r="I9">
        <v>19</v>
      </c>
      <c r="J9">
        <v>4</v>
      </c>
      <c r="K9">
        <v>2</v>
      </c>
      <c r="L9">
        <f>SQRT(ABS(J9-$P$1)^2+ABS(K9-$P$2)^2)</f>
        <v>1.1853095282186636</v>
      </c>
      <c r="M9">
        <f>SQRT(ABS(J9-$P$3)^2+ABS(K9-$P$4)^2)</f>
        <v>2.9966648127543394</v>
      </c>
      <c r="N9" t="str">
        <f>IF((L9 &lt; M9),$D$1,$E$1)</f>
        <v>group1</v>
      </c>
      <c r="Q9">
        <v>19</v>
      </c>
      <c r="R9">
        <v>4</v>
      </c>
      <c r="S9">
        <v>2</v>
      </c>
      <c r="T9">
        <f t="shared" si="0"/>
        <v>1.4212670403551899</v>
      </c>
      <c r="U9">
        <f t="shared" si="1"/>
        <v>2.8078991293600906</v>
      </c>
      <c r="V9" t="str">
        <f>IF((T9 &lt; U9),$D$1,$E$1)</f>
        <v>group1</v>
      </c>
    </row>
    <row r="10" spans="1:24" x14ac:dyDescent="0.25">
      <c r="A10">
        <v>19</v>
      </c>
      <c r="B10">
        <v>4</v>
      </c>
      <c r="C10">
        <v>2</v>
      </c>
      <c r="D10">
        <f>SQRT(ABS(B10-$H$1)^2+ABS(C10-$H$2)^2)</f>
        <v>2.2360679774997898</v>
      </c>
      <c r="E10">
        <f>SQRT(ABS(B10-$H$3)^2+ABS(C10-$H$4)^2)</f>
        <v>4.1231056256176606</v>
      </c>
      <c r="F10" t="str">
        <f>IF((D10 &lt; E10),$D$1,$E$1)</f>
        <v>group1</v>
      </c>
      <c r="I10">
        <v>20</v>
      </c>
      <c r="J10">
        <v>5</v>
      </c>
      <c r="K10">
        <v>2</v>
      </c>
      <c r="L10">
        <f>SQRT(ABS(J10-$P$1)^2+ABS(K10-$P$2)^2)</f>
        <v>1.0640636282472384</v>
      </c>
      <c r="M10">
        <f>SQRT(ABS(J10-$P$3)^2+ABS(K10-$P$4)^2)</f>
        <v>3.5468295701936396</v>
      </c>
      <c r="N10" t="str">
        <f>IF((L10 &lt; M10),$D$1,$E$1)</f>
        <v>group1</v>
      </c>
      <c r="Q10">
        <v>20</v>
      </c>
      <c r="R10">
        <v>5</v>
      </c>
      <c r="S10">
        <v>2</v>
      </c>
      <c r="T10">
        <f t="shared" si="0"/>
        <v>1.1045361017187261</v>
      </c>
      <c r="U10">
        <f t="shared" si="1"/>
        <v>3.407575420725693</v>
      </c>
      <c r="V10" t="str">
        <f>IF((T10 &lt; U10),$D$1,$E$1)</f>
        <v>group1</v>
      </c>
    </row>
    <row r="11" spans="1:24" x14ac:dyDescent="0.25">
      <c r="A11">
        <v>20</v>
      </c>
      <c r="B11">
        <v>5</v>
      </c>
      <c r="C11">
        <v>2</v>
      </c>
      <c r="D11">
        <f>SQRT(ABS(B11-$H$1)^2+ABS(C11-$H$2)^2)</f>
        <v>2</v>
      </c>
      <c r="E11">
        <f>SQRT(ABS(B11-$H$3)^2+ABS(C11-$H$4)^2)</f>
        <v>4.4721359549995796</v>
      </c>
      <c r="F11" t="str">
        <f>IF((D11 &lt; E11),$D$1,$E$1)</f>
        <v>group1</v>
      </c>
      <c r="I11">
        <v>21</v>
      </c>
      <c r="J11">
        <v>4</v>
      </c>
      <c r="K11">
        <v>1</v>
      </c>
      <c r="L11">
        <f>SQRT(ABS(J11-$P$1)^2+ABS(K11-$P$2)^2)</f>
        <v>2.0987993419300355</v>
      </c>
      <c r="M11">
        <f>SQRT(ABS(J11-$P$3)^2+ABS(K11-$P$4)^2)</f>
        <v>3.9217343102255158</v>
      </c>
      <c r="N11" t="str">
        <f>IF((L11 &lt; M11),$D$1,$E$1)</f>
        <v>group1</v>
      </c>
      <c r="Q11">
        <v>21</v>
      </c>
      <c r="R11">
        <v>4</v>
      </c>
      <c r="S11">
        <v>1</v>
      </c>
      <c r="T11">
        <f t="shared" si="0"/>
        <v>2.2847319317591728</v>
      </c>
      <c r="U11">
        <f t="shared" si="1"/>
        <v>3.713945130148272</v>
      </c>
      <c r="V11" t="str">
        <f>IF((T11 &lt; U11),$D$1,$E$1)</f>
        <v>group1</v>
      </c>
    </row>
    <row r="12" spans="1:24" x14ac:dyDescent="0.25">
      <c r="A12">
        <v>21</v>
      </c>
      <c r="B12">
        <v>4</v>
      </c>
      <c r="C12">
        <v>1</v>
      </c>
      <c r="D12">
        <f>SQRT(ABS(B12-$H$1)^2+ABS(C12-$H$2)^2)</f>
        <v>3.1622776601683795</v>
      </c>
      <c r="E12">
        <f>SQRT(ABS(B12-$H$3)^2+ABS(C12-$H$4)^2)</f>
        <v>5.0990195135927845</v>
      </c>
      <c r="F12" t="str">
        <f>IF((D12 &lt; E12),$D$1,$E$1)</f>
        <v>group1</v>
      </c>
      <c r="I12">
        <v>17</v>
      </c>
      <c r="J12">
        <v>2</v>
      </c>
      <c r="K12">
        <v>2</v>
      </c>
      <c r="L12">
        <f>SQRT(ABS(J12-$P$1)^2+ABS(K12-$P$2)^2)</f>
        <v>2.8196477125946955</v>
      </c>
      <c r="M12">
        <f>SQRT(ABS(J12-$P$3)^2+ABS(K12-$P$4)^2)</f>
        <v>2.7892651361962706</v>
      </c>
      <c r="N12" t="str">
        <f>IF((L12 &lt; M12),$D$1,$E$1)</f>
        <v>group2</v>
      </c>
      <c r="Q12">
        <v>17</v>
      </c>
      <c r="R12">
        <v>2</v>
      </c>
      <c r="S12">
        <v>2</v>
      </c>
      <c r="T12">
        <f t="shared" si="0"/>
        <v>3.101612483854165</v>
      </c>
      <c r="U12">
        <f t="shared" si="1"/>
        <v>2.5356955783602455</v>
      </c>
      <c r="V12" t="str">
        <f>IF((T12 &lt; U12),$D$1,$E$1)</f>
        <v>group2</v>
      </c>
    </row>
    <row r="13" spans="1:24" x14ac:dyDescent="0.25">
      <c r="A13">
        <v>1</v>
      </c>
      <c r="B13">
        <v>3</v>
      </c>
      <c r="C13">
        <v>6</v>
      </c>
      <c r="D13">
        <f>SQRT(ABS(B13-$H$1)^2+ABS(C13-$H$2)^2)</f>
        <v>2.8284271247461903</v>
      </c>
      <c r="E13">
        <f>SQRT(ABS(B13-$H$3)^2+ABS(C13-$H$4)^2)</f>
        <v>0</v>
      </c>
      <c r="F13" t="str">
        <f>IF((D13 &lt; E13),$D$1,$E$1)</f>
        <v>group2</v>
      </c>
      <c r="I13">
        <v>1</v>
      </c>
      <c r="J13">
        <v>3</v>
      </c>
      <c r="K13">
        <v>6</v>
      </c>
      <c r="L13">
        <f>SQRT(ABS(J13-$P$1)^2+ABS(K13-$P$2)^2)</f>
        <v>3.4172629325840913</v>
      </c>
      <c r="M13">
        <f>SQRT(ABS(J13-$P$3)^2+ABS(K13-$P$4)^2)</f>
        <v>1.3341664064126331</v>
      </c>
      <c r="N13" t="str">
        <f>IF((L13 &lt; M13),$D$1,$E$1)</f>
        <v>group2</v>
      </c>
      <c r="Q13">
        <v>1</v>
      </c>
      <c r="R13">
        <v>3</v>
      </c>
      <c r="S13">
        <v>6</v>
      </c>
      <c r="T13">
        <f t="shared" si="0"/>
        <v>3.4669871646719432</v>
      </c>
      <c r="U13">
        <f t="shared" si="1"/>
        <v>1.5876590178702714</v>
      </c>
      <c r="V13" t="str">
        <f>IF((T13 &lt; U13),$D$1,$E$1)</f>
        <v>group2</v>
      </c>
    </row>
    <row r="14" spans="1:24" x14ac:dyDescent="0.25">
      <c r="A14">
        <v>2</v>
      </c>
      <c r="B14">
        <v>4</v>
      </c>
      <c r="C14">
        <v>6</v>
      </c>
      <c r="D14">
        <f>SQRT(ABS(B14-$H$1)^2+ABS(C14-$H$2)^2)</f>
        <v>2.2360679774997898</v>
      </c>
      <c r="E14">
        <f>SQRT(ABS(B14-$H$3)^2+ABS(C14-$H$4)^2)</f>
        <v>1</v>
      </c>
      <c r="F14" t="str">
        <f>IF((D14 &lt; E14),$D$1,$E$1)</f>
        <v>group2</v>
      </c>
      <c r="I14">
        <v>2</v>
      </c>
      <c r="J14">
        <v>4</v>
      </c>
      <c r="K14">
        <v>6</v>
      </c>
      <c r="L14">
        <f>SQRT(ABS(J14-$P$1)^2+ABS(K14-$P$2)^2)</f>
        <v>3.0667505078969093</v>
      </c>
      <c r="M14">
        <f>SQRT(ABS(J14-$P$3)^2+ABS(K14-$P$4)^2)</f>
        <v>1.8384776310850233</v>
      </c>
      <c r="N14" t="str">
        <f>IF((L14 &lt; M14),$D$1,$E$1)</f>
        <v>group2</v>
      </c>
      <c r="Q14">
        <v>2</v>
      </c>
      <c r="R14">
        <v>4</v>
      </c>
      <c r="S14">
        <v>6</v>
      </c>
      <c r="T14">
        <f t="shared" si="0"/>
        <v>3.0364452901377956</v>
      </c>
      <c r="U14">
        <f t="shared" si="1"/>
        <v>2.0610516452281158</v>
      </c>
      <c r="V14" t="str">
        <f>IF((T14 &lt; U14),$D$1,$E$1)</f>
        <v>group2</v>
      </c>
    </row>
    <row r="15" spans="1:24" x14ac:dyDescent="0.25">
      <c r="A15">
        <v>3</v>
      </c>
      <c r="B15">
        <v>5</v>
      </c>
      <c r="C15">
        <v>6</v>
      </c>
      <c r="D15">
        <f>SQRT(ABS(B15-$H$1)^2+ABS(C15-$H$2)^2)</f>
        <v>2</v>
      </c>
      <c r="E15">
        <f>SQRT(ABS(B15-$H$3)^2+ABS(C15-$H$4)^2)</f>
        <v>2</v>
      </c>
      <c r="F15" t="str">
        <f>IF((D15 &lt; E15),$D$1,$E$1)</f>
        <v>group2</v>
      </c>
      <c r="I15">
        <v>3</v>
      </c>
      <c r="J15">
        <v>5</v>
      </c>
      <c r="K15">
        <v>6</v>
      </c>
      <c r="L15">
        <f>SQRT(ABS(J15-$P$1)^2+ABS(K15-$P$2)^2)</f>
        <v>3.0219582070172111</v>
      </c>
      <c r="M15">
        <f>SQRT(ABS(J15-$P$3)^2+ABS(K15-$P$4)^2)</f>
        <v>2.6419689627245808</v>
      </c>
      <c r="N15" t="str">
        <f>IF((L15 &lt; M15),$D$1,$E$1)</f>
        <v>group2</v>
      </c>
      <c r="Q15">
        <v>3</v>
      </c>
      <c r="R15">
        <v>5</v>
      </c>
      <c r="S15">
        <v>6</v>
      </c>
      <c r="T15">
        <f t="shared" si="0"/>
        <v>2.9017236257093817</v>
      </c>
      <c r="U15">
        <f t="shared" si="1"/>
        <v>2.8240408303652855</v>
      </c>
      <c r="V15" t="str">
        <f>IF((T15 &lt; U15),$D$1,$E$1)</f>
        <v>group2</v>
      </c>
    </row>
    <row r="16" spans="1:24" x14ac:dyDescent="0.25">
      <c r="A16">
        <v>4</v>
      </c>
      <c r="B16">
        <v>2</v>
      </c>
      <c r="C16">
        <v>5</v>
      </c>
      <c r="D16">
        <f>SQRT(ABS(B16-$H$1)^2+ABS(C16-$H$2)^2)</f>
        <v>3.1622776601683795</v>
      </c>
      <c r="E16">
        <f>SQRT(ABS(B16-$H$3)^2+ABS(C16-$H$4)^2)</f>
        <v>1.4142135623730951</v>
      </c>
      <c r="F16" t="str">
        <f>IF((D16 &lt; E16),$D$1,$E$1)</f>
        <v>group2</v>
      </c>
      <c r="I16">
        <v>4</v>
      </c>
      <c r="J16">
        <v>2</v>
      </c>
      <c r="K16">
        <v>5</v>
      </c>
      <c r="L16">
        <f>SQRT(ABS(J16-$P$1)^2+ABS(K16-$P$2)^2)</f>
        <v>3.3091408587638722</v>
      </c>
      <c r="M16">
        <f>SQRT(ABS(J16-$P$3)^2+ABS(K16-$P$4)^2)</f>
        <v>0.761577310586391</v>
      </c>
      <c r="N16" t="str">
        <f>IF((L16 &lt; M16),$D$1,$E$1)</f>
        <v>group2</v>
      </c>
      <c r="Q16">
        <v>4</v>
      </c>
      <c r="R16">
        <v>2</v>
      </c>
      <c r="S16">
        <v>5</v>
      </c>
      <c r="T16">
        <f t="shared" si="0"/>
        <v>3.4669871646719432</v>
      </c>
      <c r="U16">
        <f t="shared" si="1"/>
        <v>0.83814040520844446</v>
      </c>
      <c r="V16" t="str">
        <f>IF((T16 &lt; U16),$D$1,$E$1)</f>
        <v>group2</v>
      </c>
    </row>
    <row r="17" spans="1:22" x14ac:dyDescent="0.25">
      <c r="A17">
        <v>5</v>
      </c>
      <c r="B17">
        <v>3</v>
      </c>
      <c r="C17">
        <v>5</v>
      </c>
      <c r="D17">
        <f>SQRT(ABS(B17-$H$1)^2+ABS(C17-$H$2)^2)</f>
        <v>2.2360679774997898</v>
      </c>
      <c r="E17">
        <f>SQRT(ABS(B17-$H$3)^2+ABS(C17-$H$4)^2)</f>
        <v>1</v>
      </c>
      <c r="F17" t="str">
        <f>IF((D17 &lt; E17),$D$1,$E$1)</f>
        <v>group2</v>
      </c>
      <c r="I17">
        <v>5</v>
      </c>
      <c r="J17">
        <v>3</v>
      </c>
      <c r="K17">
        <v>5</v>
      </c>
      <c r="L17">
        <f>SQRT(ABS(J17-$P$1)^2+ABS(K17-$P$2)^2)</f>
        <v>2.5841218915548905</v>
      </c>
      <c r="M17">
        <f>SQRT(ABS(J17-$P$3)^2+ABS(K17-$P$4)^2)</f>
        <v>0.42426406871192829</v>
      </c>
      <c r="N17" t="str">
        <f>IF((L17 &lt; M17),$D$1,$E$1)</f>
        <v>group2</v>
      </c>
      <c r="Q17">
        <v>5</v>
      </c>
      <c r="R17">
        <v>3</v>
      </c>
      <c r="S17">
        <v>5</v>
      </c>
      <c r="T17">
        <f t="shared" si="0"/>
        <v>2.6870057685088806</v>
      </c>
      <c r="U17">
        <f t="shared" si="1"/>
        <v>0.65555477735708945</v>
      </c>
      <c r="V17" t="str">
        <f>IF((T17 &lt; U17),$D$1,$E$1)</f>
        <v>group2</v>
      </c>
    </row>
    <row r="18" spans="1:22" x14ac:dyDescent="0.25">
      <c r="A18">
        <v>6</v>
      </c>
      <c r="B18">
        <v>4</v>
      </c>
      <c r="C18">
        <v>5</v>
      </c>
      <c r="D18">
        <f>SQRT(ABS(B18-$H$1)^2+ABS(C18-$H$2)^2)</f>
        <v>1.4142135623730951</v>
      </c>
      <c r="E18">
        <f>SQRT(ABS(B18-$H$3)^2+ABS(C18-$H$4)^2)</f>
        <v>1.4142135623730951</v>
      </c>
      <c r="F18" t="str">
        <f>IF((D18 &lt; E18),$D$1,$E$1)</f>
        <v>group2</v>
      </c>
      <c r="I18">
        <v>6</v>
      </c>
      <c r="J18">
        <v>4</v>
      </c>
      <c r="K18">
        <v>5</v>
      </c>
      <c r="L18">
        <f>SQRT(ABS(J18-$P$1)^2+ABS(K18-$P$2)^2)</f>
        <v>2.0987993419300355</v>
      </c>
      <c r="M18">
        <f>SQRT(ABS(J18-$P$3)^2+ABS(K18-$P$4)^2)</f>
        <v>1.3341664064126331</v>
      </c>
      <c r="N18" t="str">
        <f>IF((L18 &lt; M18),$D$1,$E$1)</f>
        <v>group2</v>
      </c>
      <c r="Q18">
        <v>6</v>
      </c>
      <c r="R18">
        <v>4</v>
      </c>
      <c r="S18">
        <v>5</v>
      </c>
      <c r="T18">
        <f t="shared" si="0"/>
        <v>2.1023796041628642</v>
      </c>
      <c r="U18">
        <f t="shared" si="1"/>
        <v>1.4686813110366832</v>
      </c>
      <c r="V18" t="str">
        <f>IF((T18 &lt; U18),$D$1,$E$1)</f>
        <v>group2</v>
      </c>
    </row>
    <row r="19" spans="1:22" x14ac:dyDescent="0.25">
      <c r="A19">
        <v>9</v>
      </c>
      <c r="B19">
        <v>1</v>
      </c>
      <c r="C19">
        <v>4</v>
      </c>
      <c r="D19">
        <f>SQRT(ABS(B19-$H$1)^2+ABS(C19-$H$2)^2)</f>
        <v>4</v>
      </c>
      <c r="E19">
        <f>SQRT(ABS(B19-$H$3)^2+ABS(C19-$H$4)^2)</f>
        <v>2.8284271247461903</v>
      </c>
      <c r="F19" t="str">
        <f>IF((D19 &lt; E19),$D$1,$E$1)</f>
        <v>group2</v>
      </c>
      <c r="I19">
        <v>9</v>
      </c>
      <c r="J19">
        <v>1</v>
      </c>
      <c r="K19">
        <v>4</v>
      </c>
      <c r="L19">
        <f>SQRT(ABS(J19-$P$1)^2+ABS(K19-$P$2)^2)</f>
        <v>3.7713579113984621</v>
      </c>
      <c r="M19">
        <f>SQRT(ABS(J19-$P$3)^2+ABS(K19-$P$4)^2)</f>
        <v>1.8384776310850237</v>
      </c>
      <c r="N19" t="str">
        <f>IF((L19 &lt; M19),$D$1,$E$1)</f>
        <v>group2</v>
      </c>
      <c r="Q19">
        <v>9</v>
      </c>
      <c r="R19">
        <v>1</v>
      </c>
      <c r="S19">
        <v>4</v>
      </c>
      <c r="T19">
        <f t="shared" si="0"/>
        <v>4.0024992192379001</v>
      </c>
      <c r="U19">
        <f t="shared" si="1"/>
        <v>1.6983219720244911</v>
      </c>
      <c r="V19" t="str">
        <f>IF((T19 &lt; U19),$D$1,$E$1)</f>
        <v>group2</v>
      </c>
    </row>
    <row r="20" spans="1:22" x14ac:dyDescent="0.25">
      <c r="A20">
        <v>10</v>
      </c>
      <c r="B20">
        <v>2</v>
      </c>
      <c r="C20">
        <v>4</v>
      </c>
      <c r="D20">
        <f>SQRT(ABS(B20-$H$1)^2+ABS(C20-$H$2)^2)</f>
        <v>3</v>
      </c>
      <c r="E20">
        <f>SQRT(ABS(B20-$H$3)^2+ABS(C20-$H$4)^2)</f>
        <v>2.2360679774997898</v>
      </c>
      <c r="F20" t="str">
        <f>IF((D20 &lt; E20),$D$1,$E$1)</f>
        <v>group2</v>
      </c>
      <c r="I20">
        <v>10</v>
      </c>
      <c r="J20">
        <v>2</v>
      </c>
      <c r="K20">
        <v>4</v>
      </c>
      <c r="L20">
        <f>SQRT(ABS(J20-$P$1)^2+ABS(K20-$P$2)^2)</f>
        <v>2.8196477125946955</v>
      </c>
      <c r="M20">
        <f>SQRT(ABS(J20-$P$3)^2+ABS(K20-$P$4)^2)</f>
        <v>0.9899494936611668</v>
      </c>
      <c r="N20" t="str">
        <f>IF((L20 &lt; M20),$D$1,$E$1)</f>
        <v>group2</v>
      </c>
      <c r="Q20">
        <v>10</v>
      </c>
      <c r="R20">
        <v>2</v>
      </c>
      <c r="S20">
        <v>4</v>
      </c>
      <c r="T20">
        <f t="shared" si="0"/>
        <v>3.0364452901377956</v>
      </c>
      <c r="U20">
        <f t="shared" si="1"/>
        <v>0.78202956973114757</v>
      </c>
      <c r="V20" t="str">
        <f>IF((T20 &lt; U20),$D$1,$E$1)</f>
        <v>group2</v>
      </c>
    </row>
    <row r="21" spans="1:22" x14ac:dyDescent="0.25">
      <c r="A21">
        <v>13</v>
      </c>
      <c r="B21">
        <v>1</v>
      </c>
      <c r="C21">
        <v>3</v>
      </c>
      <c r="D21">
        <f>SQRT(ABS(B21-$H$1)^2+ABS(C21-$H$2)^2)</f>
        <v>4.1231056256176606</v>
      </c>
      <c r="E21">
        <f>SQRT(ABS(B21-$H$3)^2+ABS(C21-$H$4)^2)</f>
        <v>3.6055512754639891</v>
      </c>
      <c r="F21" t="str">
        <f>IF((D21 &lt; E21),$D$1,$E$1)</f>
        <v>group2</v>
      </c>
      <c r="I21">
        <v>13</v>
      </c>
      <c r="J21">
        <v>1</v>
      </c>
      <c r="K21">
        <v>3</v>
      </c>
      <c r="L21">
        <f>SQRT(ABS(J21-$P$1)^2+ABS(K21-$P$2)^2)</f>
        <v>3.6363636363636367</v>
      </c>
      <c r="M21">
        <f>SQRT(ABS(J21-$P$3)^2+ABS(K21-$P$4)^2)</f>
        <v>2.4041630560342617</v>
      </c>
      <c r="N21" t="str">
        <f>IF((L21 &lt; M21),$D$1,$E$1)</f>
        <v>group2</v>
      </c>
      <c r="Q21">
        <v>13</v>
      </c>
      <c r="R21">
        <v>1</v>
      </c>
      <c r="S21">
        <v>3</v>
      </c>
      <c r="T21">
        <f t="shared" si="0"/>
        <v>3.9012818406262322</v>
      </c>
      <c r="U21">
        <f t="shared" si="1"/>
        <v>2.1893808325076898</v>
      </c>
      <c r="V21" t="str">
        <f>IF((T21 &lt; U21),$D$1,$E$1)</f>
        <v>group2</v>
      </c>
    </row>
    <row r="22" spans="1:22" x14ac:dyDescent="0.25">
      <c r="A22">
        <v>14</v>
      </c>
      <c r="B22">
        <v>2</v>
      </c>
      <c r="C22">
        <v>3</v>
      </c>
      <c r="D22">
        <f>SQRT(ABS(B22-$H$1)^2+ABS(C22-$H$2)^2)</f>
        <v>3.1622776601683795</v>
      </c>
      <c r="E22">
        <f>SQRT(ABS(B22-$H$3)^2+ABS(C22-$H$4)^2)</f>
        <v>3.1622776601683795</v>
      </c>
      <c r="F22" t="str">
        <f>IF((D22 &lt; E22),$D$1,$E$1)</f>
        <v>group2</v>
      </c>
      <c r="I22">
        <v>14</v>
      </c>
      <c r="J22">
        <v>2</v>
      </c>
      <c r="K22">
        <v>3</v>
      </c>
      <c r="L22">
        <f>SQRT(ABS(J22-$P$1)^2+ABS(K22-$P$2)^2)</f>
        <v>2.6363636363636367</v>
      </c>
      <c r="M22">
        <f>SQRT(ABS(J22-$P$3)^2+ABS(K22-$P$4)^2)</f>
        <v>1.8384776310850237</v>
      </c>
      <c r="N22" t="str">
        <f>IF((L22 &lt; M22),$D$1,$E$1)</f>
        <v>group2</v>
      </c>
      <c r="Q22">
        <v>14</v>
      </c>
      <c r="R22">
        <v>2</v>
      </c>
      <c r="S22">
        <v>3</v>
      </c>
      <c r="T22">
        <f t="shared" si="0"/>
        <v>2.9017236257093821</v>
      </c>
      <c r="U22">
        <f t="shared" si="1"/>
        <v>1.5876590178702705</v>
      </c>
      <c r="V22" t="str">
        <f>IF((T22 &lt; U22),$D$1,$E$1)</f>
        <v>group2</v>
      </c>
    </row>
    <row r="24" spans="1:22" x14ac:dyDescent="0.25">
      <c r="B24" t="s">
        <v>12</v>
      </c>
      <c r="C24" t="s">
        <v>13</v>
      </c>
      <c r="D24" t="s">
        <v>14</v>
      </c>
      <c r="E24" t="s">
        <v>15</v>
      </c>
      <c r="F24" t="s">
        <v>16</v>
      </c>
    </row>
    <row r="25" spans="1:22" x14ac:dyDescent="0.25">
      <c r="A25" t="s">
        <v>17</v>
      </c>
      <c r="B25">
        <v>1.6</v>
      </c>
      <c r="C25">
        <v>4</v>
      </c>
      <c r="D25">
        <v>1.6</v>
      </c>
      <c r="E25">
        <v>3.8</v>
      </c>
      <c r="F25">
        <v>49</v>
      </c>
      <c r="G25" t="s">
        <v>17</v>
      </c>
      <c r="H25">
        <v>1.8</v>
      </c>
      <c r="I25">
        <v>3.8</v>
      </c>
      <c r="J25">
        <v>1.8</v>
      </c>
      <c r="K25">
        <v>4.5</v>
      </c>
      <c r="L25">
        <v>49</v>
      </c>
      <c r="M25" t="s">
        <v>17</v>
      </c>
      <c r="N25">
        <f>PI()*(1)^2</f>
        <v>3.1415926535897931</v>
      </c>
      <c r="O25">
        <f>PI()*(1.5)^2</f>
        <v>7.0685834705770345</v>
      </c>
      <c r="P25">
        <f>PI()*(1.4)^2</f>
        <v>6.1575216010359934</v>
      </c>
      <c r="Q25">
        <f>PI()*(1)^2</f>
        <v>3.1415926535897931</v>
      </c>
      <c r="R25">
        <v>100</v>
      </c>
    </row>
    <row r="26" spans="1:22" x14ac:dyDescent="0.25">
      <c r="A26" t="s">
        <v>14</v>
      </c>
      <c r="B26">
        <v>4</v>
      </c>
      <c r="C26">
        <v>6</v>
      </c>
      <c r="D26">
        <v>3</v>
      </c>
      <c r="E26">
        <v>4</v>
      </c>
      <c r="F26">
        <f>SUM(B26:E26)+2</f>
        <v>19</v>
      </c>
      <c r="G26" t="s">
        <v>14</v>
      </c>
      <c r="H26">
        <v>4</v>
      </c>
      <c r="I26">
        <v>6</v>
      </c>
      <c r="J26">
        <v>4</v>
      </c>
      <c r="K26">
        <v>4</v>
      </c>
      <c r="L26">
        <f>SUM(H26:K26)+2</f>
        <v>20</v>
      </c>
      <c r="M26" t="s">
        <v>14</v>
      </c>
      <c r="N26">
        <v>4</v>
      </c>
      <c r="O26">
        <v>4</v>
      </c>
      <c r="P26">
        <v>3</v>
      </c>
      <c r="Q26">
        <v>2</v>
      </c>
      <c r="R26">
        <v>6</v>
      </c>
    </row>
    <row r="27" spans="1:22" x14ac:dyDescent="0.25">
      <c r="A27" t="s">
        <v>18</v>
      </c>
      <c r="B27">
        <f>(B25/$F$25)*$F$26</f>
        <v>0.62040816326530623</v>
      </c>
      <c r="C27">
        <f t="shared" ref="C27:E27" si="2">(C25/$F$25)*$F$26</f>
        <v>1.5510204081632653</v>
      </c>
      <c r="D27">
        <f t="shared" si="2"/>
        <v>0.62040816326530623</v>
      </c>
      <c r="E27">
        <f t="shared" si="2"/>
        <v>1.4734693877551019</v>
      </c>
      <c r="G27" t="s">
        <v>18</v>
      </c>
      <c r="H27">
        <f>(H25/$L$25)*$L$26</f>
        <v>0.73469387755102045</v>
      </c>
      <c r="I27">
        <f>(I25/$L$25)*$L$26</f>
        <v>1.5510204081632653</v>
      </c>
      <c r="J27">
        <f>(J25/$L$25)*$L$26</f>
        <v>0.73469387755102045</v>
      </c>
      <c r="K27">
        <f>(K25/$L$25)*$L$26</f>
        <v>1.8367346938775511</v>
      </c>
      <c r="M27" t="s">
        <v>18</v>
      </c>
      <c r="N27">
        <f>(N25/$R$25)*$R$26</f>
        <v>0.1884955592153876</v>
      </c>
      <c r="O27">
        <f t="shared" ref="O27:Q27" si="3">(O25/$R$25)*$R$26</f>
        <v>0.42411500823462212</v>
      </c>
      <c r="P27">
        <f t="shared" si="3"/>
        <v>0.36945129606215965</v>
      </c>
      <c r="Q27">
        <f t="shared" si="3"/>
        <v>0.1884955592153876</v>
      </c>
    </row>
    <row r="28" spans="1:22" x14ac:dyDescent="0.25">
      <c r="A28" t="s">
        <v>19</v>
      </c>
      <c r="B28">
        <f>$F$26-B26</f>
        <v>15</v>
      </c>
      <c r="C28">
        <f t="shared" ref="C28:E29" si="4">$F$26-C26</f>
        <v>13</v>
      </c>
      <c r="D28">
        <f t="shared" si="4"/>
        <v>16</v>
      </c>
      <c r="E28">
        <f t="shared" si="4"/>
        <v>15</v>
      </c>
      <c r="G28" t="s">
        <v>19</v>
      </c>
      <c r="H28">
        <f>$L$26-H26</f>
        <v>16</v>
      </c>
      <c r="I28">
        <f>$L$26-I26</f>
        <v>14</v>
      </c>
      <c r="J28">
        <f>$L$26-J26</f>
        <v>16</v>
      </c>
      <c r="K28">
        <f>$L$26-K26</f>
        <v>16</v>
      </c>
      <c r="M28" t="s">
        <v>19</v>
      </c>
      <c r="N28">
        <f>$R$26-N26</f>
        <v>2</v>
      </c>
      <c r="O28">
        <f t="shared" ref="O28:Q29" si="5">$R$26-O26</f>
        <v>2</v>
      </c>
      <c r="P28">
        <f t="shared" si="5"/>
        <v>3</v>
      </c>
      <c r="Q28">
        <f t="shared" si="5"/>
        <v>4</v>
      </c>
    </row>
    <row r="29" spans="1:22" x14ac:dyDescent="0.25">
      <c r="A29" t="s">
        <v>20</v>
      </c>
      <c r="B29">
        <f>$F$26-B27</f>
        <v>18.379591836734694</v>
      </c>
      <c r="C29">
        <f t="shared" si="4"/>
        <v>17.448979591836736</v>
      </c>
      <c r="D29">
        <f t="shared" si="4"/>
        <v>18.379591836734694</v>
      </c>
      <c r="E29">
        <f t="shared" si="4"/>
        <v>17.526530612244898</v>
      </c>
      <c r="G29" t="s">
        <v>20</v>
      </c>
      <c r="H29">
        <f>$L$26-H27</f>
        <v>19.26530612244898</v>
      </c>
      <c r="I29">
        <f>$L$26-I27</f>
        <v>18.448979591836736</v>
      </c>
      <c r="J29">
        <f>$L$26-J27</f>
        <v>19.26530612244898</v>
      </c>
      <c r="K29">
        <f>$L$26-K27</f>
        <v>18.163265306122447</v>
      </c>
      <c r="M29" t="s">
        <v>20</v>
      </c>
      <c r="N29">
        <f>$R$26-N27</f>
        <v>5.8115044407846126</v>
      </c>
      <c r="O29">
        <f t="shared" si="5"/>
        <v>5.5758849917653777</v>
      </c>
      <c r="P29">
        <f t="shared" si="5"/>
        <v>5.6305487039378406</v>
      </c>
      <c r="Q29">
        <f t="shared" si="5"/>
        <v>5.8115044407846126</v>
      </c>
    </row>
    <row r="30" spans="1:22" x14ac:dyDescent="0.25">
      <c r="A30" t="s">
        <v>21</v>
      </c>
      <c r="B30">
        <f>B26*LOG(B26/B27)+B28*LOG(B28/B29)</f>
        <v>1.9138608978501022</v>
      </c>
      <c r="C30">
        <f t="shared" ref="C30:E30" si="6">C26*LOG(C26/C27)+C28*LOG(C28/C29)</f>
        <v>1.8634555576815071</v>
      </c>
      <c r="D30">
        <f t="shared" si="6"/>
        <v>1.0898771743386577</v>
      </c>
      <c r="E30">
        <f t="shared" si="6"/>
        <v>0.72080504494710529</v>
      </c>
      <c r="G30" t="s">
        <v>21</v>
      </c>
      <c r="H30">
        <f>H26*LOG(H26/H27)+H28*LOG(H28/H29)</f>
        <v>1.6533193765386667</v>
      </c>
      <c r="I30">
        <f t="shared" ref="I30" si="7">I26*LOG(I26/I27)+I28*LOG(I28/I29)</f>
        <v>1.8473820220276336</v>
      </c>
      <c r="J30">
        <f t="shared" ref="J30" si="8">J26*LOG(J26/J27)+J28*LOG(J28/J29)</f>
        <v>1.6533193765386667</v>
      </c>
      <c r="K30">
        <f t="shared" ref="K30" si="9">K26*LOG(K26/K27)+K28*LOG(K28/K29)</f>
        <v>0.47087114430101595</v>
      </c>
      <c r="M30" t="s">
        <v>21</v>
      </c>
      <c r="N30">
        <f>N26*LOG(N26/N27)+N28*LOG(N28/N29)</f>
        <v>4.3805183163281143</v>
      </c>
      <c r="O30">
        <f t="shared" ref="O30" si="10">O26*LOG(O26/O27)+O28*LOG(O28/O29)</f>
        <v>3.0077377770393481</v>
      </c>
      <c r="P30">
        <f t="shared" ref="P30" si="11">P26*LOG(P26/P27)+P28*LOG(P28/P29)</f>
        <v>1.9084037866703643</v>
      </c>
      <c r="Q30">
        <f t="shared" ref="Q30" si="12">Q26*LOG(Q26/Q27)+Q28*LOG(Q28/Q29)</f>
        <v>1.402543414483082</v>
      </c>
    </row>
    <row r="31" spans="1:22" x14ac:dyDescent="0.25">
      <c r="B31" t="s">
        <v>22</v>
      </c>
    </row>
    <row r="32" spans="1:22" x14ac:dyDescent="0.25">
      <c r="A32" t="s">
        <v>17</v>
      </c>
      <c r="B32">
        <v>12.5</v>
      </c>
    </row>
    <row r="33" spans="1:24" x14ac:dyDescent="0.25">
      <c r="A33" t="s">
        <v>14</v>
      </c>
      <c r="B33">
        <f>F26-2</f>
        <v>17</v>
      </c>
    </row>
    <row r="34" spans="1:24" x14ac:dyDescent="0.25">
      <c r="A34" t="s">
        <v>18</v>
      </c>
      <c r="B34">
        <f>(B32/$F$25)*$F$26</f>
        <v>4.8469387755102042</v>
      </c>
    </row>
    <row r="35" spans="1:24" x14ac:dyDescent="0.25">
      <c r="A35" t="s">
        <v>19</v>
      </c>
      <c r="B35">
        <f>$F$26-B33</f>
        <v>2</v>
      </c>
    </row>
    <row r="36" spans="1:24" x14ac:dyDescent="0.25">
      <c r="A36" t="s">
        <v>20</v>
      </c>
      <c r="B36">
        <f>$F$26-B34</f>
        <v>14.153061224489797</v>
      </c>
    </row>
    <row r="37" spans="1:24" x14ac:dyDescent="0.25">
      <c r="A37" t="s">
        <v>21</v>
      </c>
      <c r="B37">
        <f>B33*LOG(B33/B34)+B35*LOG(B35/B36)</f>
        <v>7.5650428071467202</v>
      </c>
    </row>
    <row r="39" spans="1:24" x14ac:dyDescent="0.25">
      <c r="B39" t="s">
        <v>12</v>
      </c>
      <c r="C39" t="s">
        <v>13</v>
      </c>
      <c r="D39" t="s">
        <v>14</v>
      </c>
      <c r="E39" t="s">
        <v>15</v>
      </c>
      <c r="F39" t="s">
        <v>18</v>
      </c>
      <c r="G39" t="s">
        <v>23</v>
      </c>
      <c r="H39" t="s">
        <v>24</v>
      </c>
      <c r="I39" t="s">
        <v>25</v>
      </c>
      <c r="J39" t="s">
        <v>26</v>
      </c>
      <c r="N39" t="s">
        <v>12</v>
      </c>
      <c r="O39" t="s">
        <v>13</v>
      </c>
      <c r="P39" t="s">
        <v>14</v>
      </c>
      <c r="Q39" t="s">
        <v>15</v>
      </c>
      <c r="R39" t="s">
        <v>18</v>
      </c>
      <c r="S39" t="s">
        <v>23</v>
      </c>
      <c r="T39" t="s">
        <v>24</v>
      </c>
      <c r="U39" t="s">
        <v>25</v>
      </c>
      <c r="V39" t="s">
        <v>26</v>
      </c>
    </row>
    <row r="40" spans="1:24" x14ac:dyDescent="0.25">
      <c r="A40" t="s">
        <v>27</v>
      </c>
      <c r="B40">
        <v>42</v>
      </c>
      <c r="C40">
        <v>39</v>
      </c>
      <c r="D40">
        <v>37</v>
      </c>
      <c r="E40">
        <v>38</v>
      </c>
      <c r="F40">
        <v>36</v>
      </c>
      <c r="G40">
        <v>34</v>
      </c>
      <c r="H40">
        <v>36</v>
      </c>
      <c r="I40">
        <v>34</v>
      </c>
      <c r="J40">
        <v>41</v>
      </c>
      <c r="M40" t="s">
        <v>27</v>
      </c>
      <c r="N40">
        <v>42</v>
      </c>
      <c r="O40">
        <v>39</v>
      </c>
      <c r="P40">
        <v>37</v>
      </c>
      <c r="Q40">
        <v>36</v>
      </c>
      <c r="R40">
        <v>34</v>
      </c>
      <c r="S40">
        <v>41</v>
      </c>
      <c r="T40">
        <v>33</v>
      </c>
      <c r="U40">
        <v>46</v>
      </c>
      <c r="V40">
        <v>41</v>
      </c>
    </row>
    <row r="41" spans="1:24" x14ac:dyDescent="0.25">
      <c r="A41" t="s">
        <v>28</v>
      </c>
      <c r="B41">
        <f>AVERAGE(C40,E40)</f>
        <v>38.5</v>
      </c>
      <c r="C41">
        <f>AVERAGE(B40,D40,F40)</f>
        <v>38.333333333333336</v>
      </c>
      <c r="D41">
        <f>AVERAGE(C40,G40)</f>
        <v>36.5</v>
      </c>
      <c r="E41">
        <f>AVERAGE(B40,F40,H40)</f>
        <v>38</v>
      </c>
      <c r="F41">
        <f>AVERAGE(C40,E40,G40,I40)</f>
        <v>36.25</v>
      </c>
      <c r="G41">
        <f>AVERAGE(D40,F40,J40)</f>
        <v>38</v>
      </c>
      <c r="H41">
        <f>AVERAGE(E40,I40)</f>
        <v>36</v>
      </c>
      <c r="I41">
        <f>AVERAGE(H40,J40,F40)</f>
        <v>37.666666666666664</v>
      </c>
      <c r="J41">
        <f>AVERAGE(I40,G40)</f>
        <v>34</v>
      </c>
      <c r="K41" t="s">
        <v>31</v>
      </c>
      <c r="L41" t="s">
        <v>32</v>
      </c>
      <c r="M41" t="s">
        <v>28</v>
      </c>
      <c r="N41">
        <f>O40</f>
        <v>39</v>
      </c>
      <c r="O41">
        <f>AVERAGE(N40,P40)</f>
        <v>39.5</v>
      </c>
      <c r="P41">
        <f>AVERAGE(O40,Q40)</f>
        <v>37.5</v>
      </c>
      <c r="Q41">
        <f>AVERAGE(P40,R40)</f>
        <v>35.5</v>
      </c>
      <c r="R41">
        <f>AVERAGE(Q40,S40)</f>
        <v>38.5</v>
      </c>
      <c r="S41">
        <f>AVERAGE(R40,T40)</f>
        <v>33.5</v>
      </c>
      <c r="T41">
        <f>AVERAGE(S40,U40)</f>
        <v>43.5</v>
      </c>
      <c r="U41">
        <f>AVERAGE(T40,V40)</f>
        <v>37</v>
      </c>
      <c r="V41">
        <f>U40</f>
        <v>46</v>
      </c>
      <c r="W41" t="s">
        <v>31</v>
      </c>
      <c r="X41" t="s">
        <v>32</v>
      </c>
    </row>
    <row r="42" spans="1:24" x14ac:dyDescent="0.25">
      <c r="A42" t="s">
        <v>29</v>
      </c>
      <c r="B42">
        <f>B40-B41</f>
        <v>3.5</v>
      </c>
      <c r="C42">
        <f t="shared" ref="C42:J42" si="13">C40-C41</f>
        <v>0.6666666666666643</v>
      </c>
      <c r="D42">
        <f t="shared" si="13"/>
        <v>0.5</v>
      </c>
      <c r="E42">
        <f t="shared" si="13"/>
        <v>0</v>
      </c>
      <c r="F42">
        <f t="shared" si="13"/>
        <v>-0.25</v>
      </c>
      <c r="G42">
        <f t="shared" si="13"/>
        <v>-4</v>
      </c>
      <c r="H42">
        <f t="shared" si="13"/>
        <v>0</v>
      </c>
      <c r="I42">
        <f t="shared" si="13"/>
        <v>-3.6666666666666643</v>
      </c>
      <c r="J42">
        <f t="shared" si="13"/>
        <v>7</v>
      </c>
      <c r="K42">
        <f>AVERAGE(B42:J42)</f>
        <v>0.41666666666666669</v>
      </c>
      <c r="L42">
        <f>STDEV(B42:J42)</f>
        <v>3.3520308935197942</v>
      </c>
      <c r="M42" t="s">
        <v>29</v>
      </c>
      <c r="N42">
        <f>N40-N41</f>
        <v>3</v>
      </c>
      <c r="O42">
        <f t="shared" ref="O42:V42" si="14">O40-O41</f>
        <v>-0.5</v>
      </c>
      <c r="P42">
        <f t="shared" si="14"/>
        <v>-0.5</v>
      </c>
      <c r="Q42">
        <f t="shared" si="14"/>
        <v>0.5</v>
      </c>
      <c r="R42">
        <f t="shared" si="14"/>
        <v>-4.5</v>
      </c>
      <c r="S42">
        <f t="shared" si="14"/>
        <v>7.5</v>
      </c>
      <c r="T42">
        <f t="shared" si="14"/>
        <v>-10.5</v>
      </c>
      <c r="U42">
        <f t="shared" si="14"/>
        <v>9</v>
      </c>
      <c r="V42">
        <f t="shared" si="14"/>
        <v>-5</v>
      </c>
      <c r="W42">
        <f>AVERAGE(N42:V42)</f>
        <v>-0.1111111111111111</v>
      </c>
      <c r="X42">
        <f>STDEV(N42:V42)</f>
        <v>6.1480575071408623</v>
      </c>
    </row>
    <row r="43" spans="1:24" x14ac:dyDescent="0.25">
      <c r="A43" t="s">
        <v>30</v>
      </c>
      <c r="B43">
        <f>ABS((B42-$K$42)/$L$42)</f>
        <v>0.91984036880271247</v>
      </c>
      <c r="C43">
        <f t="shared" ref="C43:J43" si="15">ABS((C42-$K$42)/$L$42)</f>
        <v>7.4581651524543546E-2</v>
      </c>
      <c r="D43">
        <f t="shared" si="15"/>
        <v>2.4860550508181412E-2</v>
      </c>
      <c r="E43">
        <f t="shared" si="15"/>
        <v>0.1243027525409071</v>
      </c>
      <c r="F43">
        <f t="shared" si="15"/>
        <v>0.19888440406545138</v>
      </c>
      <c r="G43">
        <f t="shared" si="15"/>
        <v>1.3176091769336153</v>
      </c>
      <c r="H43">
        <f t="shared" si="15"/>
        <v>0.1243027525409071</v>
      </c>
      <c r="I43">
        <f t="shared" si="15"/>
        <v>1.2181669749008888</v>
      </c>
      <c r="J43">
        <f t="shared" si="15"/>
        <v>1.963983490146332</v>
      </c>
      <c r="M43" t="s">
        <v>30</v>
      </c>
      <c r="N43">
        <f>ABS((N42-$W$42)/$X$42)</f>
        <v>0.50603155671488265</v>
      </c>
      <c r="O43">
        <f>ABS((O42-$W$42)/$X$42)</f>
        <v>6.3253944589360331E-2</v>
      </c>
      <c r="P43">
        <f>ABS((P42-$W$42)/$X$42)</f>
        <v>6.3253944589360331E-2</v>
      </c>
      <c r="Q43">
        <f>ABS((Q42-$W$42)/$X$42)</f>
        <v>9.9399055783280524E-2</v>
      </c>
      <c r="R43">
        <f>ABS((R42-$W$42)/$X$42)</f>
        <v>0.71386594607992371</v>
      </c>
      <c r="S43">
        <f>ABS((S42-$W$42)/$X$42)</f>
        <v>1.2379700583917663</v>
      </c>
      <c r="T43">
        <f>ABS((T42-$W$42)/$X$42)</f>
        <v>1.6897839483157688</v>
      </c>
      <c r="U43">
        <f>ABS((U42-$W$42)/$X$42)</f>
        <v>1.4819495589507277</v>
      </c>
      <c r="V43">
        <f>ABS((V42-$W$42)/$X$42)</f>
        <v>0.79519244626624419</v>
      </c>
    </row>
  </sheetData>
  <sortState xmlns:xlrd2="http://schemas.microsoft.com/office/spreadsheetml/2017/richdata2" ref="I2:N22">
    <sortCondition ref="N2:N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Eagon</dc:creator>
  <cp:lastModifiedBy>Matthew Eagon</cp:lastModifiedBy>
  <dcterms:created xsi:type="dcterms:W3CDTF">2020-11-16T20:04:10Z</dcterms:created>
  <dcterms:modified xsi:type="dcterms:W3CDTF">2020-11-17T02:31:47Z</dcterms:modified>
</cp:coreProperties>
</file>