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0CB3870-09DC-440D-891D-7E3928111E81}" xr6:coauthVersionLast="46" xr6:coauthVersionMax="46" xr10:uidLastSave="{00000000-0000-0000-0000-000000000000}"/>
  <bookViews>
    <workbookView xWindow="1275" yWindow="345" windowWidth="23190" windowHeight="14520" activeTab="1" xr2:uid="{ED5908A0-7B0D-4B4D-9F1A-E0D6AE5686BF}"/>
  </bookViews>
  <sheets>
    <sheet name="TOPSIS" sheetId="1" r:id="rId1"/>
    <sheet name="AH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2" l="1"/>
  <c r="S21" i="2"/>
  <c r="N21" i="2"/>
  <c r="N22" i="2" s="1"/>
  <c r="S20" i="2"/>
  <c r="O17" i="2"/>
  <c r="N17" i="2"/>
  <c r="T13" i="2" s="1"/>
  <c r="Q16" i="2"/>
  <c r="Q17" i="2" s="1"/>
  <c r="P16" i="2"/>
  <c r="O16" i="2"/>
  <c r="U16" i="2" s="1"/>
  <c r="N16" i="2"/>
  <c r="T16" i="2" s="1"/>
  <c r="U15" i="2"/>
  <c r="T15" i="2"/>
  <c r="P15" i="2"/>
  <c r="P17" i="2" s="1"/>
  <c r="O15" i="2"/>
  <c r="N15" i="2"/>
  <c r="U14" i="2"/>
  <c r="O14" i="2"/>
  <c r="N14" i="2"/>
  <c r="T14" i="2" s="1"/>
  <c r="U13" i="2"/>
  <c r="P10" i="2"/>
  <c r="U9" i="2" s="1"/>
  <c r="N10" i="2"/>
  <c r="S9" i="2" s="1"/>
  <c r="O9" i="2"/>
  <c r="N9" i="2"/>
  <c r="U8" i="2"/>
  <c r="N8" i="2"/>
  <c r="S8" i="2" s="1"/>
  <c r="U7" i="2"/>
  <c r="S7" i="2"/>
  <c r="S34" i="1"/>
  <c r="R34" i="1"/>
  <c r="Q34" i="1"/>
  <c r="P34" i="1"/>
  <c r="O34" i="1"/>
  <c r="N34" i="1"/>
  <c r="M34" i="1"/>
  <c r="S25" i="1"/>
  <c r="S32" i="1" s="1"/>
  <c r="S38" i="1" s="1"/>
  <c r="R25" i="1"/>
  <c r="R30" i="1" s="1"/>
  <c r="R36" i="1" s="1"/>
  <c r="Q25" i="1"/>
  <c r="Q32" i="1" s="1"/>
  <c r="Q38" i="1" s="1"/>
  <c r="P25" i="1"/>
  <c r="O25" i="1"/>
  <c r="O32" i="1" s="1"/>
  <c r="O38" i="1" s="1"/>
  <c r="N25" i="1"/>
  <c r="N30" i="1" s="1"/>
  <c r="N36" i="1" s="1"/>
  <c r="M25" i="1"/>
  <c r="M32" i="1" s="1"/>
  <c r="M38" i="1" s="1"/>
  <c r="S24" i="1"/>
  <c r="R24" i="1"/>
  <c r="R31" i="1" s="1"/>
  <c r="R37" i="1" s="1"/>
  <c r="Q24" i="1"/>
  <c r="Q29" i="1" s="1"/>
  <c r="Q35" i="1" s="1"/>
  <c r="P24" i="1"/>
  <c r="P31" i="1" s="1"/>
  <c r="P37" i="1" s="1"/>
  <c r="O24" i="1"/>
  <c r="N24" i="1"/>
  <c r="N31" i="1" s="1"/>
  <c r="N37" i="1" s="1"/>
  <c r="M24" i="1"/>
  <c r="M29" i="1" s="1"/>
  <c r="M35" i="1" s="1"/>
  <c r="S23" i="1"/>
  <c r="S30" i="1" s="1"/>
  <c r="S36" i="1" s="1"/>
  <c r="R23" i="1"/>
  <c r="R27" i="1" s="1"/>
  <c r="Q23" i="1"/>
  <c r="Q30" i="1" s="1"/>
  <c r="Q36" i="1" s="1"/>
  <c r="P23" i="1"/>
  <c r="P32" i="1" s="1"/>
  <c r="P38" i="1" s="1"/>
  <c r="O23" i="1"/>
  <c r="O30" i="1" s="1"/>
  <c r="O36" i="1" s="1"/>
  <c r="N23" i="1"/>
  <c r="N27" i="1" s="1"/>
  <c r="M23" i="1"/>
  <c r="M30" i="1" s="1"/>
  <c r="M36" i="1" s="1"/>
  <c r="S22" i="1"/>
  <c r="S31" i="1" s="1"/>
  <c r="S37" i="1" s="1"/>
  <c r="R22" i="1"/>
  <c r="R26" i="1" s="1"/>
  <c r="Q22" i="1"/>
  <c r="Q26" i="1" s="1"/>
  <c r="P22" i="1"/>
  <c r="P29" i="1" s="1"/>
  <c r="P35" i="1" s="1"/>
  <c r="O22" i="1"/>
  <c r="O31" i="1" s="1"/>
  <c r="O37" i="1" s="1"/>
  <c r="N22" i="1"/>
  <c r="N26" i="1" s="1"/>
  <c r="M22" i="1"/>
  <c r="M26" i="1" s="1"/>
  <c r="S20" i="1"/>
  <c r="N20" i="1"/>
  <c r="T20" i="1" s="1"/>
  <c r="S19" i="1"/>
  <c r="N19" i="1"/>
  <c r="T19" i="1" s="1"/>
  <c r="S18" i="1"/>
  <c r="N18" i="1"/>
  <c r="T18" i="1" s="1"/>
  <c r="T17" i="1"/>
  <c r="S17" i="1"/>
  <c r="N17" i="1"/>
  <c r="S16" i="1"/>
  <c r="T16" i="1" s="1"/>
  <c r="N16" i="1"/>
  <c r="S15" i="1"/>
  <c r="N15" i="1"/>
  <c r="T15" i="1" s="1"/>
  <c r="V16" i="2" l="1"/>
  <c r="W15" i="2"/>
  <c r="W14" i="2"/>
  <c r="W13" i="2"/>
  <c r="R20" i="2"/>
  <c r="Z10" i="2" s="1"/>
  <c r="R21" i="2"/>
  <c r="Z11" i="2" s="1"/>
  <c r="V14" i="2"/>
  <c r="Z14" i="2" s="1"/>
  <c r="V13" i="2"/>
  <c r="Z13" i="2" s="1"/>
  <c r="V15" i="2"/>
  <c r="Z15" i="2" s="1"/>
  <c r="O10" i="2"/>
  <c r="W16" i="2"/>
  <c r="Z16" i="2" s="1"/>
  <c r="P26" i="1"/>
  <c r="M27" i="1"/>
  <c r="Q27" i="1"/>
  <c r="N29" i="1"/>
  <c r="N35" i="1" s="1"/>
  <c r="R29" i="1"/>
  <c r="R35" i="1" s="1"/>
  <c r="O29" i="1"/>
  <c r="O35" i="1" s="1"/>
  <c r="S29" i="1"/>
  <c r="S35" i="1" s="1"/>
  <c r="P30" i="1"/>
  <c r="P36" i="1" s="1"/>
  <c r="P39" i="1" s="1"/>
  <c r="M31" i="1"/>
  <c r="M37" i="1" s="1"/>
  <c r="Q31" i="1"/>
  <c r="Q37" i="1" s="1"/>
  <c r="Q39" i="1" s="1"/>
  <c r="N32" i="1"/>
  <c r="N38" i="1" s="1"/>
  <c r="R32" i="1"/>
  <c r="R38" i="1" s="1"/>
  <c r="O27" i="1"/>
  <c r="S27" i="1"/>
  <c r="O26" i="1"/>
  <c r="S26" i="1"/>
  <c r="P27" i="1"/>
  <c r="T8" i="2" l="1"/>
  <c r="T7" i="2"/>
  <c r="T9" i="2"/>
  <c r="Q45" i="1"/>
  <c r="Q46" i="1"/>
  <c r="Q48" i="1"/>
  <c r="P47" i="1"/>
  <c r="P48" i="1"/>
  <c r="P45" i="1"/>
  <c r="O39" i="1"/>
  <c r="M47" i="1"/>
  <c r="S39" i="1"/>
  <c r="Q47" i="1"/>
  <c r="R39" i="1"/>
  <c r="R40" i="1"/>
  <c r="R45" i="1"/>
  <c r="R48" i="1"/>
  <c r="P46" i="1"/>
  <c r="N39" i="1"/>
  <c r="M39" i="1"/>
  <c r="P40" i="1"/>
  <c r="Q40" i="1"/>
  <c r="AA7" i="2" l="1"/>
  <c r="Z7" i="2"/>
  <c r="Z8" i="2"/>
  <c r="AA8" i="2"/>
  <c r="Z6" i="2"/>
  <c r="AA6" i="2"/>
  <c r="P67" i="1"/>
  <c r="P54" i="1"/>
  <c r="P60" i="1" s="1"/>
  <c r="N47" i="1"/>
  <c r="N46" i="1"/>
  <c r="R65" i="1"/>
  <c r="R52" i="1"/>
  <c r="R58" i="1" s="1"/>
  <c r="S48" i="1"/>
  <c r="S46" i="1"/>
  <c r="S47" i="1"/>
  <c r="M67" i="1"/>
  <c r="M54" i="1"/>
  <c r="P65" i="1"/>
  <c r="P52" i="1"/>
  <c r="P58" i="1" s="1"/>
  <c r="M48" i="1"/>
  <c r="M45" i="1"/>
  <c r="M46" i="1"/>
  <c r="P66" i="1"/>
  <c r="P53" i="1"/>
  <c r="P59" i="1" s="1"/>
  <c r="S45" i="1"/>
  <c r="O48" i="1"/>
  <c r="O46" i="1"/>
  <c r="O47" i="1"/>
  <c r="P68" i="1"/>
  <c r="P55" i="1"/>
  <c r="P61" i="1" s="1"/>
  <c r="N45" i="1"/>
  <c r="R68" i="1"/>
  <c r="R55" i="1"/>
  <c r="R61" i="1" s="1"/>
  <c r="R47" i="1"/>
  <c r="R46" i="1"/>
  <c r="S40" i="1"/>
  <c r="O45" i="1"/>
  <c r="N40" i="1"/>
  <c r="M40" i="1"/>
  <c r="Q67" i="1"/>
  <c r="Q54" i="1"/>
  <c r="Q60" i="1" s="1"/>
  <c r="N48" i="1"/>
  <c r="O40" i="1"/>
  <c r="Q68" i="1"/>
  <c r="Q55" i="1"/>
  <c r="Q61" i="1" s="1"/>
  <c r="Q66" i="1"/>
  <c r="Q53" i="1"/>
  <c r="Q59" i="1" s="1"/>
  <c r="Q65" i="1"/>
  <c r="Q52" i="1"/>
  <c r="Q58" i="1" s="1"/>
  <c r="AA18" i="2" l="1"/>
  <c r="AA16" i="2"/>
  <c r="AA15" i="2"/>
  <c r="AA14" i="2"/>
  <c r="AA13" i="2"/>
  <c r="AA11" i="2"/>
  <c r="AA10" i="2"/>
  <c r="O65" i="1"/>
  <c r="O52" i="1"/>
  <c r="O58" i="1" s="1"/>
  <c r="S65" i="1"/>
  <c r="S52" i="1"/>
  <c r="S58" i="1" s="1"/>
  <c r="M65" i="1"/>
  <c r="M52" i="1"/>
  <c r="O67" i="1"/>
  <c r="O54" i="1"/>
  <c r="O60" i="1" s="1"/>
  <c r="M68" i="1"/>
  <c r="M55" i="1"/>
  <c r="T67" i="1"/>
  <c r="R66" i="1"/>
  <c r="R53" i="1"/>
  <c r="R59" i="1" s="1"/>
  <c r="N65" i="1"/>
  <c r="N52" i="1"/>
  <c r="N58" i="1" s="1"/>
  <c r="O66" i="1"/>
  <c r="O53" i="1"/>
  <c r="O59" i="1" s="1"/>
  <c r="S67" i="1"/>
  <c r="S54" i="1"/>
  <c r="S60" i="1" s="1"/>
  <c r="N68" i="1"/>
  <c r="N55" i="1"/>
  <c r="N61" i="1" s="1"/>
  <c r="R67" i="1"/>
  <c r="R54" i="1"/>
  <c r="R60" i="1" s="1"/>
  <c r="O68" i="1"/>
  <c r="O55" i="1"/>
  <c r="O61" i="1" s="1"/>
  <c r="M66" i="1"/>
  <c r="T66" i="1" s="1"/>
  <c r="M53" i="1"/>
  <c r="S66" i="1"/>
  <c r="S53" i="1"/>
  <c r="S59" i="1" s="1"/>
  <c r="N66" i="1"/>
  <c r="N53" i="1"/>
  <c r="N59" i="1" s="1"/>
  <c r="M60" i="1"/>
  <c r="S68" i="1"/>
  <c r="S55" i="1"/>
  <c r="S61" i="1" s="1"/>
  <c r="N67" i="1"/>
  <c r="N54" i="1"/>
  <c r="N60" i="1" s="1"/>
  <c r="M61" i="1" l="1"/>
  <c r="T61" i="1" s="1"/>
  <c r="T55" i="1"/>
  <c r="U55" i="1" s="1"/>
  <c r="T52" i="1"/>
  <c r="M58" i="1"/>
  <c r="T58" i="1" s="1"/>
  <c r="T54" i="1"/>
  <c r="T68" i="1"/>
  <c r="U68" i="1" s="1"/>
  <c r="T65" i="1"/>
  <c r="T60" i="1"/>
  <c r="M59" i="1"/>
  <c r="T59" i="1" s="1"/>
  <c r="U59" i="1" s="1"/>
  <c r="T53" i="1"/>
  <c r="U53" i="1" l="1"/>
  <c r="U65" i="1"/>
  <c r="U52" i="1"/>
  <c r="U66" i="1"/>
  <c r="U61" i="1"/>
  <c r="U54" i="1"/>
  <c r="U60" i="1"/>
  <c r="U58" i="1"/>
  <c r="U67" i="1"/>
</calcChain>
</file>

<file path=xl/sharedStrings.xml><?xml version="1.0" encoding="utf-8"?>
<sst xmlns="http://schemas.openxmlformats.org/spreadsheetml/2006/main" count="219" uniqueCount="76">
  <si>
    <t>G115QS</t>
  </si>
  <si>
    <t>G140QS</t>
  </si>
  <si>
    <t>G165QS</t>
  </si>
  <si>
    <t>G13QX</t>
  </si>
  <si>
    <t>G65QS</t>
  </si>
  <si>
    <t>G100RS</t>
  </si>
  <si>
    <t>A1</t>
  </si>
  <si>
    <t>A2</t>
  </si>
  <si>
    <t>A3</t>
  </si>
  <si>
    <t>A4</t>
  </si>
  <si>
    <t>A5</t>
  </si>
  <si>
    <t>A6</t>
  </si>
  <si>
    <t>Descent</t>
  </si>
  <si>
    <t>Ascent</t>
  </si>
  <si>
    <t>Αρχ. Κοστος</t>
  </si>
  <si>
    <t>Iσχύς</t>
  </si>
  <si>
    <t xml:space="preserve"> Canopy</t>
  </si>
  <si>
    <t>Βάρος</t>
  </si>
  <si>
    <t xml:space="preserve">Χωριτικότητα </t>
  </si>
  <si>
    <t>Όγκος</t>
  </si>
  <si>
    <t>Θόρυβος</t>
  </si>
  <si>
    <t>C1</t>
  </si>
  <si>
    <t>C2.1</t>
  </si>
  <si>
    <t>C2.2</t>
  </si>
  <si>
    <t>C3.1</t>
  </si>
  <si>
    <t>C3.2</t>
  </si>
  <si>
    <t>C3.3</t>
  </si>
  <si>
    <t>C3.4</t>
  </si>
  <si>
    <t>Περιορισμοί</t>
  </si>
  <si>
    <t>Weights</t>
  </si>
  <si>
    <t>c2</t>
  </si>
  <si>
    <t>Productivity</t>
  </si>
  <si>
    <t>c2.1</t>
  </si>
  <si>
    <t>ισχυς</t>
  </si>
  <si>
    <t>kva</t>
  </si>
  <si>
    <t>&gt;=</t>
  </si>
  <si>
    <t>Manual Oil Drain Pump (Canopy)</t>
  </si>
  <si>
    <t>c3</t>
  </si>
  <si>
    <t>Standards</t>
  </si>
  <si>
    <t>kg</t>
  </si>
  <si>
    <r>
      <t>m</t>
    </r>
    <r>
      <rPr>
        <b/>
        <sz val="11"/>
        <color rgb="FFC00000"/>
        <rFont val="Calibri"/>
        <family val="2"/>
      </rPr>
      <t>ᶟ</t>
    </r>
  </si>
  <si>
    <t>Έλεγχος Περιορισμών</t>
  </si>
  <si>
    <t>L</t>
  </si>
  <si>
    <t>Intersection</t>
  </si>
  <si>
    <t>d/b</t>
  </si>
  <si>
    <t>&lt;=</t>
  </si>
  <si>
    <t>Decision Goal</t>
  </si>
  <si>
    <t>1st level Critiria</t>
  </si>
  <si>
    <t>C2</t>
  </si>
  <si>
    <t>C3</t>
  </si>
  <si>
    <t>Πίνακας Απόφασης Πολυκριτήριας Αξιολόγισης</t>
  </si>
  <si>
    <t>2nd level critiria</t>
  </si>
  <si>
    <t>MAX</t>
  </si>
  <si>
    <t>MIN</t>
  </si>
  <si>
    <t>c3.5</t>
  </si>
  <si>
    <t>Μέθοδος Κανονικοποίησης: Μέθοδος Μέγιστης επίδοσης</t>
  </si>
  <si>
    <t>Alternatives</t>
  </si>
  <si>
    <t xml:space="preserve">Σταθμισμένα βαθμολογικά κριτήρια </t>
  </si>
  <si>
    <t>Ιδεατή λύση</t>
  </si>
  <si>
    <t>Αντι-ιδεατή λύση</t>
  </si>
  <si>
    <t>Μέθοδος ιδεατού σημείου</t>
  </si>
  <si>
    <t>απολυτη τιμη των διαφωρων απο την ιδεατη λυση</t>
  </si>
  <si>
    <t>Υπολογισμός της απόστασης για κάθε μετρική απόστασης που  χρησιμοποιείται</t>
  </si>
  <si>
    <t>Απόσταση Μανχάταν</t>
  </si>
  <si>
    <t>p=</t>
  </si>
  <si>
    <t>score</t>
  </si>
  <si>
    <t>rank</t>
  </si>
  <si>
    <t>Ευκλείδια απόσταση</t>
  </si>
  <si>
    <t>Απόσταση Chebychev</t>
  </si>
  <si>
    <t>Global Priorities</t>
  </si>
  <si>
    <t>Local Priorities</t>
  </si>
  <si>
    <t>GOAL</t>
  </si>
  <si>
    <t>sum</t>
  </si>
  <si>
    <t>c2.2</t>
  </si>
  <si>
    <t>isx</t>
  </si>
  <si>
    <t>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</si>
</sst>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[$€-2]\ * #,##0.00_);_([$€-2]\ * \(#,##0.00\);_([$€-2]\ * &quot;-&quot;??_);_(@_)"/>
    <numFmt numFmtId="165" formatCode="0.000"/>
    <numFmt numFmtId="166" formatCode="0.0000"/>
    <numFmt numFmtId="167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u val="singleAccounting"/>
      <sz val="11"/>
      <color rgb="FFFF0000"/>
      <name val="Calibri"/>
      <family val="2"/>
      <scheme val="minor"/>
    </font>
    <font>
      <b/>
      <sz val="11"/>
      <color theme="1"/>
      <name val="Times New Roman"/>
      <family val="1"/>
      <charset val="161"/>
    </font>
    <font>
      <b/>
      <sz val="11"/>
      <color theme="9" tint="-0.249977111117893"/>
      <name val="Calibri"/>
      <family val="2"/>
      <scheme val="minor"/>
    </font>
    <font>
      <b/>
      <sz val="11"/>
      <color rgb="FF222222"/>
      <name val="Times New Roman"/>
      <family val="1"/>
      <charset val="161"/>
    </font>
    <font>
      <b/>
      <sz val="11"/>
      <color rgb="FFC00000"/>
      <name val="Calibri"/>
      <family val="2"/>
    </font>
    <font>
      <b/>
      <sz val="11"/>
      <color theme="0"/>
      <name val="Times New Roman"/>
      <family val="1"/>
      <charset val="161"/>
    </font>
    <font>
      <b/>
      <sz val="11"/>
      <color theme="1"/>
      <name val="Calibri"/>
      <family val="2"/>
      <charset val="161"/>
      <scheme val="minor"/>
    </font>
    <font>
      <b/>
      <sz val="11"/>
      <color rgb="FF006100"/>
      <name val="Calibri"/>
      <family val="2"/>
      <scheme val="minor"/>
    </font>
    <font>
      <b/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 style="medium">
        <color theme="1" tint="0.14999847407452621"/>
      </bottom>
      <diagonal/>
    </border>
    <border>
      <left/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 style="medium">
        <color theme="1" tint="0.14999847407452621"/>
      </left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13" fillId="6" borderId="9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8" fillId="9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center"/>
    </xf>
    <xf numFmtId="0" fontId="13" fillId="9" borderId="6" xfId="0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0" borderId="0" xfId="0" applyFont="1"/>
    <xf numFmtId="166" fontId="3" fillId="0" borderId="0" xfId="0" applyNumberFormat="1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67" fontId="3" fillId="0" borderId="0" xfId="2" applyNumberFormat="1" applyFont="1" applyBorder="1" applyAlignment="1">
      <alignment horizontal="center"/>
    </xf>
    <xf numFmtId="167" fontId="3" fillId="0" borderId="17" xfId="2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7" fontId="3" fillId="0" borderId="20" xfId="2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4">
    <cellStyle name="Currency" xfId="1" builtinId="4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F1FD-2E34-4241-9C33-3C6329521BF4}">
  <dimension ref="A1:U68"/>
  <sheetViews>
    <sheetView workbookViewId="0">
      <selection sqref="A1:XFD1048576"/>
    </sheetView>
  </sheetViews>
  <sheetFormatPr defaultRowHeight="15" x14ac:dyDescent="0.25"/>
  <cols>
    <col min="1" max="6" width="9.140625" style="1"/>
    <col min="7" max="7" width="30.5703125" style="1" bestFit="1" customWidth="1"/>
    <col min="8" max="8" width="11.28515625" style="1" customWidth="1"/>
    <col min="9" max="9" width="9.140625" style="1"/>
    <col min="10" max="10" width="9.5703125" style="1" customWidth="1"/>
    <col min="11" max="11" width="14.28515625" style="1" customWidth="1"/>
    <col min="12" max="12" width="12" style="1" customWidth="1"/>
    <col min="13" max="13" width="12.140625" style="1" bestFit="1" customWidth="1"/>
    <col min="14" max="14" width="12.28515625" style="1" customWidth="1"/>
    <col min="15" max="15" width="12.85546875" style="1" customWidth="1"/>
    <col min="16" max="16" width="12.28515625" style="1" customWidth="1"/>
    <col min="17" max="17" width="13.7109375" style="1" bestFit="1" customWidth="1"/>
    <col min="18" max="18" width="11.7109375" style="1" customWidth="1"/>
    <col min="19" max="19" width="9" style="1" bestFit="1" customWidth="1"/>
    <col min="20" max="20" width="10.5703125" style="1" bestFit="1" customWidth="1"/>
    <col min="21" max="16384" width="9.140625" style="1"/>
  </cols>
  <sheetData>
    <row r="1" spans="6:20" x14ac:dyDescent="0.25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</row>
    <row r="2" spans="6:20" x14ac:dyDescent="0.25"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6:20" x14ac:dyDescent="0.25">
      <c r="M3" s="2" t="s">
        <v>12</v>
      </c>
      <c r="N3" s="2" t="s">
        <v>13</v>
      </c>
      <c r="O3" s="2" t="s">
        <v>13</v>
      </c>
      <c r="P3" s="2" t="s">
        <v>12</v>
      </c>
      <c r="Q3" s="2" t="s">
        <v>13</v>
      </c>
      <c r="R3" s="2" t="s">
        <v>12</v>
      </c>
      <c r="S3" s="2" t="s">
        <v>12</v>
      </c>
    </row>
    <row r="4" spans="6:20" x14ac:dyDescent="0.25">
      <c r="M4" s="3" t="s">
        <v>14</v>
      </c>
      <c r="N4" s="4" t="s">
        <v>15</v>
      </c>
      <c r="O4" s="1" t="s">
        <v>16</v>
      </c>
      <c r="P4" s="3" t="s">
        <v>17</v>
      </c>
      <c r="Q4" s="4" t="s">
        <v>18</v>
      </c>
      <c r="R4" s="3" t="s">
        <v>19</v>
      </c>
      <c r="S4" s="3" t="s">
        <v>20</v>
      </c>
    </row>
    <row r="5" spans="6:20" x14ac:dyDescent="0.25">
      <c r="M5" s="3" t="s">
        <v>21</v>
      </c>
      <c r="N5" s="4" t="s">
        <v>22</v>
      </c>
      <c r="O5" s="2" t="s">
        <v>23</v>
      </c>
      <c r="P5" s="3" t="s">
        <v>24</v>
      </c>
      <c r="Q5" s="4" t="s">
        <v>25</v>
      </c>
      <c r="R5" s="3" t="s">
        <v>26</v>
      </c>
      <c r="S5" s="3" t="s">
        <v>27</v>
      </c>
    </row>
    <row r="6" spans="6:20" x14ac:dyDescent="0.25">
      <c r="J6" s="1" t="s">
        <v>28</v>
      </c>
      <c r="L6" s="1" t="s">
        <v>29</v>
      </c>
      <c r="M6" s="5">
        <v>0.41899999999999998</v>
      </c>
      <c r="N6" s="6">
        <v>0.20799999999999999</v>
      </c>
      <c r="O6" s="5">
        <v>0.104</v>
      </c>
      <c r="P6" s="7">
        <v>0.107</v>
      </c>
      <c r="Q6" s="6">
        <v>6.6000000000000003E-2</v>
      </c>
      <c r="R6" s="6">
        <v>6.4000000000000001E-2</v>
      </c>
      <c r="S6" s="6">
        <v>3.1E-2</v>
      </c>
    </row>
    <row r="7" spans="6:20" ht="17.25" x14ac:dyDescent="0.4">
      <c r="F7" s="1" t="s">
        <v>21</v>
      </c>
      <c r="G7" s="3" t="s">
        <v>14</v>
      </c>
      <c r="H7" s="8"/>
      <c r="L7" s="1" t="s">
        <v>6</v>
      </c>
      <c r="M7" s="9">
        <v>17147</v>
      </c>
      <c r="N7" s="4">
        <v>115</v>
      </c>
      <c r="O7" s="1">
        <v>1</v>
      </c>
      <c r="P7" s="3">
        <v>1830</v>
      </c>
      <c r="Q7" s="4">
        <v>270</v>
      </c>
      <c r="R7" s="3">
        <v>6.01065</v>
      </c>
      <c r="S7" s="3">
        <v>70</v>
      </c>
    </row>
    <row r="8" spans="6:20" x14ac:dyDescent="0.25">
      <c r="F8" s="1" t="s">
        <v>30</v>
      </c>
      <c r="G8" s="10" t="s">
        <v>31</v>
      </c>
      <c r="L8" s="1" t="s">
        <v>7</v>
      </c>
      <c r="M8" s="9">
        <v>22648</v>
      </c>
      <c r="N8" s="4">
        <v>137.5</v>
      </c>
      <c r="O8" s="1">
        <v>0</v>
      </c>
      <c r="P8" s="3">
        <v>1880</v>
      </c>
      <c r="Q8" s="4">
        <v>270</v>
      </c>
      <c r="R8" s="3">
        <v>6.01065</v>
      </c>
      <c r="S8" s="3">
        <v>71</v>
      </c>
    </row>
    <row r="9" spans="6:20" x14ac:dyDescent="0.25">
      <c r="F9" s="1" t="s">
        <v>32</v>
      </c>
      <c r="G9" s="4" t="s">
        <v>33</v>
      </c>
      <c r="H9" s="4" t="s">
        <v>34</v>
      </c>
      <c r="I9" s="4"/>
      <c r="J9" s="4" t="s">
        <v>35</v>
      </c>
      <c r="K9" s="4">
        <v>50</v>
      </c>
      <c r="L9" s="1" t="s">
        <v>8</v>
      </c>
      <c r="M9" s="9">
        <v>25789</v>
      </c>
      <c r="N9" s="4">
        <v>165</v>
      </c>
      <c r="O9" s="1">
        <v>0</v>
      </c>
      <c r="P9" s="3">
        <v>2700</v>
      </c>
      <c r="Q9" s="4">
        <v>360</v>
      </c>
      <c r="R9" s="3">
        <v>8.9672400000000003</v>
      </c>
      <c r="S9" s="3">
        <v>68</v>
      </c>
    </row>
    <row r="10" spans="6:20" x14ac:dyDescent="0.25">
      <c r="F10" s="1" t="s">
        <v>23</v>
      </c>
      <c r="G10" s="11" t="s">
        <v>36</v>
      </c>
      <c r="L10" s="1" t="s">
        <v>9</v>
      </c>
      <c r="M10" s="9">
        <v>7809</v>
      </c>
      <c r="N10" s="4">
        <v>14</v>
      </c>
      <c r="O10" s="1">
        <v>1</v>
      </c>
      <c r="P10" s="3">
        <v>506</v>
      </c>
      <c r="Q10" s="4">
        <v>60</v>
      </c>
      <c r="R10" s="3">
        <v>1.2213000000000001</v>
      </c>
      <c r="S10" s="3">
        <v>57</v>
      </c>
    </row>
    <row r="11" spans="6:20" x14ac:dyDescent="0.25">
      <c r="F11" s="1" t="s">
        <v>37</v>
      </c>
      <c r="G11" s="12" t="s">
        <v>38</v>
      </c>
      <c r="L11" s="1" t="s">
        <v>10</v>
      </c>
      <c r="M11" s="9">
        <v>14851</v>
      </c>
      <c r="N11" s="4">
        <v>65</v>
      </c>
      <c r="O11" s="1">
        <v>0</v>
      </c>
      <c r="P11" s="3">
        <v>1660</v>
      </c>
      <c r="Q11" s="4">
        <v>270</v>
      </c>
      <c r="R11" s="3">
        <v>5.77</v>
      </c>
      <c r="S11" s="3">
        <v>68</v>
      </c>
    </row>
    <row r="12" spans="6:20" ht="15.75" thickBot="1" x14ac:dyDescent="0.3">
      <c r="F12" s="1" t="s">
        <v>24</v>
      </c>
      <c r="G12" s="3" t="s">
        <v>17</v>
      </c>
      <c r="H12" s="3" t="s">
        <v>39</v>
      </c>
      <c r="L12" s="1" t="s">
        <v>11</v>
      </c>
      <c r="M12" s="9">
        <v>19651</v>
      </c>
      <c r="N12" s="4">
        <v>110</v>
      </c>
      <c r="O12" s="1">
        <v>0</v>
      </c>
      <c r="P12" s="3">
        <v>2120</v>
      </c>
      <c r="Q12" s="4">
        <v>280</v>
      </c>
      <c r="R12" s="3">
        <v>7.6494999999999997</v>
      </c>
      <c r="S12" s="3">
        <v>67</v>
      </c>
    </row>
    <row r="13" spans="6:20" ht="15.75" thickBot="1" x14ac:dyDescent="0.3">
      <c r="F13" s="1" t="s">
        <v>25</v>
      </c>
      <c r="G13" s="3" t="s">
        <v>19</v>
      </c>
      <c r="H13" s="3" t="s">
        <v>40</v>
      </c>
      <c r="L13" s="13" t="s">
        <v>41</v>
      </c>
      <c r="M13" s="14"/>
      <c r="N13" s="14"/>
      <c r="O13" s="14"/>
      <c r="P13" s="14"/>
      <c r="Q13" s="14"/>
      <c r="R13" s="14"/>
      <c r="S13" s="14"/>
      <c r="T13" s="15"/>
    </row>
    <row r="14" spans="6:20" x14ac:dyDescent="0.25">
      <c r="F14" s="1" t="s">
        <v>27</v>
      </c>
      <c r="G14" s="4" t="s">
        <v>18</v>
      </c>
      <c r="H14" s="4" t="s">
        <v>42</v>
      </c>
      <c r="T14" s="1" t="s">
        <v>43</v>
      </c>
    </row>
    <row r="15" spans="6:20" x14ac:dyDescent="0.25">
      <c r="F15" s="1" t="s">
        <v>26</v>
      </c>
      <c r="G15" s="3" t="s">
        <v>20</v>
      </c>
      <c r="H15" s="3" t="s">
        <v>44</v>
      </c>
      <c r="I15" s="3"/>
      <c r="J15" s="3" t="s">
        <v>45</v>
      </c>
      <c r="K15" s="3">
        <v>70</v>
      </c>
      <c r="L15" s="1" t="s">
        <v>6</v>
      </c>
      <c r="N15" s="1">
        <f>IF(N7&gt;$K$9,1,0)</f>
        <v>1</v>
      </c>
      <c r="S15" s="1">
        <f t="shared" ref="S15:S20" si="0">IF(S7&lt;=$K$15,1,0)</f>
        <v>1</v>
      </c>
      <c r="T15" s="1">
        <f>PRODUCT(N15,S15)</f>
        <v>1</v>
      </c>
    </row>
    <row r="16" spans="6:20" x14ac:dyDescent="0.25">
      <c r="L16" s="1" t="s">
        <v>7</v>
      </c>
      <c r="N16" s="1">
        <f t="shared" ref="N16:N20" si="1">IF(N8&gt;$K$9,1,0)</f>
        <v>1</v>
      </c>
      <c r="S16" s="1">
        <f t="shared" si="0"/>
        <v>0</v>
      </c>
      <c r="T16" s="1">
        <f t="shared" ref="T16:T20" si="2">PRODUCT(N16,S16)</f>
        <v>0</v>
      </c>
    </row>
    <row r="17" spans="1:20" ht="15.75" thickBot="1" x14ac:dyDescent="0.3">
      <c r="L17" s="1" t="s">
        <v>8</v>
      </c>
      <c r="N17" s="1">
        <f t="shared" si="1"/>
        <v>1</v>
      </c>
      <c r="S17" s="1">
        <f t="shared" si="0"/>
        <v>1</v>
      </c>
      <c r="T17" s="1">
        <f t="shared" si="2"/>
        <v>1</v>
      </c>
    </row>
    <row r="18" spans="1:20" ht="15.75" thickBot="1" x14ac:dyDescent="0.3">
      <c r="E18" s="16" t="s">
        <v>46</v>
      </c>
      <c r="F18" s="17"/>
      <c r="G18" s="18"/>
      <c r="L18" s="1" t="s">
        <v>9</v>
      </c>
      <c r="N18" s="1">
        <f t="shared" si="1"/>
        <v>0</v>
      </c>
      <c r="S18" s="1">
        <f t="shared" si="0"/>
        <v>1</v>
      </c>
      <c r="T18" s="1">
        <f t="shared" si="2"/>
        <v>0</v>
      </c>
    </row>
    <row r="19" spans="1:20" ht="15.75" thickBot="1" x14ac:dyDescent="0.3">
      <c r="L19" s="1" t="s">
        <v>10</v>
      </c>
      <c r="N19" s="1">
        <f t="shared" si="1"/>
        <v>1</v>
      </c>
      <c r="S19" s="1">
        <f t="shared" si="0"/>
        <v>1</v>
      </c>
      <c r="T19" s="1">
        <f t="shared" si="2"/>
        <v>1</v>
      </c>
    </row>
    <row r="20" spans="1:20" ht="15.75" thickBot="1" x14ac:dyDescent="0.3">
      <c r="A20" s="19" t="s">
        <v>47</v>
      </c>
      <c r="B20" s="20"/>
      <c r="C20" s="21"/>
      <c r="D20" s="22" t="s">
        <v>21</v>
      </c>
      <c r="E20" s="21"/>
      <c r="F20" s="22" t="s">
        <v>48</v>
      </c>
      <c r="G20" s="21"/>
      <c r="H20" s="22" t="s">
        <v>49</v>
      </c>
      <c r="L20" s="1" t="s">
        <v>11</v>
      </c>
      <c r="N20" s="1">
        <f t="shared" si="1"/>
        <v>1</v>
      </c>
      <c r="S20" s="1">
        <f t="shared" si="0"/>
        <v>1</v>
      </c>
      <c r="T20" s="1">
        <f t="shared" si="2"/>
        <v>1</v>
      </c>
    </row>
    <row r="21" spans="1:20" ht="15.75" thickBot="1" x14ac:dyDescent="0.3">
      <c r="A21" s="23"/>
      <c r="B21" s="23"/>
      <c r="L21" s="13" t="s">
        <v>50</v>
      </c>
      <c r="M21" s="14"/>
      <c r="N21" s="14"/>
      <c r="O21" s="14"/>
      <c r="P21" s="14"/>
      <c r="Q21" s="14"/>
      <c r="R21" s="14"/>
      <c r="S21" s="15"/>
    </row>
    <row r="22" spans="1:20" ht="15.75" thickBot="1" x14ac:dyDescent="0.3">
      <c r="A22" s="24" t="s">
        <v>51</v>
      </c>
      <c r="B22" s="25"/>
      <c r="D22" s="21"/>
      <c r="E22" s="21"/>
      <c r="F22" s="21"/>
      <c r="G22" s="21"/>
      <c r="H22" s="26" t="s">
        <v>24</v>
      </c>
      <c r="L22" s="1" t="s">
        <v>6</v>
      </c>
      <c r="M22" s="9">
        <f>M7</f>
        <v>17147</v>
      </c>
      <c r="N22" s="27">
        <f t="shared" ref="N22:S22" si="3">N7</f>
        <v>115</v>
      </c>
      <c r="O22" s="3">
        <f t="shared" si="3"/>
        <v>1</v>
      </c>
      <c r="P22" s="3">
        <f t="shared" si="3"/>
        <v>1830</v>
      </c>
      <c r="Q22" s="4">
        <f t="shared" si="3"/>
        <v>270</v>
      </c>
      <c r="R22" s="7">
        <f t="shared" si="3"/>
        <v>6.01065</v>
      </c>
      <c r="S22" s="3">
        <f t="shared" si="3"/>
        <v>70</v>
      </c>
    </row>
    <row r="23" spans="1:20" ht="15.75" thickBot="1" x14ac:dyDescent="0.3">
      <c r="A23" s="28"/>
      <c r="B23" s="29"/>
      <c r="D23" s="21"/>
      <c r="E23" s="21"/>
      <c r="F23" s="21"/>
      <c r="G23" s="21"/>
      <c r="H23" s="21"/>
      <c r="L23" s="1" t="s">
        <v>8</v>
      </c>
      <c r="M23" s="9">
        <f>M9</f>
        <v>25789</v>
      </c>
      <c r="N23" s="27">
        <f t="shared" ref="N23:S23" si="4">N9</f>
        <v>165</v>
      </c>
      <c r="O23" s="3">
        <f t="shared" si="4"/>
        <v>0</v>
      </c>
      <c r="P23" s="3">
        <f t="shared" si="4"/>
        <v>2700</v>
      </c>
      <c r="Q23" s="4">
        <f t="shared" si="4"/>
        <v>360</v>
      </c>
      <c r="R23" s="7">
        <f t="shared" si="4"/>
        <v>8.9672400000000003</v>
      </c>
      <c r="S23" s="3">
        <f t="shared" si="4"/>
        <v>68</v>
      </c>
    </row>
    <row r="24" spans="1:20" ht="15.75" thickBot="1" x14ac:dyDescent="0.3">
      <c r="A24" s="28"/>
      <c r="B24" s="29"/>
      <c r="D24" s="21"/>
      <c r="E24" s="21"/>
      <c r="F24" s="21"/>
      <c r="G24" s="21"/>
      <c r="H24" s="30" t="s">
        <v>25</v>
      </c>
      <c r="L24" s="1" t="s">
        <v>10</v>
      </c>
      <c r="M24" s="9">
        <f>M11</f>
        <v>14851</v>
      </c>
      <c r="N24" s="27">
        <f t="shared" ref="N24:S25" si="5">N11</f>
        <v>65</v>
      </c>
      <c r="O24" s="3">
        <f t="shared" si="5"/>
        <v>0</v>
      </c>
      <c r="P24" s="3">
        <f t="shared" si="5"/>
        <v>1660</v>
      </c>
      <c r="Q24" s="4">
        <f t="shared" si="5"/>
        <v>270</v>
      </c>
      <c r="R24" s="7">
        <f t="shared" si="5"/>
        <v>5.77</v>
      </c>
      <c r="S24" s="3">
        <f t="shared" si="5"/>
        <v>68</v>
      </c>
    </row>
    <row r="25" spans="1:20" ht="15.75" thickBot="1" x14ac:dyDescent="0.3">
      <c r="A25" s="28"/>
      <c r="B25" s="29"/>
      <c r="D25" s="21"/>
      <c r="E25" s="21"/>
      <c r="F25" s="21"/>
      <c r="G25" s="21"/>
      <c r="H25" s="21"/>
      <c r="L25" s="1" t="s">
        <v>11</v>
      </c>
      <c r="M25" s="9">
        <f>M12</f>
        <v>19651</v>
      </c>
      <c r="N25" s="27">
        <f t="shared" si="5"/>
        <v>110</v>
      </c>
      <c r="O25" s="3">
        <f t="shared" si="5"/>
        <v>0</v>
      </c>
      <c r="P25" s="3">
        <f t="shared" si="5"/>
        <v>2120</v>
      </c>
      <c r="Q25" s="4">
        <f t="shared" si="5"/>
        <v>280</v>
      </c>
      <c r="R25" s="7">
        <f t="shared" si="5"/>
        <v>7.6494999999999997</v>
      </c>
      <c r="S25" s="3">
        <f t="shared" si="5"/>
        <v>67</v>
      </c>
    </row>
    <row r="26" spans="1:20" ht="15.75" thickBot="1" x14ac:dyDescent="0.3">
      <c r="A26" s="31"/>
      <c r="B26" s="32"/>
      <c r="D26" s="21"/>
      <c r="E26" s="21"/>
      <c r="F26" s="21"/>
      <c r="G26" s="21"/>
      <c r="H26" s="33" t="s">
        <v>26</v>
      </c>
      <c r="L26" s="1" t="s">
        <v>52</v>
      </c>
      <c r="M26" s="9">
        <f>MAX(M22:M25)</f>
        <v>25789</v>
      </c>
      <c r="N26" s="4">
        <f t="shared" ref="N26:S26" si="6">MAX(N22:N25)</f>
        <v>165</v>
      </c>
      <c r="O26" s="3">
        <f t="shared" si="6"/>
        <v>1</v>
      </c>
      <c r="P26" s="3">
        <f t="shared" si="6"/>
        <v>2700</v>
      </c>
      <c r="Q26" s="4">
        <f t="shared" si="6"/>
        <v>360</v>
      </c>
      <c r="R26" s="7">
        <f t="shared" si="6"/>
        <v>8.9672400000000003</v>
      </c>
      <c r="S26" s="3">
        <f t="shared" si="6"/>
        <v>70</v>
      </c>
    </row>
    <row r="27" spans="1:20" ht="15.75" thickBot="1" x14ac:dyDescent="0.3">
      <c r="A27" s="23"/>
      <c r="B27" s="23"/>
      <c r="D27" s="10"/>
      <c r="E27" s="10"/>
      <c r="F27" s="21"/>
      <c r="G27" s="21"/>
      <c r="H27" s="21"/>
      <c r="L27" s="1" t="s">
        <v>53</v>
      </c>
      <c r="M27" s="9">
        <f>MIN(M22:M25)</f>
        <v>14851</v>
      </c>
      <c r="N27" s="4">
        <f t="shared" ref="N27:S27" si="7">MIN(N22:N25)</f>
        <v>65</v>
      </c>
      <c r="O27" s="3">
        <f t="shared" si="7"/>
        <v>0</v>
      </c>
      <c r="P27" s="3">
        <f t="shared" si="7"/>
        <v>1660</v>
      </c>
      <c r="Q27" s="4">
        <f t="shared" si="7"/>
        <v>270</v>
      </c>
      <c r="R27" s="3">
        <f t="shared" si="7"/>
        <v>5.77</v>
      </c>
      <c r="S27" s="3">
        <f t="shared" si="7"/>
        <v>67</v>
      </c>
    </row>
    <row r="28" spans="1:20" ht="15.75" thickBot="1" x14ac:dyDescent="0.3">
      <c r="A28" s="34"/>
      <c r="B28" s="34"/>
      <c r="D28" s="10"/>
      <c r="E28" s="10"/>
      <c r="F28" s="21"/>
      <c r="G28" s="21"/>
      <c r="H28" s="35" t="s">
        <v>54</v>
      </c>
      <c r="L28" s="13" t="s">
        <v>55</v>
      </c>
      <c r="M28" s="14"/>
      <c r="N28" s="14"/>
      <c r="O28" s="14"/>
      <c r="P28" s="14"/>
      <c r="Q28" s="14"/>
      <c r="R28" s="14"/>
      <c r="S28" s="15"/>
    </row>
    <row r="29" spans="1:20" ht="15.75" thickBot="1" x14ac:dyDescent="0.3">
      <c r="A29" s="36"/>
      <c r="B29" s="36"/>
      <c r="D29" s="21"/>
      <c r="E29" s="21"/>
      <c r="F29" s="21"/>
      <c r="G29" s="21"/>
      <c r="L29" s="1" t="s">
        <v>6</v>
      </c>
      <c r="M29" s="37">
        <f>IF(M$3="Ascent",(M22-MIN(M$22:M$25))/(MAX(M$22:M$25)-MIN(M$22:M$25)),1-(M22-MIN(M$22:M$25))/(MAX(M$22:M$25)-MIN(M$22:M$25)))</f>
        <v>0.79008959590418726</v>
      </c>
      <c r="N29" s="37">
        <f t="shared" ref="N29:O29" si="8">IF(N$3="Ascent",(N22-MIN(N$22:N$25))/(MAX(N$22:N$25)-MIN(N$22:N$25)),1-(N22-MIN(N$22:N$25))/(MAX(N$22:N$25)-MIN(N$22:N$25)))</f>
        <v>0.5</v>
      </c>
      <c r="O29" s="37">
        <f t="shared" si="8"/>
        <v>1</v>
      </c>
      <c r="P29" s="37">
        <f t="shared" ref="P29:Q32" si="9">IF(Q$3="Ascent",(P22-MIN(P$22:P$25))/(MAX(P$22:P$25)-MIN(P$22:P$25)),1-(P22-MIN(P$22:P$25))/(MAX(P$22:P$25)-MIN(P$22:P$25)))</f>
        <v>0.16346153846153846</v>
      </c>
      <c r="Q29" s="37">
        <f t="shared" si="9"/>
        <v>1</v>
      </c>
      <c r="R29" s="37">
        <f>IF(P$3="Ascent",(R22-MIN(R$22:R$25))/(MAX(R$22:R$25)-MIN(R$22:R$25)),1-(R22-MIN(R$22:R$25))/(MAX(R$22:R$25)-MIN(R$22:R$25)))</f>
        <v>0.9247319563123193</v>
      </c>
      <c r="S29" s="37">
        <f>IF(S$3="Ascent",(S22-MIN(S$22:S$25))/(MAX(S$22:S$25)-MIN(S$22:S$25)),1-(S22-MIN(S$22:S$25))/(MAX(S$22:S$25)-MIN(S$22:S$25)))</f>
        <v>0</v>
      </c>
    </row>
    <row r="30" spans="1:20" ht="15.75" thickBot="1" x14ac:dyDescent="0.3">
      <c r="A30" s="38" t="s">
        <v>56</v>
      </c>
      <c r="B30" s="39"/>
      <c r="C30" s="23"/>
      <c r="D30" s="40" t="s">
        <v>6</v>
      </c>
      <c r="E30" s="40" t="s">
        <v>7</v>
      </c>
      <c r="F30" s="40" t="s">
        <v>8</v>
      </c>
      <c r="G30" s="40" t="s">
        <v>9</v>
      </c>
      <c r="H30" s="40" t="s">
        <v>10</v>
      </c>
      <c r="I30" s="40" t="s">
        <v>11</v>
      </c>
      <c r="L30" s="1" t="s">
        <v>8</v>
      </c>
      <c r="M30" s="37">
        <f t="shared" ref="M30:O32" si="10">IF(M$3="Ascent",(M23-MIN(M$22:M$25))/(MAX(M$22:M$25)-MIN(M$22:M$25)),1-(M23-MIN(M$22:M$25))/(MAX(M$22:M$25)-MIN(M$22:M$25)))</f>
        <v>0</v>
      </c>
      <c r="N30" s="37">
        <f t="shared" si="10"/>
        <v>1</v>
      </c>
      <c r="O30" s="37">
        <f t="shared" si="10"/>
        <v>0</v>
      </c>
      <c r="P30" s="37">
        <f t="shared" si="9"/>
        <v>1</v>
      </c>
      <c r="Q30" s="37">
        <f t="shared" si="9"/>
        <v>0</v>
      </c>
      <c r="R30" s="37">
        <f>IF(P$3="Ascent",(R23-MIN(R$22:R$25))/(MAX(R$22:R$25)-MIN(R$22:R$25)),1-(R23-MIN(R$22:R$25))/(MAX(R$22:R$25)-MIN(R$22:R$25)))</f>
        <v>0</v>
      </c>
      <c r="S30" s="37">
        <f>IF(S$3="Ascent",(S23-MIN(S$22:S$25))/(MAX(S$22:S$25)-MIN(S$22:S$25)),1-(S23-MIN(S$22:S$25))/(MAX(S$22:S$25)-MIN(S$22:S$25)))</f>
        <v>0.66666666666666674</v>
      </c>
    </row>
    <row r="31" spans="1:20" x14ac:dyDescent="0.25">
      <c r="L31" s="1" t="s">
        <v>10</v>
      </c>
      <c r="M31" s="37">
        <f t="shared" si="10"/>
        <v>1</v>
      </c>
      <c r="N31" s="37">
        <f t="shared" si="10"/>
        <v>0</v>
      </c>
      <c r="O31" s="37">
        <f t="shared" si="10"/>
        <v>0</v>
      </c>
      <c r="P31" s="37">
        <f t="shared" si="9"/>
        <v>0</v>
      </c>
      <c r="Q31" s="37">
        <f t="shared" si="9"/>
        <v>1</v>
      </c>
      <c r="R31" s="37">
        <f>IF(P$3="Ascent",(R24-MIN(R$22:R$25))/(MAX(R$22:R$25)-MIN(R$22:R$25)),1-(R24-MIN(R$22:R$25))/(MAX(R$22:R$25)-MIN(R$22:R$25)))</f>
        <v>1</v>
      </c>
      <c r="S31" s="37">
        <f>IF(S$3="Ascent",(S24-MIN(S$22:S$25))/(MAX(S$22:S$25)-MIN(S$22:S$25)),1-(S24-MIN(S$22:S$25))/(MAX(S$22:S$25)-MIN(S$22:S$25)))</f>
        <v>0.66666666666666674</v>
      </c>
    </row>
    <row r="32" spans="1:20" ht="15.75" thickBot="1" x14ac:dyDescent="0.3">
      <c r="L32" s="1" t="s">
        <v>11</v>
      </c>
      <c r="M32" s="37">
        <f t="shared" si="10"/>
        <v>0.56116291826659359</v>
      </c>
      <c r="N32" s="37">
        <f t="shared" si="10"/>
        <v>0.45</v>
      </c>
      <c r="O32" s="37">
        <f t="shared" si="10"/>
        <v>0</v>
      </c>
      <c r="P32" s="37">
        <f t="shared" si="9"/>
        <v>0.44230769230769229</v>
      </c>
      <c r="Q32" s="37">
        <f t="shared" si="9"/>
        <v>0.88888888888888884</v>
      </c>
      <c r="R32" s="37">
        <f>IF(P$3="Ascent",(R25-MIN(R$22:R$25))/(MAX(R$22:R$25)-MIN(R$22:R$25)),1-(R25-MIN(R$22:R$25))/(MAX(R$22:R$25)-MIN(R$22:R$25)))</f>
        <v>0.41214922870976223</v>
      </c>
      <c r="S32" s="37">
        <f>IF(S$3="Ascent",(S25-MIN(S$22:S$25))/(MAX(S$22:S$25)-MIN(S$22:S$25)),1-(S25-MIN(S$22:S$25))/(MAX(S$22:S$25)-MIN(S$22:S$25)))</f>
        <v>1</v>
      </c>
    </row>
    <row r="33" spans="10:20" ht="15.75" thickBot="1" x14ac:dyDescent="0.3">
      <c r="L33" s="13" t="s">
        <v>57</v>
      </c>
      <c r="M33" s="14"/>
      <c r="N33" s="14"/>
      <c r="O33" s="14"/>
      <c r="P33" s="14"/>
      <c r="Q33" s="14"/>
      <c r="R33" s="14"/>
      <c r="S33" s="15"/>
    </row>
    <row r="34" spans="10:20" x14ac:dyDescent="0.25">
      <c r="L34" s="1" t="s">
        <v>29</v>
      </c>
      <c r="M34" s="41">
        <f>M6</f>
        <v>0.41899999999999998</v>
      </c>
      <c r="N34" s="41">
        <f t="shared" ref="N34:O34" si="11">N6</f>
        <v>0.20799999999999999</v>
      </c>
      <c r="O34" s="41">
        <f t="shared" si="11"/>
        <v>0.104</v>
      </c>
      <c r="P34" s="41">
        <f>Q6</f>
        <v>6.6000000000000003E-2</v>
      </c>
      <c r="Q34" s="41">
        <f>R6</f>
        <v>6.4000000000000001E-2</v>
      </c>
      <c r="R34" s="41">
        <f>P6</f>
        <v>0.107</v>
      </c>
      <c r="S34" s="41">
        <f>S6</f>
        <v>3.1E-2</v>
      </c>
      <c r="T34" s="42"/>
    </row>
    <row r="35" spans="10:20" x14ac:dyDescent="0.25">
      <c r="L35" s="1" t="s">
        <v>6</v>
      </c>
      <c r="M35" s="5">
        <f>M29*M$34</f>
        <v>0.33104754068385445</v>
      </c>
      <c r="N35" s="5">
        <f t="shared" ref="N35:S35" si="12">N29*N$34</f>
        <v>0.104</v>
      </c>
      <c r="O35" s="5">
        <f t="shared" si="12"/>
        <v>0.104</v>
      </c>
      <c r="P35" s="5">
        <f t="shared" si="12"/>
        <v>1.0788461538461538E-2</v>
      </c>
      <c r="Q35" s="5">
        <f t="shared" si="12"/>
        <v>6.4000000000000001E-2</v>
      </c>
      <c r="R35" s="5">
        <f t="shared" si="12"/>
        <v>9.8946319325418169E-2</v>
      </c>
      <c r="S35" s="5">
        <f t="shared" si="12"/>
        <v>0</v>
      </c>
    </row>
    <row r="36" spans="10:20" x14ac:dyDescent="0.25">
      <c r="L36" s="1" t="s">
        <v>8</v>
      </c>
      <c r="M36" s="5">
        <f t="shared" ref="M36:S38" si="13">M30*M$34</f>
        <v>0</v>
      </c>
      <c r="N36" s="5">
        <f t="shared" si="13"/>
        <v>0.20799999999999999</v>
      </c>
      <c r="O36" s="5">
        <f t="shared" si="13"/>
        <v>0</v>
      </c>
      <c r="P36" s="5">
        <f t="shared" si="13"/>
        <v>6.6000000000000003E-2</v>
      </c>
      <c r="Q36" s="5">
        <f t="shared" si="13"/>
        <v>0</v>
      </c>
      <c r="R36" s="5">
        <f t="shared" si="13"/>
        <v>0</v>
      </c>
      <c r="S36" s="5">
        <f t="shared" si="13"/>
        <v>2.066666666666667E-2</v>
      </c>
    </row>
    <row r="37" spans="10:20" x14ac:dyDescent="0.25">
      <c r="L37" s="1" t="s">
        <v>10</v>
      </c>
      <c r="M37" s="5">
        <f t="shared" si="13"/>
        <v>0.41899999999999998</v>
      </c>
      <c r="N37" s="5">
        <f t="shared" si="13"/>
        <v>0</v>
      </c>
      <c r="O37" s="5">
        <f t="shared" si="13"/>
        <v>0</v>
      </c>
      <c r="P37" s="5">
        <f t="shared" si="13"/>
        <v>0</v>
      </c>
      <c r="Q37" s="5">
        <f t="shared" si="13"/>
        <v>6.4000000000000001E-2</v>
      </c>
      <c r="R37" s="5">
        <f t="shared" si="13"/>
        <v>0.107</v>
      </c>
      <c r="S37" s="5">
        <f t="shared" si="13"/>
        <v>2.066666666666667E-2</v>
      </c>
    </row>
    <row r="38" spans="10:20" x14ac:dyDescent="0.25">
      <c r="L38" s="1" t="s">
        <v>11</v>
      </c>
      <c r="M38" s="5">
        <f t="shared" si="13"/>
        <v>0.23512726275370271</v>
      </c>
      <c r="N38" s="5">
        <f t="shared" si="13"/>
        <v>9.3600000000000003E-2</v>
      </c>
      <c r="O38" s="5">
        <f t="shared" si="13"/>
        <v>0</v>
      </c>
      <c r="P38" s="5">
        <f t="shared" si="13"/>
        <v>2.9192307692307691E-2</v>
      </c>
      <c r="Q38" s="5">
        <f t="shared" si="13"/>
        <v>5.6888888888888885E-2</v>
      </c>
      <c r="R38" s="5">
        <f t="shared" si="13"/>
        <v>4.4099967471944557E-2</v>
      </c>
      <c r="S38" s="5">
        <f t="shared" si="13"/>
        <v>3.1E-2</v>
      </c>
    </row>
    <row r="39" spans="10:20" x14ac:dyDescent="0.25">
      <c r="J39" s="43" t="s">
        <v>58</v>
      </c>
      <c r="K39" s="43"/>
      <c r="L39" s="1" t="s">
        <v>52</v>
      </c>
      <c r="M39" s="5">
        <f>MAX(M$35:M$38)</f>
        <v>0.41899999999999998</v>
      </c>
      <c r="N39" s="5">
        <f t="shared" ref="N39:S39" si="14">MAX(N$35:N$38)</f>
        <v>0.20799999999999999</v>
      </c>
      <c r="O39" s="5">
        <f t="shared" si="14"/>
        <v>0.104</v>
      </c>
      <c r="P39" s="5">
        <f t="shared" si="14"/>
        <v>6.6000000000000003E-2</v>
      </c>
      <c r="Q39" s="5">
        <f t="shared" si="14"/>
        <v>6.4000000000000001E-2</v>
      </c>
      <c r="R39" s="5">
        <f t="shared" si="14"/>
        <v>0.107</v>
      </c>
      <c r="S39" s="5">
        <f t="shared" si="14"/>
        <v>3.1E-2</v>
      </c>
    </row>
    <row r="40" spans="10:20" x14ac:dyDescent="0.25">
      <c r="J40" s="43" t="s">
        <v>59</v>
      </c>
      <c r="K40" s="43"/>
      <c r="L40" s="1" t="s">
        <v>53</v>
      </c>
      <c r="M40" s="5">
        <f>MIN(M$35:M$39)</f>
        <v>0</v>
      </c>
      <c r="N40" s="5">
        <f t="shared" ref="N40:S40" si="15">MIN(N$35:N$39)</f>
        <v>0</v>
      </c>
      <c r="O40" s="5">
        <f t="shared" si="15"/>
        <v>0</v>
      </c>
      <c r="P40" s="5">
        <f t="shared" si="15"/>
        <v>0</v>
      </c>
      <c r="Q40" s="5">
        <f t="shared" si="15"/>
        <v>0</v>
      </c>
      <c r="R40" s="5">
        <f t="shared" si="15"/>
        <v>0</v>
      </c>
      <c r="S40" s="5">
        <f t="shared" si="15"/>
        <v>0</v>
      </c>
    </row>
    <row r="42" spans="10:20" ht="15.75" thickBot="1" x14ac:dyDescent="0.3"/>
    <row r="43" spans="10:20" ht="15.75" thickBot="1" x14ac:dyDescent="0.3">
      <c r="L43" s="44" t="s">
        <v>60</v>
      </c>
      <c r="M43" s="45"/>
      <c r="N43" s="45"/>
      <c r="O43" s="45"/>
      <c r="P43" s="45"/>
      <c r="Q43" s="45"/>
      <c r="R43" s="45"/>
      <c r="S43" s="46"/>
      <c r="T43" s="47"/>
    </row>
    <row r="44" spans="10:20" x14ac:dyDescent="0.25">
      <c r="L44" s="43" t="s">
        <v>61</v>
      </c>
      <c r="M44" s="43"/>
      <c r="N44" s="43"/>
      <c r="O44" s="43"/>
      <c r="P44" s="43"/>
      <c r="Q44" s="43"/>
      <c r="R44" s="43"/>
      <c r="S44" s="43"/>
    </row>
    <row r="45" spans="10:20" x14ac:dyDescent="0.25">
      <c r="L45" s="1" t="s">
        <v>6</v>
      </c>
      <c r="M45" s="5">
        <f t="shared" ref="M45:S48" si="16">ABS(M35-M$39)</f>
        <v>8.7952459316145537E-2</v>
      </c>
      <c r="N45" s="5">
        <f t="shared" si="16"/>
        <v>0.104</v>
      </c>
      <c r="O45" s="5">
        <f t="shared" si="16"/>
        <v>0</v>
      </c>
      <c r="P45" s="5">
        <f t="shared" si="16"/>
        <v>5.5211538461538465E-2</v>
      </c>
      <c r="Q45" s="5">
        <f t="shared" si="16"/>
        <v>0</v>
      </c>
      <c r="R45" s="5">
        <f t="shared" si="16"/>
        <v>8.0536806745818285E-3</v>
      </c>
      <c r="S45" s="5">
        <f t="shared" si="16"/>
        <v>3.1E-2</v>
      </c>
    </row>
    <row r="46" spans="10:20" x14ac:dyDescent="0.25">
      <c r="L46" s="1" t="s">
        <v>8</v>
      </c>
      <c r="M46" s="5">
        <f t="shared" si="16"/>
        <v>0.41899999999999998</v>
      </c>
      <c r="N46" s="5">
        <f t="shared" si="16"/>
        <v>0</v>
      </c>
      <c r="O46" s="5">
        <f t="shared" si="16"/>
        <v>0.104</v>
      </c>
      <c r="P46" s="5">
        <f t="shared" si="16"/>
        <v>0</v>
      </c>
      <c r="Q46" s="5">
        <f t="shared" si="16"/>
        <v>6.4000000000000001E-2</v>
      </c>
      <c r="R46" s="5">
        <f t="shared" si="16"/>
        <v>0.107</v>
      </c>
      <c r="S46" s="5">
        <f t="shared" si="16"/>
        <v>1.033333333333333E-2</v>
      </c>
    </row>
    <row r="47" spans="10:20" x14ac:dyDescent="0.25">
      <c r="L47" s="1" t="s">
        <v>10</v>
      </c>
      <c r="M47" s="5">
        <f t="shared" si="16"/>
        <v>0</v>
      </c>
      <c r="N47" s="5">
        <f t="shared" si="16"/>
        <v>0.20799999999999999</v>
      </c>
      <c r="O47" s="5">
        <f t="shared" si="16"/>
        <v>0.104</v>
      </c>
      <c r="P47" s="5">
        <f t="shared" si="16"/>
        <v>6.6000000000000003E-2</v>
      </c>
      <c r="Q47" s="5">
        <f t="shared" si="16"/>
        <v>0</v>
      </c>
      <c r="R47" s="5">
        <f t="shared" si="16"/>
        <v>0</v>
      </c>
      <c r="S47" s="5">
        <f t="shared" si="16"/>
        <v>1.033333333333333E-2</v>
      </c>
    </row>
    <row r="48" spans="10:20" x14ac:dyDescent="0.25">
      <c r="L48" s="1" t="s">
        <v>11</v>
      </c>
      <c r="M48" s="5">
        <f t="shared" si="16"/>
        <v>0.18387273724629727</v>
      </c>
      <c r="N48" s="5">
        <f t="shared" si="16"/>
        <v>0.11439999999999999</v>
      </c>
      <c r="O48" s="5">
        <f t="shared" si="16"/>
        <v>0.104</v>
      </c>
      <c r="P48" s="5">
        <f t="shared" si="16"/>
        <v>3.6807692307692312E-2</v>
      </c>
      <c r="Q48" s="5">
        <f t="shared" si="16"/>
        <v>7.1111111111111167E-3</v>
      </c>
      <c r="R48" s="5">
        <f t="shared" si="16"/>
        <v>6.2900032528055441E-2</v>
      </c>
      <c r="S48" s="5">
        <f t="shared" si="16"/>
        <v>0</v>
      </c>
    </row>
    <row r="49" spans="9:21" ht="15.75" thickBot="1" x14ac:dyDescent="0.3"/>
    <row r="50" spans="9:21" ht="15.75" thickBot="1" x14ac:dyDescent="0.3">
      <c r="L50" s="13" t="s">
        <v>62</v>
      </c>
      <c r="M50" s="14"/>
      <c r="N50" s="14"/>
      <c r="O50" s="14"/>
      <c r="P50" s="14"/>
      <c r="Q50" s="14"/>
      <c r="R50" s="14"/>
      <c r="S50" s="14"/>
      <c r="T50" s="14"/>
      <c r="U50" s="15"/>
    </row>
    <row r="51" spans="9:21" x14ac:dyDescent="0.25">
      <c r="I51" s="43" t="s">
        <v>63</v>
      </c>
      <c r="J51" s="43"/>
      <c r="K51" s="43"/>
      <c r="L51" s="1" t="s">
        <v>64</v>
      </c>
      <c r="M51" s="1">
        <v>1</v>
      </c>
      <c r="T51" s="1" t="s">
        <v>65</v>
      </c>
      <c r="U51" s="1" t="s">
        <v>66</v>
      </c>
    </row>
    <row r="52" spans="9:21" x14ac:dyDescent="0.25">
      <c r="L52" s="1" t="s">
        <v>6</v>
      </c>
      <c r="M52" s="5">
        <f>M45^$M$51</f>
        <v>8.7952459316145537E-2</v>
      </c>
      <c r="N52" s="5">
        <f t="shared" ref="N52:S52" si="17">N45^$M$51</f>
        <v>0.104</v>
      </c>
      <c r="O52" s="5">
        <f t="shared" si="17"/>
        <v>0</v>
      </c>
      <c r="P52" s="5">
        <f t="shared" si="17"/>
        <v>5.5211538461538465E-2</v>
      </c>
      <c r="Q52" s="5">
        <f t="shared" si="17"/>
        <v>0</v>
      </c>
      <c r="R52" s="5">
        <f t="shared" si="17"/>
        <v>8.0536806745818285E-3</v>
      </c>
      <c r="S52" s="5">
        <f t="shared" si="17"/>
        <v>3.1E-2</v>
      </c>
      <c r="T52" s="5">
        <f>SUM(M52:S52)^(1/$M$51)</f>
        <v>0.28621767845226587</v>
      </c>
      <c r="U52" s="1">
        <f>RANK(T52,$T$52:$T$55,0)</f>
        <v>4</v>
      </c>
    </row>
    <row r="53" spans="9:21" x14ac:dyDescent="0.25">
      <c r="L53" s="1" t="s">
        <v>8</v>
      </c>
      <c r="M53" s="5">
        <f t="shared" ref="M53:S55" si="18">M46^$M$51</f>
        <v>0.41899999999999998</v>
      </c>
      <c r="N53" s="5">
        <f t="shared" si="18"/>
        <v>0</v>
      </c>
      <c r="O53" s="5">
        <f t="shared" si="18"/>
        <v>0.104</v>
      </c>
      <c r="P53" s="5">
        <f t="shared" si="18"/>
        <v>0</v>
      </c>
      <c r="Q53" s="5">
        <f t="shared" si="18"/>
        <v>6.4000000000000001E-2</v>
      </c>
      <c r="R53" s="5">
        <f t="shared" si="18"/>
        <v>0.107</v>
      </c>
      <c r="S53" s="5">
        <f t="shared" si="18"/>
        <v>1.033333333333333E-2</v>
      </c>
      <c r="T53" s="5">
        <f>SUM(M53:S53)^(1/$M$51)</f>
        <v>0.70433333333333326</v>
      </c>
      <c r="U53" s="1">
        <f>RANK(T53,$T$52:$T$55,0)</f>
        <v>1</v>
      </c>
    </row>
    <row r="54" spans="9:21" x14ac:dyDescent="0.25">
      <c r="L54" s="1" t="s">
        <v>10</v>
      </c>
      <c r="M54" s="5">
        <f t="shared" si="18"/>
        <v>0</v>
      </c>
      <c r="N54" s="5">
        <f t="shared" si="18"/>
        <v>0.20799999999999999</v>
      </c>
      <c r="O54" s="5">
        <f t="shared" si="18"/>
        <v>0.104</v>
      </c>
      <c r="P54" s="5">
        <f t="shared" si="18"/>
        <v>6.6000000000000003E-2</v>
      </c>
      <c r="Q54" s="5">
        <f t="shared" si="18"/>
        <v>0</v>
      </c>
      <c r="R54" s="5">
        <f t="shared" si="18"/>
        <v>0</v>
      </c>
      <c r="S54" s="5">
        <f t="shared" si="18"/>
        <v>1.033333333333333E-2</v>
      </c>
      <c r="T54" s="5">
        <f t="shared" ref="T54:T55" si="19">SUM(M54:S54)^(1/$M$51)</f>
        <v>0.38833333333333331</v>
      </c>
      <c r="U54" s="1">
        <f>RANK(T54,$T$52:$T$55,0)</f>
        <v>3</v>
      </c>
    </row>
    <row r="55" spans="9:21" x14ac:dyDescent="0.25">
      <c r="L55" s="1" t="s">
        <v>11</v>
      </c>
      <c r="M55" s="5">
        <f t="shared" si="18"/>
        <v>0.18387273724629727</v>
      </c>
      <c r="N55" s="5">
        <f t="shared" si="18"/>
        <v>0.11439999999999999</v>
      </c>
      <c r="O55" s="5">
        <f t="shared" si="18"/>
        <v>0.104</v>
      </c>
      <c r="P55" s="5">
        <f t="shared" si="18"/>
        <v>3.6807692307692312E-2</v>
      </c>
      <c r="Q55" s="5">
        <f t="shared" si="18"/>
        <v>7.1111111111111167E-3</v>
      </c>
      <c r="R55" s="5">
        <f t="shared" si="18"/>
        <v>6.2900032528055441E-2</v>
      </c>
      <c r="S55" s="5">
        <f t="shared" si="18"/>
        <v>0</v>
      </c>
      <c r="T55" s="5">
        <f t="shared" si="19"/>
        <v>0.50909157319315612</v>
      </c>
      <c r="U55" s="1">
        <f>RANK(T55,$T$52:$T$55,0)</f>
        <v>2</v>
      </c>
    </row>
    <row r="56" spans="9:21" x14ac:dyDescent="0.25">
      <c r="M56" s="5"/>
      <c r="N56" s="5"/>
      <c r="O56" s="5"/>
      <c r="P56" s="5"/>
      <c r="Q56" s="5"/>
      <c r="R56" s="5"/>
      <c r="S56" s="5"/>
      <c r="T56" s="5"/>
    </row>
    <row r="57" spans="9:21" x14ac:dyDescent="0.25">
      <c r="I57" s="43" t="s">
        <v>67</v>
      </c>
      <c r="J57" s="43"/>
      <c r="K57" s="43"/>
      <c r="L57" s="1" t="s">
        <v>64</v>
      </c>
      <c r="M57" s="5">
        <v>2</v>
      </c>
      <c r="N57" s="5"/>
      <c r="O57" s="5"/>
      <c r="P57" s="5"/>
      <c r="Q57" s="5"/>
      <c r="R57" s="5"/>
      <c r="S57" s="5"/>
      <c r="T57" s="5" t="s">
        <v>65</v>
      </c>
      <c r="U57" s="1" t="s">
        <v>66</v>
      </c>
    </row>
    <row r="58" spans="9:21" x14ac:dyDescent="0.25">
      <c r="L58" s="1" t="s">
        <v>6</v>
      </c>
      <c r="M58" s="5">
        <f>M52^$M$57</f>
        <v>7.7356350997582358E-3</v>
      </c>
      <c r="N58" s="5">
        <f t="shared" ref="N58:S58" si="20">N52^$M$57</f>
        <v>1.0815999999999999E-2</v>
      </c>
      <c r="O58" s="5">
        <f t="shared" si="20"/>
        <v>0</v>
      </c>
      <c r="P58" s="5">
        <f t="shared" si="20"/>
        <v>3.0483139792899412E-3</v>
      </c>
      <c r="Q58" s="5">
        <f t="shared" si="20"/>
        <v>0</v>
      </c>
      <c r="R58" s="5">
        <f t="shared" si="20"/>
        <v>6.4861772408132817E-5</v>
      </c>
      <c r="S58" s="5">
        <f t="shared" si="20"/>
        <v>9.6099999999999994E-4</v>
      </c>
      <c r="T58" s="5">
        <f>SUM(M58:S58)^(1/$M$57)</f>
        <v>0.15041878490220664</v>
      </c>
      <c r="U58" s="1">
        <f>RANK(T58,$T$58:$T$61,0)</f>
        <v>4</v>
      </c>
    </row>
    <row r="59" spans="9:21" x14ac:dyDescent="0.25">
      <c r="L59" s="1" t="s">
        <v>8</v>
      </c>
      <c r="M59" s="5">
        <f t="shared" ref="M59:S61" si="21">M53^$M$57</f>
        <v>0.17556099999999999</v>
      </c>
      <c r="N59" s="5">
        <f t="shared" si="21"/>
        <v>0</v>
      </c>
      <c r="O59" s="5">
        <f t="shared" si="21"/>
        <v>1.0815999999999999E-2</v>
      </c>
      <c r="P59" s="5">
        <f t="shared" si="21"/>
        <v>0</v>
      </c>
      <c r="Q59" s="5">
        <f t="shared" si="21"/>
        <v>4.0959999999999998E-3</v>
      </c>
      <c r="R59" s="5">
        <f t="shared" si="21"/>
        <v>1.1448999999999999E-2</v>
      </c>
      <c r="S59" s="5">
        <f t="shared" si="21"/>
        <v>1.067777777777777E-4</v>
      </c>
      <c r="T59" s="5">
        <f t="shared" ref="T59:T60" si="22">SUM(M59:S59)^(1/$M$57)</f>
        <v>0.4494761148023082</v>
      </c>
      <c r="U59" s="1">
        <f>RANK(T59,$T$58:$T$61,0)</f>
        <v>1</v>
      </c>
    </row>
    <row r="60" spans="9:21" x14ac:dyDescent="0.25">
      <c r="L60" s="1" t="s">
        <v>10</v>
      </c>
      <c r="M60" s="5">
        <f t="shared" si="21"/>
        <v>0</v>
      </c>
      <c r="N60" s="5">
        <f t="shared" si="21"/>
        <v>4.3263999999999997E-2</v>
      </c>
      <c r="O60" s="5">
        <f t="shared" si="21"/>
        <v>1.0815999999999999E-2</v>
      </c>
      <c r="P60" s="5">
        <f t="shared" si="21"/>
        <v>4.3560000000000005E-3</v>
      </c>
      <c r="Q60" s="5">
        <f t="shared" si="21"/>
        <v>0</v>
      </c>
      <c r="R60" s="5">
        <f t="shared" si="21"/>
        <v>0</v>
      </c>
      <c r="S60" s="5">
        <f t="shared" si="21"/>
        <v>1.067777777777777E-4</v>
      </c>
      <c r="T60" s="5">
        <f t="shared" si="22"/>
        <v>0.24195614846037239</v>
      </c>
      <c r="U60" s="1">
        <f>RANK(T60,$T$58:$T$61,0)</f>
        <v>3</v>
      </c>
    </row>
    <row r="61" spans="9:21" x14ac:dyDescent="0.25">
      <c r="L61" s="1" t="s">
        <v>11</v>
      </c>
      <c r="M61" s="5">
        <f t="shared" si="21"/>
        <v>3.3809183502445876E-2</v>
      </c>
      <c r="N61" s="5">
        <f t="shared" si="21"/>
        <v>1.3087359999999998E-2</v>
      </c>
      <c r="O61" s="5">
        <f t="shared" si="21"/>
        <v>1.0815999999999999E-2</v>
      </c>
      <c r="P61" s="5">
        <f t="shared" si="21"/>
        <v>1.3548062130177517E-3</v>
      </c>
      <c r="Q61" s="5">
        <f t="shared" si="21"/>
        <v>5.0567901234567977E-5</v>
      </c>
      <c r="R61" s="5">
        <f t="shared" si="21"/>
        <v>3.9564140920304329E-3</v>
      </c>
      <c r="S61" s="5">
        <f t="shared" si="21"/>
        <v>0</v>
      </c>
      <c r="T61" s="5">
        <f>SUM(M61:S61)^(1/$M$57)</f>
        <v>0.25114603661759949</v>
      </c>
      <c r="U61" s="1">
        <f>RANK(T61,$T$58:$T$61,0)</f>
        <v>2</v>
      </c>
    </row>
    <row r="64" spans="9:21" x14ac:dyDescent="0.25">
      <c r="J64" s="43" t="s">
        <v>68</v>
      </c>
      <c r="K64" s="43"/>
      <c r="L64" s="1" t="s">
        <v>64</v>
      </c>
      <c r="M64" s="1">
        <v>100</v>
      </c>
      <c r="T64" s="5" t="s">
        <v>65</v>
      </c>
      <c r="U64" s="1" t="s">
        <v>66</v>
      </c>
    </row>
    <row r="65" spans="12:21" x14ac:dyDescent="0.25">
      <c r="L65" s="1" t="s">
        <v>6</v>
      </c>
      <c r="M65" s="48">
        <f>M45^$M$64</f>
        <v>2.6594924721431489E-106</v>
      </c>
      <c r="N65" s="48">
        <f t="shared" ref="N65:S65" si="23">N45^$M$64</f>
        <v>5.0504948184269289E-99</v>
      </c>
      <c r="O65" s="48">
        <f t="shared" si="23"/>
        <v>0</v>
      </c>
      <c r="P65" s="48">
        <f t="shared" si="23"/>
        <v>1.5958236102074851E-126</v>
      </c>
      <c r="Q65" s="48">
        <f t="shared" si="23"/>
        <v>0</v>
      </c>
      <c r="R65" s="48">
        <f t="shared" si="23"/>
        <v>3.9759471226365743E-210</v>
      </c>
      <c r="S65" s="48">
        <f t="shared" si="23"/>
        <v>1.3682623708966407E-151</v>
      </c>
      <c r="T65" s="5">
        <f>SUM(M65:S65)^(1/$M$64)</f>
        <v>0.10400000005476438</v>
      </c>
      <c r="U65" s="1">
        <f>RANK(T65,$T$65:$T$68,0)</f>
        <v>4</v>
      </c>
    </row>
    <row r="66" spans="12:21" x14ac:dyDescent="0.25">
      <c r="L66" s="1" t="s">
        <v>8</v>
      </c>
      <c r="M66" s="48">
        <f t="shared" ref="M66:S68" si="24">M46^$M$64</f>
        <v>1.6649542203577967E-38</v>
      </c>
      <c r="N66" s="48">
        <f t="shared" si="24"/>
        <v>0</v>
      </c>
      <c r="O66" s="48">
        <f t="shared" si="24"/>
        <v>5.0504948184269289E-99</v>
      </c>
      <c r="P66" s="48">
        <f t="shared" si="24"/>
        <v>0</v>
      </c>
      <c r="Q66" s="48">
        <f t="shared" si="24"/>
        <v>4.1495155688809889E-120</v>
      </c>
      <c r="R66" s="48">
        <f t="shared" si="24"/>
        <v>8.6771632556640647E-98</v>
      </c>
      <c r="S66" s="48">
        <f t="shared" si="24"/>
        <v>2.6548739823832467E-199</v>
      </c>
      <c r="T66" s="5">
        <f t="shared" ref="T66:T68" si="25">SUM(M66:S66)^(1/$M$64)</f>
        <v>0.41899999999999998</v>
      </c>
      <c r="U66" s="1">
        <f>RANK(T66,$T$65:$T$68,0)</f>
        <v>1</v>
      </c>
    </row>
    <row r="67" spans="12:21" x14ac:dyDescent="0.25">
      <c r="L67" s="1" t="s">
        <v>10</v>
      </c>
      <c r="M67" s="48">
        <f t="shared" si="24"/>
        <v>0</v>
      </c>
      <c r="N67" s="48">
        <f t="shared" si="24"/>
        <v>6.4022627880284589E-69</v>
      </c>
      <c r="O67" s="48">
        <f t="shared" si="24"/>
        <v>5.0504948184269289E-99</v>
      </c>
      <c r="P67" s="48">
        <f t="shared" si="24"/>
        <v>9.0031306848408299E-119</v>
      </c>
      <c r="Q67" s="48">
        <f t="shared" si="24"/>
        <v>0</v>
      </c>
      <c r="R67" s="48">
        <f t="shared" si="24"/>
        <v>0</v>
      </c>
      <c r="S67" s="48">
        <f t="shared" si="24"/>
        <v>2.6548739823832467E-199</v>
      </c>
      <c r="T67" s="5">
        <f t="shared" si="25"/>
        <v>0.20799999999999999</v>
      </c>
      <c r="U67" s="1">
        <f>RANK(T67,$T$65:$T$68,0)</f>
        <v>2</v>
      </c>
    </row>
    <row r="68" spans="12:21" x14ac:dyDescent="0.25">
      <c r="L68" s="1" t="s">
        <v>11</v>
      </c>
      <c r="M68" s="48">
        <f t="shared" si="24"/>
        <v>2.8296591833348133E-74</v>
      </c>
      <c r="N68" s="48">
        <f t="shared" si="24"/>
        <v>6.9598911217022014E-95</v>
      </c>
      <c r="O68" s="48">
        <f t="shared" si="24"/>
        <v>5.0504948184269289E-99</v>
      </c>
      <c r="P68" s="48">
        <f t="shared" si="24"/>
        <v>3.925174606887456E-144</v>
      </c>
      <c r="Q68" s="48">
        <f t="shared" si="24"/>
        <v>1.5622353274549944E-215</v>
      </c>
      <c r="R68" s="48">
        <f t="shared" si="24"/>
        <v>7.3297135690827895E-121</v>
      </c>
      <c r="S68" s="48">
        <f t="shared" si="24"/>
        <v>0</v>
      </c>
      <c r="T68" s="5">
        <f t="shared" si="25"/>
        <v>0.18387273724629727</v>
      </c>
      <c r="U68" s="1">
        <f>RANK(T68,$T$65:$T$68,0)</f>
        <v>3</v>
      </c>
    </row>
  </sheetData>
  <mergeCells count="17">
    <mergeCell ref="L44:S44"/>
    <mergeCell ref="L50:U50"/>
    <mergeCell ref="I51:K51"/>
    <mergeCell ref="I57:K57"/>
    <mergeCell ref="J64:K64"/>
    <mergeCell ref="A29:B29"/>
    <mergeCell ref="A30:B30"/>
    <mergeCell ref="L33:S33"/>
    <mergeCell ref="J39:K39"/>
    <mergeCell ref="J40:K40"/>
    <mergeCell ref="L43:S43"/>
    <mergeCell ref="L13:T13"/>
    <mergeCell ref="E18:G18"/>
    <mergeCell ref="A20:B20"/>
    <mergeCell ref="L21:S21"/>
    <mergeCell ref="A22:B26"/>
    <mergeCell ref="L28:S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8526-4EC7-4578-8EE7-093CFEA84044}">
  <dimension ref="B4:AA34"/>
  <sheetViews>
    <sheetView tabSelected="1" workbookViewId="0">
      <selection activeCell="E32" sqref="E32"/>
    </sheetView>
  </sheetViews>
  <sheetFormatPr defaultRowHeight="15" x14ac:dyDescent="0.25"/>
  <cols>
    <col min="1" max="10" width="9.140625" style="1"/>
    <col min="11" max="11" width="13.5703125" style="1" bestFit="1" customWidth="1"/>
    <col min="12" max="12" width="11.7109375" style="1" customWidth="1"/>
    <col min="13" max="18" width="9.140625" style="1"/>
    <col min="19" max="19" width="7.28515625" style="1" bestFit="1" customWidth="1"/>
    <col min="20" max="20" width="8.140625" style="1" customWidth="1"/>
    <col min="21" max="21" width="5.85546875" style="1" bestFit="1" customWidth="1"/>
    <col min="22" max="25" width="9.140625" style="1"/>
    <col min="26" max="26" width="21.7109375" style="1" bestFit="1" customWidth="1"/>
    <col min="27" max="27" width="20" style="1" bestFit="1" customWidth="1"/>
    <col min="28" max="16384" width="9.140625" style="1"/>
  </cols>
  <sheetData>
    <row r="4" spans="2:27" ht="15.75" thickBot="1" x14ac:dyDescent="0.3"/>
    <row r="5" spans="2:27" ht="15.75" thickBot="1" x14ac:dyDescent="0.3">
      <c r="M5" s="49"/>
      <c r="N5" s="50"/>
      <c r="O5" s="50"/>
      <c r="P5" s="50"/>
      <c r="Q5" s="50"/>
      <c r="R5" s="50"/>
      <c r="S5" s="50"/>
      <c r="T5" s="50"/>
      <c r="U5" s="50"/>
      <c r="V5" s="50"/>
      <c r="W5" s="51"/>
      <c r="Y5" s="49"/>
      <c r="Z5" s="50" t="s">
        <v>69</v>
      </c>
      <c r="AA5" s="51" t="s">
        <v>70</v>
      </c>
    </row>
    <row r="6" spans="2:27" ht="15.75" thickBot="1" x14ac:dyDescent="0.3">
      <c r="F6" s="16" t="s">
        <v>46</v>
      </c>
      <c r="G6" s="17"/>
      <c r="H6" s="18"/>
      <c r="M6" s="52" t="s">
        <v>71</v>
      </c>
      <c r="N6" s="1" t="s">
        <v>21</v>
      </c>
      <c r="O6" s="1" t="s">
        <v>48</v>
      </c>
      <c r="P6" s="1" t="s">
        <v>49</v>
      </c>
      <c r="R6" s="1" t="s">
        <v>71</v>
      </c>
      <c r="S6" s="1" t="s">
        <v>21</v>
      </c>
      <c r="T6" s="1" t="s">
        <v>48</v>
      </c>
      <c r="U6" s="1" t="s">
        <v>49</v>
      </c>
      <c r="W6" s="53"/>
      <c r="Y6" s="52" t="s">
        <v>21</v>
      </c>
      <c r="Z6" s="54">
        <f t="shared" ref="Z6:AA8" si="0">AVERAGE($S7:$U7)</f>
        <v>0.41906730259671437</v>
      </c>
      <c r="AA6" s="55">
        <f t="shared" si="0"/>
        <v>0.41906730259671437</v>
      </c>
    </row>
    <row r="7" spans="2:27" ht="15.75" thickBot="1" x14ac:dyDescent="0.3">
      <c r="M7" s="52" t="s">
        <v>21</v>
      </c>
      <c r="N7" s="5">
        <v>1</v>
      </c>
      <c r="O7" s="5">
        <v>1.5</v>
      </c>
      <c r="P7" s="5">
        <v>1.4</v>
      </c>
      <c r="Q7" s="5"/>
      <c r="R7" s="5" t="s">
        <v>21</v>
      </c>
      <c r="S7" s="5">
        <f>N7/$N$10</f>
        <v>0.42</v>
      </c>
      <c r="T7" s="5">
        <f>O7/$O$10</f>
        <v>0.45882352941176474</v>
      </c>
      <c r="U7" s="5">
        <f>P7/$P$10</f>
        <v>0.37837837837837834</v>
      </c>
      <c r="W7" s="53"/>
      <c r="Y7" s="52" t="s">
        <v>48</v>
      </c>
      <c r="Z7" s="54">
        <f t="shared" si="0"/>
        <v>0.31241123476417593</v>
      </c>
      <c r="AA7" s="55">
        <f t="shared" si="0"/>
        <v>0.31241123476417593</v>
      </c>
    </row>
    <row r="8" spans="2:27" ht="15.75" thickBot="1" x14ac:dyDescent="0.3">
      <c r="B8" s="19" t="s">
        <v>47</v>
      </c>
      <c r="C8" s="20"/>
      <c r="D8" s="21"/>
      <c r="E8" s="22" t="s">
        <v>21</v>
      </c>
      <c r="F8" s="21"/>
      <c r="G8" s="22" t="s">
        <v>48</v>
      </c>
      <c r="H8" s="21"/>
      <c r="I8" s="22" t="s">
        <v>49</v>
      </c>
      <c r="M8" s="52" t="s">
        <v>48</v>
      </c>
      <c r="N8" s="5">
        <f>N7/O7</f>
        <v>0.66666666666666663</v>
      </c>
      <c r="O8" s="5">
        <v>1</v>
      </c>
      <c r="P8" s="5">
        <v>1.3</v>
      </c>
      <c r="Q8" s="5"/>
      <c r="R8" s="5" t="s">
        <v>48</v>
      </c>
      <c r="S8" s="5">
        <f>N8/$N$10</f>
        <v>0.27999999999999997</v>
      </c>
      <c r="T8" s="5">
        <f>O8/$O$10</f>
        <v>0.30588235294117649</v>
      </c>
      <c r="U8" s="5">
        <f>P8/$P$10</f>
        <v>0.35135135135135137</v>
      </c>
      <c r="W8" s="53"/>
      <c r="Y8" s="52" t="s">
        <v>49</v>
      </c>
      <c r="Z8" s="54">
        <f t="shared" si="0"/>
        <v>0.2685214626391097</v>
      </c>
      <c r="AA8" s="55">
        <f t="shared" si="0"/>
        <v>0.2685214626391097</v>
      </c>
    </row>
    <row r="9" spans="2:27" ht="15.75" thickBot="1" x14ac:dyDescent="0.3">
      <c r="B9" s="23"/>
      <c r="C9" s="23"/>
      <c r="M9" s="52" t="s">
        <v>49</v>
      </c>
      <c r="N9" s="5">
        <f>N7/P7</f>
        <v>0.7142857142857143</v>
      </c>
      <c r="O9" s="5">
        <f>O8/P8</f>
        <v>0.76923076923076916</v>
      </c>
      <c r="P9" s="5">
        <v>1</v>
      </c>
      <c r="Q9" s="5"/>
      <c r="R9" s="5" t="s">
        <v>49</v>
      </c>
      <c r="S9" s="5">
        <f>N9/$N$10</f>
        <v>0.3</v>
      </c>
      <c r="T9" s="5">
        <f>O9/$O$10</f>
        <v>0.23529411764705882</v>
      </c>
      <c r="U9" s="5">
        <f>P9/$P$10</f>
        <v>0.27027027027027023</v>
      </c>
      <c r="W9" s="53"/>
      <c r="Y9" s="52"/>
      <c r="Z9" s="54"/>
      <c r="AA9" s="55"/>
    </row>
    <row r="10" spans="2:27" ht="15.75" thickBot="1" x14ac:dyDescent="0.3">
      <c r="B10" s="24" t="s">
        <v>51</v>
      </c>
      <c r="C10" s="25"/>
      <c r="E10" s="21"/>
      <c r="F10" s="21"/>
      <c r="G10" s="21"/>
      <c r="H10" s="21"/>
      <c r="I10" s="26" t="s">
        <v>24</v>
      </c>
      <c r="M10" s="52" t="s">
        <v>72</v>
      </c>
      <c r="N10" s="5">
        <f>SUM(N7:N9)</f>
        <v>2.3809523809523809</v>
      </c>
      <c r="O10" s="5">
        <f>SUM(O7:O9)</f>
        <v>3.2692307692307692</v>
      </c>
      <c r="P10" s="5">
        <f t="shared" ref="P10" si="1">SUM(P7:P9)</f>
        <v>3.7</v>
      </c>
      <c r="Q10" s="5"/>
      <c r="V10" s="5"/>
      <c r="W10" s="53"/>
      <c r="Y10" s="52" t="s">
        <v>22</v>
      </c>
      <c r="Z10" s="54">
        <f>AVERAGE(R20:S20)</f>
        <v>0.66666666666666663</v>
      </c>
      <c r="AA10" s="55">
        <f>Z10*$AA$7</f>
        <v>0.20827415650945061</v>
      </c>
    </row>
    <row r="11" spans="2:27" ht="15.75" thickBot="1" x14ac:dyDescent="0.3">
      <c r="B11" s="28"/>
      <c r="C11" s="29"/>
      <c r="E11" s="21"/>
      <c r="F11" s="21"/>
      <c r="G11" s="21"/>
      <c r="H11" s="21"/>
      <c r="I11" s="21"/>
      <c r="M11" s="52"/>
      <c r="S11" s="5"/>
      <c r="T11" s="5"/>
      <c r="U11" s="5"/>
      <c r="V11" s="5"/>
      <c r="W11" s="53"/>
      <c r="Y11" s="52" t="s">
        <v>23</v>
      </c>
      <c r="Z11" s="54">
        <f>AVERAGE(R21:S21)</f>
        <v>0.33333333333333331</v>
      </c>
      <c r="AA11" s="55">
        <f>Z11*$AA$7</f>
        <v>0.1041370782547253</v>
      </c>
    </row>
    <row r="12" spans="2:27" ht="15.75" thickBot="1" x14ac:dyDescent="0.3">
      <c r="B12" s="28"/>
      <c r="C12" s="29"/>
      <c r="E12" s="21"/>
      <c r="F12" s="21"/>
      <c r="G12" s="21"/>
      <c r="H12" s="21"/>
      <c r="I12" s="30" t="s">
        <v>25</v>
      </c>
      <c r="M12" s="52" t="s">
        <v>49</v>
      </c>
      <c r="N12" s="2" t="s">
        <v>24</v>
      </c>
      <c r="O12" s="2" t="s">
        <v>25</v>
      </c>
      <c r="P12" s="2" t="s">
        <v>26</v>
      </c>
      <c r="Q12" s="2" t="s">
        <v>27</v>
      </c>
      <c r="R12" s="5"/>
      <c r="S12" s="1" t="s">
        <v>49</v>
      </c>
      <c r="T12" s="2" t="s">
        <v>24</v>
      </c>
      <c r="U12" s="2" t="s">
        <v>25</v>
      </c>
      <c r="V12" s="2" t="s">
        <v>26</v>
      </c>
      <c r="W12" s="56" t="s">
        <v>27</v>
      </c>
      <c r="Y12" s="52"/>
      <c r="AA12" s="53"/>
    </row>
    <row r="13" spans="2:27" ht="15.75" thickBot="1" x14ac:dyDescent="0.3">
      <c r="B13" s="28"/>
      <c r="C13" s="29"/>
      <c r="E13" s="21"/>
      <c r="F13" s="21"/>
      <c r="G13" s="21"/>
      <c r="H13" s="21"/>
      <c r="I13" s="21"/>
      <c r="M13" s="52" t="s">
        <v>24</v>
      </c>
      <c r="N13" s="5">
        <v>1</v>
      </c>
      <c r="O13" s="5">
        <v>2</v>
      </c>
      <c r="P13" s="5">
        <v>2</v>
      </c>
      <c r="Q13" s="5">
        <v>4</v>
      </c>
      <c r="R13" s="5"/>
      <c r="S13" s="1" t="s">
        <v>24</v>
      </c>
      <c r="T13" s="5">
        <f>N13/$N$17</f>
        <v>0.44444444444444442</v>
      </c>
      <c r="U13" s="5">
        <f>O13/O$17</f>
        <v>0.4</v>
      </c>
      <c r="V13" s="5">
        <f t="shared" ref="V13:W16" si="2">P13/P$17</f>
        <v>0.38709677419354838</v>
      </c>
      <c r="W13" s="57">
        <f t="shared" si="2"/>
        <v>0.36363636363636365</v>
      </c>
      <c r="Y13" s="52" t="s">
        <v>24</v>
      </c>
      <c r="Z13" s="54">
        <f>AVERAGE(T13:W13)</f>
        <v>0.39879439556858909</v>
      </c>
      <c r="AA13" s="55">
        <f>$AA$8*Z13</f>
        <v>0.10708485439035723</v>
      </c>
    </row>
    <row r="14" spans="2:27" ht="15.75" thickBot="1" x14ac:dyDescent="0.3">
      <c r="B14" s="31"/>
      <c r="C14" s="32"/>
      <c r="E14" s="21"/>
      <c r="F14" s="21"/>
      <c r="G14" s="21"/>
      <c r="H14" s="21"/>
      <c r="I14" s="33" t="s">
        <v>26</v>
      </c>
      <c r="M14" s="52" t="s">
        <v>25</v>
      </c>
      <c r="N14" s="5">
        <f>N13/O13</f>
        <v>0.5</v>
      </c>
      <c r="O14" s="5">
        <f>O13/O13</f>
        <v>1</v>
      </c>
      <c r="P14" s="5">
        <v>1.5</v>
      </c>
      <c r="Q14" s="5">
        <v>3</v>
      </c>
      <c r="R14" s="5"/>
      <c r="S14" s="1" t="s">
        <v>25</v>
      </c>
      <c r="T14" s="5">
        <f t="shared" ref="T14:T16" si="3">N14/$N$17</f>
        <v>0.22222222222222221</v>
      </c>
      <c r="U14" s="5">
        <f t="shared" ref="U14:U16" si="4">O14/O$17</f>
        <v>0.2</v>
      </c>
      <c r="V14" s="5">
        <f t="shared" si="2"/>
        <v>0.29032258064516125</v>
      </c>
      <c r="W14" s="57">
        <f t="shared" si="2"/>
        <v>0.27272727272727271</v>
      </c>
      <c r="Y14" s="52" t="s">
        <v>25</v>
      </c>
      <c r="Z14" s="54">
        <f>AVERAGE(T14:W14)</f>
        <v>0.24631801889866406</v>
      </c>
      <c r="AA14" s="55">
        <f>$AA$8*Z14</f>
        <v>6.6141674709037132E-2</v>
      </c>
    </row>
    <row r="15" spans="2:27" ht="15.75" thickBot="1" x14ac:dyDescent="0.3">
      <c r="B15" s="23"/>
      <c r="C15" s="23"/>
      <c r="E15" s="10"/>
      <c r="F15" s="10"/>
      <c r="G15" s="21"/>
      <c r="H15" s="21"/>
      <c r="I15" s="21"/>
      <c r="M15" s="52" t="s">
        <v>26</v>
      </c>
      <c r="N15" s="5">
        <f>N13/P13</f>
        <v>0.5</v>
      </c>
      <c r="O15" s="5">
        <f>O13/P14</f>
        <v>1.3333333333333333</v>
      </c>
      <c r="P15" s="5">
        <f>P14/P14</f>
        <v>1</v>
      </c>
      <c r="Q15" s="5">
        <v>3</v>
      </c>
      <c r="R15" s="5"/>
      <c r="S15" s="1" t="s">
        <v>26</v>
      </c>
      <c r="T15" s="5">
        <f t="shared" si="3"/>
        <v>0.22222222222222221</v>
      </c>
      <c r="U15" s="5">
        <f t="shared" si="4"/>
        <v>0.26666666666666666</v>
      </c>
      <c r="V15" s="5">
        <f t="shared" si="2"/>
        <v>0.19354838709677419</v>
      </c>
      <c r="W15" s="57">
        <f t="shared" si="2"/>
        <v>0.27272727272727271</v>
      </c>
      <c r="Y15" s="52" t="s">
        <v>26</v>
      </c>
      <c r="Z15" s="54">
        <f>AVERAGE(T15:W15)</f>
        <v>0.23879113717823394</v>
      </c>
      <c r="AA15" s="55">
        <f>$AA$8*Z15</f>
        <v>6.4120545420355668E-2</v>
      </c>
    </row>
    <row r="16" spans="2:27" ht="15.75" thickBot="1" x14ac:dyDescent="0.3">
      <c r="B16" s="34"/>
      <c r="C16" s="34"/>
      <c r="E16" s="10"/>
      <c r="F16" s="10"/>
      <c r="G16" s="21"/>
      <c r="H16" s="21"/>
      <c r="I16" s="35" t="s">
        <v>54</v>
      </c>
      <c r="M16" s="52" t="s">
        <v>27</v>
      </c>
      <c r="N16" s="5">
        <f>N13/Q13</f>
        <v>0.25</v>
      </c>
      <c r="O16" s="5">
        <f>O13/Q14</f>
        <v>0.66666666666666663</v>
      </c>
      <c r="P16" s="5">
        <f>P13/Q15</f>
        <v>0.66666666666666663</v>
      </c>
      <c r="Q16" s="5">
        <f>Q14/Q14</f>
        <v>1</v>
      </c>
      <c r="R16" s="5"/>
      <c r="S16" s="1" t="s">
        <v>27</v>
      </c>
      <c r="T16" s="5">
        <f t="shared" si="3"/>
        <v>0.1111111111111111</v>
      </c>
      <c r="U16" s="5">
        <f t="shared" si="4"/>
        <v>0.13333333333333333</v>
      </c>
      <c r="V16" s="5">
        <f t="shared" si="2"/>
        <v>0.12903225806451613</v>
      </c>
      <c r="W16" s="57">
        <f t="shared" si="2"/>
        <v>9.0909090909090912E-2</v>
      </c>
      <c r="Y16" s="52" t="s">
        <v>27</v>
      </c>
      <c r="Z16" s="54">
        <f>AVERAGE(T16:W16)</f>
        <v>0.11609644835451288</v>
      </c>
      <c r="AA16" s="55">
        <f>$AA$8*Z16</f>
        <v>3.1174388119359658E-2</v>
      </c>
    </row>
    <row r="17" spans="2:27" ht="15.75" thickBot="1" x14ac:dyDescent="0.3">
      <c r="B17" s="36"/>
      <c r="C17" s="36"/>
      <c r="E17" s="21"/>
      <c r="F17" s="21"/>
      <c r="G17" s="21"/>
      <c r="H17" s="21"/>
      <c r="M17" s="52" t="s">
        <v>72</v>
      </c>
      <c r="N17" s="5">
        <f>SUM(N13:N16)</f>
        <v>2.25</v>
      </c>
      <c r="O17" s="5">
        <f t="shared" ref="O17:Q17" si="5">SUM(O13:O16)</f>
        <v>5</v>
      </c>
      <c r="P17" s="5">
        <f t="shared" si="5"/>
        <v>5.166666666666667</v>
      </c>
      <c r="Q17" s="5">
        <f t="shared" si="5"/>
        <v>11</v>
      </c>
      <c r="R17" s="5"/>
      <c r="T17" s="5"/>
      <c r="U17" s="5"/>
      <c r="V17" s="5"/>
      <c r="W17" s="57"/>
      <c r="Y17" s="52"/>
      <c r="AA17" s="53"/>
    </row>
    <row r="18" spans="2:27" ht="15.75" thickBot="1" x14ac:dyDescent="0.3">
      <c r="B18" s="38" t="s">
        <v>56</v>
      </c>
      <c r="C18" s="39"/>
      <c r="D18" s="23"/>
      <c r="E18" s="40" t="s">
        <v>6</v>
      </c>
      <c r="F18" s="40" t="s">
        <v>7</v>
      </c>
      <c r="G18" s="40" t="s">
        <v>8</v>
      </c>
      <c r="H18" s="40" t="s">
        <v>9</v>
      </c>
      <c r="I18" s="40" t="s">
        <v>10</v>
      </c>
      <c r="J18" s="40" t="s">
        <v>11</v>
      </c>
      <c r="M18" s="52"/>
      <c r="N18" s="5"/>
      <c r="O18" s="5"/>
      <c r="P18" s="5"/>
      <c r="Q18" s="5"/>
      <c r="R18" s="5"/>
      <c r="S18" s="5"/>
      <c r="U18" s="5"/>
      <c r="V18" s="5"/>
      <c r="W18" s="57"/>
      <c r="Y18" s="58"/>
      <c r="Z18" s="59"/>
      <c r="AA18" s="60">
        <f>SUM(AA6:AA8)</f>
        <v>1</v>
      </c>
    </row>
    <row r="19" spans="2:27" x14ac:dyDescent="0.25">
      <c r="M19" s="52" t="s">
        <v>48</v>
      </c>
      <c r="N19" s="1" t="s">
        <v>32</v>
      </c>
      <c r="O19" s="1" t="s">
        <v>23</v>
      </c>
      <c r="Q19" s="1" t="s">
        <v>48</v>
      </c>
      <c r="R19" s="1" t="s">
        <v>22</v>
      </c>
      <c r="S19" s="1" t="s">
        <v>23</v>
      </c>
      <c r="W19" s="53"/>
    </row>
    <row r="20" spans="2:27" x14ac:dyDescent="0.25">
      <c r="M20" s="52" t="s">
        <v>32</v>
      </c>
      <c r="N20" s="1">
        <v>1</v>
      </c>
      <c r="O20" s="1">
        <v>2</v>
      </c>
      <c r="Q20" s="1" t="s">
        <v>32</v>
      </c>
      <c r="R20" s="5">
        <f>N20/N$22</f>
        <v>0.66666666666666663</v>
      </c>
      <c r="S20" s="5">
        <f>O20/O$22</f>
        <v>0.66666666666666663</v>
      </c>
      <c r="W20" s="53"/>
      <c r="Z20" s="54"/>
      <c r="AA20" s="54"/>
    </row>
    <row r="21" spans="2:27" x14ac:dyDescent="0.25">
      <c r="M21" s="52" t="s">
        <v>73</v>
      </c>
      <c r="N21" s="1">
        <f>N20/O20</f>
        <v>0.5</v>
      </c>
      <c r="O21" s="1">
        <v>1</v>
      </c>
      <c r="Q21" s="1" t="s">
        <v>73</v>
      </c>
      <c r="R21" s="5">
        <f>N21/N$22</f>
        <v>0.33333333333333331</v>
      </c>
      <c r="S21" s="5">
        <f>O21/O$22</f>
        <v>0.33333333333333331</v>
      </c>
      <c r="W21" s="53"/>
      <c r="Z21" s="54"/>
    </row>
    <row r="22" spans="2:27" x14ac:dyDescent="0.25">
      <c r="M22" s="52" t="s">
        <v>72</v>
      </c>
      <c r="N22" s="1">
        <f>SUM(N20:N21)</f>
        <v>1.5</v>
      </c>
      <c r="O22" s="1">
        <f>SUM(O20:O21)</f>
        <v>3</v>
      </c>
      <c r="W22" s="53"/>
      <c r="X22" s="5"/>
      <c r="Y22" s="5"/>
    </row>
    <row r="23" spans="2:27" ht="15.75" thickBot="1" x14ac:dyDescent="0.3">
      <c r="M23" s="58"/>
      <c r="N23" s="59" t="s">
        <v>74</v>
      </c>
      <c r="O23" s="59" t="s">
        <v>75</v>
      </c>
      <c r="P23" s="59"/>
      <c r="Q23" s="59"/>
      <c r="R23" s="59"/>
      <c r="S23" s="59"/>
      <c r="T23" s="59"/>
      <c r="U23" s="59"/>
      <c r="V23" s="59"/>
      <c r="W23" s="61"/>
      <c r="X23" s="5"/>
      <c r="Y23" s="5"/>
    </row>
    <row r="24" spans="2:27" x14ac:dyDescent="0.25">
      <c r="X24" s="5"/>
      <c r="Y24" s="5"/>
    </row>
    <row r="27" spans="2:27" x14ac:dyDescent="0.25">
      <c r="X27" s="5"/>
      <c r="Y27" s="37"/>
    </row>
    <row r="28" spans="2:27" x14ac:dyDescent="0.25">
      <c r="X28" s="5"/>
      <c r="Y28" s="37"/>
    </row>
    <row r="29" spans="2:27" x14ac:dyDescent="0.25">
      <c r="X29" s="5"/>
      <c r="Y29" s="37"/>
    </row>
    <row r="30" spans="2:27" x14ac:dyDescent="0.25">
      <c r="X30" s="5"/>
      <c r="Y30" s="37"/>
    </row>
    <row r="31" spans="2:27" x14ac:dyDescent="0.25">
      <c r="X31" s="5"/>
      <c r="Y31" s="37"/>
    </row>
    <row r="34" spans="25:25" x14ac:dyDescent="0.25">
      <c r="Y34" s="5"/>
    </row>
  </sheetData>
  <mergeCells count="5">
    <mergeCell ref="F6:H6"/>
    <mergeCell ref="B8:C8"/>
    <mergeCell ref="B10:C14"/>
    <mergeCell ref="B17:C17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TOPSIS</vt:lpstr>
      <vt:lpstr>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2021-05-24T07:58:14Z</dcterms:created>
  <dcterms:modified xsi:type="dcterms:W3CDTF">2021-05-24T07:59:27Z</dcterms:modified>
</cp:coreProperties>
</file>