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tchanit/Documents/final_stat_pant/process_data/"/>
    </mc:Choice>
  </mc:AlternateContent>
  <xr:revisionPtr revIDLastSave="0" documentId="13_ncr:1_{A8A51430-0FC5-AB4E-A45F-CE97A53261A8}" xr6:coauthVersionLast="47" xr6:coauthVersionMax="47" xr10:uidLastSave="{00000000-0000-0000-0000-000000000000}"/>
  <bookViews>
    <workbookView xWindow="-36960" yWindow="5840" windowWidth="38400" windowHeight="20360" xr2:uid="{848047E5-C6BC-EB45-B372-0CE20F4842FE}"/>
  </bookViews>
  <sheets>
    <sheet name="before" sheetId="1" r:id="rId1"/>
    <sheet name="af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2" i="1" l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<sst xmlns="http://schemas.openxmlformats.org/spreadsheetml/2006/main" count="259" uniqueCount="105">
  <si>
    <t>Year</t>
  </si>
  <si>
    <t>Province</t>
  </si>
  <si>
    <t>Province_year</t>
  </si>
  <si>
    <t>Agriculture, forestry and fishing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</si>
  <si>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</si>
  <si>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</si>
  <si>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</si>
  <si>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</si>
  <si>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</si>
  <si>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 and repair of motor vehicles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</si>
  <si>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</si>
  <si>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</si>
  <si>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</si>
  <si>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</si>
  <si>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</si>
  <si>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</si>
  <si>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</si>
  <si>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</si>
  <si>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</si>
  <si>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activities</t>
  </si>
  <si>
    <t>Arts, entertainment and recreation</t>
  </si>
  <si>
    <t>Other service activities</t>
  </si>
  <si>
    <t>การค้าสินค้า (คิดเป็น % ของจีดีพี)</t>
  </si>
  <si>
    <t>มูลค่าเพิ่มของการเกษตร (คิดเป็น % ของจีดีพี)</t>
  </si>
  <si>
    <t>การนำเข้าสินค้าและบริการ (คิดเป็น % ของจีดีพี)</t>
  </si>
  <si>
    <t>มูลค่าเพิ่มของอุตสาหกรรม (คิดเป็น % ของจีดีพี)</t>
  </si>
  <si>
    <t>จำนวนประชากรทั้งหมด (คน)</t>
  </si>
  <si>
    <t>GPP Per capita (Baht)</t>
  </si>
  <si>
    <t>Bangkok</t>
  </si>
  <si>
    <t>Samut Prakan</t>
  </si>
  <si>
    <t>Nonthaburi</t>
  </si>
  <si>
    <t>Pathum Thani</t>
  </si>
  <si>
    <t>Phra Nakhon Si Ayutthaya</t>
  </si>
  <si>
    <t>Ang Thong</t>
  </si>
  <si>
    <t>Lop Buri</t>
  </si>
  <si>
    <t>Sing Buri</t>
  </si>
  <si>
    <t>Chai Nat</t>
  </si>
  <si>
    <t>Saraburi</t>
  </si>
  <si>
    <t>Chon Buri</t>
  </si>
  <si>
    <t>Rayong</t>
  </si>
  <si>
    <t>Chanthaburi</t>
  </si>
  <si>
    <t>Trat</t>
  </si>
  <si>
    <t>Chachoengsao</t>
  </si>
  <si>
    <t>Prachin Buri</t>
  </si>
  <si>
    <t>Nakhon Nayok</t>
  </si>
  <si>
    <t>Sa Kaeo</t>
  </si>
  <si>
    <t>Ratchaburi</t>
  </si>
  <si>
    <t>Kanchanaburi</t>
  </si>
  <si>
    <t>Suphan Buri</t>
  </si>
  <si>
    <t>Nakhon Pathom</t>
  </si>
  <si>
    <t>Samut Sakhon</t>
  </si>
  <si>
    <t>Samut Songkhram</t>
  </si>
  <si>
    <t>Phetchaburi</t>
  </si>
  <si>
    <t>Prachuap Khiri Khan</t>
  </si>
  <si>
    <t>Chiang Mai</t>
  </si>
  <si>
    <t>Lamphun</t>
  </si>
  <si>
    <t>Lampang</t>
  </si>
  <si>
    <t>Uttaradit</t>
  </si>
  <si>
    <t>Phrae</t>
  </si>
  <si>
    <t>Nan</t>
  </si>
  <si>
    <t>Phayao</t>
  </si>
  <si>
    <t>Chiang Rai</t>
  </si>
  <si>
    <t>Mae Hong Son</t>
  </si>
  <si>
    <t>Nakhon Sawan</t>
  </si>
  <si>
    <t>Uthai Thani</t>
  </si>
  <si>
    <t>Kamphaeng Phet</t>
  </si>
  <si>
    <t>Tak</t>
  </si>
  <si>
    <t>Sukhothai</t>
  </si>
  <si>
    <t>Phitsanulok</t>
  </si>
  <si>
    <t>Phichit</t>
  </si>
  <si>
    <t>Phetchabun</t>
  </si>
  <si>
    <t>Nakhon Ratchasima</t>
  </si>
  <si>
    <t>Buri Ram</t>
  </si>
  <si>
    <t>Surin</t>
  </si>
  <si>
    <t>Si Sa Ket</t>
  </si>
  <si>
    <t>Ubon Ratchathani</t>
  </si>
  <si>
    <t>Yasothon</t>
  </si>
  <si>
    <t>Chaiyaphum</t>
  </si>
  <si>
    <t>Amnat Charoen</t>
  </si>
  <si>
    <t>Bungkan</t>
  </si>
  <si>
    <t>Nong Bua Lam Phu</t>
  </si>
  <si>
    <t>Khon Kaen</t>
  </si>
  <si>
    <t>Udon Thani</t>
  </si>
  <si>
    <t>Loei</t>
  </si>
  <si>
    <t>Nong Khai</t>
  </si>
  <si>
    <t>Maha Sarakham</t>
  </si>
  <si>
    <t>Roi Et</t>
  </si>
  <si>
    <t>Kalasin</t>
  </si>
  <si>
    <t>Sakon Nakhon</t>
  </si>
  <si>
    <t>Nakhon Phanom</t>
  </si>
  <si>
    <t>Mukdahan</t>
  </si>
  <si>
    <t>Nakhon Si Thammarat</t>
  </si>
  <si>
    <t>Krabi</t>
  </si>
  <si>
    <t>Phangnga</t>
  </si>
  <si>
    <t>Phuket</t>
  </si>
  <si>
    <t>Surat Thani</t>
  </si>
  <si>
    <t>Ranong</t>
  </si>
  <si>
    <t>Chumphon</t>
  </si>
  <si>
    <t>Songkhla</t>
  </si>
  <si>
    <t>Satun</t>
  </si>
  <si>
    <t>Trang</t>
  </si>
  <si>
    <t>Phattalung</t>
  </si>
  <si>
    <t>Pattani</t>
  </si>
  <si>
    <t>Yala</t>
  </si>
  <si>
    <t>Narathiwat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</si>
</sst>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#,##0;\-#,##0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E6D9-BC36-9244-8173-7811CE0267C7}">
  <dimension ref="A1:AB232"/>
  <sheetViews>
    <sheetView tabSelected="1" topLeftCell="A2" workbookViewId="0">
      <selection activeCell="G20" sqref="G20"/>
    </sheetView>
  </sheetViews>
  <sheetFormatPr baseColWidth="10" defaultRowHeight="16" x14ac:dyDescent="0.2"/>
  <cols>
    <col min="2" max="2" width="28.1640625" customWidth="1"/>
    <col min="3" max="3" width="33.33203125" customWidth="1"/>
    <col min="4" max="4" width="35.1640625" customWidth="1"/>
    <col min="5" max="5" width="24.83203125" customWidth="1"/>
    <col min="6" max="6" width="19.6640625" customWidth="1"/>
    <col min="7" max="7" width="53" customWidth="1"/>
    <col min="8" max="8" width="72.5" customWidth="1"/>
    <col min="9" max="9" width="19" customWidth="1"/>
    <col min="10" max="10" width="59" customWidth="1"/>
    <col min="11" max="11" width="33.33203125" customWidth="1"/>
    <col min="12" max="12" width="50" customWidth="1"/>
    <col min="13" max="13" width="35.5" customWidth="1"/>
    <col min="14" max="14" width="36.1640625" customWidth="1"/>
    <col min="15" max="15" width="24.5" customWidth="1"/>
    <col min="16" max="16" width="50.6640625" customWidth="1"/>
    <col min="17" max="17" width="52.83203125" customWidth="1"/>
    <col min="18" max="18" width="66.83203125" customWidth="1"/>
    <col min="19" max="19" width="17.1640625" customWidth="1"/>
    <col min="20" max="20" width="32.5" customWidth="1"/>
    <col min="21" max="21" width="47.33203125" customWidth="1"/>
    <col min="22" max="22" width="24.33203125" customWidth="1"/>
    <col min="23" max="23" width="36.6640625" customWidth="1"/>
    <col min="24" max="24" width="49.1640625" customWidth="1"/>
    <col min="25" max="25" width="54.83203125" customWidth="1"/>
    <col min="26" max="26" width="49.6640625" customWidth="1"/>
    <col min="27" max="27" width="37.83203125" customWidth="1"/>
    <col min="28" max="28" width="22.6640625" customWidth="1"/>
  </cols>
  <sheetData>
    <row r="1" spans="1:28" ht="6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 ht="19" x14ac:dyDescent="0.25">
      <c r="A2" s="1">
        <v>2016</v>
      </c>
      <c r="B2" s="1" t="s">
        <v>28</v>
      </c>
      <c r="C2" s="1" t="str">
        <f ca="1">IFERROR(__xludf.DUMMYFUNCTION("CONCAT(B2,TO_TEXT(A2))"),"Bangkok2016")</f>
        <v>Bangkok2016</v>
      </c>
      <c r="D2" s="2">
        <v>2478.6975830000001</v>
      </c>
      <c r="E2" s="2">
        <v>0</v>
      </c>
      <c r="F2" s="2">
        <v>600999.71720800002</v>
      </c>
      <c r="G2" s="2">
        <v>38797.576722999998</v>
      </c>
      <c r="H2" s="2">
        <v>21202.219085000001</v>
      </c>
      <c r="I2" s="2">
        <v>102327.34583199999</v>
      </c>
      <c r="J2" s="2">
        <v>1028711.495975</v>
      </c>
      <c r="K2" s="2">
        <v>362345.19829799997</v>
      </c>
      <c r="L2" s="2">
        <v>375718.81325499999</v>
      </c>
      <c r="M2" s="2">
        <v>261626.31705700001</v>
      </c>
      <c r="N2" s="2">
        <v>672406.44108200003</v>
      </c>
      <c r="O2" s="2">
        <v>96611.671767000007</v>
      </c>
      <c r="P2" s="2">
        <v>198373.61133499999</v>
      </c>
      <c r="Q2" s="2">
        <v>145271.91727800001</v>
      </c>
      <c r="R2" s="2">
        <v>504035.71030599996</v>
      </c>
      <c r="S2" s="2">
        <v>77922.895829000001</v>
      </c>
      <c r="T2" s="2">
        <v>80517.654809</v>
      </c>
      <c r="U2" s="2">
        <v>53449.494361000005</v>
      </c>
      <c r="V2" s="2">
        <v>131991.42076100002</v>
      </c>
      <c r="W2" s="1">
        <v>99.085520029999998</v>
      </c>
      <c r="X2" s="1">
        <v>8.4780770000000008</v>
      </c>
      <c r="Y2" s="1">
        <v>53.504339999999999</v>
      </c>
      <c r="Z2" s="1">
        <v>35.586770000000001</v>
      </c>
      <c r="AA2" s="1">
        <v>68971313</v>
      </c>
      <c r="AB2" s="3">
        <v>543199.31499999994</v>
      </c>
    </row>
    <row r="3" spans="1:28" ht="19" x14ac:dyDescent="0.25">
      <c r="A3" s="1">
        <v>2016</v>
      </c>
      <c r="B3" s="1" t="s">
        <v>29</v>
      </c>
      <c r="C3" s="1" t="str">
        <f ca="1">IFERROR(__xludf.DUMMYFUNCTION("CONCAT(B3,TO_TEXT(A3))"),"Samut Prakan2016")</f>
        <v>Samut Prakan2016</v>
      </c>
      <c r="D3" s="2">
        <v>2992.0319930000001</v>
      </c>
      <c r="E3" s="2">
        <v>7.8787219999999998</v>
      </c>
      <c r="F3" s="2">
        <v>291876.56078</v>
      </c>
      <c r="G3" s="2">
        <v>15972.097785999998</v>
      </c>
      <c r="H3" s="2">
        <v>2536.561647</v>
      </c>
      <c r="I3" s="2">
        <v>10409.125795</v>
      </c>
      <c r="J3" s="2">
        <v>97575.676069000008</v>
      </c>
      <c r="K3" s="2">
        <v>163458.489329</v>
      </c>
      <c r="L3" s="2">
        <v>9021.0952350000007</v>
      </c>
      <c r="M3" s="2">
        <v>4546.7853320000004</v>
      </c>
      <c r="N3" s="2">
        <v>25564.808465999999</v>
      </c>
      <c r="O3" s="2">
        <v>14335.971289999999</v>
      </c>
      <c r="P3" s="2">
        <v>5647.0636139999997</v>
      </c>
      <c r="Q3" s="2">
        <v>22624.184309</v>
      </c>
      <c r="R3" s="2">
        <v>10040.031641999998</v>
      </c>
      <c r="S3" s="2">
        <v>4104.4322560000001</v>
      </c>
      <c r="T3" s="2">
        <v>8766.3550759999998</v>
      </c>
      <c r="U3" s="2">
        <v>628.34013000000004</v>
      </c>
      <c r="V3" s="2">
        <v>12979.793243</v>
      </c>
      <c r="W3" s="1">
        <v>99.085520029999998</v>
      </c>
      <c r="X3" s="1">
        <v>8.4780770000000008</v>
      </c>
      <c r="Y3" s="1">
        <v>53.504339999999999</v>
      </c>
      <c r="Z3" s="1">
        <v>35.586770000000001</v>
      </c>
      <c r="AA3" s="1">
        <v>68971313</v>
      </c>
      <c r="AB3" s="3">
        <v>338818.79300000001</v>
      </c>
    </row>
    <row r="4" spans="1:28" ht="19" x14ac:dyDescent="0.25">
      <c r="A4" s="1">
        <v>2016</v>
      </c>
      <c r="B4" s="1" t="s">
        <v>30</v>
      </c>
      <c r="C4" s="1" t="str">
        <f ca="1">IFERROR(__xludf.DUMMYFUNCTION("CONCAT(B4,TO_TEXT(A4))"),"Nonthaburi2016")</f>
        <v>Nonthaburi2016</v>
      </c>
      <c r="D4" s="2">
        <v>5534.6980329999997</v>
      </c>
      <c r="E4" s="2">
        <v>52.791542</v>
      </c>
      <c r="F4" s="2">
        <v>47300.939660999997</v>
      </c>
      <c r="G4" s="2">
        <v>5547.6819240000004</v>
      </c>
      <c r="H4" s="2">
        <v>1995.396414</v>
      </c>
      <c r="I4" s="2">
        <v>15052.653803000001</v>
      </c>
      <c r="J4" s="2">
        <v>52403.478233000002</v>
      </c>
      <c r="K4" s="2">
        <v>9907.9850160000005</v>
      </c>
      <c r="L4" s="2">
        <v>5265.4140230000003</v>
      </c>
      <c r="M4" s="2">
        <v>18720.504473000001</v>
      </c>
      <c r="N4" s="2">
        <v>29273.307064000001</v>
      </c>
      <c r="O4" s="2">
        <v>14056.612198000001</v>
      </c>
      <c r="P4" s="2">
        <v>3641.8110270000002</v>
      </c>
      <c r="Q4" s="2">
        <v>5123.8481409999995</v>
      </c>
      <c r="R4" s="2">
        <v>18164.005536000001</v>
      </c>
      <c r="S4" s="2">
        <v>7697.0563400000001</v>
      </c>
      <c r="T4" s="2">
        <v>33768.803379999998</v>
      </c>
      <c r="U4" s="2">
        <v>10502.476853</v>
      </c>
      <c r="V4" s="2">
        <v>6352.5089209999996</v>
      </c>
      <c r="W4" s="1">
        <v>99.085520029999998</v>
      </c>
      <c r="X4" s="1">
        <v>8.4780770000000008</v>
      </c>
      <c r="Y4" s="1">
        <v>53.504339999999999</v>
      </c>
      <c r="Z4" s="1">
        <v>35.586770000000001</v>
      </c>
      <c r="AA4" s="1">
        <v>68971313</v>
      </c>
      <c r="AB4" s="3">
        <v>179146.76500000001</v>
      </c>
    </row>
    <row r="5" spans="1:28" ht="19" x14ac:dyDescent="0.25">
      <c r="A5" s="1">
        <v>2016</v>
      </c>
      <c r="B5" s="1" t="s">
        <v>31</v>
      </c>
      <c r="C5" s="1" t="str">
        <f ca="1">IFERROR(__xludf.DUMMYFUNCTION("CONCAT(B5,TO_TEXT(A5))"),"Pathum Thani2016")</f>
        <v>Pathum Thani2016</v>
      </c>
      <c r="D5" s="2">
        <v>5789.2505190000002</v>
      </c>
      <c r="E5" s="2">
        <v>132.666192</v>
      </c>
      <c r="F5" s="2">
        <v>185025.28702299998</v>
      </c>
      <c r="G5" s="2">
        <v>9545.8701330000004</v>
      </c>
      <c r="H5" s="2">
        <v>2426.9273739999999</v>
      </c>
      <c r="I5" s="2">
        <v>11901.340333</v>
      </c>
      <c r="J5" s="2">
        <v>53143.916223</v>
      </c>
      <c r="K5" s="2">
        <v>8397.9595860000009</v>
      </c>
      <c r="L5" s="2">
        <v>4184.6915820000004</v>
      </c>
      <c r="M5" s="2">
        <v>3582.7596269999999</v>
      </c>
      <c r="N5" s="2">
        <v>15289.762772</v>
      </c>
      <c r="O5" s="2">
        <v>12924.362931</v>
      </c>
      <c r="P5" s="2">
        <v>2345.8439619999999</v>
      </c>
      <c r="Q5" s="2">
        <v>4982.6154150000002</v>
      </c>
      <c r="R5" s="2">
        <v>6265.8296140000002</v>
      </c>
      <c r="S5" s="2">
        <v>11269.21192</v>
      </c>
      <c r="T5" s="2">
        <v>5680.3908489999994</v>
      </c>
      <c r="U5" s="2">
        <v>959.16418899999996</v>
      </c>
      <c r="V5" s="2">
        <v>3066.8067259999998</v>
      </c>
      <c r="W5" s="1">
        <v>99.085520029999998</v>
      </c>
      <c r="X5" s="1">
        <v>8.4780770000000008</v>
      </c>
      <c r="Y5" s="1">
        <v>53.504339999999999</v>
      </c>
      <c r="Z5" s="1">
        <v>35.586770000000001</v>
      </c>
      <c r="AA5" s="1">
        <v>68971313</v>
      </c>
      <c r="AB5" s="3">
        <v>214452.231</v>
      </c>
    </row>
    <row r="6" spans="1:28" ht="19" x14ac:dyDescent="0.25">
      <c r="A6" s="1">
        <v>2016</v>
      </c>
      <c r="B6" s="1" t="s">
        <v>32</v>
      </c>
      <c r="C6" s="1" t="str">
        <f ca="1">IFERROR(__xludf.DUMMYFUNCTION("CONCAT(B6,TO_TEXT(A6))"),"Phra Nakhon Si Ayutthaya2016")</f>
        <v>Phra Nakhon Si Ayutthaya2016</v>
      </c>
      <c r="D6" s="2">
        <v>9195.6812410000002</v>
      </c>
      <c r="E6" s="2">
        <v>2261.21378</v>
      </c>
      <c r="F6" s="2">
        <v>272229.30225199996</v>
      </c>
      <c r="G6" s="2">
        <v>6750.1089529999999</v>
      </c>
      <c r="H6" s="2">
        <v>715.66347699999994</v>
      </c>
      <c r="I6" s="2">
        <v>4024.3280380000001</v>
      </c>
      <c r="J6" s="2">
        <v>44195.747305000004</v>
      </c>
      <c r="K6" s="2">
        <v>12903.716664</v>
      </c>
      <c r="L6" s="2">
        <v>2648.188052</v>
      </c>
      <c r="M6" s="2">
        <v>1459.752491</v>
      </c>
      <c r="N6" s="2">
        <v>8018.7544070000004</v>
      </c>
      <c r="O6" s="2">
        <v>4154.8327570000001</v>
      </c>
      <c r="P6" s="2">
        <v>10566.200797</v>
      </c>
      <c r="Q6" s="2">
        <v>2609.886778</v>
      </c>
      <c r="R6" s="2">
        <v>6347.9844129999992</v>
      </c>
      <c r="S6" s="2">
        <v>5591.1693430000005</v>
      </c>
      <c r="T6" s="2">
        <v>3724.986958</v>
      </c>
      <c r="U6" s="2">
        <v>239.01154600000001</v>
      </c>
      <c r="V6" s="2">
        <v>1671.193174</v>
      </c>
      <c r="W6" s="1">
        <v>99.085520029999998</v>
      </c>
      <c r="X6" s="1">
        <v>8.4780770000000008</v>
      </c>
      <c r="Y6" s="1">
        <v>53.504339999999999</v>
      </c>
      <c r="Z6" s="1">
        <v>35.586770000000001</v>
      </c>
      <c r="AA6" s="1">
        <v>68971313</v>
      </c>
      <c r="AB6" s="3">
        <v>444803.565</v>
      </c>
    </row>
    <row r="7" spans="1:28" ht="19" x14ac:dyDescent="0.25">
      <c r="A7" s="1">
        <v>2016</v>
      </c>
      <c r="B7" s="1" t="s">
        <v>33</v>
      </c>
      <c r="C7" s="1" t="str">
        <f ca="1">IFERROR(__xludf.DUMMYFUNCTION("CONCAT(B7,TO_TEXT(A7))"),"Ang Thong2016")</f>
        <v>Ang Thong2016</v>
      </c>
      <c r="D7" s="2">
        <v>3937.4573890000001</v>
      </c>
      <c r="E7" s="2">
        <v>2272.2649190000002</v>
      </c>
      <c r="F7" s="2">
        <v>5291.2113259999996</v>
      </c>
      <c r="G7" s="2">
        <v>1393.720634</v>
      </c>
      <c r="H7" s="2">
        <v>65.091561999999996</v>
      </c>
      <c r="I7" s="2">
        <v>1056.590003</v>
      </c>
      <c r="J7" s="2">
        <v>3337.68127</v>
      </c>
      <c r="K7" s="2">
        <v>1375.0796130000001</v>
      </c>
      <c r="L7" s="2">
        <v>30.042249999999999</v>
      </c>
      <c r="M7" s="2">
        <v>270.52940599999999</v>
      </c>
      <c r="N7" s="2">
        <v>1934.2903839999999</v>
      </c>
      <c r="O7" s="2">
        <v>988.98445500000003</v>
      </c>
      <c r="P7" s="2">
        <v>4.3404369999999997</v>
      </c>
      <c r="Q7" s="2">
        <v>53.977595000000001</v>
      </c>
      <c r="R7" s="2">
        <v>1131.9610889999999</v>
      </c>
      <c r="S7" s="2">
        <v>1867.7436230000001</v>
      </c>
      <c r="T7" s="2">
        <v>1098.517836</v>
      </c>
      <c r="U7" s="2">
        <v>97.641347999999994</v>
      </c>
      <c r="V7" s="2">
        <v>271.95307200000002</v>
      </c>
      <c r="W7" s="1">
        <v>99.085520029999998</v>
      </c>
      <c r="X7" s="1">
        <v>8.4780770000000008</v>
      </c>
      <c r="Y7" s="1">
        <v>53.504339999999999</v>
      </c>
      <c r="Z7" s="1">
        <v>35.586770000000001</v>
      </c>
      <c r="AA7" s="1">
        <v>68971313</v>
      </c>
      <c r="AB7" s="3">
        <v>104812.01299999999</v>
      </c>
    </row>
    <row r="8" spans="1:28" ht="19" x14ac:dyDescent="0.25">
      <c r="A8" s="1">
        <v>2016</v>
      </c>
      <c r="B8" s="1" t="s">
        <v>34</v>
      </c>
      <c r="C8" s="1" t="str">
        <f ca="1">IFERROR(__xludf.DUMMYFUNCTION("CONCAT(B8,TO_TEXT(A8))"),"Lop Buri2016")</f>
        <v>Lop Buri2016</v>
      </c>
      <c r="D8" s="2">
        <v>15961.808110000002</v>
      </c>
      <c r="E8" s="2">
        <v>1075.216017</v>
      </c>
      <c r="F8" s="2">
        <v>34521.386075000002</v>
      </c>
      <c r="G8" s="2">
        <v>2354.1560469999999</v>
      </c>
      <c r="H8" s="2">
        <v>324.97511800000001</v>
      </c>
      <c r="I8" s="2">
        <v>2148.0528469999999</v>
      </c>
      <c r="J8" s="2">
        <v>9864.3798509999997</v>
      </c>
      <c r="K8" s="2">
        <v>2253.990953</v>
      </c>
      <c r="L8" s="2">
        <v>449.19643100000002</v>
      </c>
      <c r="M8" s="2">
        <v>485.75881900000002</v>
      </c>
      <c r="N8" s="2">
        <v>4753.0912830000007</v>
      </c>
      <c r="O8" s="2">
        <v>2917.3873600000002</v>
      </c>
      <c r="P8" s="2">
        <v>65.852356</v>
      </c>
      <c r="Q8" s="2">
        <v>335.15758899999997</v>
      </c>
      <c r="R8" s="2">
        <v>15481.432991</v>
      </c>
      <c r="S8" s="2">
        <v>4796.3022209999999</v>
      </c>
      <c r="T8" s="2">
        <v>2233.1837529999998</v>
      </c>
      <c r="U8" s="2">
        <v>193.74377899999999</v>
      </c>
      <c r="V8" s="2">
        <v>589.40652299999999</v>
      </c>
      <c r="W8" s="1">
        <v>99.085520029999998</v>
      </c>
      <c r="X8" s="1">
        <v>8.4780770000000008</v>
      </c>
      <c r="Y8" s="1">
        <v>53.504339999999999</v>
      </c>
      <c r="Z8" s="1">
        <v>35.586770000000001</v>
      </c>
      <c r="AA8" s="1">
        <v>68971313</v>
      </c>
      <c r="AB8" s="3">
        <v>129404.072</v>
      </c>
    </row>
    <row r="9" spans="1:28" ht="19" x14ac:dyDescent="0.25">
      <c r="A9" s="1">
        <v>2016</v>
      </c>
      <c r="B9" s="1" t="s">
        <v>35</v>
      </c>
      <c r="C9" s="1" t="str">
        <f ca="1">IFERROR(__xludf.DUMMYFUNCTION("CONCAT(B9,TO_TEXT(A9))"),"Sing Buri2016")</f>
        <v>Sing Buri2016</v>
      </c>
      <c r="D9" s="2">
        <v>2456.2343449999998</v>
      </c>
      <c r="E9" s="2">
        <v>49.939608999999997</v>
      </c>
      <c r="F9" s="2">
        <v>7879.7490990000006</v>
      </c>
      <c r="G9" s="2">
        <v>759.05327599999998</v>
      </c>
      <c r="H9" s="2">
        <v>107.980249</v>
      </c>
      <c r="I9" s="2">
        <v>783.99641599999995</v>
      </c>
      <c r="J9" s="2">
        <v>2937.1454739999999</v>
      </c>
      <c r="K9" s="2">
        <v>678.31694100000004</v>
      </c>
      <c r="L9" s="2">
        <v>116.11282</v>
      </c>
      <c r="M9" s="2">
        <v>184.197732</v>
      </c>
      <c r="N9" s="2">
        <v>1504.921736</v>
      </c>
      <c r="O9" s="2">
        <v>842.64566400000001</v>
      </c>
      <c r="P9" s="2">
        <v>3.3622390000000002</v>
      </c>
      <c r="Q9" s="2">
        <v>38.996673999999999</v>
      </c>
      <c r="R9" s="2">
        <v>893.49458100000004</v>
      </c>
      <c r="S9" s="2">
        <v>3829.300827</v>
      </c>
      <c r="T9" s="2">
        <v>1122.470503</v>
      </c>
      <c r="U9" s="2">
        <v>102.847759</v>
      </c>
      <c r="V9" s="2">
        <v>913.11873000000003</v>
      </c>
      <c r="W9" s="1">
        <v>99.085520029999998</v>
      </c>
      <c r="X9" s="1">
        <v>8.4780770000000008</v>
      </c>
      <c r="Y9" s="1">
        <v>53.504339999999999</v>
      </c>
      <c r="Z9" s="1">
        <v>35.586770000000001</v>
      </c>
      <c r="AA9" s="1">
        <v>68971313</v>
      </c>
      <c r="AB9" s="3">
        <v>130145.02</v>
      </c>
    </row>
    <row r="10" spans="1:28" ht="19" x14ac:dyDescent="0.25">
      <c r="A10" s="1">
        <v>2016</v>
      </c>
      <c r="B10" s="1" t="s">
        <v>36</v>
      </c>
      <c r="C10" s="1" t="str">
        <f ca="1">IFERROR(__xludf.DUMMYFUNCTION("CONCAT(B10,TO_TEXT(A10))"),"Chai Nat2016")</f>
        <v>Chai Nat2016</v>
      </c>
      <c r="D10" s="2">
        <v>6889.1263849999996</v>
      </c>
      <c r="E10" s="2">
        <v>238.044783</v>
      </c>
      <c r="F10" s="2">
        <v>5863.8912089999994</v>
      </c>
      <c r="G10" s="2">
        <v>501.633353</v>
      </c>
      <c r="H10" s="2">
        <v>58.591841000000002</v>
      </c>
      <c r="I10" s="2">
        <v>1166.909645</v>
      </c>
      <c r="J10" s="2">
        <v>3361.5124730000002</v>
      </c>
      <c r="K10" s="2">
        <v>894.92496500000004</v>
      </c>
      <c r="L10" s="2">
        <v>124.477998</v>
      </c>
      <c r="M10" s="2">
        <v>202.13963699999999</v>
      </c>
      <c r="N10" s="2">
        <v>2157.5589209999998</v>
      </c>
      <c r="O10" s="2">
        <v>1111.1098910000001</v>
      </c>
      <c r="P10" s="2">
        <v>23.044321</v>
      </c>
      <c r="Q10" s="2">
        <v>49.326393000000003</v>
      </c>
      <c r="R10" s="2">
        <v>2304.288012</v>
      </c>
      <c r="S10" s="2">
        <v>2049.2509850000001</v>
      </c>
      <c r="T10" s="2">
        <v>1060.447496</v>
      </c>
      <c r="U10" s="2">
        <v>152.85458399999999</v>
      </c>
      <c r="V10" s="2">
        <v>272.86577599999998</v>
      </c>
      <c r="W10" s="1">
        <v>99.085520029999998</v>
      </c>
      <c r="X10" s="1">
        <v>8.4780770000000008</v>
      </c>
      <c r="Y10" s="1">
        <v>53.504339999999999</v>
      </c>
      <c r="Z10" s="1">
        <v>35.586770000000001</v>
      </c>
      <c r="AA10" s="1">
        <v>68971313</v>
      </c>
      <c r="AB10" s="3">
        <v>95530.372999999992</v>
      </c>
    </row>
    <row r="11" spans="1:28" ht="19" x14ac:dyDescent="0.25">
      <c r="A11" s="1">
        <v>2016</v>
      </c>
      <c r="B11" s="1" t="s">
        <v>37</v>
      </c>
      <c r="C11" s="1" t="str">
        <f ca="1">IFERROR(__xludf.DUMMYFUNCTION("CONCAT(B11,TO_TEXT(A11))"),"Saraburi2016")</f>
        <v>Saraburi2016</v>
      </c>
      <c r="D11" s="2">
        <v>12163.748643000001</v>
      </c>
      <c r="E11" s="2">
        <v>17026.658583</v>
      </c>
      <c r="F11" s="2">
        <v>113402.70713400001</v>
      </c>
      <c r="G11" s="2">
        <v>30463.304513999999</v>
      </c>
      <c r="H11" s="2">
        <v>621.89106600000002</v>
      </c>
      <c r="I11" s="2">
        <v>4261.3757390000001</v>
      </c>
      <c r="J11" s="2">
        <v>21232.636593000003</v>
      </c>
      <c r="K11" s="2">
        <v>12705.149904</v>
      </c>
      <c r="L11" s="2">
        <v>557.34384799999998</v>
      </c>
      <c r="M11" s="2">
        <v>802.89147100000002</v>
      </c>
      <c r="N11" s="2">
        <v>5797.3942849999994</v>
      </c>
      <c r="O11" s="2">
        <v>3276.6510090000002</v>
      </c>
      <c r="P11" s="2">
        <v>488.94099599999998</v>
      </c>
      <c r="Q11" s="2">
        <v>1069.4777309999999</v>
      </c>
      <c r="R11" s="2">
        <v>6866.4411980000004</v>
      </c>
      <c r="S11" s="2">
        <v>3400.5351690000002</v>
      </c>
      <c r="T11" s="2">
        <v>3404.679263</v>
      </c>
      <c r="U11" s="2">
        <v>196.62247400000001</v>
      </c>
      <c r="V11" s="2">
        <v>1217.2967160000001</v>
      </c>
      <c r="W11" s="1">
        <v>99.085520029999998</v>
      </c>
      <c r="X11" s="1">
        <v>8.4780770000000008</v>
      </c>
      <c r="Y11" s="1">
        <v>53.504339999999999</v>
      </c>
      <c r="Z11" s="1">
        <v>35.586770000000001</v>
      </c>
      <c r="AA11" s="1">
        <v>68971313</v>
      </c>
      <c r="AB11" s="3">
        <v>318815.52900000004</v>
      </c>
    </row>
    <row r="12" spans="1:28" ht="19" x14ac:dyDescent="0.25">
      <c r="A12" s="1">
        <v>2016</v>
      </c>
      <c r="B12" s="1" t="s">
        <v>38</v>
      </c>
      <c r="C12" s="1" t="str">
        <f ca="1">IFERROR(__xludf.DUMMYFUNCTION("CONCAT(B12,TO_TEXT(A12))"),"Chon Buri2016")</f>
        <v>Chon Buri2016</v>
      </c>
      <c r="D12" s="2">
        <v>17512.102257999999</v>
      </c>
      <c r="E12" s="2">
        <v>3997.281426</v>
      </c>
      <c r="F12" s="2">
        <v>460857.91214999999</v>
      </c>
      <c r="G12" s="2">
        <v>56565.043730999998</v>
      </c>
      <c r="H12" s="2">
        <v>4444.4866519999996</v>
      </c>
      <c r="I12" s="2">
        <v>22781.812474999999</v>
      </c>
      <c r="J12" s="2">
        <v>90290.066473999992</v>
      </c>
      <c r="K12" s="2">
        <v>57498.211331999999</v>
      </c>
      <c r="L12" s="2">
        <v>59284.632848999994</v>
      </c>
      <c r="M12" s="2">
        <v>3882.6206809999999</v>
      </c>
      <c r="N12" s="2">
        <v>27055.690992999997</v>
      </c>
      <c r="O12" s="2">
        <v>13361.312592</v>
      </c>
      <c r="P12" s="2">
        <v>2801.5809469999999</v>
      </c>
      <c r="Q12" s="2">
        <v>12968.733467</v>
      </c>
      <c r="R12" s="2">
        <v>35040.019225999997</v>
      </c>
      <c r="S12" s="2">
        <v>11615.053121999999</v>
      </c>
      <c r="T12" s="2">
        <v>10072.635238000001</v>
      </c>
      <c r="U12" s="2">
        <v>1937.2018720000001</v>
      </c>
      <c r="V12" s="2">
        <v>12406.861763999999</v>
      </c>
      <c r="W12" s="1">
        <v>99.085520029999998</v>
      </c>
      <c r="X12" s="1">
        <v>8.4780770000000008</v>
      </c>
      <c r="Y12" s="1">
        <v>53.504339999999999</v>
      </c>
      <c r="Z12" s="1">
        <v>35.586770000000001</v>
      </c>
      <c r="AA12" s="1">
        <v>68971313</v>
      </c>
      <c r="AB12" s="3">
        <v>521277.23499999999</v>
      </c>
    </row>
    <row r="13" spans="1:28" ht="19" x14ac:dyDescent="0.25">
      <c r="A13" s="1">
        <v>2016</v>
      </c>
      <c r="B13" s="1" t="s">
        <v>39</v>
      </c>
      <c r="C13" s="1" t="str">
        <f ca="1">IFERROR(__xludf.DUMMYFUNCTION("CONCAT(B13,TO_TEXT(A13))"),"Rayong2016")</f>
        <v>Rayong2016</v>
      </c>
      <c r="D13" s="2">
        <v>18392.347151000002</v>
      </c>
      <c r="E13" s="2">
        <v>248717.73095900001</v>
      </c>
      <c r="F13" s="2">
        <v>413495.14997800003</v>
      </c>
      <c r="G13" s="2">
        <v>56536.083480000001</v>
      </c>
      <c r="H13" s="2">
        <v>2365.9514279999999</v>
      </c>
      <c r="I13" s="2">
        <v>7614.2189719999997</v>
      </c>
      <c r="J13" s="2">
        <v>66063.645732999998</v>
      </c>
      <c r="K13" s="2">
        <v>17842.933011000001</v>
      </c>
      <c r="L13" s="2">
        <v>3208.269374</v>
      </c>
      <c r="M13" s="2">
        <v>1391.7406860000001</v>
      </c>
      <c r="N13" s="2">
        <v>10905.135920000001</v>
      </c>
      <c r="O13" s="2">
        <v>5399.7195270000002</v>
      </c>
      <c r="P13" s="2">
        <v>23676.130738</v>
      </c>
      <c r="Q13" s="2">
        <v>3966.071402</v>
      </c>
      <c r="R13" s="2">
        <v>7755.2665689999994</v>
      </c>
      <c r="S13" s="2">
        <v>3587.6107200000001</v>
      </c>
      <c r="T13" s="2">
        <v>2922.824372</v>
      </c>
      <c r="U13" s="2">
        <v>336.85154599999998</v>
      </c>
      <c r="V13" s="2">
        <v>2174.0004640000002</v>
      </c>
      <c r="W13" s="1">
        <v>99.085520029999998</v>
      </c>
      <c r="X13" s="1">
        <v>8.4780770000000008</v>
      </c>
      <c r="Y13" s="1">
        <v>53.504339999999999</v>
      </c>
      <c r="Z13" s="1">
        <v>35.586770000000001</v>
      </c>
      <c r="AA13" s="1">
        <v>68971313</v>
      </c>
      <c r="AB13" s="3">
        <v>972955.37699999998</v>
      </c>
    </row>
    <row r="14" spans="1:28" ht="19" x14ac:dyDescent="0.25">
      <c r="A14" s="1">
        <v>2016</v>
      </c>
      <c r="B14" s="1" t="s">
        <v>40</v>
      </c>
      <c r="C14" s="1" t="str">
        <f ca="1">IFERROR(__xludf.DUMMYFUNCTION("CONCAT(B14,TO_TEXT(A14))"),"Chanthaburi2016")</f>
        <v>Chanthaburi2016</v>
      </c>
      <c r="D14" s="2">
        <v>59945.066985000005</v>
      </c>
      <c r="E14" s="2">
        <v>356.73089700000003</v>
      </c>
      <c r="F14" s="2">
        <v>5670.2309009999999</v>
      </c>
      <c r="G14" s="2">
        <v>1241.7117539999999</v>
      </c>
      <c r="H14" s="2">
        <v>228.91872799999999</v>
      </c>
      <c r="I14" s="2">
        <v>3753.655299</v>
      </c>
      <c r="J14" s="2">
        <v>17286.501336000001</v>
      </c>
      <c r="K14" s="2">
        <v>1796.9286070000001</v>
      </c>
      <c r="L14" s="2">
        <v>739.91804300000001</v>
      </c>
      <c r="M14" s="2">
        <v>586.36482000000001</v>
      </c>
      <c r="N14" s="2">
        <v>5133.4549990000005</v>
      </c>
      <c r="O14" s="2">
        <v>2541.8946930000002</v>
      </c>
      <c r="P14" s="2">
        <v>135.56879699999999</v>
      </c>
      <c r="Q14" s="2">
        <v>343.55944499999998</v>
      </c>
      <c r="R14" s="2">
        <v>2607.1726349999999</v>
      </c>
      <c r="S14" s="2">
        <v>4422.5389519999999</v>
      </c>
      <c r="T14" s="2">
        <v>2418.5186250000002</v>
      </c>
      <c r="U14" s="2">
        <v>188.34178900000001</v>
      </c>
      <c r="V14" s="2">
        <v>508.11155600000001</v>
      </c>
      <c r="W14" s="1">
        <v>99.085520029999998</v>
      </c>
      <c r="X14" s="1">
        <v>8.4780770000000008</v>
      </c>
      <c r="Y14" s="1">
        <v>53.504339999999999</v>
      </c>
      <c r="Z14" s="1">
        <v>35.586770000000001</v>
      </c>
      <c r="AA14" s="1">
        <v>68971313</v>
      </c>
      <c r="AB14" s="3">
        <v>205436.78699999998</v>
      </c>
    </row>
    <row r="15" spans="1:28" ht="19" x14ac:dyDescent="0.25">
      <c r="A15" s="1">
        <v>2016</v>
      </c>
      <c r="B15" s="1" t="s">
        <v>41</v>
      </c>
      <c r="C15" s="1" t="str">
        <f ca="1">IFERROR(__xludf.DUMMYFUNCTION("CONCAT(B15,TO_TEXT(A15))"),"Trat2016")</f>
        <v>Trat2016</v>
      </c>
      <c r="D15" s="2">
        <v>16199.174792</v>
      </c>
      <c r="E15" s="2">
        <v>132.796344</v>
      </c>
      <c r="F15" s="2">
        <v>1754.9334590000001</v>
      </c>
      <c r="G15" s="2">
        <v>573.140717</v>
      </c>
      <c r="H15" s="2">
        <v>122.97343100000001</v>
      </c>
      <c r="I15" s="2">
        <v>1457.528548</v>
      </c>
      <c r="J15" s="2">
        <v>5196.0073339999999</v>
      </c>
      <c r="K15" s="2">
        <v>2765.6990059999998</v>
      </c>
      <c r="L15" s="2">
        <v>2237.7914249999999</v>
      </c>
      <c r="M15" s="2">
        <v>202.13580200000001</v>
      </c>
      <c r="N15" s="2">
        <v>1594.627851</v>
      </c>
      <c r="O15" s="2">
        <v>1030.048845</v>
      </c>
      <c r="P15" s="2">
        <v>24.197972</v>
      </c>
      <c r="Q15" s="2">
        <v>257.11078700000002</v>
      </c>
      <c r="R15" s="2">
        <v>1123.4817009999999</v>
      </c>
      <c r="S15" s="2">
        <v>1412.4428780000001</v>
      </c>
      <c r="T15" s="2">
        <v>1082.7853500000001</v>
      </c>
      <c r="U15" s="2">
        <v>57.394531000000001</v>
      </c>
      <c r="V15" s="2">
        <v>204.55901800000001</v>
      </c>
      <c r="W15" s="1">
        <v>99.085520029999998</v>
      </c>
      <c r="X15" s="1">
        <v>8.4780770000000008</v>
      </c>
      <c r="Y15" s="1">
        <v>53.504339999999999</v>
      </c>
      <c r="Z15" s="1">
        <v>35.586770000000001</v>
      </c>
      <c r="AA15" s="1">
        <v>68971313</v>
      </c>
      <c r="AB15" s="3">
        <v>142934.50599999999</v>
      </c>
    </row>
    <row r="16" spans="1:28" ht="19" x14ac:dyDescent="0.25">
      <c r="A16" s="1">
        <v>2016</v>
      </c>
      <c r="B16" s="1" t="s">
        <v>42</v>
      </c>
      <c r="C16" s="1" t="str">
        <f ca="1">IFERROR(__xludf.DUMMYFUNCTION("CONCAT(B16,TO_TEXT(A16))"),"Chachoengsao2016")</f>
        <v>Chachoengsao2016</v>
      </c>
      <c r="D16" s="2">
        <v>18240.314487</v>
      </c>
      <c r="E16" s="2">
        <v>490.25309299999998</v>
      </c>
      <c r="F16" s="2">
        <v>230435.39464499999</v>
      </c>
      <c r="G16" s="2">
        <v>6757.1372419999998</v>
      </c>
      <c r="H16" s="2">
        <v>2180.5948109999999</v>
      </c>
      <c r="I16" s="2">
        <v>5558.7031219999999</v>
      </c>
      <c r="J16" s="2">
        <v>38398.848662000004</v>
      </c>
      <c r="K16" s="2">
        <v>12110.171120000001</v>
      </c>
      <c r="L16" s="2">
        <v>316.34277600000001</v>
      </c>
      <c r="M16" s="2">
        <v>1844.8747659999999</v>
      </c>
      <c r="N16" s="2">
        <v>5879.9643340000002</v>
      </c>
      <c r="O16" s="2">
        <v>3603.6987220000001</v>
      </c>
      <c r="P16" s="2">
        <v>325.83495299999998</v>
      </c>
      <c r="Q16" s="2">
        <v>1205.621764</v>
      </c>
      <c r="R16" s="2">
        <v>3516.9550570000001</v>
      </c>
      <c r="S16" s="2">
        <v>6274.0134430000007</v>
      </c>
      <c r="T16" s="2">
        <v>2396.9107359999998</v>
      </c>
      <c r="U16" s="2">
        <v>284.17648800000001</v>
      </c>
      <c r="V16" s="2">
        <v>1506.1675230000001</v>
      </c>
      <c r="W16" s="1">
        <v>99.085520029999998</v>
      </c>
      <c r="X16" s="1">
        <v>8.4780770000000008</v>
      </c>
      <c r="Y16" s="1">
        <v>53.504339999999999</v>
      </c>
      <c r="Z16" s="1">
        <v>35.586770000000001</v>
      </c>
      <c r="AA16" s="1">
        <v>68971313</v>
      </c>
      <c r="AB16" s="3">
        <v>430850.72599999997</v>
      </c>
    </row>
    <row r="17" spans="1:28" ht="19" x14ac:dyDescent="0.25">
      <c r="A17" s="1">
        <v>2016</v>
      </c>
      <c r="B17" s="1" t="s">
        <v>43</v>
      </c>
      <c r="C17" s="1" t="str">
        <f ca="1">IFERROR(__xludf.DUMMYFUNCTION("CONCAT(B17,TO_TEXT(A17))"),"Prachin Buri2016")</f>
        <v>Prachin Buri2016</v>
      </c>
      <c r="D17" s="2">
        <v>7786.7099779999999</v>
      </c>
      <c r="E17" s="2">
        <v>301.62966699999998</v>
      </c>
      <c r="F17" s="2">
        <v>171143.10028200003</v>
      </c>
      <c r="G17" s="2">
        <v>2135.1053219999999</v>
      </c>
      <c r="H17" s="2">
        <v>374.082538</v>
      </c>
      <c r="I17" s="2">
        <v>1943.394579</v>
      </c>
      <c r="J17" s="2">
        <v>24483.042367000002</v>
      </c>
      <c r="K17" s="2">
        <v>1320.5630020000001</v>
      </c>
      <c r="L17" s="2">
        <v>654.90702999999996</v>
      </c>
      <c r="M17" s="2">
        <v>517.45951500000001</v>
      </c>
      <c r="N17" s="2">
        <v>3140.7425539999999</v>
      </c>
      <c r="O17" s="2">
        <v>2559.1547770000002</v>
      </c>
      <c r="P17" s="2">
        <v>79.378130999999996</v>
      </c>
      <c r="Q17" s="2">
        <v>435.11737699999998</v>
      </c>
      <c r="R17" s="2">
        <v>6477.7576910000007</v>
      </c>
      <c r="S17" s="2">
        <v>4602.7024950000005</v>
      </c>
      <c r="T17" s="2">
        <v>1477.7134129999999</v>
      </c>
      <c r="U17" s="2">
        <v>92.419082000000003</v>
      </c>
      <c r="V17" s="2">
        <v>650.47740399999998</v>
      </c>
      <c r="W17" s="1">
        <v>99.085520029999998</v>
      </c>
      <c r="X17" s="1">
        <v>8.4780770000000008</v>
      </c>
      <c r="Y17" s="1">
        <v>53.504339999999999</v>
      </c>
      <c r="Z17" s="1">
        <v>35.586770000000001</v>
      </c>
      <c r="AA17" s="1">
        <v>68971313</v>
      </c>
      <c r="AB17" s="3">
        <v>384326.51699999999</v>
      </c>
    </row>
    <row r="18" spans="1:28" ht="19" x14ac:dyDescent="0.25">
      <c r="A18" s="1">
        <v>2016</v>
      </c>
      <c r="B18" s="1" t="s">
        <v>44</v>
      </c>
      <c r="C18" s="1" t="str">
        <f ca="1">IFERROR(__xludf.DUMMYFUNCTION("CONCAT(B18,TO_TEXT(A18))"),"Nakhon Nayok2016")</f>
        <v>Nakhon Nayok2016</v>
      </c>
      <c r="D18" s="2">
        <v>5267.1080499999998</v>
      </c>
      <c r="E18" s="2">
        <v>21.942934999999999</v>
      </c>
      <c r="F18" s="2">
        <v>2905.9422909999998</v>
      </c>
      <c r="G18" s="2">
        <v>567.53502900000001</v>
      </c>
      <c r="H18" s="2">
        <v>137.73799</v>
      </c>
      <c r="I18" s="2">
        <v>2553.3743519999998</v>
      </c>
      <c r="J18" s="2">
        <v>2715.9905789999998</v>
      </c>
      <c r="K18" s="2">
        <v>803.51719500000002</v>
      </c>
      <c r="L18" s="2">
        <v>1070.0621590000001</v>
      </c>
      <c r="M18" s="2">
        <v>191.60444200000001</v>
      </c>
      <c r="N18" s="2">
        <v>1460.735471</v>
      </c>
      <c r="O18" s="2">
        <v>1008.793145</v>
      </c>
      <c r="P18" s="2">
        <v>20.544007000000001</v>
      </c>
      <c r="Q18" s="2">
        <v>318.86022200000002</v>
      </c>
      <c r="R18" s="2">
        <v>2982.4100669999998</v>
      </c>
      <c r="S18" s="2">
        <v>1769.8334560000001</v>
      </c>
      <c r="T18" s="2">
        <v>1358.5818389999999</v>
      </c>
      <c r="U18" s="2">
        <v>105.643187</v>
      </c>
      <c r="V18" s="2">
        <v>284.70562799999999</v>
      </c>
      <c r="W18" s="1">
        <v>99.085520029999998</v>
      </c>
      <c r="X18" s="1">
        <v>8.4780770000000008</v>
      </c>
      <c r="Y18" s="1">
        <v>53.504339999999999</v>
      </c>
      <c r="Z18" s="1">
        <v>35.586770000000001</v>
      </c>
      <c r="AA18" s="1">
        <v>68971313</v>
      </c>
      <c r="AB18" s="3">
        <v>99646.281000000003</v>
      </c>
    </row>
    <row r="19" spans="1:28" ht="19" x14ac:dyDescent="0.25">
      <c r="A19" s="1">
        <v>2016</v>
      </c>
      <c r="B19" s="1" t="s">
        <v>45</v>
      </c>
      <c r="C19" s="1" t="str">
        <f ca="1">IFERROR(__xludf.DUMMYFUNCTION("CONCAT(B19,TO_TEXT(A19))"),"Sa Kaeo2016")</f>
        <v>Sa Kaeo2016</v>
      </c>
      <c r="D19" s="2">
        <v>11164.520584</v>
      </c>
      <c r="E19" s="2">
        <v>239.37401600000001</v>
      </c>
      <c r="F19" s="2">
        <v>7255.3217100000002</v>
      </c>
      <c r="G19" s="2">
        <v>776.736672</v>
      </c>
      <c r="H19" s="2">
        <v>103.60154</v>
      </c>
      <c r="I19" s="2">
        <v>1921.5864590000001</v>
      </c>
      <c r="J19" s="2">
        <v>6038.1824809999998</v>
      </c>
      <c r="K19" s="2">
        <v>1149.5292629999999</v>
      </c>
      <c r="L19" s="2">
        <v>169.237056</v>
      </c>
      <c r="M19" s="2">
        <v>232.03011599999999</v>
      </c>
      <c r="N19" s="2">
        <v>2434.1528579999999</v>
      </c>
      <c r="O19" s="2">
        <v>2099.322134</v>
      </c>
      <c r="P19" s="2">
        <v>68.84693</v>
      </c>
      <c r="Q19" s="2">
        <v>152.01260300000001</v>
      </c>
      <c r="R19" s="2">
        <v>3343.166029</v>
      </c>
      <c r="S19" s="2">
        <v>3020.6235630000001</v>
      </c>
      <c r="T19" s="2">
        <v>914.33346500000005</v>
      </c>
      <c r="U19" s="2">
        <v>65.827333999999993</v>
      </c>
      <c r="V19" s="2">
        <v>399.54107699999997</v>
      </c>
      <c r="W19" s="1">
        <v>99.085520029999998</v>
      </c>
      <c r="X19" s="1">
        <v>8.4780770000000008</v>
      </c>
      <c r="Y19" s="1">
        <v>53.504339999999999</v>
      </c>
      <c r="Z19" s="1">
        <v>35.586770000000001</v>
      </c>
      <c r="AA19" s="1">
        <v>68971313</v>
      </c>
      <c r="AB19" s="3">
        <v>68372.322</v>
      </c>
    </row>
    <row r="20" spans="1:28" ht="19" x14ac:dyDescent="0.25">
      <c r="A20" s="1">
        <v>2016</v>
      </c>
      <c r="B20" s="1" t="s">
        <v>46</v>
      </c>
      <c r="C20" s="1" t="str">
        <f ca="1">IFERROR(__xludf.DUMMYFUNCTION("CONCAT(B20,TO_TEXT(A20))"),"Ratchaburi2016")</f>
        <v>Ratchaburi2016</v>
      </c>
      <c r="D20" s="2">
        <v>27768.267711000004</v>
      </c>
      <c r="E20" s="2">
        <v>2313.9833840000001</v>
      </c>
      <c r="F20" s="2">
        <v>38626.238426999997</v>
      </c>
      <c r="G20" s="2">
        <v>42042.876122999995</v>
      </c>
      <c r="H20" s="2">
        <v>990.06924700000002</v>
      </c>
      <c r="I20" s="2">
        <v>5764.0683280000003</v>
      </c>
      <c r="J20" s="2">
        <v>15569.012756</v>
      </c>
      <c r="K20" s="2">
        <v>13657.368308999999</v>
      </c>
      <c r="L20" s="2">
        <v>732.974107</v>
      </c>
      <c r="M20" s="2">
        <v>873.04608199999996</v>
      </c>
      <c r="N20" s="2">
        <v>6107.694176</v>
      </c>
      <c r="O20" s="2">
        <v>3333.6550889999999</v>
      </c>
      <c r="P20" s="2">
        <v>26.568912999999998</v>
      </c>
      <c r="Q20" s="2">
        <v>326.74731600000001</v>
      </c>
      <c r="R20" s="2">
        <v>8008.5128599999998</v>
      </c>
      <c r="S20" s="2">
        <v>6934.0400950000003</v>
      </c>
      <c r="T20" s="2">
        <v>3470.0914520000001</v>
      </c>
      <c r="U20" s="2">
        <v>336.42139900000001</v>
      </c>
      <c r="V20" s="2">
        <v>908.88249399999995</v>
      </c>
      <c r="W20" s="1">
        <v>99.085520029999998</v>
      </c>
      <c r="X20" s="1">
        <v>8.4780770000000008</v>
      </c>
      <c r="Y20" s="1">
        <v>53.504339999999999</v>
      </c>
      <c r="Z20" s="1">
        <v>35.586770000000001</v>
      </c>
      <c r="AA20" s="1">
        <v>68971313</v>
      </c>
      <c r="AB20" s="3">
        <v>219798.929</v>
      </c>
    </row>
    <row r="21" spans="1:28" ht="19" x14ac:dyDescent="0.25">
      <c r="A21" s="1">
        <v>2016</v>
      </c>
      <c r="B21" s="1" t="s">
        <v>47</v>
      </c>
      <c r="C21" s="1" t="str">
        <f ca="1">IFERROR(__xludf.DUMMYFUNCTION("CONCAT(B21,TO_TEXT(A21))"),"Kanchanaburi2016")</f>
        <v>Kanchanaburi2016</v>
      </c>
      <c r="D21" s="2">
        <v>20514.003688000001</v>
      </c>
      <c r="E21" s="2">
        <v>2122.3796010000001</v>
      </c>
      <c r="F21" s="2">
        <v>23857.202879000004</v>
      </c>
      <c r="G21" s="2">
        <v>2510.1119119999998</v>
      </c>
      <c r="H21" s="2">
        <v>414.75821400000001</v>
      </c>
      <c r="I21" s="2">
        <v>2533.296108</v>
      </c>
      <c r="J21" s="2">
        <v>11064.876778</v>
      </c>
      <c r="K21" s="2">
        <v>2521.036235</v>
      </c>
      <c r="L21" s="2">
        <v>2398.8793690000002</v>
      </c>
      <c r="M21" s="2">
        <v>515.73659499999997</v>
      </c>
      <c r="N21" s="2">
        <v>4166.7711630000003</v>
      </c>
      <c r="O21" s="2">
        <v>3004.141243</v>
      </c>
      <c r="P21" s="2">
        <v>70.681914000000006</v>
      </c>
      <c r="Q21" s="2">
        <v>2059.0662349999998</v>
      </c>
      <c r="R21" s="2">
        <v>7553.0130060000001</v>
      </c>
      <c r="S21" s="2">
        <v>5403.4144480000004</v>
      </c>
      <c r="T21" s="2">
        <v>2414.3628490000001</v>
      </c>
      <c r="U21" s="2">
        <v>231.00200699999999</v>
      </c>
      <c r="V21" s="2">
        <v>715.24849300000005</v>
      </c>
      <c r="W21" s="1">
        <v>99.085520029999998</v>
      </c>
      <c r="X21" s="1">
        <v>8.4780770000000008</v>
      </c>
      <c r="Y21" s="1">
        <v>53.504339999999999</v>
      </c>
      <c r="Z21" s="1">
        <v>35.586770000000001</v>
      </c>
      <c r="AA21" s="1">
        <v>68971313</v>
      </c>
      <c r="AB21" s="3">
        <v>114497.895</v>
      </c>
    </row>
    <row r="22" spans="1:28" ht="19" x14ac:dyDescent="0.25">
      <c r="A22" s="1">
        <v>2016</v>
      </c>
      <c r="B22" s="1" t="s">
        <v>48</v>
      </c>
      <c r="C22" s="1" t="str">
        <f ca="1">IFERROR(__xludf.DUMMYFUNCTION("CONCAT(B22,TO_TEXT(A22))"),"Suphan Buri2016")</f>
        <v>Suphan Buri2016</v>
      </c>
      <c r="D22" s="2">
        <v>23552.178722000001</v>
      </c>
      <c r="E22" s="2">
        <v>3166.2765129999998</v>
      </c>
      <c r="F22" s="2">
        <v>13117.138198000001</v>
      </c>
      <c r="G22" s="2">
        <v>1359.2145270000001</v>
      </c>
      <c r="H22" s="2">
        <v>414.97456399999999</v>
      </c>
      <c r="I22" s="2">
        <v>3555.104124</v>
      </c>
      <c r="J22" s="2">
        <v>10579.147368</v>
      </c>
      <c r="K22" s="2">
        <v>2144.3223429999998</v>
      </c>
      <c r="L22" s="2">
        <v>651.90619900000002</v>
      </c>
      <c r="M22" s="2">
        <v>516.11611500000004</v>
      </c>
      <c r="N22" s="2">
        <v>5219.3466440000002</v>
      </c>
      <c r="O22" s="2">
        <v>3544.6508690000001</v>
      </c>
      <c r="P22" s="2">
        <v>26.703406000000001</v>
      </c>
      <c r="Q22" s="2">
        <v>201.276724</v>
      </c>
      <c r="R22" s="2">
        <v>2700.383844</v>
      </c>
      <c r="S22" s="2">
        <v>7432.0479569999998</v>
      </c>
      <c r="T22" s="2">
        <v>2981.8001949999998</v>
      </c>
      <c r="U22" s="2">
        <v>302.25994800000001</v>
      </c>
      <c r="V22" s="2">
        <v>612.14899700000001</v>
      </c>
      <c r="W22" s="1">
        <v>99.085520029999998</v>
      </c>
      <c r="X22" s="1">
        <v>8.4780770000000008</v>
      </c>
      <c r="Y22" s="1">
        <v>53.504339999999999</v>
      </c>
      <c r="Z22" s="1">
        <v>35.586770000000001</v>
      </c>
      <c r="AA22" s="1">
        <v>68971313</v>
      </c>
      <c r="AB22" s="3">
        <v>96338.347999999998</v>
      </c>
    </row>
    <row r="23" spans="1:28" ht="19" x14ac:dyDescent="0.25">
      <c r="A23" s="1">
        <v>2016</v>
      </c>
      <c r="B23" s="1" t="s">
        <v>49</v>
      </c>
      <c r="C23" s="1" t="str">
        <f ca="1">IFERROR(__xludf.DUMMYFUNCTION("CONCAT(B23,TO_TEXT(A23))"),"Nakhon Pathom2016")</f>
        <v>Nakhon Pathom2016</v>
      </c>
      <c r="D23" s="2">
        <v>21312.922529000003</v>
      </c>
      <c r="E23" s="2">
        <v>2119.2278000000001</v>
      </c>
      <c r="F23" s="2">
        <v>167758.18242000003</v>
      </c>
      <c r="G23" s="2">
        <v>4636.1810459999997</v>
      </c>
      <c r="H23" s="2">
        <v>1293.9592259999999</v>
      </c>
      <c r="I23" s="2">
        <v>10547.488343000001</v>
      </c>
      <c r="J23" s="2">
        <v>37785.640124000005</v>
      </c>
      <c r="K23" s="2">
        <v>6780.4955830000008</v>
      </c>
      <c r="L23" s="2">
        <v>1493.9551349999999</v>
      </c>
      <c r="M23" s="2">
        <v>1936.2294750000001</v>
      </c>
      <c r="N23" s="2">
        <v>11158.502300999999</v>
      </c>
      <c r="O23" s="2">
        <v>4987.1434929999996</v>
      </c>
      <c r="P23" s="2">
        <v>1437.6023909999999</v>
      </c>
      <c r="Q23" s="2">
        <v>792.73242900000002</v>
      </c>
      <c r="R23" s="2">
        <v>6297.2325360000004</v>
      </c>
      <c r="S23" s="2">
        <v>30827.586631999999</v>
      </c>
      <c r="T23" s="2">
        <v>3820.244886</v>
      </c>
      <c r="U23" s="2">
        <v>414.78144300000002</v>
      </c>
      <c r="V23" s="2">
        <v>1338.609211</v>
      </c>
      <c r="W23" s="1">
        <v>99.085520029999998</v>
      </c>
      <c r="X23" s="1">
        <v>8.4780770000000008</v>
      </c>
      <c r="Y23" s="1">
        <v>53.504339999999999</v>
      </c>
      <c r="Z23" s="1">
        <v>35.586770000000001</v>
      </c>
      <c r="AA23" s="1">
        <v>68971313</v>
      </c>
      <c r="AB23" s="3">
        <v>285395.70400000003</v>
      </c>
    </row>
    <row r="24" spans="1:28" ht="19" x14ac:dyDescent="0.25">
      <c r="A24" s="1">
        <v>2016</v>
      </c>
      <c r="B24" s="1" t="s">
        <v>50</v>
      </c>
      <c r="C24" s="1" t="str">
        <f ca="1">IFERROR(__xludf.DUMMYFUNCTION("CONCAT(B24,TO_TEXT(A24))"),"Samut Sakhon2016")</f>
        <v>Samut Sakhon2016</v>
      </c>
      <c r="D24" s="2">
        <v>14103.585588</v>
      </c>
      <c r="E24" s="2">
        <v>764.22407599999997</v>
      </c>
      <c r="F24" s="2">
        <v>236940.83912699998</v>
      </c>
      <c r="G24" s="2">
        <v>8386.4598230000011</v>
      </c>
      <c r="H24" s="2">
        <v>2703.2138340000001</v>
      </c>
      <c r="I24" s="2">
        <v>7266.7868169999992</v>
      </c>
      <c r="J24" s="2">
        <v>47601.955077000006</v>
      </c>
      <c r="K24" s="2">
        <v>5137.3307590000004</v>
      </c>
      <c r="L24" s="2">
        <v>680.83799999999997</v>
      </c>
      <c r="M24" s="2">
        <v>2155.6325889999998</v>
      </c>
      <c r="N24" s="2">
        <v>8511.1801840000007</v>
      </c>
      <c r="O24" s="2">
        <v>5781.1033360000001</v>
      </c>
      <c r="P24" s="2">
        <v>604.43258900000001</v>
      </c>
      <c r="Q24" s="2">
        <v>2492.291913</v>
      </c>
      <c r="R24" s="2">
        <v>4151.5686169999999</v>
      </c>
      <c r="S24" s="2">
        <v>1689.0102790000001</v>
      </c>
      <c r="T24" s="2">
        <v>4500.4961629999998</v>
      </c>
      <c r="U24" s="2">
        <v>541.00313700000004</v>
      </c>
      <c r="V24" s="2">
        <v>1279.9887020000001</v>
      </c>
      <c r="W24" s="1">
        <v>99.085520029999998</v>
      </c>
      <c r="X24" s="1">
        <v>8.4780770000000008</v>
      </c>
      <c r="Y24" s="1">
        <v>53.504339999999999</v>
      </c>
      <c r="Z24" s="1">
        <v>35.586770000000001</v>
      </c>
      <c r="AA24" s="1">
        <v>68971313</v>
      </c>
      <c r="AB24" s="3">
        <v>360974.03200000001</v>
      </c>
    </row>
    <row r="25" spans="1:28" ht="19" x14ac:dyDescent="0.25">
      <c r="A25" s="1">
        <v>2016</v>
      </c>
      <c r="B25" s="1" t="s">
        <v>51</v>
      </c>
      <c r="C25" s="1" t="str">
        <f ca="1">IFERROR(__xludf.DUMMYFUNCTION("CONCAT(B25,TO_TEXT(A25))"),"Samut Songkhram2016")</f>
        <v>Samut Songkhram2016</v>
      </c>
      <c r="D25" s="2">
        <v>2634.0718219999999</v>
      </c>
      <c r="E25" s="2">
        <v>134.29117400000001</v>
      </c>
      <c r="F25" s="2">
        <v>4667.8429859999997</v>
      </c>
      <c r="G25" s="2">
        <v>426.447585</v>
      </c>
      <c r="H25" s="2">
        <v>137.74925400000001</v>
      </c>
      <c r="I25" s="2">
        <v>1060.2516390000001</v>
      </c>
      <c r="J25" s="2">
        <v>3295.6003519999999</v>
      </c>
      <c r="K25" s="2">
        <v>1559.2507350000001</v>
      </c>
      <c r="L25" s="2">
        <v>229.460623</v>
      </c>
      <c r="M25" s="2">
        <v>203.46630999999999</v>
      </c>
      <c r="N25" s="2">
        <v>1610.2014610000001</v>
      </c>
      <c r="O25" s="2">
        <v>956.10388</v>
      </c>
      <c r="P25" s="2">
        <v>4.5442</v>
      </c>
      <c r="Q25" s="2">
        <v>77.642262000000002</v>
      </c>
      <c r="R25" s="2">
        <v>891.68904499999996</v>
      </c>
      <c r="S25" s="2">
        <v>1325.3916529999999</v>
      </c>
      <c r="T25" s="2">
        <v>870.12020299999995</v>
      </c>
      <c r="U25" s="2">
        <v>129.27331799999999</v>
      </c>
      <c r="V25" s="2">
        <v>484.68899299999998</v>
      </c>
      <c r="W25" s="1">
        <v>99.085520029999998</v>
      </c>
      <c r="X25" s="1">
        <v>8.4780770000000008</v>
      </c>
      <c r="Y25" s="1">
        <v>53.504339999999999</v>
      </c>
      <c r="Z25" s="1">
        <v>35.586770000000001</v>
      </c>
      <c r="AA25" s="1">
        <v>68971313</v>
      </c>
      <c r="AB25" s="3">
        <v>112675.152</v>
      </c>
    </row>
    <row r="26" spans="1:28" ht="19" x14ac:dyDescent="0.25">
      <c r="A26" s="1">
        <v>2016</v>
      </c>
      <c r="B26" s="1" t="s">
        <v>52</v>
      </c>
      <c r="C26" s="1" t="str">
        <f ca="1">IFERROR(__xludf.DUMMYFUNCTION("CONCAT(B26,TO_TEXT(A26))"),"Phetchaburi2016")</f>
        <v>Phetchaburi2016</v>
      </c>
      <c r="D26" s="2">
        <v>8125.4893550000006</v>
      </c>
      <c r="E26" s="2">
        <v>2575.4879599999999</v>
      </c>
      <c r="F26" s="2">
        <v>14085.915809999999</v>
      </c>
      <c r="G26" s="2">
        <v>1500.692456</v>
      </c>
      <c r="H26" s="2">
        <v>188.44404</v>
      </c>
      <c r="I26" s="2">
        <v>3343.300127</v>
      </c>
      <c r="J26" s="2">
        <v>6175.6115460000001</v>
      </c>
      <c r="K26" s="2">
        <v>2893.0466510000001</v>
      </c>
      <c r="L26" s="2">
        <v>3168.1819180000002</v>
      </c>
      <c r="M26" s="2">
        <v>482.335849</v>
      </c>
      <c r="N26" s="2">
        <v>3887.3954960000001</v>
      </c>
      <c r="O26" s="2">
        <v>2253.6354270000002</v>
      </c>
      <c r="P26" s="2">
        <v>29.442936</v>
      </c>
      <c r="Q26" s="2">
        <v>843.30591900000002</v>
      </c>
      <c r="R26" s="2">
        <v>6166.7155439999997</v>
      </c>
      <c r="S26" s="2">
        <v>5602.1013000000003</v>
      </c>
      <c r="T26" s="2">
        <v>1894.6215460000001</v>
      </c>
      <c r="U26" s="2">
        <v>141.38601299999999</v>
      </c>
      <c r="V26" s="2">
        <v>458.80795999999998</v>
      </c>
      <c r="W26" s="1">
        <v>99.085520029999998</v>
      </c>
      <c r="X26" s="1">
        <v>8.4780770000000008</v>
      </c>
      <c r="Y26" s="1">
        <v>53.504339999999999</v>
      </c>
      <c r="Z26" s="1">
        <v>35.586770000000001</v>
      </c>
      <c r="AA26" s="1">
        <v>68971313</v>
      </c>
      <c r="AB26" s="3">
        <v>128546.57299999999</v>
      </c>
    </row>
    <row r="27" spans="1:28" ht="19" x14ac:dyDescent="0.25">
      <c r="A27" s="1">
        <v>2016</v>
      </c>
      <c r="B27" s="1" t="s">
        <v>53</v>
      </c>
      <c r="C27" s="1" t="str">
        <f ca="1">IFERROR(__xludf.DUMMYFUNCTION("CONCAT(B27,TO_TEXT(A27))"),"Prachuap Khiri Khan2016")</f>
        <v>Prachuap Khiri Khan2016</v>
      </c>
      <c r="D27" s="2">
        <v>16549.084736000001</v>
      </c>
      <c r="E27" s="2">
        <v>887.17386999999997</v>
      </c>
      <c r="F27" s="2">
        <v>24880.283502000002</v>
      </c>
      <c r="G27" s="2">
        <v>1718.342398</v>
      </c>
      <c r="H27" s="2">
        <v>249.054046</v>
      </c>
      <c r="I27" s="2">
        <v>4107.0618930000001</v>
      </c>
      <c r="J27" s="2">
        <v>10273.392876</v>
      </c>
      <c r="K27" s="2">
        <v>3158.9184540000001</v>
      </c>
      <c r="L27" s="2">
        <v>7842.8995160000004</v>
      </c>
      <c r="M27" s="2">
        <v>821.127115</v>
      </c>
      <c r="N27" s="2">
        <v>4569.67515</v>
      </c>
      <c r="O27" s="2">
        <v>2685.8288630000002</v>
      </c>
      <c r="P27" s="2">
        <v>254.036438</v>
      </c>
      <c r="Q27" s="2">
        <v>898.67959800000006</v>
      </c>
      <c r="R27" s="2">
        <v>2991.9081879999999</v>
      </c>
      <c r="S27" s="2">
        <v>2592.6569129999998</v>
      </c>
      <c r="T27" s="2">
        <v>1778.9555580000001</v>
      </c>
      <c r="U27" s="2">
        <v>321.54719499999999</v>
      </c>
      <c r="V27" s="2">
        <v>671.18904499999996</v>
      </c>
      <c r="W27" s="1">
        <v>99.085520029999998</v>
      </c>
      <c r="X27" s="1">
        <v>8.4780770000000008</v>
      </c>
      <c r="Y27" s="1">
        <v>53.504339999999999</v>
      </c>
      <c r="Z27" s="1">
        <v>35.586770000000001</v>
      </c>
      <c r="AA27" s="1">
        <v>68971313</v>
      </c>
      <c r="AB27" s="3">
        <v>178492.58199999999</v>
      </c>
    </row>
    <row r="28" spans="1:28" ht="19" x14ac:dyDescent="0.25">
      <c r="A28" s="1">
        <v>2016</v>
      </c>
      <c r="B28" s="1" t="s">
        <v>54</v>
      </c>
      <c r="C28" s="1" t="str">
        <f ca="1">IFERROR(__xludf.DUMMYFUNCTION("CONCAT(B28,TO_TEXT(A28))"),"Chiang Mai2016")</f>
        <v>Chiang Mai2016</v>
      </c>
      <c r="D28" s="2">
        <v>42712.752130000001</v>
      </c>
      <c r="E28" s="2">
        <v>1332.9770619999999</v>
      </c>
      <c r="F28" s="2">
        <v>19227.685916000002</v>
      </c>
      <c r="G28" s="2">
        <v>3314.677964</v>
      </c>
      <c r="H28" s="2">
        <v>919.44415600000002</v>
      </c>
      <c r="I28" s="2">
        <v>13757.624392</v>
      </c>
      <c r="J28" s="2">
        <v>30114.771551000002</v>
      </c>
      <c r="K28" s="2">
        <v>11917.154190000001</v>
      </c>
      <c r="L28" s="2">
        <v>17537.931015999999</v>
      </c>
      <c r="M28" s="2">
        <v>3233.8730409999998</v>
      </c>
      <c r="N28" s="2">
        <v>17786.234336000001</v>
      </c>
      <c r="O28" s="2">
        <v>8923.890460999999</v>
      </c>
      <c r="P28" s="2">
        <v>474.62540899999999</v>
      </c>
      <c r="Q28" s="2">
        <v>4358.0761549999997</v>
      </c>
      <c r="R28" s="2">
        <v>11975.309681999999</v>
      </c>
      <c r="S28" s="2">
        <v>18732.067993999997</v>
      </c>
      <c r="T28" s="2">
        <v>11420.962515000001</v>
      </c>
      <c r="U28" s="2">
        <v>549.61434599999995</v>
      </c>
      <c r="V28" s="2">
        <v>4198.713068</v>
      </c>
      <c r="W28" s="1">
        <v>99.085520029999998</v>
      </c>
      <c r="X28" s="1">
        <v>8.4780770000000008</v>
      </c>
      <c r="Y28" s="1">
        <v>53.504339999999999</v>
      </c>
      <c r="Z28" s="1">
        <v>35.586770000000001</v>
      </c>
      <c r="AA28" s="1">
        <v>68971313</v>
      </c>
      <c r="AB28" s="3">
        <v>124486.08899999999</v>
      </c>
    </row>
    <row r="29" spans="1:28" ht="19" x14ac:dyDescent="0.25">
      <c r="A29" s="1">
        <v>2016</v>
      </c>
      <c r="B29" s="1" t="s">
        <v>55</v>
      </c>
      <c r="C29" s="1" t="str">
        <f ca="1">IFERROR(__xludf.DUMMYFUNCTION("CONCAT(B29,TO_TEXT(A29))"),"Lamphun2016")</f>
        <v>Lamphun2016</v>
      </c>
      <c r="D29" s="2">
        <v>14203.005321999999</v>
      </c>
      <c r="E29" s="2">
        <v>318.34526599999998</v>
      </c>
      <c r="F29" s="2">
        <v>32931.615631000001</v>
      </c>
      <c r="G29" s="2">
        <v>1292.666602</v>
      </c>
      <c r="H29" s="2">
        <v>750.63325999999995</v>
      </c>
      <c r="I29" s="2">
        <v>1697.7217579999999</v>
      </c>
      <c r="J29" s="2">
        <v>8618.9653289999987</v>
      </c>
      <c r="K29" s="2">
        <v>439.50639200000001</v>
      </c>
      <c r="L29" s="2">
        <v>206.428777</v>
      </c>
      <c r="M29" s="2">
        <v>412.65394600000002</v>
      </c>
      <c r="N29" s="2">
        <v>2645.4711470000002</v>
      </c>
      <c r="O29" s="2">
        <v>1802.0471889999999</v>
      </c>
      <c r="P29" s="2">
        <v>9.1991309999999995</v>
      </c>
      <c r="Q29" s="2">
        <v>181.65158600000001</v>
      </c>
      <c r="R29" s="2">
        <v>1314.2317459999999</v>
      </c>
      <c r="S29" s="2">
        <v>2607.6126859999999</v>
      </c>
      <c r="T29" s="2">
        <v>1394.279857</v>
      </c>
      <c r="U29" s="2">
        <v>235.14429999999999</v>
      </c>
      <c r="V29" s="2">
        <v>482.945514</v>
      </c>
      <c r="W29" s="1">
        <v>99.085520029999998</v>
      </c>
      <c r="X29" s="1">
        <v>8.4780770000000008</v>
      </c>
      <c r="Y29" s="1">
        <v>53.504339999999999</v>
      </c>
      <c r="Z29" s="1">
        <v>35.586770000000001</v>
      </c>
      <c r="AA29" s="1">
        <v>68971313</v>
      </c>
      <c r="AB29" s="3">
        <v>178125.54499999998</v>
      </c>
    </row>
    <row r="30" spans="1:28" ht="19" x14ac:dyDescent="0.25">
      <c r="A30" s="1">
        <v>2016</v>
      </c>
      <c r="B30" s="1" t="s">
        <v>56</v>
      </c>
      <c r="C30" s="1" t="str">
        <f ca="1">IFERROR(__xludf.DUMMYFUNCTION("CONCAT(B30,TO_TEXT(A30))"),"Lampang2016")</f>
        <v>Lampang2016</v>
      </c>
      <c r="D30" s="2">
        <v>7861.4362080000001</v>
      </c>
      <c r="E30" s="2">
        <v>13390.365852000001</v>
      </c>
      <c r="F30" s="2">
        <v>8086.9060879999997</v>
      </c>
      <c r="G30" s="2">
        <v>4081.3863799999999</v>
      </c>
      <c r="H30" s="2">
        <v>204.03849700000001</v>
      </c>
      <c r="I30" s="2">
        <v>3222.11004</v>
      </c>
      <c r="J30" s="2">
        <v>7738.5257049999991</v>
      </c>
      <c r="K30" s="2">
        <v>1342.2128720000001</v>
      </c>
      <c r="L30" s="2">
        <v>439.58971200000002</v>
      </c>
      <c r="M30" s="2">
        <v>391.53764100000001</v>
      </c>
      <c r="N30" s="2">
        <v>4454.1085419999999</v>
      </c>
      <c r="O30" s="2">
        <v>2807.4589380000002</v>
      </c>
      <c r="P30" s="2">
        <v>45.503543999999998</v>
      </c>
      <c r="Q30" s="2">
        <v>196.350652</v>
      </c>
      <c r="R30" s="2">
        <v>3930.7682279999999</v>
      </c>
      <c r="S30" s="2">
        <v>6462.5512390000004</v>
      </c>
      <c r="T30" s="2">
        <v>2661.8748489999998</v>
      </c>
      <c r="U30" s="2">
        <v>133.62836899999999</v>
      </c>
      <c r="V30" s="2">
        <v>1135.0605849999999</v>
      </c>
      <c r="W30" s="1">
        <v>99.085520029999998</v>
      </c>
      <c r="X30" s="1">
        <v>8.4780770000000008</v>
      </c>
      <c r="Y30" s="1">
        <v>53.504339999999999</v>
      </c>
      <c r="Z30" s="1">
        <v>35.586770000000001</v>
      </c>
      <c r="AA30" s="1">
        <v>68971313</v>
      </c>
      <c r="AB30" s="3">
        <v>94834.845000000001</v>
      </c>
    </row>
    <row r="31" spans="1:28" ht="19" x14ac:dyDescent="0.25">
      <c r="A31" s="1">
        <v>2016</v>
      </c>
      <c r="B31" s="1" t="s">
        <v>57</v>
      </c>
      <c r="C31" s="1" t="str">
        <f ca="1">IFERROR(__xludf.DUMMYFUNCTION("CONCAT(B31,TO_TEXT(A31))"),"Uttaradit2016")</f>
        <v>Uttaradit2016</v>
      </c>
      <c r="D31" s="2">
        <v>7742.0653620000003</v>
      </c>
      <c r="E31" s="2">
        <v>534.41115300000001</v>
      </c>
      <c r="F31" s="2">
        <v>4488.4985399999996</v>
      </c>
      <c r="G31" s="2">
        <v>1198.888917</v>
      </c>
      <c r="H31" s="2">
        <v>41.777622999999998</v>
      </c>
      <c r="I31" s="2">
        <v>1818.217643</v>
      </c>
      <c r="J31" s="2">
        <v>3824.6685579999998</v>
      </c>
      <c r="K31" s="2">
        <v>548.44306300000005</v>
      </c>
      <c r="L31" s="2">
        <v>82.507203000000004</v>
      </c>
      <c r="M31" s="2">
        <v>299.63992200000001</v>
      </c>
      <c r="N31" s="2">
        <v>2944.2537769999999</v>
      </c>
      <c r="O31" s="2">
        <v>1558.239008</v>
      </c>
      <c r="P31" s="2">
        <v>4.6342429999999997</v>
      </c>
      <c r="Q31" s="2">
        <v>57.364030999999997</v>
      </c>
      <c r="R31" s="2">
        <v>2409.1904070000001</v>
      </c>
      <c r="S31" s="2">
        <v>3378.393286</v>
      </c>
      <c r="T31" s="2">
        <v>1140.082253</v>
      </c>
      <c r="U31" s="2">
        <v>97.862168999999994</v>
      </c>
      <c r="V31" s="2">
        <v>301.07040799999999</v>
      </c>
      <c r="W31" s="1">
        <v>99.085520029999998</v>
      </c>
      <c r="X31" s="1">
        <v>8.4780770000000008</v>
      </c>
      <c r="Y31" s="1">
        <v>53.504339999999999</v>
      </c>
      <c r="Z31" s="1">
        <v>35.586770000000001</v>
      </c>
      <c r="AA31" s="1">
        <v>68971313</v>
      </c>
      <c r="AB31" s="3">
        <v>76803.843999999997</v>
      </c>
    </row>
    <row r="32" spans="1:28" ht="19" x14ac:dyDescent="0.25">
      <c r="A32" s="1">
        <v>2016</v>
      </c>
      <c r="B32" s="1" t="s">
        <v>58</v>
      </c>
      <c r="C32" s="1" t="str">
        <f ca="1">IFERROR(__xludf.DUMMYFUNCTION("CONCAT(B32,TO_TEXT(A32))"),"Phrae2016")</f>
        <v>Phrae2016</v>
      </c>
      <c r="D32" s="2">
        <v>4980.0299310000009</v>
      </c>
      <c r="E32" s="2">
        <v>688.89990399999999</v>
      </c>
      <c r="F32" s="2">
        <v>2641.627927</v>
      </c>
      <c r="G32" s="2">
        <v>417.28446700000001</v>
      </c>
      <c r="H32" s="2">
        <v>99.256378999999995</v>
      </c>
      <c r="I32" s="2">
        <v>1486.3702430000001</v>
      </c>
      <c r="J32" s="2">
        <v>2901.549395</v>
      </c>
      <c r="K32" s="2">
        <v>774.347759</v>
      </c>
      <c r="L32" s="2">
        <v>250.97016600000001</v>
      </c>
      <c r="M32" s="2">
        <v>239.733227</v>
      </c>
      <c r="N32" s="2">
        <v>2725.8826410000001</v>
      </c>
      <c r="O32" s="2">
        <v>1570.26729</v>
      </c>
      <c r="P32" s="2">
        <v>8.176323</v>
      </c>
      <c r="Q32" s="2">
        <v>27.049838000000001</v>
      </c>
      <c r="R32" s="2">
        <v>2558.9780909999999</v>
      </c>
      <c r="S32" s="2">
        <v>4353.0858189999999</v>
      </c>
      <c r="T32" s="2">
        <v>1428.9220299999999</v>
      </c>
      <c r="U32" s="2">
        <v>87.996573999999995</v>
      </c>
      <c r="V32" s="2">
        <v>367.96575999999999</v>
      </c>
      <c r="W32" s="1">
        <v>99.085520029999998</v>
      </c>
      <c r="X32" s="1">
        <v>8.4780770000000008</v>
      </c>
      <c r="Y32" s="1">
        <v>53.504339999999999</v>
      </c>
      <c r="Z32" s="1">
        <v>35.586770000000001</v>
      </c>
      <c r="AA32" s="1">
        <v>68971313</v>
      </c>
      <c r="AB32" s="3">
        <v>69142.156000000003</v>
      </c>
    </row>
    <row r="33" spans="1:28" ht="19" x14ac:dyDescent="0.25">
      <c r="A33" s="1">
        <v>2016</v>
      </c>
      <c r="B33" s="1" t="s">
        <v>59</v>
      </c>
      <c r="C33" s="1" t="str">
        <f ca="1">IFERROR(__xludf.DUMMYFUNCTION("CONCAT(B33,TO_TEXT(A33))"),"Nan2016")</f>
        <v>Nan2016</v>
      </c>
      <c r="D33" s="2">
        <v>8715.654794</v>
      </c>
      <c r="E33" s="2">
        <v>227.04748799999999</v>
      </c>
      <c r="F33" s="2">
        <v>1883.685119</v>
      </c>
      <c r="G33" s="2">
        <v>313.55686500000002</v>
      </c>
      <c r="H33" s="2">
        <v>83.018645000000006</v>
      </c>
      <c r="I33" s="2">
        <v>1839.1246410000001</v>
      </c>
      <c r="J33" s="2">
        <v>3593.1360920000002</v>
      </c>
      <c r="K33" s="2">
        <v>528.53972299999998</v>
      </c>
      <c r="L33" s="2">
        <v>145.361344</v>
      </c>
      <c r="M33" s="2">
        <v>272.26069799999999</v>
      </c>
      <c r="N33" s="2">
        <v>2759.8073060000002</v>
      </c>
      <c r="O33" s="2">
        <v>1693.6815779999999</v>
      </c>
      <c r="P33" s="2">
        <v>0.59256600000000004</v>
      </c>
      <c r="Q33" s="2">
        <v>95.667317999999995</v>
      </c>
      <c r="R33" s="2">
        <v>2606.7158549999999</v>
      </c>
      <c r="S33" s="2">
        <v>3887.922196</v>
      </c>
      <c r="T33" s="2">
        <v>1265.6410330000001</v>
      </c>
      <c r="U33" s="2">
        <v>70.535452000000006</v>
      </c>
      <c r="V33" s="2">
        <v>411.810608</v>
      </c>
      <c r="W33" s="1">
        <v>99.085520029999998</v>
      </c>
      <c r="X33" s="1">
        <v>8.4780770000000008</v>
      </c>
      <c r="Y33" s="1">
        <v>53.504339999999999</v>
      </c>
      <c r="Z33" s="1">
        <v>35.586770000000001</v>
      </c>
      <c r="AA33" s="1">
        <v>68971313</v>
      </c>
      <c r="AB33" s="3">
        <v>67787.983000000007</v>
      </c>
    </row>
    <row r="34" spans="1:28" ht="19" x14ac:dyDescent="0.25">
      <c r="A34" s="1">
        <v>2016</v>
      </c>
      <c r="B34" s="1" t="s">
        <v>60</v>
      </c>
      <c r="C34" s="1" t="str">
        <f ca="1">IFERROR(__xludf.DUMMYFUNCTION("CONCAT(B34,TO_TEXT(A34))"),"Phayao2016")</f>
        <v>Phayao2016</v>
      </c>
      <c r="D34" s="2">
        <v>11452.183733</v>
      </c>
      <c r="E34" s="2">
        <v>188.32172</v>
      </c>
      <c r="F34" s="2">
        <v>1787.747245</v>
      </c>
      <c r="G34" s="2">
        <v>369.988587</v>
      </c>
      <c r="H34" s="2">
        <v>98.079890000000006</v>
      </c>
      <c r="I34" s="2">
        <v>1999.61805</v>
      </c>
      <c r="J34" s="2">
        <v>3984.2569400000002</v>
      </c>
      <c r="K34" s="2">
        <v>567.52164500000003</v>
      </c>
      <c r="L34" s="2">
        <v>119.679382</v>
      </c>
      <c r="M34" s="2">
        <v>235.32277300000001</v>
      </c>
      <c r="N34" s="2">
        <v>2724.6259679999998</v>
      </c>
      <c r="O34" s="2">
        <v>1338.0778419999999</v>
      </c>
      <c r="P34" s="2">
        <v>8.2974460000000008</v>
      </c>
      <c r="Q34" s="2">
        <v>45.847949999999997</v>
      </c>
      <c r="R34" s="2">
        <v>2481.9205609999999</v>
      </c>
      <c r="S34" s="2">
        <v>4396.2179560000004</v>
      </c>
      <c r="T34" s="2">
        <v>1526.358334</v>
      </c>
      <c r="U34" s="2">
        <v>148.68703600000001</v>
      </c>
      <c r="V34" s="2">
        <v>430.39712800000001</v>
      </c>
      <c r="W34" s="1">
        <v>99.085520029999998</v>
      </c>
      <c r="X34" s="1">
        <v>8.4780770000000008</v>
      </c>
      <c r="Y34" s="1">
        <v>53.504339999999999</v>
      </c>
      <c r="Z34" s="1">
        <v>35.586770000000001</v>
      </c>
      <c r="AA34" s="1">
        <v>68971313</v>
      </c>
      <c r="AB34" s="3">
        <v>85939.543999999994</v>
      </c>
    </row>
    <row r="35" spans="1:28" ht="19" x14ac:dyDescent="0.25">
      <c r="A35" s="1">
        <v>2016</v>
      </c>
      <c r="B35" s="1" t="s">
        <v>61</v>
      </c>
      <c r="C35" s="1" t="str">
        <f ca="1">IFERROR(__xludf.DUMMYFUNCTION("CONCAT(B35,TO_TEXT(A35))"),"Chiang Rai2016")</f>
        <v>Chiang Rai2016</v>
      </c>
      <c r="D35" s="2">
        <v>30989.268905000001</v>
      </c>
      <c r="E35" s="2">
        <v>858.43620099999998</v>
      </c>
      <c r="F35" s="2">
        <v>5598.2868910000007</v>
      </c>
      <c r="G35" s="2">
        <v>1311.43463</v>
      </c>
      <c r="H35" s="2">
        <v>255.297562</v>
      </c>
      <c r="I35" s="2">
        <v>4806.0578750000004</v>
      </c>
      <c r="J35" s="2">
        <v>16105.984440999999</v>
      </c>
      <c r="K35" s="2">
        <v>3204.4535070000002</v>
      </c>
      <c r="L35" s="2">
        <v>3089.841199</v>
      </c>
      <c r="M35" s="2">
        <v>817.43676800000003</v>
      </c>
      <c r="N35" s="2">
        <v>7665.4578080000001</v>
      </c>
      <c r="O35" s="2">
        <v>3987.1990879999998</v>
      </c>
      <c r="P35" s="2">
        <v>107.335296</v>
      </c>
      <c r="Q35" s="2">
        <v>505.23499600000002</v>
      </c>
      <c r="R35" s="2">
        <v>4479.843398</v>
      </c>
      <c r="S35" s="2">
        <v>11036.033529999999</v>
      </c>
      <c r="T35" s="2">
        <v>3538.8984569999998</v>
      </c>
      <c r="U35" s="2">
        <v>197.53348500000001</v>
      </c>
      <c r="V35" s="2">
        <v>1280.7626250000001</v>
      </c>
      <c r="W35" s="1">
        <v>99.085520029999998</v>
      </c>
      <c r="X35" s="1">
        <v>8.4780770000000008</v>
      </c>
      <c r="Y35" s="1">
        <v>53.504339999999999</v>
      </c>
      <c r="Z35" s="1">
        <v>35.586770000000001</v>
      </c>
      <c r="AA35" s="1">
        <v>68971313</v>
      </c>
      <c r="AB35" s="3">
        <v>86088.524999999994</v>
      </c>
    </row>
    <row r="36" spans="1:28" ht="19" x14ac:dyDescent="0.25">
      <c r="A36" s="1">
        <v>2016</v>
      </c>
      <c r="B36" s="1" t="s">
        <v>62</v>
      </c>
      <c r="C36" s="1" t="str">
        <f ca="1">IFERROR(__xludf.DUMMYFUNCTION("CONCAT(B36,TO_TEXT(A36))"),"Mae Hong Son2016")</f>
        <v>Mae Hong Son2016</v>
      </c>
      <c r="D36" s="2">
        <v>3574.1908509999998</v>
      </c>
      <c r="E36" s="2">
        <v>31.511647</v>
      </c>
      <c r="F36" s="2">
        <v>648.39662599999997</v>
      </c>
      <c r="G36" s="2">
        <v>132.373977</v>
      </c>
      <c r="H36" s="2">
        <v>34.843483999999997</v>
      </c>
      <c r="I36" s="2">
        <v>810.85011999999995</v>
      </c>
      <c r="J36" s="2">
        <v>1291.594652</v>
      </c>
      <c r="K36" s="2">
        <v>230.846135</v>
      </c>
      <c r="L36" s="2">
        <v>204.539897</v>
      </c>
      <c r="M36" s="2">
        <v>186.90340499999999</v>
      </c>
      <c r="N36" s="2">
        <v>820.72532200000001</v>
      </c>
      <c r="O36" s="2">
        <v>563.97533699999997</v>
      </c>
      <c r="P36" s="2">
        <v>8.3399870000000007</v>
      </c>
      <c r="Q36" s="2">
        <v>56.035347999999999</v>
      </c>
      <c r="R36" s="2">
        <v>1024.4987570000001</v>
      </c>
      <c r="S36" s="2">
        <v>2062.1283309999999</v>
      </c>
      <c r="T36" s="2">
        <v>591.42953599999998</v>
      </c>
      <c r="U36" s="2">
        <v>26.032122000000001</v>
      </c>
      <c r="V36" s="2">
        <v>266.09845100000001</v>
      </c>
      <c r="W36" s="1">
        <v>99.085520029999998</v>
      </c>
      <c r="X36" s="1">
        <v>8.4780770000000008</v>
      </c>
      <c r="Y36" s="1">
        <v>53.504339999999999</v>
      </c>
      <c r="Z36" s="1">
        <v>35.586770000000001</v>
      </c>
      <c r="AA36" s="1">
        <v>68971313</v>
      </c>
      <c r="AB36" s="3">
        <v>54956.520999999993</v>
      </c>
    </row>
    <row r="37" spans="1:28" ht="19" x14ac:dyDescent="0.25">
      <c r="A37" s="1">
        <v>2016</v>
      </c>
      <c r="B37" s="1" t="s">
        <v>63</v>
      </c>
      <c r="C37" s="1" t="str">
        <f ca="1">IFERROR(__xludf.DUMMYFUNCTION("CONCAT(B37,TO_TEXT(A37))"),"Nakhon Sawan2016")</f>
        <v>Nakhon Sawan2016</v>
      </c>
      <c r="D37" s="2">
        <v>27888.982483999996</v>
      </c>
      <c r="E37" s="2">
        <v>2654.155886</v>
      </c>
      <c r="F37" s="2">
        <v>19760.741916000003</v>
      </c>
      <c r="G37" s="2">
        <v>1443.5261129999999</v>
      </c>
      <c r="H37" s="2">
        <v>201.76032499999999</v>
      </c>
      <c r="I37" s="2">
        <v>2736.368751</v>
      </c>
      <c r="J37" s="2">
        <v>14257.836627999999</v>
      </c>
      <c r="K37" s="2">
        <v>2562.602856</v>
      </c>
      <c r="L37" s="2">
        <v>742.395758</v>
      </c>
      <c r="M37" s="2">
        <v>761.34208699999999</v>
      </c>
      <c r="N37" s="2">
        <v>7092.440662</v>
      </c>
      <c r="O37" s="2">
        <v>3320.9593570000002</v>
      </c>
      <c r="P37" s="2">
        <v>98.010739999999998</v>
      </c>
      <c r="Q37" s="2">
        <v>375.74434300000001</v>
      </c>
      <c r="R37" s="2">
        <v>5535.3058089999995</v>
      </c>
      <c r="S37" s="2">
        <v>8500.5375169999988</v>
      </c>
      <c r="T37" s="2">
        <v>3807.1656349999998</v>
      </c>
      <c r="U37" s="2">
        <v>234.622941</v>
      </c>
      <c r="V37" s="2">
        <v>706.51241400000004</v>
      </c>
      <c r="W37" s="1">
        <v>99.085520029999998</v>
      </c>
      <c r="X37" s="1">
        <v>8.4780770000000008</v>
      </c>
      <c r="Y37" s="1">
        <v>53.504339999999999</v>
      </c>
      <c r="Z37" s="1">
        <v>35.586770000000001</v>
      </c>
      <c r="AA37" s="1">
        <v>68971313</v>
      </c>
      <c r="AB37" s="3">
        <v>107356.83100000001</v>
      </c>
    </row>
    <row r="38" spans="1:28" ht="19" x14ac:dyDescent="0.25">
      <c r="A38" s="1">
        <v>2016</v>
      </c>
      <c r="B38" s="1" t="s">
        <v>64</v>
      </c>
      <c r="C38" s="1" t="str">
        <f ca="1">IFERROR(__xludf.DUMMYFUNCTION("CONCAT(B38,TO_TEXT(A38))"),"Uthai Thani2016")</f>
        <v>Uthai Thani2016</v>
      </c>
      <c r="D38" s="2">
        <v>9114.9774639999996</v>
      </c>
      <c r="E38" s="2">
        <v>74.870469</v>
      </c>
      <c r="F38" s="2">
        <v>4742.8882249999997</v>
      </c>
      <c r="G38" s="2">
        <v>293.50403499999999</v>
      </c>
      <c r="H38" s="2">
        <v>44.017311999999997</v>
      </c>
      <c r="I38" s="2">
        <v>1217.0453050000001</v>
      </c>
      <c r="J38" s="2">
        <v>3241.8867089999999</v>
      </c>
      <c r="K38" s="2">
        <v>425.9957</v>
      </c>
      <c r="L38" s="2">
        <v>86.348523</v>
      </c>
      <c r="M38" s="2">
        <v>124.61366200000001</v>
      </c>
      <c r="N38" s="2">
        <v>1810.992309</v>
      </c>
      <c r="O38" s="2">
        <v>905.86120800000003</v>
      </c>
      <c r="P38" s="2">
        <v>11.121413</v>
      </c>
      <c r="Q38" s="2">
        <v>40.139037000000002</v>
      </c>
      <c r="R38" s="2">
        <v>1068.476424</v>
      </c>
      <c r="S38" s="2">
        <v>2381.4604509999999</v>
      </c>
      <c r="T38" s="2">
        <v>736.45050600000002</v>
      </c>
      <c r="U38" s="2">
        <v>63.275886999999997</v>
      </c>
      <c r="V38" s="2">
        <v>221.45249999999999</v>
      </c>
      <c r="W38" s="1">
        <v>99.085520029999998</v>
      </c>
      <c r="X38" s="1">
        <v>8.4780770000000008</v>
      </c>
      <c r="Y38" s="1">
        <v>53.504339999999999</v>
      </c>
      <c r="Z38" s="1">
        <v>35.586770000000001</v>
      </c>
      <c r="AA38" s="1">
        <v>68971313</v>
      </c>
      <c r="AB38" s="3">
        <v>93270.384000000005</v>
      </c>
    </row>
    <row r="39" spans="1:28" ht="19" x14ac:dyDescent="0.25">
      <c r="A39" s="1">
        <v>2016</v>
      </c>
      <c r="B39" s="1" t="s">
        <v>65</v>
      </c>
      <c r="C39" s="1" t="str">
        <f ca="1">IFERROR(__xludf.DUMMYFUNCTION("CONCAT(B39,TO_TEXT(A39))"),"Kamphaeng Phet2016")</f>
        <v>Kamphaeng Phet2016</v>
      </c>
      <c r="D39" s="2">
        <v>20626.029422</v>
      </c>
      <c r="E39" s="2">
        <v>15519.172356999999</v>
      </c>
      <c r="F39" s="2">
        <v>36456.010542000004</v>
      </c>
      <c r="G39" s="2">
        <v>1133.269855</v>
      </c>
      <c r="H39" s="2">
        <v>644.60827099999995</v>
      </c>
      <c r="I39" s="2">
        <v>2122.5553169999998</v>
      </c>
      <c r="J39" s="2">
        <v>11932.040614000001</v>
      </c>
      <c r="K39" s="2">
        <v>774.36939400000006</v>
      </c>
      <c r="L39" s="2">
        <v>283.28790500000002</v>
      </c>
      <c r="M39" s="2">
        <v>350.73256800000001</v>
      </c>
      <c r="N39" s="2">
        <v>3927.283351</v>
      </c>
      <c r="O39" s="2">
        <v>2988.8305529999998</v>
      </c>
      <c r="P39" s="2">
        <v>4.4993400000000001</v>
      </c>
      <c r="Q39" s="2">
        <v>130.56459899999999</v>
      </c>
      <c r="R39" s="2">
        <v>1919.253563</v>
      </c>
      <c r="S39" s="2">
        <v>6458.7648680000002</v>
      </c>
      <c r="T39" s="2">
        <v>1208.9199229999999</v>
      </c>
      <c r="U39" s="2">
        <v>138.458527</v>
      </c>
      <c r="V39" s="2">
        <v>418.222621</v>
      </c>
      <c r="W39" s="1">
        <v>99.085520029999998</v>
      </c>
      <c r="X39" s="1">
        <v>8.4780770000000008</v>
      </c>
      <c r="Y39" s="1">
        <v>53.504339999999999</v>
      </c>
      <c r="Z39" s="1">
        <v>35.586770000000001</v>
      </c>
      <c r="AA39" s="1">
        <v>68971313</v>
      </c>
      <c r="AB39" s="3">
        <v>136411.266</v>
      </c>
    </row>
    <row r="40" spans="1:28" ht="19" x14ac:dyDescent="0.25">
      <c r="A40" s="1">
        <v>2016</v>
      </c>
      <c r="B40" s="1" t="s">
        <v>66</v>
      </c>
      <c r="C40" s="1" t="str">
        <f ca="1">IFERROR(__xludf.DUMMYFUNCTION("CONCAT(B40,TO_TEXT(A40))"),"Tak2016")</f>
        <v>Tak2016</v>
      </c>
      <c r="D40" s="2">
        <v>12095.589008999999</v>
      </c>
      <c r="E40" s="2">
        <v>1978.6636820000001</v>
      </c>
      <c r="F40" s="2">
        <v>8375.1289120000001</v>
      </c>
      <c r="G40" s="2">
        <v>1137.18921</v>
      </c>
      <c r="H40" s="2">
        <v>197.23069000000001</v>
      </c>
      <c r="I40" s="2">
        <v>1858.5222389999999</v>
      </c>
      <c r="J40" s="2">
        <v>7986.2495339999996</v>
      </c>
      <c r="K40" s="2">
        <v>1071.306861</v>
      </c>
      <c r="L40" s="2">
        <v>274.70819499999999</v>
      </c>
      <c r="M40" s="2">
        <v>481.69756699999999</v>
      </c>
      <c r="N40" s="2">
        <v>2481.3204110000001</v>
      </c>
      <c r="O40" s="2">
        <v>1473.1104009999999</v>
      </c>
      <c r="P40" s="2">
        <v>5.2197959999999997</v>
      </c>
      <c r="Q40" s="2">
        <v>155.48500200000001</v>
      </c>
      <c r="R40" s="2">
        <v>3843.8234689999999</v>
      </c>
      <c r="S40" s="2">
        <v>3403.488965</v>
      </c>
      <c r="T40" s="2">
        <v>1402.921634</v>
      </c>
      <c r="U40" s="2">
        <v>137.551346</v>
      </c>
      <c r="V40" s="2">
        <v>380.36997300000002</v>
      </c>
      <c r="W40" s="1">
        <v>99.085520029999998</v>
      </c>
      <c r="X40" s="1">
        <v>8.4780770000000008</v>
      </c>
      <c r="Y40" s="1">
        <v>53.504339999999999</v>
      </c>
      <c r="Z40" s="1">
        <v>35.586770000000001</v>
      </c>
      <c r="AA40" s="1">
        <v>68971313</v>
      </c>
      <c r="AB40" s="3">
        <v>91863.188999999998</v>
      </c>
    </row>
    <row r="41" spans="1:28" ht="19" x14ac:dyDescent="0.25">
      <c r="A41" s="1">
        <v>2016</v>
      </c>
      <c r="B41" s="1" t="s">
        <v>67</v>
      </c>
      <c r="C41" s="1" t="str">
        <f ca="1">IFERROR(__xludf.DUMMYFUNCTION("CONCAT(B41,TO_TEXT(A41))"),"Sukhothai2016")</f>
        <v>Sukhothai2016</v>
      </c>
      <c r="D41" s="2">
        <v>13058.939073999998</v>
      </c>
      <c r="E41" s="2">
        <v>783.60128599999996</v>
      </c>
      <c r="F41" s="2">
        <v>4869.189934</v>
      </c>
      <c r="G41" s="2">
        <v>543.16951900000004</v>
      </c>
      <c r="H41" s="2">
        <v>147.401059</v>
      </c>
      <c r="I41" s="2">
        <v>1990.414096</v>
      </c>
      <c r="J41" s="2">
        <v>5830.5246020000004</v>
      </c>
      <c r="K41" s="2">
        <v>540.03963499999998</v>
      </c>
      <c r="L41" s="2">
        <v>340.29090400000001</v>
      </c>
      <c r="M41" s="2">
        <v>259.68966</v>
      </c>
      <c r="N41" s="2">
        <v>3328.081588</v>
      </c>
      <c r="O41" s="2">
        <v>2342.1792009999999</v>
      </c>
      <c r="P41" s="2">
        <v>4.0172429999999997</v>
      </c>
      <c r="Q41" s="2">
        <v>90.012840999999995</v>
      </c>
      <c r="R41" s="2">
        <v>1755.80486</v>
      </c>
      <c r="S41" s="2">
        <v>5061.3562359999996</v>
      </c>
      <c r="T41" s="2">
        <v>1685.6049660000001</v>
      </c>
      <c r="U41" s="2">
        <v>124.331879</v>
      </c>
      <c r="V41" s="2">
        <v>529.29286000000002</v>
      </c>
      <c r="W41" s="1">
        <v>99.085520029999998</v>
      </c>
      <c r="X41" s="1">
        <v>8.4780770000000008</v>
      </c>
      <c r="Y41" s="1">
        <v>53.504339999999999</v>
      </c>
      <c r="Z41" s="1">
        <v>35.586770000000001</v>
      </c>
      <c r="AA41" s="1">
        <v>68971313</v>
      </c>
      <c r="AB41" s="3">
        <v>70210.631000000008</v>
      </c>
    </row>
    <row r="42" spans="1:28" ht="19" x14ac:dyDescent="0.25">
      <c r="A42" s="1">
        <v>2016</v>
      </c>
      <c r="B42" s="1" t="s">
        <v>68</v>
      </c>
      <c r="C42" s="1" t="str">
        <f ca="1">IFERROR(__xludf.DUMMYFUNCTION("CONCAT(B42,TO_TEXT(A42))"),"Phitsanulok2016")</f>
        <v>Phitsanulok2016</v>
      </c>
      <c r="D42" s="2">
        <v>22492.584222999998</v>
      </c>
      <c r="E42" s="2">
        <v>161.028042</v>
      </c>
      <c r="F42" s="2">
        <v>8092.2715079999998</v>
      </c>
      <c r="G42" s="2">
        <v>2109.4755060000002</v>
      </c>
      <c r="H42" s="2">
        <v>169.41101399999999</v>
      </c>
      <c r="I42" s="2">
        <v>5049.8473049999993</v>
      </c>
      <c r="J42" s="2">
        <v>11342.165743000001</v>
      </c>
      <c r="K42" s="2">
        <v>1498.7536299999999</v>
      </c>
      <c r="L42" s="2">
        <v>866.46530199999995</v>
      </c>
      <c r="M42" s="2">
        <v>587.12158499999998</v>
      </c>
      <c r="N42" s="2">
        <v>6609.2310590000006</v>
      </c>
      <c r="O42" s="2">
        <v>3089.6118369999999</v>
      </c>
      <c r="P42" s="2">
        <v>360.72712200000001</v>
      </c>
      <c r="Q42" s="2">
        <v>545.24763600000006</v>
      </c>
      <c r="R42" s="2">
        <v>9089.6299550000003</v>
      </c>
      <c r="S42" s="2">
        <v>11579.069030000001</v>
      </c>
      <c r="T42" s="2">
        <v>3544.8808979999999</v>
      </c>
      <c r="U42" s="2">
        <v>244.18356</v>
      </c>
      <c r="V42" s="2">
        <v>619.01347399999997</v>
      </c>
      <c r="W42" s="1">
        <v>99.085520029999998</v>
      </c>
      <c r="X42" s="1">
        <v>8.4780770000000008</v>
      </c>
      <c r="Y42" s="1">
        <v>53.504339999999999</v>
      </c>
      <c r="Z42" s="1">
        <v>35.586770000000001</v>
      </c>
      <c r="AA42" s="1">
        <v>68971313</v>
      </c>
      <c r="AB42" s="3">
        <v>98081.623999999996</v>
      </c>
    </row>
    <row r="43" spans="1:28" ht="19" x14ac:dyDescent="0.25">
      <c r="A43" s="1">
        <v>2016</v>
      </c>
      <c r="B43" s="1" t="s">
        <v>69</v>
      </c>
      <c r="C43" s="1" t="str">
        <f ca="1">IFERROR(__xludf.DUMMYFUNCTION("CONCAT(B43,TO_TEXT(A43))"),"Phichit2016")</f>
        <v>Phichit2016</v>
      </c>
      <c r="D43" s="2">
        <v>16232.916726000001</v>
      </c>
      <c r="E43" s="2">
        <v>395.463234</v>
      </c>
      <c r="F43" s="2">
        <v>3538.5660160000002</v>
      </c>
      <c r="G43" s="2">
        <v>770.52617799999996</v>
      </c>
      <c r="H43" s="2">
        <v>586.31785200000002</v>
      </c>
      <c r="I43" s="2">
        <v>1648.9966999999999</v>
      </c>
      <c r="J43" s="2">
        <v>5841.5928430000004</v>
      </c>
      <c r="K43" s="2">
        <v>415.06874599999998</v>
      </c>
      <c r="L43" s="2">
        <v>185.98842200000001</v>
      </c>
      <c r="M43" s="2">
        <v>306.57632599999999</v>
      </c>
      <c r="N43" s="2">
        <v>2998.5821879999999</v>
      </c>
      <c r="O43" s="2">
        <v>1605.9826290000001</v>
      </c>
      <c r="P43" s="2">
        <v>99.512343000000001</v>
      </c>
      <c r="Q43" s="2">
        <v>60.403390999999999</v>
      </c>
      <c r="R43" s="2">
        <v>1466.853468</v>
      </c>
      <c r="S43" s="2">
        <v>3282.1643909999998</v>
      </c>
      <c r="T43" s="2">
        <v>1662.7355970000001</v>
      </c>
      <c r="U43" s="2">
        <v>130.70884000000001</v>
      </c>
      <c r="V43" s="2">
        <v>396.49566499999997</v>
      </c>
      <c r="W43" s="1">
        <v>99.085520029999799</v>
      </c>
      <c r="X43" s="1">
        <v>8.4780770000000008</v>
      </c>
      <c r="Y43" s="1">
        <v>53.504339999999999</v>
      </c>
      <c r="Z43" s="1">
        <v>35.586770000000001</v>
      </c>
      <c r="AA43" s="1">
        <v>68971313</v>
      </c>
      <c r="AB43" s="3">
        <v>78976.833999999988</v>
      </c>
    </row>
    <row r="44" spans="1:28" ht="19" x14ac:dyDescent="0.25">
      <c r="A44" s="1">
        <v>2016</v>
      </c>
      <c r="B44" s="1" t="s">
        <v>70</v>
      </c>
      <c r="C44" s="1" t="str">
        <f ca="1">IFERROR(__xludf.DUMMYFUNCTION("CONCAT(B44,TO_TEXT(A44))"),"Phetchabun2016")</f>
        <v>Phetchabun2016</v>
      </c>
      <c r="D44" s="2">
        <v>25974.193173</v>
      </c>
      <c r="E44" s="2">
        <v>5839.7534839999998</v>
      </c>
      <c r="F44" s="2">
        <v>9752.5616769999997</v>
      </c>
      <c r="G44" s="2">
        <v>1553.2351060000001</v>
      </c>
      <c r="H44" s="2">
        <v>130.93820099999999</v>
      </c>
      <c r="I44" s="2">
        <v>2615.8274569999999</v>
      </c>
      <c r="J44" s="2">
        <v>9587.919253</v>
      </c>
      <c r="K44" s="2">
        <v>761.38726799999995</v>
      </c>
      <c r="L44" s="2">
        <v>344.03119500000003</v>
      </c>
      <c r="M44" s="2">
        <v>422.22801199999998</v>
      </c>
      <c r="N44" s="2">
        <v>4628.5068419999998</v>
      </c>
      <c r="O44" s="2">
        <v>3468.552001</v>
      </c>
      <c r="P44" s="2">
        <v>10.364352</v>
      </c>
      <c r="Q44" s="2">
        <v>121.387479</v>
      </c>
      <c r="R44" s="2">
        <v>4784.1699060000001</v>
      </c>
      <c r="S44" s="2">
        <v>7683.2821729999996</v>
      </c>
      <c r="T44" s="2">
        <v>1842.068722</v>
      </c>
      <c r="U44" s="2">
        <v>159.12815699999999</v>
      </c>
      <c r="V44" s="2">
        <v>552.86003200000005</v>
      </c>
      <c r="W44" s="1">
        <v>99.085520029999799</v>
      </c>
      <c r="X44" s="1">
        <v>8.4780770000000008</v>
      </c>
      <c r="Y44" s="1">
        <v>53.504339999999999</v>
      </c>
      <c r="Z44" s="1">
        <v>35.586770000000001</v>
      </c>
      <c r="AA44" s="1">
        <v>68971313</v>
      </c>
      <c r="AB44" s="3">
        <v>86362.582999999999</v>
      </c>
    </row>
    <row r="45" spans="1:28" ht="19" x14ac:dyDescent="0.25">
      <c r="A45" s="1">
        <v>2016</v>
      </c>
      <c r="B45" s="1" t="s">
        <v>71</v>
      </c>
      <c r="C45" s="1" t="str">
        <f ca="1">IFERROR(__xludf.DUMMYFUNCTION("CONCAT(B45,TO_TEXT(A45))"),"Nakhon Ratchasima2016")</f>
        <v>Nakhon Ratchasima2016</v>
      </c>
      <c r="D45" s="2">
        <v>39916.928701999997</v>
      </c>
      <c r="E45" s="2">
        <v>2815.7591149999998</v>
      </c>
      <c r="F45" s="2">
        <v>72971.362745000006</v>
      </c>
      <c r="G45" s="2">
        <v>6803.2404040000001</v>
      </c>
      <c r="H45" s="2">
        <v>854.322633</v>
      </c>
      <c r="I45" s="2">
        <v>14255.253564000001</v>
      </c>
      <c r="J45" s="2">
        <v>36860.236207000002</v>
      </c>
      <c r="K45" s="2">
        <v>6529.5206479999997</v>
      </c>
      <c r="L45" s="2">
        <v>4109.1210229999997</v>
      </c>
      <c r="M45" s="2">
        <v>1773.565887</v>
      </c>
      <c r="N45" s="2">
        <v>15760.817585999999</v>
      </c>
      <c r="O45" s="2">
        <v>8844.9055489999992</v>
      </c>
      <c r="P45" s="2">
        <v>349.57996300000002</v>
      </c>
      <c r="Q45" s="2">
        <v>992.67824199999995</v>
      </c>
      <c r="R45" s="2">
        <v>16908.423033999999</v>
      </c>
      <c r="S45" s="2">
        <v>22300.172427000001</v>
      </c>
      <c r="T45" s="2">
        <v>7679.5883830000002</v>
      </c>
      <c r="U45" s="2">
        <v>563.34301500000004</v>
      </c>
      <c r="V45" s="2">
        <v>2484.2664260000001</v>
      </c>
      <c r="W45" s="1">
        <v>99.085520029999799</v>
      </c>
      <c r="X45" s="1">
        <v>8.4780770000000008</v>
      </c>
      <c r="Y45" s="1">
        <v>53.504339999999999</v>
      </c>
      <c r="Z45" s="1">
        <v>35.586770000000001</v>
      </c>
      <c r="AA45" s="1">
        <v>68971313</v>
      </c>
      <c r="AB45" s="3">
        <v>104394.175</v>
      </c>
    </row>
    <row r="46" spans="1:28" ht="19" x14ac:dyDescent="0.25">
      <c r="A46" s="1">
        <v>2016</v>
      </c>
      <c r="B46" s="1" t="s">
        <v>72</v>
      </c>
      <c r="C46" s="1" t="str">
        <f ca="1">IFERROR(__xludf.DUMMYFUNCTION("CONCAT(B46,TO_TEXT(A46))"),"Buri Ram2016")</f>
        <v>Buri Ram2016</v>
      </c>
      <c r="D46" s="2">
        <v>20094.990718999998</v>
      </c>
      <c r="E46" s="2">
        <v>367.76932399999998</v>
      </c>
      <c r="F46" s="2">
        <v>12138.162968999999</v>
      </c>
      <c r="G46" s="2">
        <v>1097.8624070000001</v>
      </c>
      <c r="H46" s="2">
        <v>209.04693700000001</v>
      </c>
      <c r="I46" s="2">
        <v>3122.0212929999998</v>
      </c>
      <c r="J46" s="2">
        <v>10628.696354</v>
      </c>
      <c r="K46" s="2">
        <v>1229.6026440000001</v>
      </c>
      <c r="L46" s="2">
        <v>394.62548299999997</v>
      </c>
      <c r="M46" s="2">
        <v>436.19412399999999</v>
      </c>
      <c r="N46" s="2">
        <v>6491.3345609999997</v>
      </c>
      <c r="O46" s="2">
        <v>3592.4692639999998</v>
      </c>
      <c r="P46" s="2">
        <v>14.412902000000001</v>
      </c>
      <c r="Q46" s="2">
        <v>71.030761999999996</v>
      </c>
      <c r="R46" s="2">
        <v>3762.1764079999998</v>
      </c>
      <c r="S46" s="2">
        <v>14373.345799999999</v>
      </c>
      <c r="T46" s="2">
        <v>2404.4589449999999</v>
      </c>
      <c r="U46" s="2">
        <v>910.516661</v>
      </c>
      <c r="V46" s="2">
        <v>1114.305449</v>
      </c>
      <c r="W46" s="1">
        <v>99.085520029999799</v>
      </c>
      <c r="X46" s="1">
        <v>8.4780770000000008</v>
      </c>
      <c r="Y46" s="1">
        <v>53.504339999999999</v>
      </c>
      <c r="Z46" s="1">
        <v>35.586770000000001</v>
      </c>
      <c r="AA46" s="1">
        <v>68971313</v>
      </c>
      <c r="AB46" s="3">
        <v>66539.823999999993</v>
      </c>
    </row>
    <row r="47" spans="1:28" ht="19" x14ac:dyDescent="0.25">
      <c r="A47" s="1">
        <v>2016</v>
      </c>
      <c r="B47" s="1" t="s">
        <v>73</v>
      </c>
      <c r="C47" s="1" t="str">
        <f ca="1">IFERROR(__xludf.DUMMYFUNCTION("CONCAT(B47,TO_TEXT(A47))"),"Surin2016")</f>
        <v>Surin2016</v>
      </c>
      <c r="D47" s="2">
        <v>18840.534969</v>
      </c>
      <c r="E47" s="2">
        <v>529.59830099999999</v>
      </c>
      <c r="F47" s="2">
        <v>7008.0921159999998</v>
      </c>
      <c r="G47" s="2">
        <v>909.98296800000003</v>
      </c>
      <c r="H47" s="2">
        <v>212.573509</v>
      </c>
      <c r="I47" s="2">
        <v>3023.5257099999999</v>
      </c>
      <c r="J47" s="2">
        <v>9123.792668</v>
      </c>
      <c r="K47" s="2">
        <v>1396.9780840000001</v>
      </c>
      <c r="L47" s="2">
        <v>505.29519199999999</v>
      </c>
      <c r="M47" s="2">
        <v>452.362189</v>
      </c>
      <c r="N47" s="2">
        <v>6328.6840849999999</v>
      </c>
      <c r="O47" s="2">
        <v>3702.6089569999999</v>
      </c>
      <c r="P47" s="2">
        <v>28.525971999999999</v>
      </c>
      <c r="Q47" s="2">
        <v>76.894035000000002</v>
      </c>
      <c r="R47" s="2">
        <v>4493.8575680000004</v>
      </c>
      <c r="S47" s="2">
        <v>11713.091031</v>
      </c>
      <c r="T47" s="2">
        <v>2660.7412100000001</v>
      </c>
      <c r="U47" s="2">
        <v>132.278355</v>
      </c>
      <c r="V47" s="2">
        <v>846.83744200000001</v>
      </c>
      <c r="W47" s="1">
        <v>99.085520029999799</v>
      </c>
      <c r="X47" s="1">
        <v>8.4780770000000008</v>
      </c>
      <c r="Y47" s="1">
        <v>53.504339999999999</v>
      </c>
      <c r="Z47" s="1">
        <v>35.586770000000001</v>
      </c>
      <c r="AA47" s="1">
        <v>68971313</v>
      </c>
      <c r="AB47" s="3">
        <v>65916.89</v>
      </c>
    </row>
    <row r="48" spans="1:28" ht="19" x14ac:dyDescent="0.25">
      <c r="A48" s="1">
        <v>2016</v>
      </c>
      <c r="B48" s="1" t="s">
        <v>74</v>
      </c>
      <c r="C48" s="1" t="str">
        <f ca="1">IFERROR(__xludf.DUMMYFUNCTION("CONCAT(B48,TO_TEXT(A48))"),"Si Sa Ket2016")</f>
        <v>Si Sa Ket2016</v>
      </c>
      <c r="D48" s="2">
        <v>19112.861122999999</v>
      </c>
      <c r="E48" s="2">
        <v>184.03240700000001</v>
      </c>
      <c r="F48" s="2">
        <v>4238.2381820000001</v>
      </c>
      <c r="G48" s="2">
        <v>818.23065899999995</v>
      </c>
      <c r="H48" s="2">
        <v>126.536655</v>
      </c>
      <c r="I48" s="2">
        <v>2728.8796499999999</v>
      </c>
      <c r="J48" s="2">
        <v>7983.1489680000004</v>
      </c>
      <c r="K48" s="2">
        <v>977.00657000000001</v>
      </c>
      <c r="L48" s="2">
        <v>2787.425659</v>
      </c>
      <c r="M48" s="2">
        <v>341.14217500000001</v>
      </c>
      <c r="N48" s="2">
        <v>5679.3798319999996</v>
      </c>
      <c r="O48" s="2">
        <v>2817.7694470000001</v>
      </c>
      <c r="P48" s="2">
        <v>10.001206</v>
      </c>
      <c r="Q48" s="2">
        <v>113.231449</v>
      </c>
      <c r="R48" s="2">
        <v>3245.953587</v>
      </c>
      <c r="S48" s="2">
        <v>13280.635072999999</v>
      </c>
      <c r="T48" s="2">
        <v>2085.5907229999998</v>
      </c>
      <c r="U48" s="2">
        <v>145.88607300000001</v>
      </c>
      <c r="V48" s="2">
        <v>928.97986300000002</v>
      </c>
      <c r="W48" s="1">
        <v>99.085520029999799</v>
      </c>
      <c r="X48" s="1">
        <v>8.4780770000000008</v>
      </c>
      <c r="Y48" s="1">
        <v>53.504339999999999</v>
      </c>
      <c r="Z48" s="1">
        <v>35.586770000000001</v>
      </c>
      <c r="AA48" s="1">
        <v>68971313</v>
      </c>
      <c r="AB48" s="3">
        <v>67214.813999999998</v>
      </c>
    </row>
    <row r="49" spans="1:28" ht="19" x14ac:dyDescent="0.25">
      <c r="A49" s="1">
        <v>2016</v>
      </c>
      <c r="B49" s="1" t="s">
        <v>75</v>
      </c>
      <c r="C49" s="1" t="str">
        <f ca="1">IFERROR(__xludf.DUMMYFUNCTION("CONCAT(B49,TO_TEXT(A49))"),"Ubon Ratchathani2016")</f>
        <v>Ubon Ratchathani2016</v>
      </c>
      <c r="D49" s="2">
        <v>22213.081256000001</v>
      </c>
      <c r="E49" s="2">
        <v>785.77533000000005</v>
      </c>
      <c r="F49" s="2">
        <v>17849.861582000001</v>
      </c>
      <c r="G49" s="2">
        <v>1710.211417</v>
      </c>
      <c r="H49" s="2">
        <v>265.72194400000001</v>
      </c>
      <c r="I49" s="2">
        <v>5285.4341630000008</v>
      </c>
      <c r="J49" s="2">
        <v>16431.297159000002</v>
      </c>
      <c r="K49" s="2">
        <v>2724.1902679999998</v>
      </c>
      <c r="L49" s="2">
        <v>932.37577399999998</v>
      </c>
      <c r="M49" s="2">
        <v>860.11210000000005</v>
      </c>
      <c r="N49" s="2">
        <v>9293.1056929999995</v>
      </c>
      <c r="O49" s="2">
        <v>5789.3674760000004</v>
      </c>
      <c r="P49" s="2">
        <v>24.299282000000002</v>
      </c>
      <c r="Q49" s="2">
        <v>476.30247700000001</v>
      </c>
      <c r="R49" s="2">
        <v>7688.8203919999996</v>
      </c>
      <c r="S49" s="2">
        <v>17166.747619999998</v>
      </c>
      <c r="T49" s="2">
        <v>3951.736942</v>
      </c>
      <c r="U49" s="2">
        <v>202.358645</v>
      </c>
      <c r="V49" s="2">
        <v>1006.184861</v>
      </c>
      <c r="W49" s="1">
        <v>99.085520029999699</v>
      </c>
      <c r="X49" s="1">
        <v>8.4780770000000008</v>
      </c>
      <c r="Y49" s="1">
        <v>53.504339999999999</v>
      </c>
      <c r="Z49" s="1">
        <v>35.586770000000001</v>
      </c>
      <c r="AA49" s="1">
        <v>68971313</v>
      </c>
      <c r="AB49" s="3">
        <v>65924.824999999997</v>
      </c>
    </row>
    <row r="50" spans="1:28" ht="19" x14ac:dyDescent="0.25">
      <c r="A50" s="1">
        <v>2016</v>
      </c>
      <c r="B50" s="1" t="s">
        <v>76</v>
      </c>
      <c r="C50" s="1" t="str">
        <f ca="1">IFERROR(__xludf.DUMMYFUNCTION("CONCAT(B50,TO_TEXT(A50))"),"Yasothon2016")</f>
        <v>Yasothon2016</v>
      </c>
      <c r="D50" s="2">
        <v>6901.9121660000001</v>
      </c>
      <c r="E50" s="2">
        <v>139.125214</v>
      </c>
      <c r="F50" s="2">
        <v>2106.2657669999999</v>
      </c>
      <c r="G50" s="2">
        <v>352.10292399999997</v>
      </c>
      <c r="H50" s="2">
        <v>72.307508999999996</v>
      </c>
      <c r="I50" s="2">
        <v>1284.2880970000001</v>
      </c>
      <c r="J50" s="2">
        <v>3151.9575340000001</v>
      </c>
      <c r="K50" s="2">
        <v>639.06179099999997</v>
      </c>
      <c r="L50" s="2">
        <v>79.498966999999993</v>
      </c>
      <c r="M50" s="2">
        <v>253.17505600000001</v>
      </c>
      <c r="N50" s="2">
        <v>2509.6654269999999</v>
      </c>
      <c r="O50" s="2">
        <v>1181.357966</v>
      </c>
      <c r="P50" s="2">
        <v>1.6549389999999999</v>
      </c>
      <c r="Q50" s="2">
        <v>19.701415999999998</v>
      </c>
      <c r="R50" s="2">
        <v>1315.8908469999999</v>
      </c>
      <c r="S50" s="2">
        <v>4567.1472690000001</v>
      </c>
      <c r="T50" s="2">
        <v>1321.4142569999999</v>
      </c>
      <c r="U50" s="2">
        <v>56.253577999999997</v>
      </c>
      <c r="V50" s="2">
        <v>446.71697599999999</v>
      </c>
      <c r="W50" s="1">
        <v>99.085520029999699</v>
      </c>
      <c r="X50" s="1">
        <v>8.4780770000000008</v>
      </c>
      <c r="Y50" s="1">
        <v>53.504339999999999</v>
      </c>
      <c r="Z50" s="1">
        <v>35.586770000000001</v>
      </c>
      <c r="AA50" s="1">
        <v>68971313</v>
      </c>
      <c r="AB50" s="3">
        <v>56173.207000000002</v>
      </c>
    </row>
    <row r="51" spans="1:28" ht="19" x14ac:dyDescent="0.25">
      <c r="A51" s="1">
        <v>2016</v>
      </c>
      <c r="B51" s="1" t="s">
        <v>77</v>
      </c>
      <c r="C51" s="1" t="str">
        <f ca="1">IFERROR(__xludf.DUMMYFUNCTION("CONCAT(B51,TO_TEXT(A51))"),"Chaiyaphum2016")</f>
        <v>Chaiyaphum2016</v>
      </c>
      <c r="D51" s="2">
        <v>16326.162382</v>
      </c>
      <c r="E51" s="2">
        <v>34.496799000000003</v>
      </c>
      <c r="F51" s="2">
        <v>8745.1582999999991</v>
      </c>
      <c r="G51" s="2">
        <v>2207.8141209999999</v>
      </c>
      <c r="H51" s="2">
        <v>319.81593199999998</v>
      </c>
      <c r="I51" s="2">
        <v>2174.2794250000002</v>
      </c>
      <c r="J51" s="2">
        <v>7104.1652819999999</v>
      </c>
      <c r="K51" s="2">
        <v>1073.6618350000001</v>
      </c>
      <c r="L51" s="2">
        <v>76.266524000000004</v>
      </c>
      <c r="M51" s="2">
        <v>750.38216</v>
      </c>
      <c r="N51" s="2">
        <v>4252.2231000000002</v>
      </c>
      <c r="O51" s="2">
        <v>3565.5272580000001</v>
      </c>
      <c r="P51" s="2">
        <v>3.1607940000000001</v>
      </c>
      <c r="Q51" s="2">
        <v>122.024278</v>
      </c>
      <c r="R51" s="2">
        <v>2371.3341569999998</v>
      </c>
      <c r="S51" s="2">
        <v>9162.6772039999996</v>
      </c>
      <c r="T51" s="2">
        <v>1980.8072099999999</v>
      </c>
      <c r="U51" s="2">
        <v>172.02916999999999</v>
      </c>
      <c r="V51" s="2">
        <v>668.04409799999996</v>
      </c>
      <c r="W51" s="1">
        <v>99.085520029999699</v>
      </c>
      <c r="X51" s="1">
        <v>8.4780770000000008</v>
      </c>
      <c r="Y51" s="1">
        <v>53.504339999999999</v>
      </c>
      <c r="Z51" s="1">
        <v>35.586770000000001</v>
      </c>
      <c r="AA51" s="1">
        <v>68971313</v>
      </c>
      <c r="AB51" s="3">
        <v>64246.951000000001</v>
      </c>
    </row>
    <row r="52" spans="1:28" ht="19" x14ac:dyDescent="0.25">
      <c r="A52" s="1">
        <v>2016</v>
      </c>
      <c r="B52" s="1" t="s">
        <v>78</v>
      </c>
      <c r="C52" s="1" t="str">
        <f ca="1">IFERROR(__xludf.DUMMYFUNCTION("CONCAT(B52,TO_TEXT(A52))"),"Amnat Charoen2016")</f>
        <v>Amnat Charoen2016</v>
      </c>
      <c r="D52" s="2">
        <v>4758.3912889999992</v>
      </c>
      <c r="E52" s="2">
        <v>12.864554999999999</v>
      </c>
      <c r="F52" s="2">
        <v>960.74205400000005</v>
      </c>
      <c r="G52" s="2">
        <v>213.28681</v>
      </c>
      <c r="H52" s="2">
        <v>39.03293</v>
      </c>
      <c r="I52" s="2">
        <v>948.26110000000006</v>
      </c>
      <c r="J52" s="2">
        <v>1918.8694</v>
      </c>
      <c r="K52" s="2">
        <v>227.74827300000001</v>
      </c>
      <c r="L52" s="2">
        <v>13.811347</v>
      </c>
      <c r="M52" s="2">
        <v>103.174553</v>
      </c>
      <c r="N52" s="2">
        <v>1917.9606679999999</v>
      </c>
      <c r="O52" s="2">
        <v>699.45464800000002</v>
      </c>
      <c r="P52" s="2">
        <v>5.7642749999999996</v>
      </c>
      <c r="Q52" s="2">
        <v>17.765044</v>
      </c>
      <c r="R52" s="2">
        <v>1009.474828</v>
      </c>
      <c r="S52" s="2">
        <v>2753.8789870000001</v>
      </c>
      <c r="T52" s="2">
        <v>668.87236399999995</v>
      </c>
      <c r="U52" s="2">
        <v>30.430122000000001</v>
      </c>
      <c r="V52" s="2">
        <v>229.123514</v>
      </c>
      <c r="W52" s="1">
        <v>99.085520029999699</v>
      </c>
      <c r="X52" s="1">
        <v>8.4780770000000008</v>
      </c>
      <c r="Y52" s="1">
        <v>53.504339999999999</v>
      </c>
      <c r="Z52" s="1">
        <v>35.586770000000001</v>
      </c>
      <c r="AA52" s="1">
        <v>68971313</v>
      </c>
      <c r="AB52" s="3">
        <v>58487.251000000004</v>
      </c>
    </row>
    <row r="53" spans="1:28" ht="19" x14ac:dyDescent="0.25">
      <c r="A53" s="1">
        <v>2016</v>
      </c>
      <c r="B53" s="1" t="s">
        <v>79</v>
      </c>
      <c r="C53" s="1" t="str">
        <f ca="1">IFERROR(__xludf.DUMMYFUNCTION("CONCAT(B53,TO_TEXT(A53))"),"Bungkan2016")</f>
        <v>Bungkan2016</v>
      </c>
      <c r="D53" s="2">
        <v>8772.3963670000012</v>
      </c>
      <c r="E53" s="2">
        <v>320.37902800000001</v>
      </c>
      <c r="F53" s="2">
        <v>4200.7067040000002</v>
      </c>
      <c r="G53" s="2">
        <v>265.42343299999999</v>
      </c>
      <c r="H53" s="2">
        <v>25.605360999999998</v>
      </c>
      <c r="I53" s="2">
        <v>599.50781500000005</v>
      </c>
      <c r="J53" s="2">
        <v>2384.270199</v>
      </c>
      <c r="K53" s="2">
        <v>377.54596099999998</v>
      </c>
      <c r="L53" s="2">
        <v>53.349587</v>
      </c>
      <c r="M53" s="2">
        <v>99.192745000000002</v>
      </c>
      <c r="N53" s="2">
        <v>977.39440000000002</v>
      </c>
      <c r="O53" s="2">
        <v>1394.8669990000001</v>
      </c>
      <c r="P53" s="2">
        <v>0</v>
      </c>
      <c r="Q53" s="2">
        <v>19.611723999999999</v>
      </c>
      <c r="R53" s="2">
        <v>1164.0223860000001</v>
      </c>
      <c r="S53" s="2">
        <v>2488.8029230000002</v>
      </c>
      <c r="T53" s="2">
        <v>657.34884399999999</v>
      </c>
      <c r="U53" s="2">
        <v>18.105142000000001</v>
      </c>
      <c r="V53" s="2">
        <v>232.392067</v>
      </c>
      <c r="W53" s="1">
        <v>99.0855200299996</v>
      </c>
      <c r="X53" s="1">
        <v>8.4780770000000008</v>
      </c>
      <c r="Y53" s="1">
        <v>53.504339999999999</v>
      </c>
      <c r="Z53" s="1">
        <v>35.586770000000001</v>
      </c>
      <c r="AA53" s="1">
        <v>68971313</v>
      </c>
      <c r="AB53" s="3">
        <v>66476.654999999999</v>
      </c>
    </row>
    <row r="54" spans="1:28" ht="19" x14ac:dyDescent="0.25">
      <c r="A54" s="1">
        <v>2016</v>
      </c>
      <c r="B54" s="1" t="s">
        <v>80</v>
      </c>
      <c r="C54" s="1" t="str">
        <f ca="1">IFERROR(__xludf.DUMMYFUNCTION("CONCAT(B54,TO_TEXT(A54))"),"Nong Bua Lam Phu2016")</f>
        <v>Nong Bua Lam Phu2016</v>
      </c>
      <c r="D54" s="2">
        <v>6013.8942750000006</v>
      </c>
      <c r="E54" s="2">
        <v>334.76549699999998</v>
      </c>
      <c r="F54" s="2">
        <v>5408.9974489999995</v>
      </c>
      <c r="G54" s="2">
        <v>291.42602399999998</v>
      </c>
      <c r="H54" s="2">
        <v>70.873271000000003</v>
      </c>
      <c r="I54" s="2">
        <v>1157.3302980000001</v>
      </c>
      <c r="J54" s="2">
        <v>3422.2917170000001</v>
      </c>
      <c r="K54" s="2">
        <v>608.71126100000004</v>
      </c>
      <c r="L54" s="2">
        <v>24.064526999999998</v>
      </c>
      <c r="M54" s="2">
        <v>210.51949200000001</v>
      </c>
      <c r="N54" s="2">
        <v>1926.1997289999999</v>
      </c>
      <c r="O54" s="2">
        <v>1718.365626</v>
      </c>
      <c r="P54" s="2">
        <v>1.5707310000000001</v>
      </c>
      <c r="Q54" s="2">
        <v>17.846007</v>
      </c>
      <c r="R54" s="2">
        <v>1047.2010580000001</v>
      </c>
      <c r="S54" s="2">
        <v>3629.1838699999998</v>
      </c>
      <c r="T54" s="2">
        <v>748.832041</v>
      </c>
      <c r="U54" s="2">
        <v>51.939458999999999</v>
      </c>
      <c r="V54" s="2">
        <v>251.67953700000001</v>
      </c>
      <c r="W54" s="1">
        <v>99.0855200299995</v>
      </c>
      <c r="X54" s="1">
        <v>8.4780770000000008</v>
      </c>
      <c r="Y54" s="1">
        <v>53.504339999999999</v>
      </c>
      <c r="Z54" s="1">
        <v>35.586770000000001</v>
      </c>
      <c r="AA54" s="1">
        <v>68971313</v>
      </c>
      <c r="AB54" s="3">
        <v>55952.944999999992</v>
      </c>
    </row>
    <row r="55" spans="1:28" ht="19" x14ac:dyDescent="0.25">
      <c r="A55" s="1">
        <v>2016</v>
      </c>
      <c r="B55" s="1" t="s">
        <v>81</v>
      </c>
      <c r="C55" s="1" t="str">
        <f ca="1">IFERROR(__xludf.DUMMYFUNCTION("CONCAT(B55,TO_TEXT(A55))"),"Khon Kaen2016")</f>
        <v>Khon Kaen2016</v>
      </c>
      <c r="D55" s="2">
        <v>20935.090036999998</v>
      </c>
      <c r="E55" s="2">
        <v>1206.3737169999999</v>
      </c>
      <c r="F55" s="2">
        <v>68848.554780999999</v>
      </c>
      <c r="G55" s="2">
        <v>2746.2796370000001</v>
      </c>
      <c r="H55" s="2">
        <v>765.16091300000005</v>
      </c>
      <c r="I55" s="2">
        <v>7270.5814649999993</v>
      </c>
      <c r="J55" s="2">
        <v>24525.316985999998</v>
      </c>
      <c r="K55" s="2">
        <v>5113.6902049999999</v>
      </c>
      <c r="L55" s="2">
        <v>3499.4235130000002</v>
      </c>
      <c r="M55" s="2">
        <v>1196.099541</v>
      </c>
      <c r="N55" s="2">
        <v>12071.61586</v>
      </c>
      <c r="O55" s="2">
        <v>6316.4711510000006</v>
      </c>
      <c r="P55" s="2">
        <v>184.68068700000001</v>
      </c>
      <c r="Q55" s="2">
        <v>670.832402</v>
      </c>
      <c r="R55" s="2">
        <v>7808.3600219999998</v>
      </c>
      <c r="S55" s="2">
        <v>23789.197510999998</v>
      </c>
      <c r="T55" s="2">
        <v>7187.121854</v>
      </c>
      <c r="U55" s="2">
        <v>325.450175</v>
      </c>
      <c r="V55" s="2">
        <v>1530.3594049999999</v>
      </c>
      <c r="W55" s="1">
        <v>99.0855200299995</v>
      </c>
      <c r="X55" s="1">
        <v>8.4780770000000008</v>
      </c>
      <c r="Y55" s="1">
        <v>53.504339999999999</v>
      </c>
      <c r="Z55" s="1">
        <v>35.586770000000001</v>
      </c>
      <c r="AA55" s="1">
        <v>68971313</v>
      </c>
      <c r="AB55" s="3">
        <v>113717.053</v>
      </c>
    </row>
    <row r="56" spans="1:28" ht="19" x14ac:dyDescent="0.25">
      <c r="A56" s="1">
        <v>2016</v>
      </c>
      <c r="B56" s="1" t="s">
        <v>82</v>
      </c>
      <c r="C56" s="1" t="str">
        <f ca="1">IFERROR(__xludf.DUMMYFUNCTION("CONCAT(B56,TO_TEXT(A56))"),"Udon Thani2016")</f>
        <v>Udon Thani2016</v>
      </c>
      <c r="D56" s="2">
        <v>18152.075395</v>
      </c>
      <c r="E56" s="2">
        <v>6211.9903489999997</v>
      </c>
      <c r="F56" s="2">
        <v>14403.956676</v>
      </c>
      <c r="G56" s="2">
        <v>1446.947377</v>
      </c>
      <c r="H56" s="2">
        <v>494.66427199999998</v>
      </c>
      <c r="I56" s="2">
        <v>4786.6872590000003</v>
      </c>
      <c r="J56" s="2">
        <v>14378.163599000001</v>
      </c>
      <c r="K56" s="2">
        <v>3288.2995270000001</v>
      </c>
      <c r="L56" s="2">
        <v>1402.792162</v>
      </c>
      <c r="M56" s="2">
        <v>937.90945599999998</v>
      </c>
      <c r="N56" s="2">
        <v>8838.8401859999994</v>
      </c>
      <c r="O56" s="2">
        <v>4424.1694049999996</v>
      </c>
      <c r="P56" s="2">
        <v>68.186859999999996</v>
      </c>
      <c r="Q56" s="2">
        <v>796.03761999999995</v>
      </c>
      <c r="R56" s="2">
        <v>6822.8942520000001</v>
      </c>
      <c r="S56" s="2">
        <v>13399.263838000001</v>
      </c>
      <c r="T56" s="2">
        <v>3633.8030530000001</v>
      </c>
      <c r="U56" s="2">
        <v>177.048429</v>
      </c>
      <c r="V56" s="2">
        <v>1369.2558409999999</v>
      </c>
      <c r="W56" s="1">
        <v>99.0855200299995</v>
      </c>
      <c r="X56" s="1">
        <v>8.4780770000000008</v>
      </c>
      <c r="Y56" s="1">
        <v>53.504339999999999</v>
      </c>
      <c r="Z56" s="1">
        <v>35.586770000000001</v>
      </c>
      <c r="AA56" s="1">
        <v>68971313</v>
      </c>
      <c r="AB56" s="3">
        <v>82518.932000000001</v>
      </c>
    </row>
    <row r="57" spans="1:28" ht="19" x14ac:dyDescent="0.25">
      <c r="A57" s="1">
        <v>2016</v>
      </c>
      <c r="B57" s="1" t="s">
        <v>83</v>
      </c>
      <c r="C57" s="1" t="str">
        <f ca="1">IFERROR(__xludf.DUMMYFUNCTION("CONCAT(B57,TO_TEXT(A57))"),"Loei2016")</f>
        <v>Loei2016</v>
      </c>
      <c r="D57" s="2">
        <v>13253.341287000001</v>
      </c>
      <c r="E57" s="2">
        <v>1084.2577269999999</v>
      </c>
      <c r="F57" s="2">
        <v>5738.331028999999</v>
      </c>
      <c r="G57" s="2">
        <v>510.44350800000001</v>
      </c>
      <c r="H57" s="2">
        <v>149.70964000000001</v>
      </c>
      <c r="I57" s="2">
        <v>1959.6471260000001</v>
      </c>
      <c r="J57" s="2">
        <v>5995.4421769999999</v>
      </c>
      <c r="K57" s="2">
        <v>818.54258600000003</v>
      </c>
      <c r="L57" s="2">
        <v>620.61150999999995</v>
      </c>
      <c r="M57" s="2">
        <v>291.75274899999999</v>
      </c>
      <c r="N57" s="2">
        <v>3019.4862330000001</v>
      </c>
      <c r="O57" s="2">
        <v>1774.6214130000001</v>
      </c>
      <c r="P57" s="2">
        <v>18.062445</v>
      </c>
      <c r="Q57" s="2">
        <v>107.62935400000001</v>
      </c>
      <c r="R57" s="2">
        <v>2687.9523589999999</v>
      </c>
      <c r="S57" s="2">
        <v>6481.5269150000004</v>
      </c>
      <c r="T57" s="2">
        <v>1594.8080640000001</v>
      </c>
      <c r="U57" s="2">
        <v>237.21896599999999</v>
      </c>
      <c r="V57" s="2">
        <v>425.127118</v>
      </c>
      <c r="W57" s="1">
        <v>99.0855200299995</v>
      </c>
      <c r="X57" s="1">
        <v>8.4780770000000008</v>
      </c>
      <c r="Y57" s="1">
        <v>53.504339999999999</v>
      </c>
      <c r="Z57" s="1">
        <v>35.586770000000001</v>
      </c>
      <c r="AA57" s="1">
        <v>68971313</v>
      </c>
      <c r="AB57" s="3">
        <v>85982.592999999993</v>
      </c>
    </row>
    <row r="58" spans="1:28" ht="19" x14ac:dyDescent="0.25">
      <c r="A58" s="1">
        <v>2016</v>
      </c>
      <c r="B58" s="1" t="s">
        <v>84</v>
      </c>
      <c r="C58" s="1" t="str">
        <f ca="1">IFERROR(__xludf.DUMMYFUNCTION("CONCAT(B58,TO_TEXT(A58))"),"Nong Khai2016")</f>
        <v>Nong Khai2016</v>
      </c>
      <c r="D58" s="2">
        <v>9377.3624089999994</v>
      </c>
      <c r="E58" s="2">
        <v>177.44100499999999</v>
      </c>
      <c r="F58" s="2">
        <v>6145.4174230000008</v>
      </c>
      <c r="G58" s="2">
        <v>439.440877</v>
      </c>
      <c r="H58" s="2">
        <v>112.44830899999999</v>
      </c>
      <c r="I58" s="2">
        <v>1660.688948</v>
      </c>
      <c r="J58" s="2">
        <v>4778.9446440000002</v>
      </c>
      <c r="K58" s="2">
        <v>2705.0465819999999</v>
      </c>
      <c r="L58" s="2">
        <v>261.883467</v>
      </c>
      <c r="M58" s="2">
        <v>363.49248699999998</v>
      </c>
      <c r="N58" s="2">
        <v>2862.3325730000001</v>
      </c>
      <c r="O58" s="2">
        <v>1505.306621</v>
      </c>
      <c r="P58" s="2">
        <v>13.370195000000001</v>
      </c>
      <c r="Q58" s="2">
        <v>149.01820499999999</v>
      </c>
      <c r="R58" s="2">
        <v>1676.782782</v>
      </c>
      <c r="S58" s="2">
        <v>4587.0910359999998</v>
      </c>
      <c r="T58" s="2">
        <v>1381.981532</v>
      </c>
      <c r="U58" s="2">
        <v>72.294649000000007</v>
      </c>
      <c r="V58" s="2">
        <v>619.06009700000004</v>
      </c>
      <c r="W58" s="1">
        <v>99.0855200299995</v>
      </c>
      <c r="X58" s="1">
        <v>8.4780770000000008</v>
      </c>
      <c r="Y58" s="1">
        <v>53.504339999999999</v>
      </c>
      <c r="Z58" s="1">
        <v>35.586770000000001</v>
      </c>
      <c r="AA58" s="1">
        <v>68971313</v>
      </c>
      <c r="AB58" s="3">
        <v>85121.191000000006</v>
      </c>
    </row>
    <row r="59" spans="1:28" ht="19" x14ac:dyDescent="0.25">
      <c r="A59" s="1">
        <v>2016</v>
      </c>
      <c r="B59" s="1" t="s">
        <v>85</v>
      </c>
      <c r="C59" s="1" t="str">
        <f ca="1">IFERROR(__xludf.DUMMYFUNCTION("CONCAT(B59,TO_TEXT(A59))"),"Maha Sarakham2016")</f>
        <v>Maha Sarakham2016</v>
      </c>
      <c r="D59" s="2">
        <v>12058.817508</v>
      </c>
      <c r="E59" s="2">
        <v>55.911335000000001</v>
      </c>
      <c r="F59" s="2">
        <v>6690.0209249999998</v>
      </c>
      <c r="G59" s="2">
        <v>753.87798399999997</v>
      </c>
      <c r="H59" s="2">
        <v>223.08130299999999</v>
      </c>
      <c r="I59" s="2">
        <v>2899.6510389999999</v>
      </c>
      <c r="J59" s="2">
        <v>5710.6750569999995</v>
      </c>
      <c r="K59" s="2">
        <v>1354.544529</v>
      </c>
      <c r="L59" s="2">
        <v>321.480031</v>
      </c>
      <c r="M59" s="2">
        <v>307.61997100000002</v>
      </c>
      <c r="N59" s="2">
        <v>5104.8035430000009</v>
      </c>
      <c r="O59" s="2">
        <v>2742.6398979999999</v>
      </c>
      <c r="P59" s="2">
        <v>21.991163</v>
      </c>
      <c r="Q59" s="2">
        <v>42.761820999999998</v>
      </c>
      <c r="R59" s="2">
        <v>2234.3547589999998</v>
      </c>
      <c r="S59" s="2">
        <v>10718.347481999999</v>
      </c>
      <c r="T59" s="2">
        <v>1968.5778949999999</v>
      </c>
      <c r="U59" s="2">
        <v>110.05241599999999</v>
      </c>
      <c r="V59" s="2">
        <v>934.55819699999995</v>
      </c>
      <c r="W59" s="1">
        <v>99.0855200299995</v>
      </c>
      <c r="X59" s="1">
        <v>8.4780770000000008</v>
      </c>
      <c r="Y59" s="1">
        <v>53.504339999999999</v>
      </c>
      <c r="Z59" s="1">
        <v>35.586770000000001</v>
      </c>
      <c r="AA59" s="1">
        <v>68971313</v>
      </c>
      <c r="AB59" s="3">
        <v>67615.292000000001</v>
      </c>
    </row>
    <row r="60" spans="1:28" ht="19" x14ac:dyDescent="0.25">
      <c r="A60" s="1">
        <v>2016</v>
      </c>
      <c r="B60" s="1" t="s">
        <v>86</v>
      </c>
      <c r="C60" s="1" t="str">
        <f ca="1">IFERROR(__xludf.DUMMYFUNCTION("CONCAT(B60,TO_TEXT(A60))"),"Roi Et2016")</f>
        <v>Roi Et2016</v>
      </c>
      <c r="D60" s="2">
        <v>15772.74308</v>
      </c>
      <c r="E60" s="2">
        <v>237.12555800000001</v>
      </c>
      <c r="F60" s="2">
        <v>6085.2788719999999</v>
      </c>
      <c r="G60" s="2">
        <v>905.83414800000003</v>
      </c>
      <c r="H60" s="2">
        <v>143.974119</v>
      </c>
      <c r="I60" s="2">
        <v>2688.0808189999998</v>
      </c>
      <c r="J60" s="2">
        <v>8560.3654299999998</v>
      </c>
      <c r="K60" s="2">
        <v>1227.646148</v>
      </c>
      <c r="L60" s="2">
        <v>598.674622</v>
      </c>
      <c r="M60" s="2">
        <v>378.583643</v>
      </c>
      <c r="N60" s="2">
        <v>6800.9238769999993</v>
      </c>
      <c r="O60" s="2">
        <v>4774.4753620000001</v>
      </c>
      <c r="P60" s="2">
        <v>13.020814</v>
      </c>
      <c r="Q60" s="2">
        <v>78.247861</v>
      </c>
      <c r="R60" s="2">
        <v>5496.3395959999998</v>
      </c>
      <c r="S60" s="2">
        <v>12544.666961999999</v>
      </c>
      <c r="T60" s="2">
        <v>2699.277607</v>
      </c>
      <c r="U60" s="2">
        <v>147.817543</v>
      </c>
      <c r="V60" s="2">
        <v>1098.4672430000001</v>
      </c>
      <c r="W60" s="1">
        <v>99.085520029999401</v>
      </c>
      <c r="X60" s="1">
        <v>8.4780770000000008</v>
      </c>
      <c r="Y60" s="1">
        <v>53.504339999999999</v>
      </c>
      <c r="Z60" s="1">
        <v>35.586770000000001</v>
      </c>
      <c r="AA60" s="1">
        <v>68971313</v>
      </c>
      <c r="AB60" s="3">
        <v>65123.642</v>
      </c>
    </row>
    <row r="61" spans="1:28" ht="19" x14ac:dyDescent="0.25">
      <c r="A61" s="1">
        <v>2016</v>
      </c>
      <c r="B61" s="1" t="s">
        <v>87</v>
      </c>
      <c r="C61" s="1" t="str">
        <f ca="1">IFERROR(__xludf.DUMMYFUNCTION("CONCAT(B61,TO_TEXT(A61))"),"Kalasin2016")</f>
        <v>Kalasin2016</v>
      </c>
      <c r="D61" s="2">
        <v>13010.591961</v>
      </c>
      <c r="E61" s="2">
        <v>32.557220000000001</v>
      </c>
      <c r="F61" s="2">
        <v>8732.9462649999987</v>
      </c>
      <c r="G61" s="2">
        <v>761.65384700000004</v>
      </c>
      <c r="H61" s="2">
        <v>126.479212</v>
      </c>
      <c r="I61" s="2">
        <v>2651.4109349999999</v>
      </c>
      <c r="J61" s="2">
        <v>6283.8526870000005</v>
      </c>
      <c r="K61" s="2">
        <v>977.316821</v>
      </c>
      <c r="L61" s="2">
        <v>163.238787</v>
      </c>
      <c r="M61" s="2">
        <v>287.97149300000001</v>
      </c>
      <c r="N61" s="2">
        <v>4516.8958110000003</v>
      </c>
      <c r="O61" s="2">
        <v>2206.7165930000001</v>
      </c>
      <c r="P61" s="2">
        <v>44.887611999999997</v>
      </c>
      <c r="Q61" s="2">
        <v>29.584804999999999</v>
      </c>
      <c r="R61" s="2">
        <v>2116.5960129999999</v>
      </c>
      <c r="S61" s="2">
        <v>9318.2464950000012</v>
      </c>
      <c r="T61" s="2">
        <v>1632.242579</v>
      </c>
      <c r="U61" s="2">
        <v>79.435051999999999</v>
      </c>
      <c r="V61" s="2">
        <v>619.06157499999995</v>
      </c>
      <c r="W61" s="1">
        <v>99.085520029999401</v>
      </c>
      <c r="X61" s="1">
        <v>8.4780770000000008</v>
      </c>
      <c r="Y61" s="1">
        <v>53.504339999999999</v>
      </c>
      <c r="Z61" s="1">
        <v>35.586770000000001</v>
      </c>
      <c r="AA61" s="1">
        <v>68971313</v>
      </c>
      <c r="AB61" s="3">
        <v>66270.899000000005</v>
      </c>
    </row>
    <row r="62" spans="1:28" ht="19" x14ac:dyDescent="0.25">
      <c r="A62" s="1">
        <v>2016</v>
      </c>
      <c r="B62" s="1" t="s">
        <v>88</v>
      </c>
      <c r="C62" s="1" t="str">
        <f ca="1">IFERROR(__xludf.DUMMYFUNCTION("CONCAT(B62,TO_TEXT(A62))"),"Sakon Nakhon2016")</f>
        <v>Sakon Nakhon2016</v>
      </c>
      <c r="D62" s="2">
        <v>15243.759737</v>
      </c>
      <c r="E62" s="2">
        <v>12.963513000000001</v>
      </c>
      <c r="F62" s="2">
        <v>3920.7571469999998</v>
      </c>
      <c r="G62" s="2">
        <v>700.33574399999998</v>
      </c>
      <c r="H62" s="2">
        <v>138.78929299999999</v>
      </c>
      <c r="I62" s="2">
        <v>2660.6566269999998</v>
      </c>
      <c r="J62" s="2">
        <v>6975.1780959999996</v>
      </c>
      <c r="K62" s="2">
        <v>1238.107532</v>
      </c>
      <c r="L62" s="2">
        <v>291.90992499999999</v>
      </c>
      <c r="M62" s="2">
        <v>526.69685800000002</v>
      </c>
      <c r="N62" s="2">
        <v>4759.0838519999998</v>
      </c>
      <c r="O62" s="2">
        <v>2688.6246310000001</v>
      </c>
      <c r="P62" s="2">
        <v>14.873699</v>
      </c>
      <c r="Q62" s="2">
        <v>62.714942000000001</v>
      </c>
      <c r="R62" s="2">
        <v>2973.3381330000002</v>
      </c>
      <c r="S62" s="2">
        <v>10881.371508</v>
      </c>
      <c r="T62" s="2">
        <v>1791.169643</v>
      </c>
      <c r="U62" s="2">
        <v>81.508644000000004</v>
      </c>
      <c r="V62" s="2">
        <v>677.11870299999998</v>
      </c>
      <c r="W62" s="1">
        <v>99.085520029999401</v>
      </c>
      <c r="X62" s="1">
        <v>8.4780770000000008</v>
      </c>
      <c r="Y62" s="1">
        <v>53.504339999999999</v>
      </c>
      <c r="Z62" s="1">
        <v>35.586770000000001</v>
      </c>
      <c r="AA62" s="1">
        <v>68971313</v>
      </c>
      <c r="AB62" s="3">
        <v>59710.881999999998</v>
      </c>
    </row>
    <row r="63" spans="1:28" ht="19" x14ac:dyDescent="0.25">
      <c r="A63" s="1">
        <v>2016</v>
      </c>
      <c r="B63" s="1" t="s">
        <v>89</v>
      </c>
      <c r="C63" s="1" t="str">
        <f ca="1">IFERROR(__xludf.DUMMYFUNCTION("CONCAT(B63,TO_TEXT(A63))"),"Nakhon Phanom2016")</f>
        <v>Nakhon Phanom2016</v>
      </c>
      <c r="D63" s="2">
        <v>12958.5767</v>
      </c>
      <c r="E63" s="2">
        <v>521.76655800000003</v>
      </c>
      <c r="F63" s="2">
        <v>2713.4468299999999</v>
      </c>
      <c r="G63" s="2">
        <v>436.282533</v>
      </c>
      <c r="H63" s="2">
        <v>122.19678999999999</v>
      </c>
      <c r="I63" s="2">
        <v>2443.6973149999999</v>
      </c>
      <c r="J63" s="2">
        <v>5015.0122419999998</v>
      </c>
      <c r="K63" s="2">
        <v>1625.5442660000001</v>
      </c>
      <c r="L63" s="2">
        <v>149.05083400000001</v>
      </c>
      <c r="M63" s="2">
        <v>393.909425</v>
      </c>
      <c r="N63" s="2">
        <v>2614.043956</v>
      </c>
      <c r="O63" s="2">
        <v>1435.4991849999999</v>
      </c>
      <c r="P63" s="2">
        <v>9.4222739999999998</v>
      </c>
      <c r="Q63" s="2">
        <v>44.550742</v>
      </c>
      <c r="R63" s="2">
        <v>2422.9340689999999</v>
      </c>
      <c r="S63" s="2">
        <v>7530.8238279999996</v>
      </c>
      <c r="T63" s="2">
        <v>1306.364955</v>
      </c>
      <c r="U63" s="2">
        <v>64.409863999999999</v>
      </c>
      <c r="V63" s="2">
        <v>530.51926000000003</v>
      </c>
      <c r="W63" s="1">
        <v>99.085520029999401</v>
      </c>
      <c r="X63" s="1">
        <v>8.4780770000000008</v>
      </c>
      <c r="Y63" s="1">
        <v>53.504339999999999</v>
      </c>
      <c r="Z63" s="1">
        <v>35.586770000000001</v>
      </c>
      <c r="AA63" s="1">
        <v>68971313</v>
      </c>
      <c r="AB63" s="3">
        <v>74520.71699999999</v>
      </c>
    </row>
    <row r="64" spans="1:28" ht="19" x14ac:dyDescent="0.25">
      <c r="A64" s="1">
        <v>2016</v>
      </c>
      <c r="B64" s="1" t="s">
        <v>90</v>
      </c>
      <c r="C64" s="1" t="str">
        <f ca="1">IFERROR(__xludf.DUMMYFUNCTION("CONCAT(B64,TO_TEXT(A64))"),"Mukdahan2016")</f>
        <v>Mukdahan2016</v>
      </c>
      <c r="D64" s="2">
        <v>6535.4659899999997</v>
      </c>
      <c r="E64" s="2">
        <v>135.82990899999999</v>
      </c>
      <c r="F64" s="2">
        <v>3329.313682</v>
      </c>
      <c r="G64" s="2">
        <v>303.24006700000001</v>
      </c>
      <c r="H64" s="2">
        <v>106.26523400000001</v>
      </c>
      <c r="I64" s="2">
        <v>1199.7850800000001</v>
      </c>
      <c r="J64" s="2">
        <v>3365.578775</v>
      </c>
      <c r="K64" s="2">
        <v>542.37537299999997</v>
      </c>
      <c r="L64" s="2">
        <v>249.02555699999999</v>
      </c>
      <c r="M64" s="2">
        <v>138.529347</v>
      </c>
      <c r="N64" s="2">
        <v>1702.7990500000001</v>
      </c>
      <c r="O64" s="2">
        <v>1036.1527699999999</v>
      </c>
      <c r="P64" s="2">
        <v>24.187358</v>
      </c>
      <c r="Q64" s="2">
        <v>57.376528999999998</v>
      </c>
      <c r="R64" s="2">
        <v>1033.694338</v>
      </c>
      <c r="S64" s="2">
        <v>2725.071805</v>
      </c>
      <c r="T64" s="2">
        <v>871.33937300000002</v>
      </c>
      <c r="U64" s="2">
        <v>50.260447999999997</v>
      </c>
      <c r="V64" s="2">
        <v>229.22487899999999</v>
      </c>
      <c r="W64" s="1">
        <v>99.085520029999401</v>
      </c>
      <c r="X64" s="1">
        <v>8.4780770000000008</v>
      </c>
      <c r="Y64" s="1">
        <v>53.504339999999999</v>
      </c>
      <c r="Z64" s="1">
        <v>35.586770000000001</v>
      </c>
      <c r="AA64" s="1">
        <v>68971313</v>
      </c>
      <c r="AB64" s="3">
        <v>60402.235000000001</v>
      </c>
    </row>
    <row r="65" spans="1:28" ht="19" x14ac:dyDescent="0.25">
      <c r="A65" s="1">
        <v>2016</v>
      </c>
      <c r="B65" s="1" t="s">
        <v>91</v>
      </c>
      <c r="C65" s="1" t="str">
        <f ca="1">IFERROR(__xludf.DUMMYFUNCTION("CONCAT(B65,TO_TEXT(A65))"),"Nakhon Si Thammarat2016")</f>
        <v>Nakhon Si Thammarat2016</v>
      </c>
      <c r="D65" s="2">
        <v>38843.852018999998</v>
      </c>
      <c r="E65" s="2">
        <v>8479.913493</v>
      </c>
      <c r="F65" s="2">
        <v>17837.479156000001</v>
      </c>
      <c r="G65" s="2">
        <v>10521.918043</v>
      </c>
      <c r="H65" s="2">
        <v>219.05753000000001</v>
      </c>
      <c r="I65" s="2">
        <v>6124.2987289999992</v>
      </c>
      <c r="J65" s="2">
        <v>17682.094439</v>
      </c>
      <c r="K65" s="2">
        <v>4163.4156499999999</v>
      </c>
      <c r="L65" s="2">
        <v>1432.241802</v>
      </c>
      <c r="M65" s="2">
        <v>1200.144276</v>
      </c>
      <c r="N65" s="2">
        <v>8600.6690099999996</v>
      </c>
      <c r="O65" s="2">
        <v>6154.9163799999997</v>
      </c>
      <c r="P65" s="2">
        <v>600.43463499999996</v>
      </c>
      <c r="Q65" s="2">
        <v>542.30570799999998</v>
      </c>
      <c r="R65" s="2">
        <v>9634.4136790000011</v>
      </c>
      <c r="S65" s="2">
        <v>14696.436713999999</v>
      </c>
      <c r="T65" s="2">
        <v>3917.7972410000002</v>
      </c>
      <c r="U65" s="2">
        <v>183.760887</v>
      </c>
      <c r="V65" s="2">
        <v>1005.2799639999999</v>
      </c>
      <c r="W65" s="1">
        <v>99.085520029999401</v>
      </c>
      <c r="X65" s="1">
        <v>8.4780770000000008</v>
      </c>
      <c r="Y65" s="1">
        <v>53.504339999999999</v>
      </c>
      <c r="Z65" s="1">
        <v>35.586770000000001</v>
      </c>
      <c r="AA65" s="1">
        <v>68971313</v>
      </c>
      <c r="AB65" s="3">
        <v>101721.11399999999</v>
      </c>
    </row>
    <row r="66" spans="1:28" ht="19" x14ac:dyDescent="0.25">
      <c r="A66" s="1">
        <v>2016</v>
      </c>
      <c r="B66" s="1" t="s">
        <v>92</v>
      </c>
      <c r="C66" s="1" t="str">
        <f ca="1">IFERROR(__xludf.DUMMYFUNCTION("CONCAT(B66,TO_TEXT(A66))"),"Krabi2016")</f>
        <v>Krabi2016</v>
      </c>
      <c r="D66" s="2">
        <v>22651.351414000001</v>
      </c>
      <c r="E66" s="2">
        <v>629.82105100000001</v>
      </c>
      <c r="F66" s="2">
        <v>3649.8444500000001</v>
      </c>
      <c r="G66" s="2">
        <v>1106.4707109999999</v>
      </c>
      <c r="H66" s="2">
        <v>164.80964299999999</v>
      </c>
      <c r="I66" s="2">
        <v>2834.821062</v>
      </c>
      <c r="J66" s="2">
        <v>8380.1159700000007</v>
      </c>
      <c r="K66" s="2">
        <v>14990.711224999999</v>
      </c>
      <c r="L66" s="2">
        <v>12389.989744999999</v>
      </c>
      <c r="M66" s="2">
        <v>411.22132599999998</v>
      </c>
      <c r="N66" s="2">
        <v>3363.937578</v>
      </c>
      <c r="O66" s="2">
        <v>1721.6435369999999</v>
      </c>
      <c r="P66" s="2">
        <v>24.025580999999999</v>
      </c>
      <c r="Q66" s="2">
        <v>2809.5726880000002</v>
      </c>
      <c r="R66" s="2">
        <v>2848.2869599999999</v>
      </c>
      <c r="S66" s="2">
        <v>2529.7385180000001</v>
      </c>
      <c r="T66" s="2">
        <v>1312.0403449999999</v>
      </c>
      <c r="U66" s="2">
        <v>78.341476</v>
      </c>
      <c r="V66" s="2">
        <v>236.454633</v>
      </c>
      <c r="W66" s="1">
        <v>99.085520029999302</v>
      </c>
      <c r="X66" s="1">
        <v>8.4780770000000008</v>
      </c>
      <c r="Y66" s="1">
        <v>53.504339999999999</v>
      </c>
      <c r="Z66" s="1">
        <v>35.586770000000001</v>
      </c>
      <c r="AA66" s="1">
        <v>68971313</v>
      </c>
      <c r="AB66" s="3">
        <v>200181.32800000001</v>
      </c>
    </row>
    <row r="67" spans="1:28" ht="19" x14ac:dyDescent="0.25">
      <c r="A67" s="1">
        <v>2016</v>
      </c>
      <c r="B67" s="1" t="s">
        <v>93</v>
      </c>
      <c r="C67" s="1" t="str">
        <f ca="1">IFERROR(__xludf.DUMMYFUNCTION("CONCAT(B67,TO_TEXT(A67))"),"Phangnga2016")</f>
        <v>Phangnga2016</v>
      </c>
      <c r="D67" s="2">
        <v>13573.66675</v>
      </c>
      <c r="E67" s="2">
        <v>599.85670200000004</v>
      </c>
      <c r="F67" s="2">
        <v>2135.131864</v>
      </c>
      <c r="G67" s="2">
        <v>619.85021300000005</v>
      </c>
      <c r="H67" s="2">
        <v>65.224819999999994</v>
      </c>
      <c r="I67" s="2">
        <v>1093.2934729999999</v>
      </c>
      <c r="J67" s="2">
        <v>4689.7667760000004</v>
      </c>
      <c r="K67" s="2">
        <v>5048.3102280000003</v>
      </c>
      <c r="L67" s="2">
        <v>26135.609996000003</v>
      </c>
      <c r="M67" s="2">
        <v>346.195561</v>
      </c>
      <c r="N67" s="2">
        <v>2091.282999</v>
      </c>
      <c r="O67" s="2">
        <v>1170.7663950000001</v>
      </c>
      <c r="P67" s="2">
        <v>16.491548999999999</v>
      </c>
      <c r="Q67" s="2">
        <v>2256.427878</v>
      </c>
      <c r="R67" s="2">
        <v>1906.5334519999999</v>
      </c>
      <c r="S67" s="2">
        <v>2302.769628</v>
      </c>
      <c r="T67" s="2">
        <v>925.31470400000001</v>
      </c>
      <c r="U67" s="2">
        <v>96.849661999999995</v>
      </c>
      <c r="V67" s="2">
        <v>242.67674299999999</v>
      </c>
      <c r="W67" s="1">
        <v>99.085520029999302</v>
      </c>
      <c r="X67" s="1">
        <v>8.4780770000000008</v>
      </c>
      <c r="Y67" s="1">
        <v>53.504339999999999</v>
      </c>
      <c r="Z67" s="1">
        <v>35.586770000000001</v>
      </c>
      <c r="AA67" s="1">
        <v>68971313</v>
      </c>
      <c r="AB67" s="3">
        <v>259161.75700000001</v>
      </c>
    </row>
    <row r="68" spans="1:28" ht="19" x14ac:dyDescent="0.25">
      <c r="A68" s="1">
        <v>2016</v>
      </c>
      <c r="B68" s="1" t="s">
        <v>94</v>
      </c>
      <c r="C68" s="1" t="str">
        <f ca="1">IFERROR(__xludf.DUMMYFUNCTION("CONCAT(B68,TO_TEXT(A68))"),"Phuket2016")</f>
        <v>Phuket2016</v>
      </c>
      <c r="D68" s="2">
        <v>6625.724252</v>
      </c>
      <c r="E68" s="2">
        <v>0</v>
      </c>
      <c r="F68" s="2">
        <v>3110.6536070000002</v>
      </c>
      <c r="G68" s="2">
        <v>2788.7317469999998</v>
      </c>
      <c r="H68" s="2">
        <v>432.70805899999999</v>
      </c>
      <c r="I68" s="2">
        <v>5699.9998660000001</v>
      </c>
      <c r="J68" s="2">
        <v>10981.327872</v>
      </c>
      <c r="K68" s="2">
        <v>37870.441433</v>
      </c>
      <c r="L68" s="2">
        <v>85259.706732000006</v>
      </c>
      <c r="M68" s="2">
        <v>1544.1673699999999</v>
      </c>
      <c r="N68" s="2">
        <v>9538.9601459999994</v>
      </c>
      <c r="O68" s="2">
        <v>4990.8558739999999</v>
      </c>
      <c r="P68" s="2">
        <v>874.45793900000001</v>
      </c>
      <c r="Q68" s="2">
        <v>9916.1800390000008</v>
      </c>
      <c r="R68" s="2">
        <v>6349.9506419999998</v>
      </c>
      <c r="S68" s="2">
        <v>1581.6417429999999</v>
      </c>
      <c r="T68" s="2">
        <v>3670.002614</v>
      </c>
      <c r="U68" s="2">
        <v>1234.3467599999999</v>
      </c>
      <c r="V68" s="2">
        <v>2424.0296990000002</v>
      </c>
      <c r="W68" s="1">
        <v>99.085520029999302</v>
      </c>
      <c r="X68" s="1">
        <v>8.4780770000000008</v>
      </c>
      <c r="Y68" s="1">
        <v>53.504339999999999</v>
      </c>
      <c r="Z68" s="1">
        <v>35.586770000000001</v>
      </c>
      <c r="AA68" s="1">
        <v>68971313</v>
      </c>
      <c r="AB68" s="3">
        <v>344560.12200000003</v>
      </c>
    </row>
    <row r="69" spans="1:28" ht="19" x14ac:dyDescent="0.25">
      <c r="A69" s="1">
        <v>2016</v>
      </c>
      <c r="B69" s="1" t="s">
        <v>95</v>
      </c>
      <c r="C69" s="1" t="str">
        <f ca="1">IFERROR(__xludf.DUMMYFUNCTION("CONCAT(B69,TO_TEXT(A69))"),"Surat Thani2016")</f>
        <v>Surat Thani2016</v>
      </c>
      <c r="D69" s="2">
        <v>46041.226232000001</v>
      </c>
      <c r="E69" s="2">
        <v>4239.7741599999999</v>
      </c>
      <c r="F69" s="2">
        <v>28905.404134999997</v>
      </c>
      <c r="G69" s="2">
        <v>3383.6091190000002</v>
      </c>
      <c r="H69" s="2">
        <v>479.68341199999998</v>
      </c>
      <c r="I69" s="2">
        <v>4393.426324</v>
      </c>
      <c r="J69" s="2">
        <v>24865.076813</v>
      </c>
      <c r="K69" s="2">
        <v>7220.977414</v>
      </c>
      <c r="L69" s="2">
        <v>36184.927656</v>
      </c>
      <c r="M69" s="2">
        <v>1368.0819839999999</v>
      </c>
      <c r="N69" s="2">
        <v>9424.2447800000009</v>
      </c>
      <c r="O69" s="2">
        <v>5335.8015689999993</v>
      </c>
      <c r="P69" s="2">
        <v>207.99915999999999</v>
      </c>
      <c r="Q69" s="2">
        <v>1871.8028650000001</v>
      </c>
      <c r="R69" s="2">
        <v>7760.5420289999993</v>
      </c>
      <c r="S69" s="2">
        <v>7423.1042479999996</v>
      </c>
      <c r="T69" s="2">
        <v>4329.9026119999999</v>
      </c>
      <c r="U69" s="2">
        <v>415.39173099999999</v>
      </c>
      <c r="V69" s="2">
        <v>840.57899599999996</v>
      </c>
      <c r="W69" s="1">
        <v>99.085520029999302</v>
      </c>
      <c r="X69" s="1">
        <v>8.4780770000000008</v>
      </c>
      <c r="Y69" s="1">
        <v>53.504339999999999</v>
      </c>
      <c r="Z69" s="1">
        <v>35.586770000000001</v>
      </c>
      <c r="AA69" s="1">
        <v>68971313</v>
      </c>
      <c r="AB69" s="3">
        <v>172610.37300000002</v>
      </c>
    </row>
    <row r="70" spans="1:28" ht="19" x14ac:dyDescent="0.25">
      <c r="A70" s="1">
        <v>2016</v>
      </c>
      <c r="B70" s="1" t="s">
        <v>96</v>
      </c>
      <c r="C70" s="1" t="str">
        <f ca="1">IFERROR(__xludf.DUMMYFUNCTION("CONCAT(B70,TO_TEXT(A70))"),"Ranong2016")</f>
        <v>Ranong2016</v>
      </c>
      <c r="D70" s="2">
        <v>10644.698427000001</v>
      </c>
      <c r="E70" s="2">
        <v>133.286644</v>
      </c>
      <c r="F70" s="2">
        <v>1665.3014330000001</v>
      </c>
      <c r="G70" s="2">
        <v>411.953281</v>
      </c>
      <c r="H70" s="2">
        <v>96.154065000000003</v>
      </c>
      <c r="I70" s="2">
        <v>1046.985496</v>
      </c>
      <c r="J70" s="2">
        <v>3929.1654789999998</v>
      </c>
      <c r="K70" s="2">
        <v>2485.9824990000002</v>
      </c>
      <c r="L70" s="2">
        <v>282.759997</v>
      </c>
      <c r="M70" s="2">
        <v>173.420557</v>
      </c>
      <c r="N70" s="2">
        <v>1439.8858319999999</v>
      </c>
      <c r="O70" s="2">
        <v>908.03189999999995</v>
      </c>
      <c r="P70" s="2">
        <v>1.8471649999999999</v>
      </c>
      <c r="Q70" s="2">
        <v>80.546560999999997</v>
      </c>
      <c r="R70" s="2">
        <v>768.56289900000002</v>
      </c>
      <c r="S70" s="2">
        <v>1082.467273</v>
      </c>
      <c r="T70" s="2">
        <v>595.35570600000005</v>
      </c>
      <c r="U70" s="2">
        <v>66.714145000000002</v>
      </c>
      <c r="V70" s="2">
        <v>88.634832000000003</v>
      </c>
      <c r="W70" s="1">
        <v>99.085520029999302</v>
      </c>
      <c r="X70" s="1">
        <v>8.4780770000000008</v>
      </c>
      <c r="Y70" s="1">
        <v>53.504339999999999</v>
      </c>
      <c r="Z70" s="1">
        <v>35.586770000000001</v>
      </c>
      <c r="AA70" s="1">
        <v>68971313</v>
      </c>
      <c r="AB70" s="3">
        <v>98140.585999999996</v>
      </c>
    </row>
    <row r="71" spans="1:28" ht="19" x14ac:dyDescent="0.25">
      <c r="A71" s="1">
        <v>2016</v>
      </c>
      <c r="B71" s="1" t="s">
        <v>97</v>
      </c>
      <c r="C71" s="1" t="str">
        <f ca="1">IFERROR(__xludf.DUMMYFUNCTION("CONCAT(B71,TO_TEXT(A71))"),"Chumphon2016")</f>
        <v>Chumphon2016</v>
      </c>
      <c r="D71" s="2">
        <v>37178.482445999995</v>
      </c>
      <c r="E71" s="2">
        <v>629.70940800000005</v>
      </c>
      <c r="F71" s="2">
        <v>8086.4099880000003</v>
      </c>
      <c r="G71" s="2">
        <v>852.07175400000006</v>
      </c>
      <c r="H71" s="2">
        <v>194.17180200000001</v>
      </c>
      <c r="I71" s="2">
        <v>2605.120046</v>
      </c>
      <c r="J71" s="2">
        <v>12988.644328</v>
      </c>
      <c r="K71" s="2">
        <v>1662.9053019999999</v>
      </c>
      <c r="L71" s="2">
        <v>690.98639300000002</v>
      </c>
      <c r="M71" s="2">
        <v>694.02292599999998</v>
      </c>
      <c r="N71" s="2">
        <v>3908.398506</v>
      </c>
      <c r="O71" s="2">
        <v>2104.3466570000001</v>
      </c>
      <c r="P71" s="2">
        <v>13.143999000000001</v>
      </c>
      <c r="Q71" s="2">
        <v>153.90405100000001</v>
      </c>
      <c r="R71" s="2">
        <v>4938.1262710000001</v>
      </c>
      <c r="S71" s="2">
        <v>3121.4536750000002</v>
      </c>
      <c r="T71" s="2">
        <v>1968.212968</v>
      </c>
      <c r="U71" s="2">
        <v>78.641267999999997</v>
      </c>
      <c r="V71" s="2">
        <v>362.300726</v>
      </c>
      <c r="W71" s="1">
        <v>99.085520029999302</v>
      </c>
      <c r="X71" s="1">
        <v>8.4780770000000008</v>
      </c>
      <c r="Y71" s="1">
        <v>53.504339999999999</v>
      </c>
      <c r="Z71" s="1">
        <v>35.586770000000001</v>
      </c>
      <c r="AA71" s="1">
        <v>68971313</v>
      </c>
      <c r="AB71" s="3">
        <v>167787.31399999998</v>
      </c>
    </row>
    <row r="72" spans="1:28" ht="19" x14ac:dyDescent="0.25">
      <c r="A72" s="1">
        <v>2016</v>
      </c>
      <c r="B72" s="1" t="s">
        <v>98</v>
      </c>
      <c r="C72" s="1" t="str">
        <f ca="1">IFERROR(__xludf.DUMMYFUNCTION("CONCAT(B72,TO_TEXT(A72))"),"Songkhla2016")</f>
        <v>Songkhla2016</v>
      </c>
      <c r="D72" s="2">
        <v>34328.950099999995</v>
      </c>
      <c r="E72" s="2">
        <v>32207.059856</v>
      </c>
      <c r="F72" s="2">
        <v>48638.790319</v>
      </c>
      <c r="G72" s="2">
        <v>5312.1530199999997</v>
      </c>
      <c r="H72" s="2">
        <v>773.69707400000004</v>
      </c>
      <c r="I72" s="2">
        <v>10344.021954</v>
      </c>
      <c r="J72" s="2">
        <v>28066.726658</v>
      </c>
      <c r="K72" s="2">
        <v>10656.484512000001</v>
      </c>
      <c r="L72" s="2">
        <v>7060.3379870000008</v>
      </c>
      <c r="M72" s="2">
        <v>1682.983178</v>
      </c>
      <c r="N72" s="2">
        <v>13552.113960999999</v>
      </c>
      <c r="O72" s="2">
        <v>7475.9601950000006</v>
      </c>
      <c r="P72" s="2">
        <v>567.55408599999998</v>
      </c>
      <c r="Q72" s="2">
        <v>1617.2992260000001</v>
      </c>
      <c r="R72" s="2">
        <v>12663.145751</v>
      </c>
      <c r="S72" s="2">
        <v>19042.005432000002</v>
      </c>
      <c r="T72" s="2">
        <v>6933.3812350000007</v>
      </c>
      <c r="U72" s="2">
        <v>257.85386499999998</v>
      </c>
      <c r="V72" s="2">
        <v>1660.0830530000001</v>
      </c>
      <c r="W72" s="1">
        <v>99.085520029999202</v>
      </c>
      <c r="X72" s="1">
        <v>8.4780770000000008</v>
      </c>
      <c r="Y72" s="1">
        <v>53.504339999999999</v>
      </c>
      <c r="Z72" s="1">
        <v>35.586770000000001</v>
      </c>
      <c r="AA72" s="1">
        <v>68971313</v>
      </c>
      <c r="AB72" s="3">
        <v>151112.84</v>
      </c>
    </row>
    <row r="73" spans="1:28" ht="19" x14ac:dyDescent="0.25">
      <c r="A73" s="1">
        <v>2016</v>
      </c>
      <c r="B73" s="1" t="s">
        <v>99</v>
      </c>
      <c r="C73" s="1" t="str">
        <f ca="1">IFERROR(__xludf.DUMMYFUNCTION("CONCAT(B73,TO_TEXT(A73))"),"Satun2016")</f>
        <v>Satun2016</v>
      </c>
      <c r="D73" s="2">
        <v>13901.40523</v>
      </c>
      <c r="E73" s="2">
        <v>216.17208299999999</v>
      </c>
      <c r="F73" s="2">
        <v>2633.7008970000002</v>
      </c>
      <c r="G73" s="2">
        <v>367.20819599999999</v>
      </c>
      <c r="H73" s="2">
        <v>84.329131000000004</v>
      </c>
      <c r="I73" s="2">
        <v>1237.031806</v>
      </c>
      <c r="J73" s="2">
        <v>4249.6077960000002</v>
      </c>
      <c r="K73" s="2">
        <v>3224.4753649999998</v>
      </c>
      <c r="L73" s="2">
        <v>329.37722200000002</v>
      </c>
      <c r="M73" s="2">
        <v>217.13733500000001</v>
      </c>
      <c r="N73" s="2">
        <v>1250.5142310000001</v>
      </c>
      <c r="O73" s="2">
        <v>1108.161873</v>
      </c>
      <c r="P73" s="2">
        <v>8.3285450000000001</v>
      </c>
      <c r="Q73" s="2">
        <v>227.84718899999999</v>
      </c>
      <c r="R73" s="2">
        <v>1173.315777</v>
      </c>
      <c r="S73" s="2">
        <v>2217.755588</v>
      </c>
      <c r="T73" s="2">
        <v>702.398416</v>
      </c>
      <c r="U73" s="2">
        <v>28.945360999999998</v>
      </c>
      <c r="V73" s="2">
        <v>144.10436899999999</v>
      </c>
      <c r="W73" s="1">
        <v>99.085520029999202</v>
      </c>
      <c r="X73" s="1">
        <v>8.4780770000000008</v>
      </c>
      <c r="Y73" s="1">
        <v>53.504339999999999</v>
      </c>
      <c r="Z73" s="1">
        <v>35.586770000000001</v>
      </c>
      <c r="AA73" s="1">
        <v>68971313</v>
      </c>
      <c r="AB73" s="3">
        <v>116661.58899999999</v>
      </c>
    </row>
    <row r="74" spans="1:28" ht="19" x14ac:dyDescent="0.25">
      <c r="A74" s="1">
        <v>2016</v>
      </c>
      <c r="B74" s="1" t="s">
        <v>100</v>
      </c>
      <c r="C74" s="1" t="str">
        <f ca="1">IFERROR(__xludf.DUMMYFUNCTION("CONCAT(B74,TO_TEXT(A74))"),"Trang2016")</f>
        <v>Trang2016</v>
      </c>
      <c r="D74" s="2">
        <v>21116.383963</v>
      </c>
      <c r="E74" s="2">
        <v>396.47697399999998</v>
      </c>
      <c r="F74" s="2">
        <v>9951.1057830000009</v>
      </c>
      <c r="G74" s="2">
        <v>899.65599699999996</v>
      </c>
      <c r="H74" s="2">
        <v>231.40321599999999</v>
      </c>
      <c r="I74" s="2">
        <v>2649.1562170000002</v>
      </c>
      <c r="J74" s="2">
        <v>8719.4496240000008</v>
      </c>
      <c r="K74" s="2">
        <v>4201.8732170000003</v>
      </c>
      <c r="L74" s="2">
        <v>1155.2594590000001</v>
      </c>
      <c r="M74" s="2">
        <v>501.680252</v>
      </c>
      <c r="N74" s="2">
        <v>4212.5511029999998</v>
      </c>
      <c r="O74" s="2">
        <v>1945.6006689999999</v>
      </c>
      <c r="P74" s="2">
        <v>55.007885000000002</v>
      </c>
      <c r="Q74" s="2">
        <v>351.417056</v>
      </c>
      <c r="R74" s="2">
        <v>2435.308082</v>
      </c>
      <c r="S74" s="2">
        <v>5413.0512200000003</v>
      </c>
      <c r="T74" s="2">
        <v>2648.5034740000001</v>
      </c>
      <c r="U74" s="2">
        <v>115.492166</v>
      </c>
      <c r="V74" s="2">
        <v>493.24059899999997</v>
      </c>
      <c r="W74" s="1">
        <v>99.085520029999202</v>
      </c>
      <c r="X74" s="1">
        <v>8.4780770000000008</v>
      </c>
      <c r="Y74" s="1">
        <v>53.504339999999999</v>
      </c>
      <c r="Z74" s="1">
        <v>35.586770000000001</v>
      </c>
      <c r="AA74" s="1">
        <v>68971313</v>
      </c>
      <c r="AB74" s="3">
        <v>107955.023</v>
      </c>
    </row>
    <row r="75" spans="1:28" ht="19" x14ac:dyDescent="0.25">
      <c r="A75" s="1">
        <v>2016</v>
      </c>
      <c r="B75" s="1" t="s">
        <v>101</v>
      </c>
      <c r="C75" s="1" t="str">
        <f ca="1">IFERROR(__xludf.DUMMYFUNCTION("CONCAT(B75,TO_TEXT(A75))"),"Phattalung2016")</f>
        <v>Phattalung2016</v>
      </c>
      <c r="D75" s="2">
        <v>11980.082793</v>
      </c>
      <c r="E75" s="2">
        <v>198.96601200000001</v>
      </c>
      <c r="F75" s="2">
        <v>3315.6674130000001</v>
      </c>
      <c r="G75" s="2">
        <v>493.21182399999998</v>
      </c>
      <c r="H75" s="2">
        <v>81.919415000000001</v>
      </c>
      <c r="I75" s="2">
        <v>1589.598176</v>
      </c>
      <c r="J75" s="2">
        <v>4587.287386</v>
      </c>
      <c r="K75" s="2">
        <v>709.90488700000003</v>
      </c>
      <c r="L75" s="2">
        <v>114.720094</v>
      </c>
      <c r="M75" s="2">
        <v>482.940696</v>
      </c>
      <c r="N75" s="2">
        <v>3037.32294</v>
      </c>
      <c r="O75" s="2">
        <v>2187.8174749999998</v>
      </c>
      <c r="P75" s="2">
        <v>20.746137000000001</v>
      </c>
      <c r="Q75" s="2">
        <v>85.945176000000004</v>
      </c>
      <c r="R75" s="2">
        <v>2228.9529189999998</v>
      </c>
      <c r="S75" s="2">
        <v>3718.1229060000001</v>
      </c>
      <c r="T75" s="2">
        <v>1384.819581</v>
      </c>
      <c r="U75" s="2">
        <v>52.980294999999998</v>
      </c>
      <c r="V75" s="2">
        <v>239.16581500000001</v>
      </c>
      <c r="W75" s="1">
        <v>99.085520029999202</v>
      </c>
      <c r="X75" s="1">
        <v>8.4780770000000008</v>
      </c>
      <c r="Y75" s="1">
        <v>53.504339999999999</v>
      </c>
      <c r="Z75" s="1">
        <v>35.586770000000001</v>
      </c>
      <c r="AA75" s="1">
        <v>68971313</v>
      </c>
      <c r="AB75" s="3">
        <v>74661.248000000007</v>
      </c>
    </row>
    <row r="76" spans="1:28" ht="19" x14ac:dyDescent="0.25">
      <c r="A76" s="1">
        <v>2016</v>
      </c>
      <c r="B76" s="1" t="s">
        <v>102</v>
      </c>
      <c r="C76" s="1" t="str">
        <f ca="1">IFERROR(__xludf.DUMMYFUNCTION("CONCAT(B76,TO_TEXT(A76))"),"Pattani2016")</f>
        <v>Pattani2016</v>
      </c>
      <c r="D76" s="2">
        <v>16364.213952999999</v>
      </c>
      <c r="E76" s="2">
        <v>38.393141</v>
      </c>
      <c r="F76" s="2">
        <v>7778.6537670000007</v>
      </c>
      <c r="G76" s="2">
        <v>524.72461199999998</v>
      </c>
      <c r="H76" s="2">
        <v>68.602968000000004</v>
      </c>
      <c r="I76" s="2">
        <v>1843.998689</v>
      </c>
      <c r="J76" s="2">
        <v>6304.728376</v>
      </c>
      <c r="K76" s="2">
        <v>676.54222200000004</v>
      </c>
      <c r="L76" s="2">
        <v>232.44630900000001</v>
      </c>
      <c r="M76" s="2">
        <v>340.65366</v>
      </c>
      <c r="N76" s="2">
        <v>1877.3223109999999</v>
      </c>
      <c r="O76" s="2">
        <v>1643.824893</v>
      </c>
      <c r="P76" s="2">
        <v>34.783138999999998</v>
      </c>
      <c r="Q76" s="2">
        <v>42.340159</v>
      </c>
      <c r="R76" s="2">
        <v>8079.7570089999999</v>
      </c>
      <c r="S76" s="2">
        <v>6705.9216900000001</v>
      </c>
      <c r="T76" s="2">
        <v>1196.65616</v>
      </c>
      <c r="U76" s="2">
        <v>32.204931999999999</v>
      </c>
      <c r="V76" s="2">
        <v>453.57949600000001</v>
      </c>
      <c r="W76" s="1">
        <v>99.085520029999202</v>
      </c>
      <c r="X76" s="1">
        <v>8.4780770000000008</v>
      </c>
      <c r="Y76" s="1">
        <v>53.504339999999999</v>
      </c>
      <c r="Z76" s="1">
        <v>35.586770000000001</v>
      </c>
      <c r="AA76" s="1">
        <v>68971313</v>
      </c>
      <c r="AB76" s="3">
        <v>85424.366000000009</v>
      </c>
    </row>
    <row r="77" spans="1:28" ht="19" x14ac:dyDescent="0.25">
      <c r="A77" s="1">
        <v>2016</v>
      </c>
      <c r="B77" s="1" t="s">
        <v>103</v>
      </c>
      <c r="C77" s="1" t="str">
        <f ca="1">IFERROR(__xludf.DUMMYFUNCTION("CONCAT(B77,TO_TEXT(A77))"),"Yala2016")</f>
        <v>Yala2016</v>
      </c>
      <c r="D77" s="2">
        <v>14002.533769</v>
      </c>
      <c r="E77" s="2">
        <v>177.95093800000001</v>
      </c>
      <c r="F77" s="2">
        <v>3472.0163830000001</v>
      </c>
      <c r="G77" s="2">
        <v>537.99127399999998</v>
      </c>
      <c r="H77" s="2">
        <v>49.372957</v>
      </c>
      <c r="I77" s="2">
        <v>2443.4758270000002</v>
      </c>
      <c r="J77" s="2">
        <v>5310.1105619999998</v>
      </c>
      <c r="K77" s="2">
        <v>717.72710400000005</v>
      </c>
      <c r="L77" s="2">
        <v>691.67849000000001</v>
      </c>
      <c r="M77" s="2">
        <v>454.05463900000001</v>
      </c>
      <c r="N77" s="2">
        <v>2473.2579019999998</v>
      </c>
      <c r="O77" s="2">
        <v>1366.600864</v>
      </c>
      <c r="P77" s="2">
        <v>17.915897999999999</v>
      </c>
      <c r="Q77" s="2">
        <v>277.25095700000003</v>
      </c>
      <c r="R77" s="2">
        <v>3446.8928070000002</v>
      </c>
      <c r="S77" s="2">
        <v>4717.656868</v>
      </c>
      <c r="T77" s="2">
        <v>1565.8432339999999</v>
      </c>
      <c r="U77" s="2">
        <v>58.052289999999999</v>
      </c>
      <c r="V77" s="2">
        <v>194.70594700000001</v>
      </c>
      <c r="W77" s="1">
        <v>99.085520029999103</v>
      </c>
      <c r="X77" s="1">
        <v>8.4780770000000008</v>
      </c>
      <c r="Y77" s="1">
        <v>53.504339999999999</v>
      </c>
      <c r="Z77" s="1">
        <v>35.586770000000001</v>
      </c>
      <c r="AA77" s="1">
        <v>68971313</v>
      </c>
      <c r="AB77" s="3">
        <v>90907.903999999995</v>
      </c>
    </row>
    <row r="78" spans="1:28" ht="19" x14ac:dyDescent="0.25">
      <c r="A78" s="1">
        <v>2016</v>
      </c>
      <c r="B78" s="1" t="s">
        <v>104</v>
      </c>
      <c r="C78" s="1" t="str">
        <f ca="1">IFERROR(__xludf.DUMMYFUNCTION("CONCAT(B78,TO_TEXT(A78))"),"Narathiwat2016")</f>
        <v>Narathiwat2016</v>
      </c>
      <c r="D78" s="2">
        <v>13323.969811000001</v>
      </c>
      <c r="E78" s="2">
        <v>180.35448500000001</v>
      </c>
      <c r="F78" s="2">
        <v>2722.0392959999999</v>
      </c>
      <c r="G78" s="2">
        <v>421.356246</v>
      </c>
      <c r="H78" s="2">
        <v>95.318545999999998</v>
      </c>
      <c r="I78" s="2">
        <v>2145.4830379999999</v>
      </c>
      <c r="J78" s="2">
        <v>4343.7825739999998</v>
      </c>
      <c r="K78" s="2">
        <v>633.42518600000005</v>
      </c>
      <c r="L78" s="2">
        <v>246.03765200000001</v>
      </c>
      <c r="M78" s="2">
        <v>387.390897</v>
      </c>
      <c r="N78" s="2">
        <v>1886.3414620000001</v>
      </c>
      <c r="O78" s="2">
        <v>1470.941624</v>
      </c>
      <c r="P78" s="2">
        <v>2.2684730000000002</v>
      </c>
      <c r="Q78" s="2">
        <v>66.841162999999995</v>
      </c>
      <c r="R78" s="2">
        <v>4007.6049600000001</v>
      </c>
      <c r="S78" s="2">
        <v>7922.481828</v>
      </c>
      <c r="T78" s="2">
        <v>1452.0116800000001</v>
      </c>
      <c r="U78" s="2">
        <v>40.766454000000003</v>
      </c>
      <c r="V78" s="2">
        <v>545.48692600000004</v>
      </c>
      <c r="W78" s="1">
        <v>99.085520029999103</v>
      </c>
      <c r="X78" s="1">
        <v>8.4780770000000008</v>
      </c>
      <c r="Y78" s="1">
        <v>53.504339999999999</v>
      </c>
      <c r="Z78" s="1">
        <v>35.586770000000001</v>
      </c>
      <c r="AA78" s="1">
        <v>68971313</v>
      </c>
      <c r="AB78" s="3">
        <v>58708.151000000005</v>
      </c>
    </row>
    <row r="79" spans="1:28" ht="19" x14ac:dyDescent="0.25">
      <c r="A79" s="1">
        <v>2017</v>
      </c>
      <c r="B79" s="1" t="s">
        <v>28</v>
      </c>
      <c r="C79" s="1" t="str">
        <f ca="1">IFERROR(__xludf.DUMMYFUNCTION("CONCAT(B79,TO_TEXT(A79))"),"Bangkok2017")</f>
        <v>Bangkok2017</v>
      </c>
      <c r="D79" s="2">
        <v>2413.9322390000002</v>
      </c>
      <c r="E79" s="2">
        <v>0</v>
      </c>
      <c r="F79" s="2">
        <v>594681.06478099991</v>
      </c>
      <c r="G79" s="2">
        <v>38224.677170000003</v>
      </c>
      <c r="H79" s="2">
        <v>22897.663425000002</v>
      </c>
      <c r="I79" s="2">
        <v>109938.03547</v>
      </c>
      <c r="J79" s="2">
        <v>1104472.9556489999</v>
      </c>
      <c r="K79" s="2">
        <v>383935.68136499997</v>
      </c>
      <c r="L79" s="2">
        <v>447779.55724300002</v>
      </c>
      <c r="M79" s="2">
        <v>275679.80666499998</v>
      </c>
      <c r="N79" s="2">
        <v>715986.70910099999</v>
      </c>
      <c r="O79" s="2">
        <v>102008.165289</v>
      </c>
      <c r="P79" s="2">
        <v>214029.93803600001</v>
      </c>
      <c r="Q79" s="2">
        <v>147959.529591</v>
      </c>
      <c r="R79" s="2">
        <v>522881.686177</v>
      </c>
      <c r="S79" s="2">
        <v>82395.635916999992</v>
      </c>
      <c r="T79" s="2">
        <v>84660.586951000005</v>
      </c>
      <c r="U79" s="2">
        <v>59038.576322000001</v>
      </c>
      <c r="V79" s="2">
        <v>138233.17679999999</v>
      </c>
      <c r="W79" s="1">
        <v>100.3937791</v>
      </c>
      <c r="X79" s="1">
        <v>8.4064130000000006</v>
      </c>
      <c r="Y79" s="1">
        <v>54.218589999999999</v>
      </c>
      <c r="Z79" s="1">
        <v>35.01876</v>
      </c>
      <c r="AA79" s="1">
        <v>69209817</v>
      </c>
      <c r="AB79" s="3">
        <v>571438.04300000006</v>
      </c>
    </row>
    <row r="80" spans="1:28" ht="19" x14ac:dyDescent="0.25">
      <c r="A80" s="1">
        <v>2017</v>
      </c>
      <c r="B80" s="1" t="s">
        <v>29</v>
      </c>
      <c r="C80" s="1" t="str">
        <f ca="1">IFERROR(__xludf.DUMMYFUNCTION("CONCAT(B80,TO_TEXT(A80))"),"Samut Prakan2017")</f>
        <v>Samut Prakan2017</v>
      </c>
      <c r="D80" s="2">
        <v>4237.9051719999998</v>
      </c>
      <c r="E80" s="2">
        <v>7.0662690000000001</v>
      </c>
      <c r="F80" s="2">
        <v>287135.11256400001</v>
      </c>
      <c r="G80" s="2">
        <v>16028.311519999999</v>
      </c>
      <c r="H80" s="2">
        <v>2696.0479049999999</v>
      </c>
      <c r="I80" s="2">
        <v>9630.8030540000018</v>
      </c>
      <c r="J80" s="2">
        <v>108376.947502</v>
      </c>
      <c r="K80" s="2">
        <v>174779.833315</v>
      </c>
      <c r="L80" s="2">
        <v>10784.304496999999</v>
      </c>
      <c r="M80" s="2">
        <v>5932.6782609999991</v>
      </c>
      <c r="N80" s="2">
        <v>26638.344782</v>
      </c>
      <c r="O80" s="2">
        <v>15089.421732999999</v>
      </c>
      <c r="P80" s="2">
        <v>6248.9243479999996</v>
      </c>
      <c r="Q80" s="2">
        <v>22807.203596000003</v>
      </c>
      <c r="R80" s="2">
        <v>10723.840151</v>
      </c>
      <c r="S80" s="2">
        <v>4247.0605509999996</v>
      </c>
      <c r="T80" s="2">
        <v>9257.3633340000015</v>
      </c>
      <c r="U80" s="2">
        <v>847.17945899999995</v>
      </c>
      <c r="V80" s="2">
        <v>13443.812915</v>
      </c>
      <c r="W80" s="1">
        <v>100.3937791</v>
      </c>
      <c r="X80" s="1">
        <v>8.4064130000000006</v>
      </c>
      <c r="Y80" s="1">
        <v>54.218589999999999</v>
      </c>
      <c r="Z80" s="1">
        <v>35.01876</v>
      </c>
      <c r="AA80" s="1">
        <v>69209817</v>
      </c>
      <c r="AB80" s="3">
        <v>341950.12</v>
      </c>
    </row>
    <row r="81" spans="1:28" ht="19" x14ac:dyDescent="0.25">
      <c r="A81" s="1">
        <v>2017</v>
      </c>
      <c r="B81" s="1" t="s">
        <v>30</v>
      </c>
      <c r="C81" s="1" t="str">
        <f ca="1">IFERROR(__xludf.DUMMYFUNCTION("CONCAT(B81,TO_TEXT(A81))"),"Nonthaburi2017")</f>
        <v>Nonthaburi2017</v>
      </c>
      <c r="D81" s="2">
        <v>5430.328692</v>
      </c>
      <c r="E81" s="2">
        <v>52.555931000000001</v>
      </c>
      <c r="F81" s="2">
        <v>53499.270902000004</v>
      </c>
      <c r="G81" s="2">
        <v>5453.9332539999996</v>
      </c>
      <c r="H81" s="2">
        <v>2260.2369159999998</v>
      </c>
      <c r="I81" s="2">
        <v>14255.750446000002</v>
      </c>
      <c r="J81" s="2">
        <v>58351.442562999997</v>
      </c>
      <c r="K81" s="2">
        <v>10549.392629</v>
      </c>
      <c r="L81" s="2">
        <v>6649.6259600000003</v>
      </c>
      <c r="M81" s="2">
        <v>21520.131374999997</v>
      </c>
      <c r="N81" s="2">
        <v>30178.538415999999</v>
      </c>
      <c r="O81" s="2">
        <v>15288.419501</v>
      </c>
      <c r="P81" s="2">
        <v>3951.1989290000001</v>
      </c>
      <c r="Q81" s="2">
        <v>5651.3326340000003</v>
      </c>
      <c r="R81" s="2">
        <v>20390.307259000001</v>
      </c>
      <c r="S81" s="2">
        <v>8117.7452640000001</v>
      </c>
      <c r="T81" s="2">
        <v>36115.422777</v>
      </c>
      <c r="U81" s="2">
        <v>12343.786443999999</v>
      </c>
      <c r="V81" s="2">
        <v>6565.8116099999997</v>
      </c>
      <c r="W81" s="1">
        <v>100.3937791</v>
      </c>
      <c r="X81" s="1">
        <v>8.4064130000000006</v>
      </c>
      <c r="Y81" s="1">
        <v>54.218589999999999</v>
      </c>
      <c r="Z81" s="1">
        <v>35.01876</v>
      </c>
      <c r="AA81" s="1">
        <v>69209817</v>
      </c>
      <c r="AB81" s="3">
        <v>187068.174</v>
      </c>
    </row>
    <row r="82" spans="1:28" ht="19" x14ac:dyDescent="0.25">
      <c r="A82" s="1">
        <v>2017</v>
      </c>
      <c r="B82" s="1" t="s">
        <v>31</v>
      </c>
      <c r="C82" s="1" t="str">
        <f ca="1">IFERROR(__xludf.DUMMYFUNCTION("CONCAT(B82,TO_TEXT(A82))"),"Pathum Thani2017")</f>
        <v>Pathum Thani2017</v>
      </c>
      <c r="D82" s="2">
        <v>6206.9824150000004</v>
      </c>
      <c r="E82" s="2">
        <v>112.17702800000001</v>
      </c>
      <c r="F82" s="2">
        <v>202558.24414</v>
      </c>
      <c r="G82" s="2">
        <v>11414.691685</v>
      </c>
      <c r="H82" s="2">
        <v>2753.776034</v>
      </c>
      <c r="I82" s="2">
        <v>11801.230158</v>
      </c>
      <c r="J82" s="2">
        <v>65416.513593999996</v>
      </c>
      <c r="K82" s="2">
        <v>9287.5820220000005</v>
      </c>
      <c r="L82" s="2">
        <v>4714.4842649999991</v>
      </c>
      <c r="M82" s="2">
        <v>3651.4075330000001</v>
      </c>
      <c r="N82" s="2">
        <v>15278.880302000001</v>
      </c>
      <c r="O82" s="2">
        <v>13193.215039000001</v>
      </c>
      <c r="P82" s="2">
        <v>2855.977433</v>
      </c>
      <c r="Q82" s="2">
        <v>5196.1191030000009</v>
      </c>
      <c r="R82" s="2">
        <v>6948.6615510000001</v>
      </c>
      <c r="S82" s="2">
        <v>12179.705916999999</v>
      </c>
      <c r="T82" s="2">
        <v>6012.692618</v>
      </c>
      <c r="U82" s="2">
        <v>998.56098399999996</v>
      </c>
      <c r="V82" s="2">
        <v>3323.8020590000001</v>
      </c>
      <c r="W82" s="1">
        <v>100.3937791</v>
      </c>
      <c r="X82" s="1">
        <v>8.4064130000000006</v>
      </c>
      <c r="Y82" s="1">
        <v>54.218589999999999</v>
      </c>
      <c r="Z82" s="1">
        <v>35.01876</v>
      </c>
      <c r="AA82" s="1">
        <v>69209817</v>
      </c>
      <c r="AB82" s="3">
        <v>229574.848</v>
      </c>
    </row>
    <row r="83" spans="1:28" ht="19" x14ac:dyDescent="0.25">
      <c r="A83" s="1">
        <v>2017</v>
      </c>
      <c r="B83" s="1" t="s">
        <v>32</v>
      </c>
      <c r="C83" s="1" t="str">
        <f ca="1">IFERROR(__xludf.DUMMYFUNCTION("CONCAT(B83,TO_TEXT(A83))"),"Phra Nakhon Si Ayutthaya2017")</f>
        <v>Phra Nakhon Si Ayutthaya2017</v>
      </c>
      <c r="D83" s="2">
        <v>10333.774990000002</v>
      </c>
      <c r="E83" s="2">
        <v>2189.8994750000002</v>
      </c>
      <c r="F83" s="2">
        <v>268841.49860499997</v>
      </c>
      <c r="G83" s="2">
        <v>9169.127461</v>
      </c>
      <c r="H83" s="2">
        <v>800.98847000000001</v>
      </c>
      <c r="I83" s="2">
        <v>4735.6595350000007</v>
      </c>
      <c r="J83" s="2">
        <v>46667.834652999998</v>
      </c>
      <c r="K83" s="2">
        <v>14165.40856</v>
      </c>
      <c r="L83" s="2">
        <v>2986.7114929999998</v>
      </c>
      <c r="M83" s="2">
        <v>1576.1079769999999</v>
      </c>
      <c r="N83" s="2">
        <v>8036.7036270000008</v>
      </c>
      <c r="O83" s="2">
        <v>5199.1553030000005</v>
      </c>
      <c r="P83" s="2">
        <v>9963.8899560000009</v>
      </c>
      <c r="Q83" s="2">
        <v>2985.7099349999999</v>
      </c>
      <c r="R83" s="2">
        <v>6368.0909600000005</v>
      </c>
      <c r="S83" s="2">
        <v>5770.7703620000002</v>
      </c>
      <c r="T83" s="2">
        <v>3954.775263</v>
      </c>
      <c r="U83" s="2">
        <v>285.50208300000003</v>
      </c>
      <c r="V83" s="2">
        <v>1695.9538620000001</v>
      </c>
      <c r="W83" s="1">
        <v>100.3937791</v>
      </c>
      <c r="X83" s="1">
        <v>8.4064130000000006</v>
      </c>
      <c r="Y83" s="1">
        <v>54.218589999999999</v>
      </c>
      <c r="Z83" s="1">
        <v>35.01876</v>
      </c>
      <c r="AA83" s="1">
        <v>69209817</v>
      </c>
      <c r="AB83" s="3">
        <v>449602.96699999995</v>
      </c>
    </row>
    <row r="84" spans="1:28" ht="19" x14ac:dyDescent="0.25">
      <c r="A84" s="1">
        <v>2017</v>
      </c>
      <c r="B84" s="1" t="s">
        <v>33</v>
      </c>
      <c r="C84" s="1" t="str">
        <f ca="1">IFERROR(__xludf.DUMMYFUNCTION("CONCAT(B84,TO_TEXT(A84))"),"Ang Thong2017")</f>
        <v>Ang Thong2017</v>
      </c>
      <c r="D84" s="2">
        <v>4747.2164609999991</v>
      </c>
      <c r="E84" s="2">
        <v>2309.2829940000001</v>
      </c>
      <c r="F84" s="2">
        <v>5841.6303430000007</v>
      </c>
      <c r="G84" s="2">
        <v>1725.09851</v>
      </c>
      <c r="H84" s="2">
        <v>77.004193999999998</v>
      </c>
      <c r="I84" s="2">
        <v>1063.3422969999999</v>
      </c>
      <c r="J84" s="2">
        <v>3760.6565799999998</v>
      </c>
      <c r="K84" s="2">
        <v>1473.015662</v>
      </c>
      <c r="L84" s="2">
        <v>32.574556999999999</v>
      </c>
      <c r="M84" s="2">
        <v>315.54968600000001</v>
      </c>
      <c r="N84" s="2">
        <v>1931.8782209999999</v>
      </c>
      <c r="O84" s="2">
        <v>924.08851500000003</v>
      </c>
      <c r="P84" s="2">
        <v>6.7275270000000003</v>
      </c>
      <c r="Q84" s="2">
        <v>65.873626999999999</v>
      </c>
      <c r="R84" s="2">
        <v>1184.2230280000001</v>
      </c>
      <c r="S84" s="2">
        <v>1848.3120570000001</v>
      </c>
      <c r="T84" s="2">
        <v>1146.7961889999999</v>
      </c>
      <c r="U84" s="2">
        <v>115.429283</v>
      </c>
      <c r="V84" s="2">
        <v>289.14102800000001</v>
      </c>
      <c r="W84" s="1">
        <v>100.3937791</v>
      </c>
      <c r="X84" s="1">
        <v>8.4064130000000006</v>
      </c>
      <c r="Y84" s="1">
        <v>54.218589999999999</v>
      </c>
      <c r="Z84" s="1">
        <v>35.01876</v>
      </c>
      <c r="AA84" s="1">
        <v>69209817</v>
      </c>
      <c r="AB84" s="3">
        <v>114841.53599999999</v>
      </c>
    </row>
    <row r="85" spans="1:28" ht="19" x14ac:dyDescent="0.25">
      <c r="A85" s="1">
        <v>2017</v>
      </c>
      <c r="B85" s="1" t="s">
        <v>34</v>
      </c>
      <c r="C85" s="1" t="str">
        <f ca="1">IFERROR(__xludf.DUMMYFUNCTION("CONCAT(B85,TO_TEXT(A85))"),"Lop Buri2017")</f>
        <v>Lop Buri2017</v>
      </c>
      <c r="D85" s="2">
        <v>18110.396808999998</v>
      </c>
      <c r="E85" s="2">
        <v>1293.9742610000001</v>
      </c>
      <c r="F85" s="2">
        <v>38776.266119999993</v>
      </c>
      <c r="G85" s="2">
        <v>2482.8914140000002</v>
      </c>
      <c r="H85" s="2">
        <v>399.40900199999999</v>
      </c>
      <c r="I85" s="2">
        <v>2011.3616709999999</v>
      </c>
      <c r="J85" s="2">
        <v>11186.072060999999</v>
      </c>
      <c r="K85" s="2">
        <v>2551.9392859999998</v>
      </c>
      <c r="L85" s="2">
        <v>495.09547800000001</v>
      </c>
      <c r="M85" s="2">
        <v>608.02768900000001</v>
      </c>
      <c r="N85" s="2">
        <v>4791.9661120000001</v>
      </c>
      <c r="O85" s="2">
        <v>3403.7357550000002</v>
      </c>
      <c r="P85" s="2">
        <v>58.664696999999997</v>
      </c>
      <c r="Q85" s="2">
        <v>339.21287999999998</v>
      </c>
      <c r="R85" s="2">
        <v>15970.611371999999</v>
      </c>
      <c r="S85" s="2">
        <v>4859.13249</v>
      </c>
      <c r="T85" s="2">
        <v>2353.2852360000002</v>
      </c>
      <c r="U85" s="2">
        <v>232.34284</v>
      </c>
      <c r="V85" s="2">
        <v>625.48046099999999</v>
      </c>
      <c r="W85" s="1">
        <v>100.3937791</v>
      </c>
      <c r="X85" s="1">
        <v>8.4064130000000006</v>
      </c>
      <c r="Y85" s="1">
        <v>54.218589999999999</v>
      </c>
      <c r="Z85" s="1">
        <v>35.01876</v>
      </c>
      <c r="AA85" s="1">
        <v>69209817</v>
      </c>
      <c r="AB85" s="3">
        <v>142017.18</v>
      </c>
    </row>
    <row r="86" spans="1:28" ht="19" x14ac:dyDescent="0.25">
      <c r="A86" s="1">
        <v>2017</v>
      </c>
      <c r="B86" s="1" t="s">
        <v>35</v>
      </c>
      <c r="C86" s="1" t="str">
        <f ca="1">IFERROR(__xludf.DUMMYFUNCTION("CONCAT(B86,TO_TEXT(A86))"),"Sing Buri2017")</f>
        <v>Sing Buri2017</v>
      </c>
      <c r="D86" s="2">
        <v>3401.5183919999999</v>
      </c>
      <c r="E86" s="2">
        <v>44.789842999999998</v>
      </c>
      <c r="F86" s="2">
        <v>7512.115366</v>
      </c>
      <c r="G86" s="2">
        <v>763.74001299999998</v>
      </c>
      <c r="H86" s="2">
        <v>138.114047</v>
      </c>
      <c r="I86" s="2">
        <v>786.33034499999997</v>
      </c>
      <c r="J86" s="2">
        <v>3333.8359850000002</v>
      </c>
      <c r="K86" s="2">
        <v>754.49839999999995</v>
      </c>
      <c r="L86" s="2">
        <v>124.95141099999999</v>
      </c>
      <c r="M86" s="2">
        <v>211.792147</v>
      </c>
      <c r="N86" s="2">
        <v>1523.9466789999999</v>
      </c>
      <c r="O86" s="2">
        <v>909.48021400000005</v>
      </c>
      <c r="P86" s="2">
        <v>5.1916909999999996</v>
      </c>
      <c r="Q86" s="2">
        <v>45.237101000000003</v>
      </c>
      <c r="R86" s="2">
        <v>922.677054</v>
      </c>
      <c r="S86" s="2">
        <v>3885.283003</v>
      </c>
      <c r="T86" s="2">
        <v>1184.502833</v>
      </c>
      <c r="U86" s="2">
        <v>120.9744</v>
      </c>
      <c r="V86" s="2">
        <v>948.29857000000004</v>
      </c>
      <c r="W86" s="1">
        <v>100.3937791</v>
      </c>
      <c r="X86" s="1">
        <v>8.4064130000000006</v>
      </c>
      <c r="Y86" s="1">
        <v>54.218589999999999</v>
      </c>
      <c r="Z86" s="1">
        <v>35.01876</v>
      </c>
      <c r="AA86" s="1">
        <v>69209817</v>
      </c>
      <c r="AB86" s="3">
        <v>138558.04399999999</v>
      </c>
    </row>
    <row r="87" spans="1:28" ht="19" x14ac:dyDescent="0.25">
      <c r="A87" s="1">
        <v>2017</v>
      </c>
      <c r="B87" s="1" t="s">
        <v>36</v>
      </c>
      <c r="C87" s="1" t="str">
        <f ca="1">IFERROR(__xludf.DUMMYFUNCTION("CONCAT(B87,TO_TEXT(A87))"),"Chai Nat2017")</f>
        <v>Chai Nat2017</v>
      </c>
      <c r="D87" s="2">
        <v>8901.429924</v>
      </c>
      <c r="E87" s="2">
        <v>262.25524100000001</v>
      </c>
      <c r="F87" s="2">
        <v>6454.2603159999999</v>
      </c>
      <c r="G87" s="2">
        <v>544.36541099999999</v>
      </c>
      <c r="H87" s="2">
        <v>77.415790999999999</v>
      </c>
      <c r="I87" s="2">
        <v>1100.9424240000001</v>
      </c>
      <c r="J87" s="2">
        <v>4052.2957959999999</v>
      </c>
      <c r="K87" s="2">
        <v>965.82523900000001</v>
      </c>
      <c r="L87" s="2">
        <v>140.697408</v>
      </c>
      <c r="M87" s="2">
        <v>247.77577299999999</v>
      </c>
      <c r="N87" s="2">
        <v>2200.9181229999999</v>
      </c>
      <c r="O87" s="2">
        <v>1147.7074480000001</v>
      </c>
      <c r="P87" s="2">
        <v>19.962703999999999</v>
      </c>
      <c r="Q87" s="2">
        <v>58.283642999999998</v>
      </c>
      <c r="R87" s="2">
        <v>2422.392026</v>
      </c>
      <c r="S87" s="2">
        <v>2033.9973399999999</v>
      </c>
      <c r="T87" s="2">
        <v>1127.51178</v>
      </c>
      <c r="U87" s="2">
        <v>122.715851</v>
      </c>
      <c r="V87" s="2">
        <v>267.202226</v>
      </c>
      <c r="W87" s="1">
        <v>100.3937791</v>
      </c>
      <c r="X87" s="1">
        <v>8.4064130000000006</v>
      </c>
      <c r="Y87" s="1">
        <v>54.218589999999999</v>
      </c>
      <c r="Z87" s="1">
        <v>35.01876</v>
      </c>
      <c r="AA87" s="1">
        <v>69209817</v>
      </c>
      <c r="AB87" s="3">
        <v>108502.018</v>
      </c>
    </row>
    <row r="88" spans="1:28" ht="19" x14ac:dyDescent="0.25">
      <c r="A88" s="1">
        <v>2017</v>
      </c>
      <c r="B88" s="1" t="s">
        <v>37</v>
      </c>
      <c r="C88" s="1" t="str">
        <f ca="1">IFERROR(__xludf.DUMMYFUNCTION("CONCAT(B88,TO_TEXT(A88))"),"Saraburi2017")</f>
        <v>Saraburi2017</v>
      </c>
      <c r="D88" s="2">
        <v>12600.783439000001</v>
      </c>
      <c r="E88" s="2">
        <v>15331.251498</v>
      </c>
      <c r="F88" s="2">
        <v>112466.00928899999</v>
      </c>
      <c r="G88" s="2">
        <v>29052.269001000001</v>
      </c>
      <c r="H88" s="2">
        <v>574.56731200000002</v>
      </c>
      <c r="I88" s="2">
        <v>2928.5071320000002</v>
      </c>
      <c r="J88" s="2">
        <v>21982.503369999999</v>
      </c>
      <c r="K88" s="2">
        <v>12629.315047</v>
      </c>
      <c r="L88" s="2">
        <v>600.32759099999998</v>
      </c>
      <c r="M88" s="2">
        <v>899.68937500000004</v>
      </c>
      <c r="N88" s="2">
        <v>5839.8273289999997</v>
      </c>
      <c r="O88" s="2">
        <v>3894.5947219999998</v>
      </c>
      <c r="P88" s="2">
        <v>427.04297100000002</v>
      </c>
      <c r="Q88" s="2">
        <v>1024.8232820000001</v>
      </c>
      <c r="R88" s="2">
        <v>7061.4495939999997</v>
      </c>
      <c r="S88" s="2">
        <v>3393.0868999999998</v>
      </c>
      <c r="T88" s="2">
        <v>3619.0160820000001</v>
      </c>
      <c r="U88" s="2">
        <v>231.284413</v>
      </c>
      <c r="V88" s="2">
        <v>1174.981542</v>
      </c>
      <c r="W88" s="1">
        <v>100.3937791</v>
      </c>
      <c r="X88" s="1">
        <v>8.4064130000000006</v>
      </c>
      <c r="Y88" s="1">
        <v>54.218589999999999</v>
      </c>
      <c r="Z88" s="1">
        <v>35.01876</v>
      </c>
      <c r="AA88" s="1">
        <v>69209817</v>
      </c>
      <c r="AB88" s="3">
        <v>312329.10599999997</v>
      </c>
    </row>
    <row r="89" spans="1:28" ht="19" x14ac:dyDescent="0.25">
      <c r="A89" s="1">
        <v>2017</v>
      </c>
      <c r="B89" s="1" t="s">
        <v>38</v>
      </c>
      <c r="C89" s="1" t="str">
        <f ca="1">IFERROR(__xludf.DUMMYFUNCTION("CONCAT(B89,TO_TEXT(A89))"),"Chon Buri2017")</f>
        <v>Chon Buri2017</v>
      </c>
      <c r="D89" s="2">
        <v>19580.039611</v>
      </c>
      <c r="E89" s="2">
        <v>3364.695612</v>
      </c>
      <c r="F89" s="2">
        <v>484836.04689700005</v>
      </c>
      <c r="G89" s="2">
        <v>54055.411279</v>
      </c>
      <c r="H89" s="2">
        <v>4460.1781259999998</v>
      </c>
      <c r="I89" s="2">
        <v>17813.08642</v>
      </c>
      <c r="J89" s="2">
        <v>101208.92355000001</v>
      </c>
      <c r="K89" s="2">
        <v>60027.798749999994</v>
      </c>
      <c r="L89" s="2">
        <v>69512.814979000002</v>
      </c>
      <c r="M89" s="2">
        <v>4485.0143760000001</v>
      </c>
      <c r="N89" s="2">
        <v>27876.271855999999</v>
      </c>
      <c r="O89" s="2">
        <v>13910.639703999999</v>
      </c>
      <c r="P89" s="2">
        <v>3067.745062</v>
      </c>
      <c r="Q89" s="2">
        <v>13680.003151000001</v>
      </c>
      <c r="R89" s="2">
        <v>36854.589296999999</v>
      </c>
      <c r="S89" s="2">
        <v>12705.904757</v>
      </c>
      <c r="T89" s="2">
        <v>10637.707345999999</v>
      </c>
      <c r="U89" s="2">
        <v>2094.1180410000002</v>
      </c>
      <c r="V89" s="2">
        <v>14032.008287000001</v>
      </c>
      <c r="W89" s="1">
        <v>100.3937791</v>
      </c>
      <c r="X89" s="1">
        <v>8.4064130000000006</v>
      </c>
      <c r="Y89" s="1">
        <v>54.218589999999999</v>
      </c>
      <c r="Z89" s="1">
        <v>35.01876</v>
      </c>
      <c r="AA89" s="1">
        <v>69209817</v>
      </c>
      <c r="AB89" s="3">
        <v>535486.68200000003</v>
      </c>
    </row>
    <row r="90" spans="1:28" ht="19" x14ac:dyDescent="0.25">
      <c r="A90" s="1">
        <v>2017</v>
      </c>
      <c r="B90" s="1" t="s">
        <v>39</v>
      </c>
      <c r="C90" s="1" t="str">
        <f ca="1">IFERROR(__xludf.DUMMYFUNCTION("CONCAT(B90,TO_TEXT(A90))"),"Rayong2017")</f>
        <v>Rayong2017</v>
      </c>
      <c r="D90" s="2">
        <v>22341.556148</v>
      </c>
      <c r="E90" s="2">
        <v>255651.97292900001</v>
      </c>
      <c r="F90" s="2">
        <v>464253.39462899999</v>
      </c>
      <c r="G90" s="2">
        <v>73695.623584999994</v>
      </c>
      <c r="H90" s="2">
        <v>2482.2321919999999</v>
      </c>
      <c r="I90" s="2">
        <v>6910.3165719999997</v>
      </c>
      <c r="J90" s="2">
        <v>75628.209604000003</v>
      </c>
      <c r="K90" s="2">
        <v>19075.312441999999</v>
      </c>
      <c r="L90" s="2">
        <v>3581.131468</v>
      </c>
      <c r="M90" s="2">
        <v>1528.284296</v>
      </c>
      <c r="N90" s="2">
        <v>11446.219155000001</v>
      </c>
      <c r="O90" s="2">
        <v>5988.7499550000002</v>
      </c>
      <c r="P90" s="2">
        <v>25863.811568999998</v>
      </c>
      <c r="Q90" s="2">
        <v>4339.6880430000001</v>
      </c>
      <c r="R90" s="2">
        <v>8036.998544</v>
      </c>
      <c r="S90" s="2">
        <v>3693.1908360000002</v>
      </c>
      <c r="T90" s="2">
        <v>3048.8620839999999</v>
      </c>
      <c r="U90" s="2">
        <v>425.19672400000002</v>
      </c>
      <c r="V90" s="2">
        <v>2217.105333</v>
      </c>
      <c r="W90" s="1">
        <v>100.3937791</v>
      </c>
      <c r="X90" s="1">
        <v>8.4064130000000006</v>
      </c>
      <c r="Y90" s="1">
        <v>54.218589999999999</v>
      </c>
      <c r="Z90" s="1">
        <v>35.01876</v>
      </c>
      <c r="AA90" s="1">
        <v>69209817</v>
      </c>
      <c r="AB90" s="3">
        <v>1038355.355</v>
      </c>
    </row>
    <row r="91" spans="1:28" ht="19" x14ac:dyDescent="0.25">
      <c r="A91" s="1">
        <v>2017</v>
      </c>
      <c r="B91" s="1" t="s">
        <v>40</v>
      </c>
      <c r="C91" s="1" t="str">
        <f ca="1">IFERROR(__xludf.DUMMYFUNCTION("CONCAT(B91,TO_TEXT(A91))"),"Chanthaburi2017")</f>
        <v>Chanthaburi2017</v>
      </c>
      <c r="D91" s="2">
        <v>77846.992936999988</v>
      </c>
      <c r="E91" s="2">
        <v>239.49228500000001</v>
      </c>
      <c r="F91" s="2">
        <v>7323.4336249999997</v>
      </c>
      <c r="G91" s="2">
        <v>1274.2584850000001</v>
      </c>
      <c r="H91" s="2">
        <v>255.96984900000001</v>
      </c>
      <c r="I91" s="2">
        <v>3252.5990889999998</v>
      </c>
      <c r="J91" s="2">
        <v>21758.389038999998</v>
      </c>
      <c r="K91" s="2">
        <v>2159.4137390000001</v>
      </c>
      <c r="L91" s="2">
        <v>999.06365000000005</v>
      </c>
      <c r="M91" s="2">
        <v>657.31882900000005</v>
      </c>
      <c r="N91" s="2">
        <v>5386.5187129999995</v>
      </c>
      <c r="O91" s="2">
        <v>2540.0024579999999</v>
      </c>
      <c r="P91" s="2">
        <v>156.35850199999999</v>
      </c>
      <c r="Q91" s="2">
        <v>363.23330800000002</v>
      </c>
      <c r="R91" s="2">
        <v>2795.260237</v>
      </c>
      <c r="S91" s="2">
        <v>4631.7227790000006</v>
      </c>
      <c r="T91" s="2">
        <v>2540.6120770000002</v>
      </c>
      <c r="U91" s="2">
        <v>224.79982200000001</v>
      </c>
      <c r="V91" s="2">
        <v>510.82363299999997</v>
      </c>
      <c r="W91" s="1">
        <v>100.3937791</v>
      </c>
      <c r="X91" s="1">
        <v>8.4064130000000006</v>
      </c>
      <c r="Y91" s="1">
        <v>54.218589999999999</v>
      </c>
      <c r="Z91" s="1">
        <v>35.01876</v>
      </c>
      <c r="AA91" s="1">
        <v>69209817</v>
      </c>
      <c r="AB91" s="3">
        <v>248108.174</v>
      </c>
    </row>
    <row r="92" spans="1:28" ht="19" x14ac:dyDescent="0.25">
      <c r="A92" s="1">
        <v>2017</v>
      </c>
      <c r="B92" s="1" t="s">
        <v>41</v>
      </c>
      <c r="C92" s="1" t="str">
        <f ca="1">IFERROR(__xludf.DUMMYFUNCTION("CONCAT(B92,TO_TEXT(A92))"),"Trat2017")</f>
        <v>Trat2017</v>
      </c>
      <c r="D92" s="2">
        <v>21890.800716999998</v>
      </c>
      <c r="E92" s="2">
        <v>141.89192299999999</v>
      </c>
      <c r="F92" s="2">
        <v>2551.519538</v>
      </c>
      <c r="G92" s="2">
        <v>594.27300200000002</v>
      </c>
      <c r="H92" s="2">
        <v>148.331444</v>
      </c>
      <c r="I92" s="2">
        <v>1347.802649</v>
      </c>
      <c r="J92" s="2">
        <v>6602.1087769999995</v>
      </c>
      <c r="K92" s="2">
        <v>2735.5276170000002</v>
      </c>
      <c r="L92" s="2">
        <v>2492.7239420000001</v>
      </c>
      <c r="M92" s="2">
        <v>237.31832399999999</v>
      </c>
      <c r="N92" s="2">
        <v>1641.4535699999999</v>
      </c>
      <c r="O92" s="2">
        <v>1212.3146529999999</v>
      </c>
      <c r="P92" s="2">
        <v>25.469868999999999</v>
      </c>
      <c r="Q92" s="2">
        <v>297.54882099999998</v>
      </c>
      <c r="R92" s="2">
        <v>1179.83447</v>
      </c>
      <c r="S92" s="2">
        <v>1444.1885070000001</v>
      </c>
      <c r="T92" s="2">
        <v>1156.3708509999999</v>
      </c>
      <c r="U92" s="2">
        <v>68.513386999999994</v>
      </c>
      <c r="V92" s="2">
        <v>199.42322200000001</v>
      </c>
      <c r="W92" s="1">
        <v>100.3937791</v>
      </c>
      <c r="X92" s="1">
        <v>8.4064130000000006</v>
      </c>
      <c r="Y92" s="1">
        <v>54.218589999999999</v>
      </c>
      <c r="Z92" s="1">
        <v>35.01876</v>
      </c>
      <c r="AA92" s="1">
        <v>69209817</v>
      </c>
      <c r="AB92" s="3">
        <v>173878.59599999999</v>
      </c>
    </row>
    <row r="93" spans="1:28" ht="19" x14ac:dyDescent="0.25">
      <c r="A93" s="1">
        <v>2017</v>
      </c>
      <c r="B93" s="1" t="s">
        <v>42</v>
      </c>
      <c r="C93" s="1" t="str">
        <f ca="1">IFERROR(__xludf.DUMMYFUNCTION("CONCAT(B93,TO_TEXT(A93))"),"Chachoengsao2017")</f>
        <v>Chachoengsao2017</v>
      </c>
      <c r="D93" s="2">
        <v>18254.193288999999</v>
      </c>
      <c r="E93" s="2">
        <v>523.27856699999995</v>
      </c>
      <c r="F93" s="2">
        <v>226540.36782399999</v>
      </c>
      <c r="G93" s="2">
        <v>8025.7784320000001</v>
      </c>
      <c r="H93" s="2">
        <v>2426.7064700000001</v>
      </c>
      <c r="I93" s="2">
        <v>6158.375188</v>
      </c>
      <c r="J93" s="2">
        <v>40655.047513999998</v>
      </c>
      <c r="K93" s="2">
        <v>11011.574974000001</v>
      </c>
      <c r="L93" s="2">
        <v>344.68273099999999</v>
      </c>
      <c r="M93" s="2">
        <v>1887.69739</v>
      </c>
      <c r="N93" s="2">
        <v>6163.3305209999999</v>
      </c>
      <c r="O93" s="2">
        <v>3755.5593009999998</v>
      </c>
      <c r="P93" s="2">
        <v>347.18216100000001</v>
      </c>
      <c r="Q93" s="2">
        <v>1416.818724</v>
      </c>
      <c r="R93" s="2">
        <v>3797.01091</v>
      </c>
      <c r="S93" s="2">
        <v>6470.8186590000005</v>
      </c>
      <c r="T93" s="2">
        <v>2533.3434950000001</v>
      </c>
      <c r="U93" s="2">
        <v>299.27383300000002</v>
      </c>
      <c r="V93" s="2">
        <v>1540.5896720000001</v>
      </c>
      <c r="W93" s="1">
        <v>100.3937791</v>
      </c>
      <c r="X93" s="1">
        <v>8.4064130000000006</v>
      </c>
      <c r="Y93" s="1">
        <v>54.218589999999999</v>
      </c>
      <c r="Z93" s="1">
        <v>35.01876</v>
      </c>
      <c r="AA93" s="1">
        <v>69209817</v>
      </c>
      <c r="AB93" s="3">
        <v>424355.16600000003</v>
      </c>
    </row>
    <row r="94" spans="1:28" ht="19" x14ac:dyDescent="0.25">
      <c r="A94" s="1">
        <v>2017</v>
      </c>
      <c r="B94" s="1" t="s">
        <v>43</v>
      </c>
      <c r="C94" s="1" t="str">
        <f ca="1">IFERROR(__xludf.DUMMYFUNCTION("CONCAT(B94,TO_TEXT(A94))"),"Prachin Buri2017")</f>
        <v>Prachin Buri2017</v>
      </c>
      <c r="D94" s="2">
        <v>7082.7922099999996</v>
      </c>
      <c r="E94" s="2">
        <v>303.35325699999999</v>
      </c>
      <c r="F94" s="2">
        <v>230901.225565</v>
      </c>
      <c r="G94" s="2">
        <v>2277.230489</v>
      </c>
      <c r="H94" s="2">
        <v>419.028254</v>
      </c>
      <c r="I94" s="2">
        <v>2082.356397</v>
      </c>
      <c r="J94" s="2">
        <v>30297.251539999997</v>
      </c>
      <c r="K94" s="2">
        <v>1534.132764</v>
      </c>
      <c r="L94" s="2">
        <v>786.85354700000005</v>
      </c>
      <c r="M94" s="2">
        <v>589.90065600000003</v>
      </c>
      <c r="N94" s="2">
        <v>3272.8277629999998</v>
      </c>
      <c r="O94" s="2">
        <v>2989.0254260000002</v>
      </c>
      <c r="P94" s="2">
        <v>74.639641999999995</v>
      </c>
      <c r="Q94" s="2">
        <v>478.866917</v>
      </c>
      <c r="R94" s="2">
        <v>6651.0097040000001</v>
      </c>
      <c r="S94" s="2">
        <v>4739.5767539999997</v>
      </c>
      <c r="T94" s="2">
        <v>1533.97714</v>
      </c>
      <c r="U94" s="2">
        <v>109.794882</v>
      </c>
      <c r="V94" s="2">
        <v>638.59930099999997</v>
      </c>
      <c r="W94" s="1">
        <v>100.3937791</v>
      </c>
      <c r="X94" s="1">
        <v>8.4064130000000006</v>
      </c>
      <c r="Y94" s="1">
        <v>54.218589999999999</v>
      </c>
      <c r="Z94" s="1">
        <v>35.01876</v>
      </c>
      <c r="AA94" s="1">
        <v>69209817</v>
      </c>
      <c r="AB94" s="3">
        <v>484920.21299999999</v>
      </c>
    </row>
    <row r="95" spans="1:28" ht="19" x14ac:dyDescent="0.25">
      <c r="A95" s="1">
        <v>2017</v>
      </c>
      <c r="B95" s="1" t="s">
        <v>44</v>
      </c>
      <c r="C95" s="1" t="str">
        <f ca="1">IFERROR(__xludf.DUMMYFUNCTION("CONCAT(B95,TO_TEXT(A95))"),"Nakhon Nayok2017")</f>
        <v>Nakhon Nayok2017</v>
      </c>
      <c r="D95" s="2">
        <v>5752.3693950000006</v>
      </c>
      <c r="E95" s="2">
        <v>17.791730000000001</v>
      </c>
      <c r="F95" s="2">
        <v>2915.9236740000001</v>
      </c>
      <c r="G95" s="2">
        <v>594.682728</v>
      </c>
      <c r="H95" s="2">
        <v>174.66347300000001</v>
      </c>
      <c r="I95" s="2">
        <v>2179.683454</v>
      </c>
      <c r="J95" s="2">
        <v>2932.083095</v>
      </c>
      <c r="K95" s="2">
        <v>872.46331799999996</v>
      </c>
      <c r="L95" s="2">
        <v>1179.2322750000001</v>
      </c>
      <c r="M95" s="2">
        <v>217.004086</v>
      </c>
      <c r="N95" s="2">
        <v>1509.3670320000001</v>
      </c>
      <c r="O95" s="2">
        <v>1192.2118129999999</v>
      </c>
      <c r="P95" s="2">
        <v>22.622941000000001</v>
      </c>
      <c r="Q95" s="2">
        <v>343.57942600000001</v>
      </c>
      <c r="R95" s="2">
        <v>3113.0070070000002</v>
      </c>
      <c r="S95" s="2">
        <v>1770.925594</v>
      </c>
      <c r="T95" s="2">
        <v>1432.901124</v>
      </c>
      <c r="U95" s="2">
        <v>124.09249199999999</v>
      </c>
      <c r="V95" s="2">
        <v>291.83071699999999</v>
      </c>
      <c r="W95" s="1">
        <v>100.3937791</v>
      </c>
      <c r="X95" s="1">
        <v>8.4064130000000006</v>
      </c>
      <c r="Y95" s="1">
        <v>54.218589999999999</v>
      </c>
      <c r="Z95" s="1">
        <v>35.01876</v>
      </c>
      <c r="AA95" s="1">
        <v>69209817</v>
      </c>
      <c r="AB95" s="3">
        <v>103227.193</v>
      </c>
    </row>
    <row r="96" spans="1:28" ht="19" x14ac:dyDescent="0.25">
      <c r="A96" s="1">
        <v>2017</v>
      </c>
      <c r="B96" s="1" t="s">
        <v>45</v>
      </c>
      <c r="C96" s="1" t="str">
        <f ca="1">IFERROR(__xludf.DUMMYFUNCTION("CONCAT(B96,TO_TEXT(A96))"),"Sa Kaeo2017")</f>
        <v>Sa Kaeo2017</v>
      </c>
      <c r="D96" s="2">
        <v>13094.651204</v>
      </c>
      <c r="E96" s="2">
        <v>228.826539</v>
      </c>
      <c r="F96" s="2">
        <v>7145.3016910000006</v>
      </c>
      <c r="G96" s="2">
        <v>1077.7744869999999</v>
      </c>
      <c r="H96" s="2">
        <v>135.21399500000001</v>
      </c>
      <c r="I96" s="2">
        <v>2431.5477080000001</v>
      </c>
      <c r="J96" s="2">
        <v>6556.6043830000008</v>
      </c>
      <c r="K96" s="2">
        <v>1379.177668</v>
      </c>
      <c r="L96" s="2">
        <v>185.14371299999999</v>
      </c>
      <c r="M96" s="2">
        <v>264.56203900000003</v>
      </c>
      <c r="N96" s="2">
        <v>2546.4549929999998</v>
      </c>
      <c r="O96" s="2">
        <v>2212.1597900000002</v>
      </c>
      <c r="P96" s="2">
        <v>77.753238999999994</v>
      </c>
      <c r="Q96" s="2">
        <v>166.93141299999999</v>
      </c>
      <c r="R96" s="2">
        <v>3507.7663120000002</v>
      </c>
      <c r="S96" s="2">
        <v>3072.4855990000001</v>
      </c>
      <c r="T96" s="2">
        <v>958.76459999999997</v>
      </c>
      <c r="U96" s="2">
        <v>78.297358000000003</v>
      </c>
      <c r="V96" s="2">
        <v>400.27547499999997</v>
      </c>
      <c r="W96" s="1">
        <v>100.3937791</v>
      </c>
      <c r="X96" s="1">
        <v>8.4064130000000006</v>
      </c>
      <c r="Y96" s="1">
        <v>54.218589999999999</v>
      </c>
      <c r="Z96" s="1">
        <v>35.01876</v>
      </c>
      <c r="AA96" s="1">
        <v>69209817</v>
      </c>
      <c r="AB96" s="3">
        <v>73331.452000000005</v>
      </c>
    </row>
    <row r="97" spans="1:28" ht="19" x14ac:dyDescent="0.25">
      <c r="A97" s="1">
        <v>2017</v>
      </c>
      <c r="B97" s="1" t="s">
        <v>46</v>
      </c>
      <c r="C97" s="1" t="str">
        <f ca="1">IFERROR(__xludf.DUMMYFUNCTION("CONCAT(B97,TO_TEXT(A97))"),"Ratchaburi2017")</f>
        <v>Ratchaburi2017</v>
      </c>
      <c r="D97" s="2">
        <v>25911.918019999997</v>
      </c>
      <c r="E97" s="2">
        <v>2311.7430869999998</v>
      </c>
      <c r="F97" s="2">
        <v>40483.461690999997</v>
      </c>
      <c r="G97" s="2">
        <v>40661.917219999996</v>
      </c>
      <c r="H97" s="2">
        <v>803.30962499999998</v>
      </c>
      <c r="I97" s="2">
        <v>5646.4969220000003</v>
      </c>
      <c r="J97" s="2">
        <v>15677.023256999999</v>
      </c>
      <c r="K97" s="2">
        <v>12579.962522</v>
      </c>
      <c r="L97" s="2">
        <v>997.79980699999999</v>
      </c>
      <c r="M97" s="2">
        <v>880.56657099999995</v>
      </c>
      <c r="N97" s="2">
        <v>6233.6107540000003</v>
      </c>
      <c r="O97" s="2">
        <v>3599.9705570000001</v>
      </c>
      <c r="P97" s="2">
        <v>30.713080999999999</v>
      </c>
      <c r="Q97" s="2">
        <v>357.06811699999997</v>
      </c>
      <c r="R97" s="2">
        <v>8289.4824659999995</v>
      </c>
      <c r="S97" s="2">
        <v>7065.5761169999996</v>
      </c>
      <c r="T97" s="2">
        <v>3664.296652</v>
      </c>
      <c r="U97" s="2">
        <v>397.81505900000002</v>
      </c>
      <c r="V97" s="2">
        <v>940.88909899999999</v>
      </c>
      <c r="W97" s="1">
        <v>100.3937791</v>
      </c>
      <c r="X97" s="1">
        <v>8.4064130000000006</v>
      </c>
      <c r="Y97" s="1">
        <v>54.218589999999999</v>
      </c>
      <c r="Z97" s="1">
        <v>35.01876</v>
      </c>
      <c r="AA97" s="1">
        <v>69209817</v>
      </c>
      <c r="AB97" s="3">
        <v>217667.29799999998</v>
      </c>
    </row>
    <row r="98" spans="1:28" ht="19" x14ac:dyDescent="0.25">
      <c r="A98" s="1">
        <v>2017</v>
      </c>
      <c r="B98" s="1" t="s">
        <v>47</v>
      </c>
      <c r="C98" s="1" t="str">
        <f ca="1">IFERROR(__xludf.DUMMYFUNCTION("CONCAT(B98,TO_TEXT(A98))"),"Kanchanaburi2017")</f>
        <v>Kanchanaburi2017</v>
      </c>
      <c r="D98" s="2">
        <v>21781.798942999998</v>
      </c>
      <c r="E98" s="2">
        <v>2095.1633729999999</v>
      </c>
      <c r="F98" s="2">
        <v>23781.249102000002</v>
      </c>
      <c r="G98" s="2">
        <v>2550.157588</v>
      </c>
      <c r="H98" s="2">
        <v>468.30543899999998</v>
      </c>
      <c r="I98" s="2">
        <v>2734.525682</v>
      </c>
      <c r="J98" s="2">
        <v>11767.9625</v>
      </c>
      <c r="K98" s="2">
        <v>2879.1826729999998</v>
      </c>
      <c r="L98" s="2">
        <v>2829.5974190000002</v>
      </c>
      <c r="M98" s="2">
        <v>538.41231800000003</v>
      </c>
      <c r="N98" s="2">
        <v>4030.736703</v>
      </c>
      <c r="O98" s="2">
        <v>2854.4247220000002</v>
      </c>
      <c r="P98" s="2">
        <v>76.678925000000007</v>
      </c>
      <c r="Q98" s="2">
        <v>2340.5899319999999</v>
      </c>
      <c r="R98" s="2">
        <v>7891.9931369999995</v>
      </c>
      <c r="S98" s="2">
        <v>5432.0433449999991</v>
      </c>
      <c r="T98" s="2">
        <v>2556.21974</v>
      </c>
      <c r="U98" s="2">
        <v>276.662328</v>
      </c>
      <c r="V98" s="2">
        <v>734.06762600000002</v>
      </c>
      <c r="W98" s="1">
        <v>100.3937791</v>
      </c>
      <c r="X98" s="1">
        <v>8.4064130000000006</v>
      </c>
      <c r="Y98" s="1">
        <v>54.218589999999999</v>
      </c>
      <c r="Z98" s="1">
        <v>35.01876</v>
      </c>
      <c r="AA98" s="1">
        <v>69209817</v>
      </c>
      <c r="AB98" s="3">
        <v>118313.371</v>
      </c>
    </row>
    <row r="99" spans="1:28" ht="19" x14ac:dyDescent="0.25">
      <c r="A99" s="1">
        <v>2017</v>
      </c>
      <c r="B99" s="1" t="s">
        <v>48</v>
      </c>
      <c r="C99" s="1" t="str">
        <f ca="1">IFERROR(__xludf.DUMMYFUNCTION("CONCAT(B99,TO_TEXT(A99))"),"Suphan Buri2017")</f>
        <v>Suphan Buri2017</v>
      </c>
      <c r="D99" s="2">
        <v>25555.787801999999</v>
      </c>
      <c r="E99" s="2">
        <v>3476.8205119999998</v>
      </c>
      <c r="F99" s="2">
        <v>13017.896102000001</v>
      </c>
      <c r="G99" s="2">
        <v>1427.07242</v>
      </c>
      <c r="H99" s="2">
        <v>495.72107999999997</v>
      </c>
      <c r="I99" s="2">
        <v>3400.6108129999998</v>
      </c>
      <c r="J99" s="2">
        <v>11535.548954</v>
      </c>
      <c r="K99" s="2">
        <v>2582.053351</v>
      </c>
      <c r="L99" s="2">
        <v>753.59362099999998</v>
      </c>
      <c r="M99" s="2">
        <v>591.124279</v>
      </c>
      <c r="N99" s="2">
        <v>5343.2384659999998</v>
      </c>
      <c r="O99" s="2">
        <v>4010.8004820000001</v>
      </c>
      <c r="P99" s="2">
        <v>27.327780000000001</v>
      </c>
      <c r="Q99" s="2">
        <v>256.040119</v>
      </c>
      <c r="R99" s="2">
        <v>2665.5402250000002</v>
      </c>
      <c r="S99" s="2">
        <v>7699.6934460000002</v>
      </c>
      <c r="T99" s="2">
        <v>3174.3509260000001</v>
      </c>
      <c r="U99" s="2">
        <v>360.43180999999998</v>
      </c>
      <c r="V99" s="2">
        <v>625.12934700000005</v>
      </c>
      <c r="W99" s="1">
        <v>100.3937791</v>
      </c>
      <c r="X99" s="1">
        <v>8.4064130000000006</v>
      </c>
      <c r="Y99" s="1">
        <v>54.218589999999999</v>
      </c>
      <c r="Z99" s="1">
        <v>35.01876</v>
      </c>
      <c r="AA99" s="1">
        <v>69209817</v>
      </c>
      <c r="AB99" s="3">
        <v>101977.31000000001</v>
      </c>
    </row>
    <row r="100" spans="1:28" ht="19" x14ac:dyDescent="0.25">
      <c r="A100" s="1">
        <v>2017</v>
      </c>
      <c r="B100" s="1" t="s">
        <v>49</v>
      </c>
      <c r="C100" s="1" t="str">
        <f ca="1">IFERROR(__xludf.DUMMYFUNCTION("CONCAT(B100,TO_TEXT(A100))"),"Nakhon Pathom2017")</f>
        <v>Nakhon Pathom2017</v>
      </c>
      <c r="D100" s="2">
        <v>20316.885881999999</v>
      </c>
      <c r="E100" s="2">
        <v>1967.9820259999999</v>
      </c>
      <c r="F100" s="2">
        <v>175766.186594</v>
      </c>
      <c r="G100" s="2">
        <v>4810.6316889999998</v>
      </c>
      <c r="H100" s="2">
        <v>1495.813189</v>
      </c>
      <c r="I100" s="2">
        <v>9597.9550569999992</v>
      </c>
      <c r="J100" s="2">
        <v>40658.806908999999</v>
      </c>
      <c r="K100" s="2">
        <v>7450.8732310000005</v>
      </c>
      <c r="L100" s="2">
        <v>1673.5589050000001</v>
      </c>
      <c r="M100" s="2">
        <v>2043.6483920000001</v>
      </c>
      <c r="N100" s="2">
        <v>11600.498347000001</v>
      </c>
      <c r="O100" s="2">
        <v>4463.8949839999996</v>
      </c>
      <c r="P100" s="2">
        <v>1508.459824</v>
      </c>
      <c r="Q100" s="2">
        <v>756.32751699999994</v>
      </c>
      <c r="R100" s="2">
        <v>6635.4551940000001</v>
      </c>
      <c r="S100" s="2">
        <v>32803.659920999999</v>
      </c>
      <c r="T100" s="2">
        <v>4047.1215969999998</v>
      </c>
      <c r="U100" s="2">
        <v>488.20415500000001</v>
      </c>
      <c r="V100" s="2">
        <v>1422.0379359999999</v>
      </c>
      <c r="W100" s="1">
        <v>100.3937791</v>
      </c>
      <c r="X100" s="1">
        <v>8.4064130000000006</v>
      </c>
      <c r="Y100" s="1">
        <v>54.218589999999999</v>
      </c>
      <c r="Z100" s="1">
        <v>35.01876</v>
      </c>
      <c r="AA100" s="1">
        <v>69209817</v>
      </c>
      <c r="AB100" s="3">
        <v>281055.92600000004</v>
      </c>
    </row>
    <row r="101" spans="1:28" ht="19" x14ac:dyDescent="0.25">
      <c r="A101" s="1">
        <v>2017</v>
      </c>
      <c r="B101" s="1" t="s">
        <v>50</v>
      </c>
      <c r="C101" s="1" t="str">
        <f ca="1">IFERROR(__xludf.DUMMYFUNCTION("CONCAT(B101,TO_TEXT(A101))"),"Samut Sakhon2017")</f>
        <v>Samut Sakhon2017</v>
      </c>
      <c r="D101" s="2">
        <v>7585.2311030000001</v>
      </c>
      <c r="E101" s="2">
        <v>846.70461599999999</v>
      </c>
      <c r="F101" s="2">
        <v>268142.58500999998</v>
      </c>
      <c r="G101" s="2">
        <v>8596.610596999999</v>
      </c>
      <c r="H101" s="2">
        <v>2701.901715</v>
      </c>
      <c r="I101" s="2">
        <v>6979.1529700000001</v>
      </c>
      <c r="J101" s="2">
        <v>53270.652711999996</v>
      </c>
      <c r="K101" s="2">
        <v>5473.2769510000007</v>
      </c>
      <c r="L101" s="2">
        <v>732.68115299999999</v>
      </c>
      <c r="M101" s="2">
        <v>2213.2284079999999</v>
      </c>
      <c r="N101" s="2">
        <v>8907.4927029999999</v>
      </c>
      <c r="O101" s="2">
        <v>5435.6883459999999</v>
      </c>
      <c r="P101" s="2">
        <v>634.70703800000001</v>
      </c>
      <c r="Q101" s="2">
        <v>2480.9059229999998</v>
      </c>
      <c r="R101" s="2">
        <v>4337.4674910000003</v>
      </c>
      <c r="S101" s="2">
        <v>1715.656291</v>
      </c>
      <c r="T101" s="2">
        <v>4736.7495089999993</v>
      </c>
      <c r="U101" s="2">
        <v>556.66179599999998</v>
      </c>
      <c r="V101" s="2">
        <v>1208.0073749999999</v>
      </c>
      <c r="W101" s="1">
        <v>100.3937791</v>
      </c>
      <c r="X101" s="1">
        <v>8.4064130000000006</v>
      </c>
      <c r="Y101" s="1">
        <v>54.218589999999999</v>
      </c>
      <c r="Z101" s="1">
        <v>35.01876</v>
      </c>
      <c r="AA101" s="1">
        <v>69209817</v>
      </c>
      <c r="AB101" s="3">
        <v>375087.07399999996</v>
      </c>
    </row>
    <row r="102" spans="1:28" ht="19" x14ac:dyDescent="0.25">
      <c r="A102" s="1">
        <v>2017</v>
      </c>
      <c r="B102" s="1" t="s">
        <v>51</v>
      </c>
      <c r="C102" s="1" t="str">
        <f ca="1">IFERROR(__xludf.DUMMYFUNCTION("CONCAT(B102,TO_TEXT(A102))"),"Samut Songkhram2017")</f>
        <v>Samut Songkhram2017</v>
      </c>
      <c r="D102" s="2">
        <v>5057.8498150000005</v>
      </c>
      <c r="E102" s="2">
        <v>134.72392400000001</v>
      </c>
      <c r="F102" s="2">
        <v>4869.3781440000002</v>
      </c>
      <c r="G102" s="2">
        <v>444.57913200000002</v>
      </c>
      <c r="H102" s="2">
        <v>153.59628900000001</v>
      </c>
      <c r="I102" s="2">
        <v>1315.7429219999999</v>
      </c>
      <c r="J102" s="2">
        <v>4148.2988340000002</v>
      </c>
      <c r="K102" s="2">
        <v>1634.992823</v>
      </c>
      <c r="L102" s="2">
        <v>294.82626399999998</v>
      </c>
      <c r="M102" s="2">
        <v>240.26452499999999</v>
      </c>
      <c r="N102" s="2">
        <v>1657.4011860000001</v>
      </c>
      <c r="O102" s="2">
        <v>1042.8535380000001</v>
      </c>
      <c r="P102" s="2">
        <v>6.975422</v>
      </c>
      <c r="Q102" s="2">
        <v>94.099787000000006</v>
      </c>
      <c r="R102" s="2">
        <v>913.53717200000006</v>
      </c>
      <c r="S102" s="2">
        <v>1327.7576340000001</v>
      </c>
      <c r="T102" s="2">
        <v>909.09550300000001</v>
      </c>
      <c r="U102" s="2">
        <v>153.89272099999999</v>
      </c>
      <c r="V102" s="2">
        <v>431.77031499999998</v>
      </c>
      <c r="W102" s="1">
        <v>100.3937791</v>
      </c>
      <c r="X102" s="1">
        <v>8.4064130000000006</v>
      </c>
      <c r="Y102" s="1">
        <v>54.218589999999999</v>
      </c>
      <c r="Z102" s="1">
        <v>35.01876</v>
      </c>
      <c r="AA102" s="1">
        <v>69209817</v>
      </c>
      <c r="AB102" s="3">
        <v>135543.12400000001</v>
      </c>
    </row>
    <row r="103" spans="1:28" ht="19" x14ac:dyDescent="0.25">
      <c r="A103" s="1">
        <v>2017</v>
      </c>
      <c r="B103" s="1" t="s">
        <v>52</v>
      </c>
      <c r="C103" s="1" t="str">
        <f ca="1">IFERROR(__xludf.DUMMYFUNCTION("CONCAT(B103,TO_TEXT(A103))"),"Phetchaburi2017")</f>
        <v>Phetchaburi2017</v>
      </c>
      <c r="D103" s="2">
        <v>8046.6160200000004</v>
      </c>
      <c r="E103" s="2">
        <v>2732.2473770000001</v>
      </c>
      <c r="F103" s="2">
        <v>16350.692396</v>
      </c>
      <c r="G103" s="2">
        <v>1594.7302099999999</v>
      </c>
      <c r="H103" s="2">
        <v>207.49617799999999</v>
      </c>
      <c r="I103" s="2">
        <v>3339.2495429999999</v>
      </c>
      <c r="J103" s="2">
        <v>6494.4613440000003</v>
      </c>
      <c r="K103" s="2">
        <v>3104.4583710000002</v>
      </c>
      <c r="L103" s="2">
        <v>4224.4089599999998</v>
      </c>
      <c r="M103" s="2">
        <v>556.20847500000002</v>
      </c>
      <c r="N103" s="2">
        <v>3962.9716429999999</v>
      </c>
      <c r="O103" s="2">
        <v>2726.1385359999999</v>
      </c>
      <c r="P103" s="2">
        <v>30.832661000000002</v>
      </c>
      <c r="Q103" s="2">
        <v>851.990678</v>
      </c>
      <c r="R103" s="2">
        <v>6409.7354470000009</v>
      </c>
      <c r="S103" s="2">
        <v>6038.2807679999996</v>
      </c>
      <c r="T103" s="2">
        <v>1982.6921580000001</v>
      </c>
      <c r="U103" s="2">
        <v>171.775272</v>
      </c>
      <c r="V103" s="2">
        <v>447.37271700000002</v>
      </c>
      <c r="W103" s="1">
        <v>100.3937791</v>
      </c>
      <c r="X103" s="1">
        <v>8.4064130000000006</v>
      </c>
      <c r="Y103" s="1">
        <v>54.218589999999999</v>
      </c>
      <c r="Z103" s="1">
        <v>35.01876</v>
      </c>
      <c r="AA103" s="1">
        <v>69209817</v>
      </c>
      <c r="AB103" s="3">
        <v>139191.67999999999</v>
      </c>
    </row>
    <row r="104" spans="1:28" ht="19" x14ac:dyDescent="0.25">
      <c r="A104" s="1">
        <v>2017</v>
      </c>
      <c r="B104" s="1" t="s">
        <v>53</v>
      </c>
      <c r="C104" s="1" t="str">
        <f ca="1">IFERROR(__xludf.DUMMYFUNCTION("CONCAT(B104,TO_TEXT(A104))"),"Prachuap Khiri Khan2017")</f>
        <v>Prachuap Khiri Khan2017</v>
      </c>
      <c r="D104" s="2">
        <v>18995.812921000001</v>
      </c>
      <c r="E104" s="2">
        <v>772.66204400000004</v>
      </c>
      <c r="F104" s="2">
        <v>25355.546572000003</v>
      </c>
      <c r="G104" s="2">
        <v>1784.703714</v>
      </c>
      <c r="H104" s="2">
        <v>293.56861600000002</v>
      </c>
      <c r="I104" s="2">
        <v>3481.0062969999999</v>
      </c>
      <c r="J104" s="2">
        <v>11155.544957</v>
      </c>
      <c r="K104" s="2">
        <v>3265.9193030000001</v>
      </c>
      <c r="L104" s="2">
        <v>10599.579686000001</v>
      </c>
      <c r="M104" s="2">
        <v>857.94248800000003</v>
      </c>
      <c r="N104" s="2">
        <v>4582.9245950000004</v>
      </c>
      <c r="O104" s="2">
        <v>2541.969552</v>
      </c>
      <c r="P104" s="2">
        <v>269.68970400000001</v>
      </c>
      <c r="Q104" s="2">
        <v>1088.795204</v>
      </c>
      <c r="R104" s="2">
        <v>3319.5342780000001</v>
      </c>
      <c r="S104" s="2">
        <v>2671.0656779999999</v>
      </c>
      <c r="T104" s="2">
        <v>1897.1741300000001</v>
      </c>
      <c r="U104" s="2">
        <v>359.14025099999998</v>
      </c>
      <c r="V104" s="2">
        <v>736.17803200000003</v>
      </c>
      <c r="W104" s="1">
        <v>100.3937791</v>
      </c>
      <c r="X104" s="1">
        <v>8.4064130000000006</v>
      </c>
      <c r="Y104" s="1">
        <v>54.218589999999999</v>
      </c>
      <c r="Z104" s="1">
        <v>35.01876</v>
      </c>
      <c r="AA104" s="1">
        <v>69209817</v>
      </c>
      <c r="AB104" s="3">
        <v>192603.734</v>
      </c>
    </row>
    <row r="105" spans="1:28" ht="19" x14ac:dyDescent="0.25">
      <c r="A105" s="1">
        <v>2017</v>
      </c>
      <c r="B105" s="1" t="s">
        <v>54</v>
      </c>
      <c r="C105" s="1" t="str">
        <f ca="1">IFERROR(__xludf.DUMMYFUNCTION("CONCAT(B105,TO_TEXT(A105))"),"Chiang Mai2017")</f>
        <v>Chiang Mai2017</v>
      </c>
      <c r="D105" s="2">
        <v>40593.414636000001</v>
      </c>
      <c r="E105" s="2">
        <v>1317.6455000000001</v>
      </c>
      <c r="F105" s="2">
        <v>20406.690169000001</v>
      </c>
      <c r="G105" s="2">
        <v>3440.3898220000001</v>
      </c>
      <c r="H105" s="2">
        <v>1097.41716</v>
      </c>
      <c r="I105" s="2">
        <v>13955.647512</v>
      </c>
      <c r="J105" s="2">
        <v>31488.478201000002</v>
      </c>
      <c r="K105" s="2">
        <v>14143.423828000001</v>
      </c>
      <c r="L105" s="2">
        <v>19331.593904000001</v>
      </c>
      <c r="M105" s="2">
        <v>3602.1027960000001</v>
      </c>
      <c r="N105" s="2">
        <v>18259.759765999999</v>
      </c>
      <c r="O105" s="2">
        <v>9343.4769880000003</v>
      </c>
      <c r="P105" s="2">
        <v>553.55272400000001</v>
      </c>
      <c r="Q105" s="2">
        <v>4592.2857940000004</v>
      </c>
      <c r="R105" s="2">
        <v>12969.873752</v>
      </c>
      <c r="S105" s="2">
        <v>19565.688711999999</v>
      </c>
      <c r="T105" s="2">
        <v>12108.149263000001</v>
      </c>
      <c r="U105" s="2">
        <v>608.31634099999997</v>
      </c>
      <c r="V105" s="2">
        <v>4339.5582649999997</v>
      </c>
      <c r="W105" s="1">
        <v>100.3937791</v>
      </c>
      <c r="X105" s="1">
        <v>8.4064130000000006</v>
      </c>
      <c r="Y105" s="1">
        <v>54.218589999999999</v>
      </c>
      <c r="Z105" s="1">
        <v>35.01876</v>
      </c>
      <c r="AA105" s="1">
        <v>69209817</v>
      </c>
      <c r="AB105" s="3">
        <v>129017.124</v>
      </c>
    </row>
    <row r="106" spans="1:28" ht="19" x14ac:dyDescent="0.25">
      <c r="A106" s="1">
        <v>2017</v>
      </c>
      <c r="B106" s="1" t="s">
        <v>55</v>
      </c>
      <c r="C106" s="1" t="str">
        <f ca="1">IFERROR(__xludf.DUMMYFUNCTION("CONCAT(B106,TO_TEXT(A106))"),"Lamphun2017")</f>
        <v>Lamphun2017</v>
      </c>
      <c r="D106" s="2">
        <v>16591.901872999999</v>
      </c>
      <c r="E106" s="2">
        <v>210.44670199999999</v>
      </c>
      <c r="F106" s="2">
        <v>34574.014717999999</v>
      </c>
      <c r="G106" s="2">
        <v>1410.860281</v>
      </c>
      <c r="H106" s="2">
        <v>843.22608500000001</v>
      </c>
      <c r="I106" s="2">
        <v>1724.7803160000001</v>
      </c>
      <c r="J106" s="2">
        <v>9923.2918369999988</v>
      </c>
      <c r="K106" s="2">
        <v>522.77179799999999</v>
      </c>
      <c r="L106" s="2">
        <v>226.154292</v>
      </c>
      <c r="M106" s="2">
        <v>475.31479999999999</v>
      </c>
      <c r="N106" s="2">
        <v>2756.8185279999998</v>
      </c>
      <c r="O106" s="2">
        <v>1613.749251</v>
      </c>
      <c r="P106" s="2">
        <v>10.913646999999999</v>
      </c>
      <c r="Q106" s="2">
        <v>175.80685800000001</v>
      </c>
      <c r="R106" s="2">
        <v>1460.5731149999999</v>
      </c>
      <c r="S106" s="2">
        <v>2592.117252</v>
      </c>
      <c r="T106" s="2">
        <v>1485.445551</v>
      </c>
      <c r="U106" s="2">
        <v>413.56237299999998</v>
      </c>
      <c r="V106" s="2">
        <v>525.33554200000003</v>
      </c>
      <c r="W106" s="1">
        <v>100.3937791</v>
      </c>
      <c r="X106" s="1">
        <v>8.4064130000000006</v>
      </c>
      <c r="Y106" s="1">
        <v>54.218589999999999</v>
      </c>
      <c r="Z106" s="1">
        <v>35.01876</v>
      </c>
      <c r="AA106" s="1">
        <v>69209817</v>
      </c>
      <c r="AB106" s="3">
        <v>193066.103</v>
      </c>
    </row>
    <row r="107" spans="1:28" ht="19" x14ac:dyDescent="0.25">
      <c r="A107" s="1">
        <v>2017</v>
      </c>
      <c r="B107" s="1" t="s">
        <v>56</v>
      </c>
      <c r="C107" s="1" t="str">
        <f ca="1">IFERROR(__xludf.DUMMYFUNCTION("CONCAT(B107,TO_TEXT(A107))"),"Lampang2017")</f>
        <v>Lampang2017</v>
      </c>
      <c r="D107" s="2">
        <v>7776.0217270000003</v>
      </c>
      <c r="E107" s="2">
        <v>13452.821145999998</v>
      </c>
      <c r="F107" s="2">
        <v>8281.0542609999993</v>
      </c>
      <c r="G107" s="2">
        <v>3971.3418539999998</v>
      </c>
      <c r="H107" s="2">
        <v>211.90356199999999</v>
      </c>
      <c r="I107" s="2">
        <v>3284.4306019999999</v>
      </c>
      <c r="J107" s="2">
        <v>8143.5671380000003</v>
      </c>
      <c r="K107" s="2">
        <v>1497.4238210000001</v>
      </c>
      <c r="L107" s="2">
        <v>544.78556100000003</v>
      </c>
      <c r="M107" s="2">
        <v>450.38040100000001</v>
      </c>
      <c r="N107" s="2">
        <v>4552.9581120000003</v>
      </c>
      <c r="O107" s="2">
        <v>2897.6666420000001</v>
      </c>
      <c r="P107" s="2">
        <v>35.615696</v>
      </c>
      <c r="Q107" s="2">
        <v>243.95803599999999</v>
      </c>
      <c r="R107" s="2">
        <v>4135.6514850000003</v>
      </c>
      <c r="S107" s="2">
        <v>6676.7505729999993</v>
      </c>
      <c r="T107" s="2">
        <v>2820.4182049999999</v>
      </c>
      <c r="U107" s="2">
        <v>157.007554</v>
      </c>
      <c r="V107" s="2">
        <v>878.28612899999996</v>
      </c>
      <c r="W107" s="1">
        <v>100.3937791</v>
      </c>
      <c r="X107" s="1">
        <v>8.4064130000000006</v>
      </c>
      <c r="Y107" s="1">
        <v>54.218589999999999</v>
      </c>
      <c r="Z107" s="1">
        <v>35.01876</v>
      </c>
      <c r="AA107" s="1">
        <v>69209817</v>
      </c>
      <c r="AB107" s="3">
        <v>97276.100999999995</v>
      </c>
    </row>
    <row r="108" spans="1:28" ht="19" x14ac:dyDescent="0.25">
      <c r="A108" s="1">
        <v>2017</v>
      </c>
      <c r="B108" s="1" t="s">
        <v>57</v>
      </c>
      <c r="C108" s="1" t="str">
        <f ca="1">IFERROR(__xludf.DUMMYFUNCTION("CONCAT(B108,TO_TEXT(A108))"),"Uttaradit2017")</f>
        <v>Uttaradit2017</v>
      </c>
      <c r="D108" s="2">
        <v>10745.097592999999</v>
      </c>
      <c r="E108" s="2">
        <v>562.08099700000002</v>
      </c>
      <c r="F108" s="2">
        <v>4367.0725069999999</v>
      </c>
      <c r="G108" s="2">
        <v>1346.2924599999999</v>
      </c>
      <c r="H108" s="2">
        <v>117.147499</v>
      </c>
      <c r="I108" s="2">
        <v>1903.04153</v>
      </c>
      <c r="J108" s="2">
        <v>4618.6982600000001</v>
      </c>
      <c r="K108" s="2">
        <v>624.60337800000002</v>
      </c>
      <c r="L108" s="2">
        <v>86.539682999999997</v>
      </c>
      <c r="M108" s="2">
        <v>338.46264600000001</v>
      </c>
      <c r="N108" s="2">
        <v>3026.5975920000001</v>
      </c>
      <c r="O108" s="2">
        <v>1715.9781129999999</v>
      </c>
      <c r="P108" s="2">
        <v>8.0313680000000005</v>
      </c>
      <c r="Q108" s="2">
        <v>59.058743</v>
      </c>
      <c r="R108" s="2">
        <v>2495.567548</v>
      </c>
      <c r="S108" s="2">
        <v>3416.5326180000002</v>
      </c>
      <c r="T108" s="2">
        <v>1200.4892359999999</v>
      </c>
      <c r="U108" s="2">
        <v>116.261329</v>
      </c>
      <c r="V108" s="2">
        <v>309.06123700000001</v>
      </c>
      <c r="W108" s="1">
        <v>100.3937791</v>
      </c>
      <c r="X108" s="1">
        <v>8.4064130000000006</v>
      </c>
      <c r="Y108" s="1">
        <v>54.218589999999999</v>
      </c>
      <c r="Z108" s="1">
        <v>35.01876</v>
      </c>
      <c r="AA108" s="1">
        <v>69209817</v>
      </c>
      <c r="AB108" s="3">
        <v>88365.527000000002</v>
      </c>
    </row>
    <row r="109" spans="1:28" ht="19" x14ac:dyDescent="0.25">
      <c r="A109" s="1">
        <v>2017</v>
      </c>
      <c r="B109" s="1" t="s">
        <v>58</v>
      </c>
      <c r="C109" s="1" t="str">
        <f ca="1">IFERROR(__xludf.DUMMYFUNCTION("CONCAT(B109,TO_TEXT(A109))"),"Phrae2017")</f>
        <v>Phrae2017</v>
      </c>
      <c r="D109" s="2">
        <v>4885.0157649999992</v>
      </c>
      <c r="E109" s="2">
        <v>621.69653800000003</v>
      </c>
      <c r="F109" s="2">
        <v>2758.301191</v>
      </c>
      <c r="G109" s="2">
        <v>425.750542</v>
      </c>
      <c r="H109" s="2">
        <v>140.64504700000001</v>
      </c>
      <c r="I109" s="2">
        <v>1532.6181329999999</v>
      </c>
      <c r="J109" s="2">
        <v>2912.4722750000001</v>
      </c>
      <c r="K109" s="2">
        <v>972.627792</v>
      </c>
      <c r="L109" s="2">
        <v>270.82358900000003</v>
      </c>
      <c r="M109" s="2">
        <v>393.30192699999998</v>
      </c>
      <c r="N109" s="2">
        <v>2742.1958540000001</v>
      </c>
      <c r="O109" s="2">
        <v>1485.0326560000001</v>
      </c>
      <c r="P109" s="2">
        <v>7.119999</v>
      </c>
      <c r="Q109" s="2">
        <v>30.082053999999999</v>
      </c>
      <c r="R109" s="2">
        <v>2634.1071219999999</v>
      </c>
      <c r="S109" s="2">
        <v>4382.2962509999998</v>
      </c>
      <c r="T109" s="2">
        <v>1512.8063279999999</v>
      </c>
      <c r="U109" s="2">
        <v>104.54089399999999</v>
      </c>
      <c r="V109" s="2">
        <v>372.22008299999999</v>
      </c>
      <c r="W109" s="1">
        <v>100.3937791</v>
      </c>
      <c r="X109" s="1">
        <v>8.4064130000000006</v>
      </c>
      <c r="Y109" s="1">
        <v>54.218589999999999</v>
      </c>
      <c r="Z109" s="1">
        <v>35.01876</v>
      </c>
      <c r="AA109" s="1">
        <v>69209817</v>
      </c>
      <c r="AB109" s="3">
        <v>71543.373999999996</v>
      </c>
    </row>
    <row r="110" spans="1:28" ht="19" x14ac:dyDescent="0.25">
      <c r="A110" s="1">
        <v>2017</v>
      </c>
      <c r="B110" s="1" t="s">
        <v>59</v>
      </c>
      <c r="C110" s="1" t="str">
        <f ca="1">IFERROR(__xludf.DUMMYFUNCTION("CONCAT(B110,TO_TEXT(A110))"),"Nan2017")</f>
        <v>Nan2017</v>
      </c>
      <c r="D110" s="2">
        <v>8931.5344960000002</v>
      </c>
      <c r="E110" s="2">
        <v>257.37374399999999</v>
      </c>
      <c r="F110" s="2">
        <v>2065.849991</v>
      </c>
      <c r="G110" s="2">
        <v>332.86726299999998</v>
      </c>
      <c r="H110" s="2">
        <v>100.10005700000001</v>
      </c>
      <c r="I110" s="2">
        <v>1855.215324</v>
      </c>
      <c r="J110" s="2">
        <v>3735.7603899999999</v>
      </c>
      <c r="K110" s="2">
        <v>615.93401100000005</v>
      </c>
      <c r="L110" s="2">
        <v>174.16438299999999</v>
      </c>
      <c r="M110" s="2">
        <v>307.73488400000002</v>
      </c>
      <c r="N110" s="2">
        <v>2824.9065139999998</v>
      </c>
      <c r="O110" s="2">
        <v>1601.7587129999999</v>
      </c>
      <c r="P110" s="2">
        <v>1.4411579999999999</v>
      </c>
      <c r="Q110" s="2">
        <v>113.969585</v>
      </c>
      <c r="R110" s="2">
        <v>2746.1844919999999</v>
      </c>
      <c r="S110" s="2">
        <v>3913.9315689999999</v>
      </c>
      <c r="T110" s="2">
        <v>1341.2075139999999</v>
      </c>
      <c r="U110" s="2">
        <v>83.817093999999997</v>
      </c>
      <c r="V110" s="2">
        <v>426.33883600000001</v>
      </c>
      <c r="W110" s="1">
        <v>100.3937791</v>
      </c>
      <c r="X110" s="1">
        <v>8.4064130000000006</v>
      </c>
      <c r="Y110" s="1">
        <v>54.218589999999999</v>
      </c>
      <c r="Z110" s="1">
        <v>35.01876</v>
      </c>
      <c r="AA110" s="1">
        <v>69209817</v>
      </c>
      <c r="AB110" s="3">
        <v>70339.364000000001</v>
      </c>
    </row>
    <row r="111" spans="1:28" ht="19" x14ac:dyDescent="0.25">
      <c r="A111" s="1">
        <v>2017</v>
      </c>
      <c r="B111" s="1" t="s">
        <v>60</v>
      </c>
      <c r="C111" s="1" t="str">
        <f ca="1">IFERROR(__xludf.DUMMYFUNCTION("CONCAT(B111,TO_TEXT(A111))"),"Phayao2017")</f>
        <v>Phayao2017</v>
      </c>
      <c r="D111" s="2">
        <v>12096.163227000001</v>
      </c>
      <c r="E111" s="2">
        <v>99.346147000000002</v>
      </c>
      <c r="F111" s="2">
        <v>1775.846585</v>
      </c>
      <c r="G111" s="2">
        <v>384.87644699999998</v>
      </c>
      <c r="H111" s="2">
        <v>112.62538499999999</v>
      </c>
      <c r="I111" s="2">
        <v>1857.726052</v>
      </c>
      <c r="J111" s="2">
        <v>4252.217936</v>
      </c>
      <c r="K111" s="2">
        <v>638.45794100000001</v>
      </c>
      <c r="L111" s="2">
        <v>128.427099</v>
      </c>
      <c r="M111" s="2">
        <v>269.96532300000001</v>
      </c>
      <c r="N111" s="2">
        <v>2849.1209439999998</v>
      </c>
      <c r="O111" s="2">
        <v>1406.540532</v>
      </c>
      <c r="P111" s="2">
        <v>7.9293079999999998</v>
      </c>
      <c r="Q111" s="2">
        <v>51.126666999999998</v>
      </c>
      <c r="R111" s="2">
        <v>2587.807785</v>
      </c>
      <c r="S111" s="2">
        <v>4684.5636689999992</v>
      </c>
      <c r="T111" s="2">
        <v>1620.8072850000001</v>
      </c>
      <c r="U111" s="2">
        <v>168.365498</v>
      </c>
      <c r="V111" s="2">
        <v>436.742726</v>
      </c>
      <c r="W111" s="1">
        <v>100.3937791</v>
      </c>
      <c r="X111" s="1">
        <v>8.4064130000000006</v>
      </c>
      <c r="Y111" s="1">
        <v>54.218589999999999</v>
      </c>
      <c r="Z111" s="1">
        <v>35.01876</v>
      </c>
      <c r="AA111" s="1">
        <v>69209817</v>
      </c>
      <c r="AB111" s="3">
        <v>91079.281000000003</v>
      </c>
    </row>
    <row r="112" spans="1:28" ht="19" x14ac:dyDescent="0.25">
      <c r="A112" s="1">
        <v>2017</v>
      </c>
      <c r="B112" s="1" t="s">
        <v>61</v>
      </c>
      <c r="C112" s="1" t="str">
        <f ca="1">IFERROR(__xludf.DUMMYFUNCTION("CONCAT(B112,TO_TEXT(A112))"),"Chiang Rai2017")</f>
        <v>Chiang Rai2017</v>
      </c>
      <c r="D112" s="2">
        <v>30992.813084000001</v>
      </c>
      <c r="E112" s="2">
        <v>829.526432</v>
      </c>
      <c r="F112" s="2">
        <v>5934.1318409999994</v>
      </c>
      <c r="G112" s="2">
        <v>1367.7554849999999</v>
      </c>
      <c r="H112" s="2">
        <v>334.71097300000002</v>
      </c>
      <c r="I112" s="2">
        <v>4750.3372569999992</v>
      </c>
      <c r="J112" s="2">
        <v>16915.153729999998</v>
      </c>
      <c r="K112" s="2">
        <v>3751.0652490000002</v>
      </c>
      <c r="L112" s="2">
        <v>3413.5599269999998</v>
      </c>
      <c r="M112" s="2">
        <v>972.85826799999995</v>
      </c>
      <c r="N112" s="2">
        <v>7889.4311150000003</v>
      </c>
      <c r="O112" s="2">
        <v>3922.52079</v>
      </c>
      <c r="P112" s="2">
        <v>152.56656799999999</v>
      </c>
      <c r="Q112" s="2">
        <v>543.48773300000005</v>
      </c>
      <c r="R112" s="2">
        <v>4821.4044400000002</v>
      </c>
      <c r="S112" s="2">
        <v>11751.944273999999</v>
      </c>
      <c r="T112" s="2">
        <v>3758.1672709999998</v>
      </c>
      <c r="U112" s="2">
        <v>236.95327800000001</v>
      </c>
      <c r="V112" s="2">
        <v>1335.0546609999999</v>
      </c>
      <c r="W112" s="1">
        <v>100.3937791</v>
      </c>
      <c r="X112" s="1">
        <v>8.4064130000000006</v>
      </c>
      <c r="Y112" s="1">
        <v>54.218590000000098</v>
      </c>
      <c r="Z112" s="1">
        <v>35.01876</v>
      </c>
      <c r="AA112" s="1">
        <v>69209817</v>
      </c>
      <c r="AB112" s="3">
        <v>89556.243000000002</v>
      </c>
    </row>
    <row r="113" spans="1:28" ht="19" x14ac:dyDescent="0.25">
      <c r="A113" s="1">
        <v>2017</v>
      </c>
      <c r="B113" s="1" t="s">
        <v>62</v>
      </c>
      <c r="C113" s="1" t="str">
        <f ca="1">IFERROR(__xludf.DUMMYFUNCTION("CONCAT(B113,TO_TEXT(A113))"),"Mae Hong Son2017")</f>
        <v>Mae Hong Son2017</v>
      </c>
      <c r="D113" s="2">
        <v>3352.4682899999998</v>
      </c>
      <c r="E113" s="2">
        <v>52.631430999999999</v>
      </c>
      <c r="F113" s="2">
        <v>663.80773699999997</v>
      </c>
      <c r="G113" s="2">
        <v>137.844052</v>
      </c>
      <c r="H113" s="2">
        <v>38.761029999999998</v>
      </c>
      <c r="I113" s="2">
        <v>1029.7259429999999</v>
      </c>
      <c r="J113" s="2">
        <v>1319.9935350000001</v>
      </c>
      <c r="K113" s="2">
        <v>273.09888599999999</v>
      </c>
      <c r="L113" s="2">
        <v>237.564662</v>
      </c>
      <c r="M113" s="2">
        <v>218.942565</v>
      </c>
      <c r="N113" s="2">
        <v>860.15846599999998</v>
      </c>
      <c r="O113" s="2">
        <v>541.62783100000001</v>
      </c>
      <c r="P113" s="2">
        <v>6.3699659999999998</v>
      </c>
      <c r="Q113" s="2">
        <v>67.177825999999996</v>
      </c>
      <c r="R113" s="2">
        <v>1055.857113</v>
      </c>
      <c r="S113" s="2">
        <v>2195.94623</v>
      </c>
      <c r="T113" s="2">
        <v>634.78779299999997</v>
      </c>
      <c r="U113" s="2">
        <v>30.265568999999999</v>
      </c>
      <c r="V113" s="2">
        <v>270.14187500000003</v>
      </c>
      <c r="W113" s="1">
        <v>100.3937791</v>
      </c>
      <c r="X113" s="1">
        <v>8.4064130000000006</v>
      </c>
      <c r="Y113" s="1">
        <v>54.218590000000098</v>
      </c>
      <c r="Z113" s="1">
        <v>35.01876</v>
      </c>
      <c r="AA113" s="1">
        <v>69209817</v>
      </c>
      <c r="AB113" s="3">
        <v>55661.291000000005</v>
      </c>
    </row>
    <row r="114" spans="1:28" ht="19" x14ac:dyDescent="0.25">
      <c r="A114" s="1">
        <v>2017</v>
      </c>
      <c r="B114" s="1" t="s">
        <v>63</v>
      </c>
      <c r="C114" s="1" t="str">
        <f ca="1">IFERROR(__xludf.DUMMYFUNCTION("CONCAT(B114,TO_TEXT(A114))"),"Nakhon Sawan2017")</f>
        <v>Nakhon Sawan2017</v>
      </c>
      <c r="D114" s="2">
        <v>31131.186027</v>
      </c>
      <c r="E114" s="2">
        <v>2427.1350499999999</v>
      </c>
      <c r="F114" s="2">
        <v>19976.954017</v>
      </c>
      <c r="G114" s="2">
        <v>1823.992497</v>
      </c>
      <c r="H114" s="2">
        <v>243.501</v>
      </c>
      <c r="I114" s="2">
        <v>3017.5237780000002</v>
      </c>
      <c r="J114" s="2">
        <v>15509.781779999999</v>
      </c>
      <c r="K114" s="2">
        <v>2466.7028169999999</v>
      </c>
      <c r="L114" s="2">
        <v>825.80643999999995</v>
      </c>
      <c r="M114" s="2">
        <v>846.31515000000002</v>
      </c>
      <c r="N114" s="2">
        <v>7294.7406039999996</v>
      </c>
      <c r="O114" s="2">
        <v>3940.0165470000002</v>
      </c>
      <c r="P114" s="2">
        <v>95.223928999999998</v>
      </c>
      <c r="Q114" s="2">
        <v>464.20066400000002</v>
      </c>
      <c r="R114" s="2">
        <v>5721.5014199999996</v>
      </c>
      <c r="S114" s="2">
        <v>8432.1160889999992</v>
      </c>
      <c r="T114" s="2">
        <v>4015.9994179999999</v>
      </c>
      <c r="U114" s="2">
        <v>282.06697700000001</v>
      </c>
      <c r="V114" s="2">
        <v>729.14587400000005</v>
      </c>
      <c r="W114" s="1">
        <v>100.3937791</v>
      </c>
      <c r="X114" s="1">
        <v>8.4064130000000006</v>
      </c>
      <c r="Y114" s="1">
        <v>54.218590000000198</v>
      </c>
      <c r="Z114" s="1">
        <v>35.01876</v>
      </c>
      <c r="AA114" s="1">
        <v>69209817</v>
      </c>
      <c r="AB114" s="3">
        <v>115413.69500000001</v>
      </c>
    </row>
    <row r="115" spans="1:28" ht="19" x14ac:dyDescent="0.25">
      <c r="A115" s="1">
        <v>2017</v>
      </c>
      <c r="B115" s="1" t="s">
        <v>64</v>
      </c>
      <c r="C115" s="1" t="str">
        <f ca="1">IFERROR(__xludf.DUMMYFUNCTION("CONCAT(B115,TO_TEXT(A115))"),"Uthai Thani2017")</f>
        <v>Uthai Thani2017</v>
      </c>
      <c r="D115" s="2">
        <v>10382.573908</v>
      </c>
      <c r="E115" s="2">
        <v>83.522846999999999</v>
      </c>
      <c r="F115" s="2">
        <v>5053.1294710000002</v>
      </c>
      <c r="G115" s="2">
        <v>303.29285399999998</v>
      </c>
      <c r="H115" s="2">
        <v>57.01896</v>
      </c>
      <c r="I115" s="2">
        <v>1153.188181</v>
      </c>
      <c r="J115" s="2">
        <v>3657.8095069999999</v>
      </c>
      <c r="K115" s="2">
        <v>478.86782799999997</v>
      </c>
      <c r="L115" s="2">
        <v>105.234172</v>
      </c>
      <c r="M115" s="2">
        <v>149.76161999999999</v>
      </c>
      <c r="N115" s="2">
        <v>1817.2413590000001</v>
      </c>
      <c r="O115" s="2">
        <v>963.73440400000004</v>
      </c>
      <c r="P115" s="2">
        <v>8.4216280000000001</v>
      </c>
      <c r="Q115" s="2">
        <v>43.245727000000002</v>
      </c>
      <c r="R115" s="2">
        <v>1089.4703790000001</v>
      </c>
      <c r="S115" s="2">
        <v>2360.2769269999999</v>
      </c>
      <c r="T115" s="2">
        <v>780.75308900000005</v>
      </c>
      <c r="U115" s="2">
        <v>75.175377999999995</v>
      </c>
      <c r="V115" s="2">
        <v>225.88977</v>
      </c>
      <c r="W115" s="1">
        <v>100.3937791</v>
      </c>
      <c r="X115" s="1">
        <v>8.4064130000000006</v>
      </c>
      <c r="Y115" s="1">
        <v>54.218590000000198</v>
      </c>
      <c r="Z115" s="1">
        <v>35.01876</v>
      </c>
      <c r="AA115" s="1">
        <v>69209817</v>
      </c>
      <c r="AB115" s="3">
        <v>101667.97199999999</v>
      </c>
    </row>
    <row r="116" spans="1:28" ht="19" x14ac:dyDescent="0.25">
      <c r="A116" s="1">
        <v>2017</v>
      </c>
      <c r="B116" s="1" t="s">
        <v>65</v>
      </c>
      <c r="C116" s="1" t="str">
        <f ca="1">IFERROR(__xludf.DUMMYFUNCTION("CONCAT(B116,TO_TEXT(A116))"),"Kamphaeng Phet2017")</f>
        <v>Kamphaeng Phet2017</v>
      </c>
      <c r="D116" s="2">
        <v>23388.706509</v>
      </c>
      <c r="E116" s="2">
        <v>17763.769099000001</v>
      </c>
      <c r="F116" s="2">
        <v>31890.428222000002</v>
      </c>
      <c r="G116" s="2">
        <v>1153.8866800000001</v>
      </c>
      <c r="H116" s="2">
        <v>703.27108399999997</v>
      </c>
      <c r="I116" s="2">
        <v>1943.64231</v>
      </c>
      <c r="J116" s="2">
        <v>13511.828536999999</v>
      </c>
      <c r="K116" s="2">
        <v>887.44460300000003</v>
      </c>
      <c r="L116" s="2">
        <v>308.89555200000001</v>
      </c>
      <c r="M116" s="2">
        <v>380.06963100000002</v>
      </c>
      <c r="N116" s="2">
        <v>4036.6679749999998</v>
      </c>
      <c r="O116" s="2">
        <v>3280.80701</v>
      </c>
      <c r="P116" s="2">
        <v>4.8474919999999999</v>
      </c>
      <c r="Q116" s="2">
        <v>139.25430499999999</v>
      </c>
      <c r="R116" s="2">
        <v>1938.949163</v>
      </c>
      <c r="S116" s="2">
        <v>6653.2542710000007</v>
      </c>
      <c r="T116" s="2">
        <v>1272.248497</v>
      </c>
      <c r="U116" s="2">
        <v>164.49024700000001</v>
      </c>
      <c r="V116" s="2">
        <v>410.70517000000001</v>
      </c>
      <c r="W116" s="1">
        <v>100.3937791</v>
      </c>
      <c r="X116" s="1">
        <v>8.4064130000000006</v>
      </c>
      <c r="Y116" s="1">
        <v>54.218590000000198</v>
      </c>
      <c r="Z116" s="1">
        <v>35.01876</v>
      </c>
      <c r="AA116" s="1">
        <v>69209817</v>
      </c>
      <c r="AB116" s="3">
        <v>140336.04800000001</v>
      </c>
    </row>
    <row r="117" spans="1:28" ht="19" x14ac:dyDescent="0.25">
      <c r="A117" s="1">
        <v>2017</v>
      </c>
      <c r="B117" s="1" t="s">
        <v>66</v>
      </c>
      <c r="C117" s="1" t="str">
        <f ca="1">IFERROR(__xludf.DUMMYFUNCTION("CONCAT(B117,TO_TEXT(A117))"),"Tak2017")</f>
        <v>Tak2017</v>
      </c>
      <c r="D117" s="2">
        <v>11692.231281999999</v>
      </c>
      <c r="E117" s="2">
        <v>1787.8103180000001</v>
      </c>
      <c r="F117" s="2">
        <v>9239.2253929999988</v>
      </c>
      <c r="G117" s="2">
        <v>1141.7357179999999</v>
      </c>
      <c r="H117" s="2">
        <v>262.08178199999998</v>
      </c>
      <c r="I117" s="2">
        <v>1840.703301</v>
      </c>
      <c r="J117" s="2">
        <v>7933.6619489999994</v>
      </c>
      <c r="K117" s="2">
        <v>1217.177891</v>
      </c>
      <c r="L117" s="2">
        <v>295.07317</v>
      </c>
      <c r="M117" s="2">
        <v>481.342037</v>
      </c>
      <c r="N117" s="2">
        <v>2593.4287720000002</v>
      </c>
      <c r="O117" s="2">
        <v>1408.089925</v>
      </c>
      <c r="P117" s="2">
        <v>7.1465560000000004</v>
      </c>
      <c r="Q117" s="2">
        <v>167.77147099999999</v>
      </c>
      <c r="R117" s="2">
        <v>4008.2531020000001</v>
      </c>
      <c r="S117" s="2">
        <v>3570.0388250000001</v>
      </c>
      <c r="T117" s="2">
        <v>1481.507826</v>
      </c>
      <c r="U117" s="2">
        <v>163.418317</v>
      </c>
      <c r="V117" s="2">
        <v>404.24229200000002</v>
      </c>
      <c r="W117" s="1">
        <v>100.3937791</v>
      </c>
      <c r="X117" s="1">
        <v>8.4064130000000006</v>
      </c>
      <c r="Y117" s="1">
        <v>54.218590000000198</v>
      </c>
      <c r="Z117" s="1">
        <v>35.01876</v>
      </c>
      <c r="AA117" s="1">
        <v>69209817</v>
      </c>
      <c r="AB117" s="3">
        <v>93503.638000000006</v>
      </c>
    </row>
    <row r="118" spans="1:28" ht="19" x14ac:dyDescent="0.25">
      <c r="A118" s="1">
        <v>2017</v>
      </c>
      <c r="B118" s="1" t="s">
        <v>67</v>
      </c>
      <c r="C118" s="1" t="str">
        <f ca="1">IFERROR(__xludf.DUMMYFUNCTION("CONCAT(B118,TO_TEXT(A118))"),"Sukhothai2017")</f>
        <v>Sukhothai2017</v>
      </c>
      <c r="D118" s="2">
        <v>15054.576691</v>
      </c>
      <c r="E118" s="2">
        <v>617.88043300000004</v>
      </c>
      <c r="F118" s="2">
        <v>4404.1660529999999</v>
      </c>
      <c r="G118" s="2">
        <v>552.148999</v>
      </c>
      <c r="H118" s="2">
        <v>208.587661</v>
      </c>
      <c r="I118" s="2">
        <v>1969.6219960000001</v>
      </c>
      <c r="J118" s="2">
        <v>6506.5933160000004</v>
      </c>
      <c r="K118" s="2">
        <v>628.39898800000003</v>
      </c>
      <c r="L118" s="2">
        <v>375.34874200000002</v>
      </c>
      <c r="M118" s="2">
        <v>298.08912800000002</v>
      </c>
      <c r="N118" s="2">
        <v>3463.6762450000001</v>
      </c>
      <c r="O118" s="2">
        <v>2464.3706889999999</v>
      </c>
      <c r="P118" s="2">
        <v>3.221943</v>
      </c>
      <c r="Q118" s="2">
        <v>97.505752000000001</v>
      </c>
      <c r="R118" s="2">
        <v>1794.835456</v>
      </c>
      <c r="S118" s="2">
        <v>5185.1657420000001</v>
      </c>
      <c r="T118" s="2">
        <v>1795.897766</v>
      </c>
      <c r="U118" s="2">
        <v>146.083268</v>
      </c>
      <c r="V118" s="2">
        <v>535.02447099999995</v>
      </c>
      <c r="W118" s="1">
        <v>100.3937791</v>
      </c>
      <c r="X118" s="1">
        <v>8.4064130000000006</v>
      </c>
      <c r="Y118" s="1">
        <v>54.218590000000198</v>
      </c>
      <c r="Z118" s="1">
        <v>35.01876</v>
      </c>
      <c r="AA118" s="1">
        <v>69209817</v>
      </c>
      <c r="AB118" s="3">
        <v>74960.436000000002</v>
      </c>
    </row>
    <row r="119" spans="1:28" ht="19" x14ac:dyDescent="0.25">
      <c r="A119" s="1">
        <v>2017</v>
      </c>
      <c r="B119" s="1" t="s">
        <v>68</v>
      </c>
      <c r="C119" s="1" t="str">
        <f ca="1">IFERROR(__xludf.DUMMYFUNCTION("CONCAT(B119,TO_TEXT(A119))"),"Phitsanulok2017")</f>
        <v>Phitsanulok2017</v>
      </c>
      <c r="D119" s="2">
        <v>25023.781737000001</v>
      </c>
      <c r="E119" s="2">
        <v>164.89193599999999</v>
      </c>
      <c r="F119" s="2">
        <v>8617.2388080000001</v>
      </c>
      <c r="G119" s="2">
        <v>2478.3002649999999</v>
      </c>
      <c r="H119" s="2">
        <v>201.36822900000001</v>
      </c>
      <c r="I119" s="2">
        <v>5064.4737359999999</v>
      </c>
      <c r="J119" s="2">
        <v>12237.782593</v>
      </c>
      <c r="K119" s="2">
        <v>1479.1810419999999</v>
      </c>
      <c r="L119" s="2">
        <v>913.38223300000004</v>
      </c>
      <c r="M119" s="2">
        <v>665.86205199999995</v>
      </c>
      <c r="N119" s="2">
        <v>6527.6433079999997</v>
      </c>
      <c r="O119" s="2">
        <v>3978.8984660000001</v>
      </c>
      <c r="P119" s="2">
        <v>364.31653999999997</v>
      </c>
      <c r="Q119" s="2">
        <v>587.976045</v>
      </c>
      <c r="R119" s="2">
        <v>9400.7817880000002</v>
      </c>
      <c r="S119" s="2">
        <v>12080.653528000001</v>
      </c>
      <c r="T119" s="2">
        <v>3744.3909990000002</v>
      </c>
      <c r="U119" s="2">
        <v>289.65604300000001</v>
      </c>
      <c r="V119" s="2">
        <v>634.47803699999997</v>
      </c>
      <c r="W119" s="1">
        <v>100.3937791</v>
      </c>
      <c r="X119" s="1">
        <v>8.4064130000000006</v>
      </c>
      <c r="Y119" s="1">
        <v>54.218590000000198</v>
      </c>
      <c r="Z119" s="1">
        <v>35.01876</v>
      </c>
      <c r="AA119" s="1">
        <v>69209817</v>
      </c>
      <c r="AB119" s="3">
        <v>105345.107</v>
      </c>
    </row>
    <row r="120" spans="1:28" ht="19" x14ac:dyDescent="0.25">
      <c r="A120" s="1">
        <v>2017</v>
      </c>
      <c r="B120" s="1" t="s">
        <v>69</v>
      </c>
      <c r="C120" s="1" t="str">
        <f ca="1">IFERROR(__xludf.DUMMYFUNCTION("CONCAT(B120,TO_TEXT(A120))"),"Phichit2017")</f>
        <v>Phichit2017</v>
      </c>
      <c r="D120" s="2">
        <v>17691.675812999998</v>
      </c>
      <c r="E120" s="2">
        <v>277.74947700000001</v>
      </c>
      <c r="F120" s="2">
        <v>3547.5214609999998</v>
      </c>
      <c r="G120" s="2">
        <v>635.44962399999997</v>
      </c>
      <c r="H120" s="2">
        <v>664.318579</v>
      </c>
      <c r="I120" s="2">
        <v>1775.619494</v>
      </c>
      <c r="J120" s="2">
        <v>6651.110024999999</v>
      </c>
      <c r="K120" s="2">
        <v>450.42449800000003</v>
      </c>
      <c r="L120" s="2">
        <v>198.93183099999999</v>
      </c>
      <c r="M120" s="2">
        <v>365.72727500000002</v>
      </c>
      <c r="N120" s="2">
        <v>3060.8560189999998</v>
      </c>
      <c r="O120" s="2">
        <v>1573.1891390000001</v>
      </c>
      <c r="P120" s="2">
        <v>120.09054500000001</v>
      </c>
      <c r="Q120" s="2">
        <v>62.730972999999999</v>
      </c>
      <c r="R120" s="2">
        <v>1505.43841</v>
      </c>
      <c r="S120" s="2">
        <v>3343.0312239999998</v>
      </c>
      <c r="T120" s="2">
        <v>1756.365483</v>
      </c>
      <c r="U120" s="2">
        <v>153.982271</v>
      </c>
      <c r="V120" s="2">
        <v>400.681039</v>
      </c>
      <c r="W120" s="1">
        <v>100.3937791</v>
      </c>
      <c r="X120" s="1">
        <v>8.4064130000000006</v>
      </c>
      <c r="Y120" s="1">
        <v>54.218590000000198</v>
      </c>
      <c r="Z120" s="1">
        <v>35.01876</v>
      </c>
      <c r="AA120" s="1">
        <v>69209817</v>
      </c>
      <c r="AB120" s="3">
        <v>84720.724000000002</v>
      </c>
    </row>
    <row r="121" spans="1:28" ht="19" x14ac:dyDescent="0.25">
      <c r="A121" s="1">
        <v>2017</v>
      </c>
      <c r="B121" s="1" t="s">
        <v>70</v>
      </c>
      <c r="C121" s="1" t="str">
        <f ca="1">IFERROR(__xludf.DUMMYFUNCTION("CONCAT(B121,TO_TEXT(A121))"),"Phetchabun2017")</f>
        <v>Phetchabun2017</v>
      </c>
      <c r="D121" s="2">
        <v>25754.426639000001</v>
      </c>
      <c r="E121" s="2">
        <v>1375.950157</v>
      </c>
      <c r="F121" s="2">
        <v>10473.633646</v>
      </c>
      <c r="G121" s="2">
        <v>1787.770812</v>
      </c>
      <c r="H121" s="2">
        <v>159.39034599999999</v>
      </c>
      <c r="I121" s="2">
        <v>2535.40445</v>
      </c>
      <c r="J121" s="2">
        <v>9682.0507580000012</v>
      </c>
      <c r="K121" s="2">
        <v>785.933942</v>
      </c>
      <c r="L121" s="2">
        <v>408.90194100000002</v>
      </c>
      <c r="M121" s="2">
        <v>497.56290200000001</v>
      </c>
      <c r="N121" s="2">
        <v>4766.4814670000005</v>
      </c>
      <c r="O121" s="2">
        <v>3587.972773</v>
      </c>
      <c r="P121" s="2">
        <v>9.3889949999999995</v>
      </c>
      <c r="Q121" s="2">
        <v>128.73594700000001</v>
      </c>
      <c r="R121" s="2">
        <v>4944.6100049999995</v>
      </c>
      <c r="S121" s="2">
        <v>7695.7378590000008</v>
      </c>
      <c r="T121" s="2">
        <v>1944.9528539999999</v>
      </c>
      <c r="U121" s="2">
        <v>193.277491</v>
      </c>
      <c r="V121" s="2">
        <v>556.31158300000004</v>
      </c>
      <c r="W121" s="1">
        <v>100.3937791</v>
      </c>
      <c r="X121" s="1">
        <v>8.4064130000000006</v>
      </c>
      <c r="Y121" s="1">
        <v>54.218590000000198</v>
      </c>
      <c r="Z121" s="1">
        <v>35.01876</v>
      </c>
      <c r="AA121" s="1">
        <v>69209817</v>
      </c>
      <c r="AB121" s="3">
        <v>83534.718999999997</v>
      </c>
    </row>
    <row r="122" spans="1:28" ht="19" x14ac:dyDescent="0.25">
      <c r="A122" s="1">
        <v>2017</v>
      </c>
      <c r="B122" s="1" t="s">
        <v>71</v>
      </c>
      <c r="C122" s="1" t="str">
        <f ca="1">IFERROR(__xludf.DUMMYFUNCTION("CONCAT(B122,TO_TEXT(A122))"),"Nakhon Ratchasima2017")</f>
        <v>Nakhon Ratchasima2017</v>
      </c>
      <c r="D122" s="2">
        <v>39588.739562000002</v>
      </c>
      <c r="E122" s="2">
        <v>2658.2106429999999</v>
      </c>
      <c r="F122" s="2">
        <v>81356.260309999998</v>
      </c>
      <c r="G122" s="2">
        <v>7239.4735819999996</v>
      </c>
      <c r="H122" s="2">
        <v>1037.946876</v>
      </c>
      <c r="I122" s="2">
        <v>13589.186900999999</v>
      </c>
      <c r="J122" s="2">
        <v>39250.709876000001</v>
      </c>
      <c r="K122" s="2">
        <v>7245.5913310000005</v>
      </c>
      <c r="L122" s="2">
        <v>5184.362948</v>
      </c>
      <c r="M122" s="2">
        <v>2362.7133389999999</v>
      </c>
      <c r="N122" s="2">
        <v>16327.499420999999</v>
      </c>
      <c r="O122" s="2">
        <v>9055.0298120000007</v>
      </c>
      <c r="P122" s="2">
        <v>373.69753900000001</v>
      </c>
      <c r="Q122" s="2">
        <v>1112.566088</v>
      </c>
      <c r="R122" s="2">
        <v>17608.571748999999</v>
      </c>
      <c r="S122" s="2">
        <v>21554.24541</v>
      </c>
      <c r="T122" s="2">
        <v>8116.3239929999991</v>
      </c>
      <c r="U122" s="2">
        <v>664.83527400000003</v>
      </c>
      <c r="V122" s="2">
        <v>2546.9105960000002</v>
      </c>
      <c r="W122" s="1">
        <v>100.3937791</v>
      </c>
      <c r="X122" s="1">
        <v>8.4064130000000006</v>
      </c>
      <c r="Y122" s="1">
        <v>54.218590000000198</v>
      </c>
      <c r="Z122" s="1">
        <v>35.01876</v>
      </c>
      <c r="AA122" s="1">
        <v>69209817</v>
      </c>
      <c r="AB122" s="3">
        <v>110050.243</v>
      </c>
    </row>
    <row r="123" spans="1:28" ht="19" x14ac:dyDescent="0.25">
      <c r="A123" s="1">
        <v>2017</v>
      </c>
      <c r="B123" s="1" t="s">
        <v>72</v>
      </c>
      <c r="C123" s="1" t="str">
        <f ca="1">IFERROR(__xludf.DUMMYFUNCTION("CONCAT(B123,TO_TEXT(A123))"),"Buri Ram2017")</f>
        <v>Buri Ram2017</v>
      </c>
      <c r="D123" s="2">
        <v>19981.416166000003</v>
      </c>
      <c r="E123" s="2">
        <v>452.95169900000002</v>
      </c>
      <c r="F123" s="2">
        <v>13241.363904</v>
      </c>
      <c r="G123" s="2">
        <v>1151.5716500000001</v>
      </c>
      <c r="H123" s="2">
        <v>252.54409999999999</v>
      </c>
      <c r="I123" s="2">
        <v>3150.8668419999999</v>
      </c>
      <c r="J123" s="2">
        <v>11275.028145</v>
      </c>
      <c r="K123" s="2">
        <v>1383.126019</v>
      </c>
      <c r="L123" s="2">
        <v>463.59280699999999</v>
      </c>
      <c r="M123" s="2">
        <v>534.31778599999996</v>
      </c>
      <c r="N123" s="2">
        <v>6775.3207009999996</v>
      </c>
      <c r="O123" s="2">
        <v>3837.8851239999999</v>
      </c>
      <c r="P123" s="2">
        <v>15.312379</v>
      </c>
      <c r="Q123" s="2">
        <v>85.044481000000005</v>
      </c>
      <c r="R123" s="2">
        <v>3837.215295</v>
      </c>
      <c r="S123" s="2">
        <v>14368.012142000001</v>
      </c>
      <c r="T123" s="2">
        <v>2516.2909690000001</v>
      </c>
      <c r="U123" s="2">
        <v>715.67332799999997</v>
      </c>
      <c r="V123" s="2">
        <v>1261.884896</v>
      </c>
      <c r="W123" s="1">
        <v>100.3937791</v>
      </c>
      <c r="X123" s="1">
        <v>8.4064130000000006</v>
      </c>
      <c r="Y123" s="1">
        <v>54.218590000000198</v>
      </c>
      <c r="Z123" s="1">
        <v>35.01876</v>
      </c>
      <c r="AA123" s="1">
        <v>69209817</v>
      </c>
      <c r="AB123" s="3">
        <v>69157.84</v>
      </c>
    </row>
    <row r="124" spans="1:28" ht="19" x14ac:dyDescent="0.25">
      <c r="A124" s="1">
        <v>2017</v>
      </c>
      <c r="B124" s="1" t="s">
        <v>73</v>
      </c>
      <c r="C124" s="1" t="str">
        <f ca="1">IFERROR(__xludf.DUMMYFUNCTION("CONCAT(B124,TO_TEXT(A124))"),"Surin2017")</f>
        <v>Surin2017</v>
      </c>
      <c r="D124" s="2">
        <v>18641.422973000001</v>
      </c>
      <c r="E124" s="2">
        <v>444.42549300000002</v>
      </c>
      <c r="F124" s="2">
        <v>7887.0263759999998</v>
      </c>
      <c r="G124" s="2">
        <v>926.80870100000004</v>
      </c>
      <c r="H124" s="2">
        <v>235.04424900000001</v>
      </c>
      <c r="I124" s="2">
        <v>3187.2258449999999</v>
      </c>
      <c r="J124" s="2">
        <v>9674.1891939999987</v>
      </c>
      <c r="K124" s="2">
        <v>1606.251266</v>
      </c>
      <c r="L124" s="2">
        <v>553.71939399999997</v>
      </c>
      <c r="M124" s="2">
        <v>504.81556</v>
      </c>
      <c r="N124" s="2">
        <v>6553.5700939999997</v>
      </c>
      <c r="O124" s="2">
        <v>3833.7558560000002</v>
      </c>
      <c r="P124" s="2">
        <v>24.060737</v>
      </c>
      <c r="Q124" s="2">
        <v>90.219819000000001</v>
      </c>
      <c r="R124" s="2">
        <v>4561.9797040000003</v>
      </c>
      <c r="S124" s="2">
        <v>11757.159184999999</v>
      </c>
      <c r="T124" s="2">
        <v>2789.6919160000002</v>
      </c>
      <c r="U124" s="2">
        <v>157.148135</v>
      </c>
      <c r="V124" s="2">
        <v>836.67552499999999</v>
      </c>
      <c r="W124" s="1">
        <v>100.3937791</v>
      </c>
      <c r="X124" s="1">
        <v>8.4064130000000006</v>
      </c>
      <c r="Y124" s="1">
        <v>54.218590000000198</v>
      </c>
      <c r="Z124" s="1">
        <v>35.01876</v>
      </c>
      <c r="AA124" s="1">
        <v>69209817</v>
      </c>
      <c r="AB124" s="3">
        <v>68498.822</v>
      </c>
    </row>
    <row r="125" spans="1:28" ht="19" x14ac:dyDescent="0.25">
      <c r="A125" s="1">
        <v>2017</v>
      </c>
      <c r="B125" s="1" t="s">
        <v>74</v>
      </c>
      <c r="C125" s="1" t="str">
        <f ca="1">IFERROR(__xludf.DUMMYFUNCTION("CONCAT(B125,TO_TEXT(A125))"),"Si Sa Ket2017")</f>
        <v>Si Sa Ket2017</v>
      </c>
      <c r="D125" s="2">
        <v>19830.141278999999</v>
      </c>
      <c r="E125" s="2">
        <v>196.98171099999999</v>
      </c>
      <c r="F125" s="2">
        <v>4355.6179119999997</v>
      </c>
      <c r="G125" s="2">
        <v>851.52601400000003</v>
      </c>
      <c r="H125" s="2">
        <v>202.74243899999999</v>
      </c>
      <c r="I125" s="2">
        <v>2872.2482380000001</v>
      </c>
      <c r="J125" s="2">
        <v>8491.9821089999987</v>
      </c>
      <c r="K125" s="2">
        <v>1127.526145</v>
      </c>
      <c r="L125" s="2">
        <v>2963.5373970000001</v>
      </c>
      <c r="M125" s="2">
        <v>383.74795699999999</v>
      </c>
      <c r="N125" s="2">
        <v>5941.9882369999996</v>
      </c>
      <c r="O125" s="2">
        <v>3134.3364689999999</v>
      </c>
      <c r="P125" s="2">
        <v>10.131688</v>
      </c>
      <c r="Q125" s="2">
        <v>129.005652</v>
      </c>
      <c r="R125" s="2">
        <v>3208.5095860000001</v>
      </c>
      <c r="S125" s="2">
        <v>13516.275320000001</v>
      </c>
      <c r="T125" s="2">
        <v>2178.6837829999999</v>
      </c>
      <c r="U125" s="2">
        <v>173.31425300000001</v>
      </c>
      <c r="V125" s="2">
        <v>947.43397400000003</v>
      </c>
      <c r="W125" s="1">
        <v>100.3937791</v>
      </c>
      <c r="X125" s="1">
        <v>8.4064130000000006</v>
      </c>
      <c r="Y125" s="1">
        <v>54.218590000000198</v>
      </c>
      <c r="Z125" s="1">
        <v>35.01876</v>
      </c>
      <c r="AA125" s="1">
        <v>69209817</v>
      </c>
      <c r="AB125" s="3">
        <v>71027.769</v>
      </c>
    </row>
    <row r="126" spans="1:28" ht="19" x14ac:dyDescent="0.25">
      <c r="A126" s="1">
        <v>2017</v>
      </c>
      <c r="B126" s="1" t="s">
        <v>75</v>
      </c>
      <c r="C126" s="1" t="str">
        <f ca="1">IFERROR(__xludf.DUMMYFUNCTION("CONCAT(B126,TO_TEXT(A126))"),"Ubon Ratchathani2017")</f>
        <v>Ubon Ratchathani2017</v>
      </c>
      <c r="D126" s="2">
        <v>23115.066182999999</v>
      </c>
      <c r="E126" s="2">
        <v>806.13918200000001</v>
      </c>
      <c r="F126" s="2">
        <v>19676.172857000001</v>
      </c>
      <c r="G126" s="2">
        <v>1744.188124</v>
      </c>
      <c r="H126" s="2">
        <v>299.04075999999998</v>
      </c>
      <c r="I126" s="2">
        <v>5647.2700289999993</v>
      </c>
      <c r="J126" s="2">
        <v>17961.627997</v>
      </c>
      <c r="K126" s="2">
        <v>3324.527963</v>
      </c>
      <c r="L126" s="2">
        <v>1151.0107829999999</v>
      </c>
      <c r="M126" s="2">
        <v>923.61760000000004</v>
      </c>
      <c r="N126" s="2">
        <v>9540.498415</v>
      </c>
      <c r="O126" s="2">
        <v>6600.2968769999998</v>
      </c>
      <c r="P126" s="2">
        <v>36.359192999999998</v>
      </c>
      <c r="Q126" s="2">
        <v>549.04294300000004</v>
      </c>
      <c r="R126" s="2">
        <v>7961.5377369999997</v>
      </c>
      <c r="S126" s="2">
        <v>17646.387074999999</v>
      </c>
      <c r="T126" s="2">
        <v>4189.1105219999999</v>
      </c>
      <c r="U126" s="2">
        <v>238.55649600000001</v>
      </c>
      <c r="V126" s="2">
        <v>1068.6343429999999</v>
      </c>
      <c r="W126" s="1">
        <v>100.3937791</v>
      </c>
      <c r="X126" s="1">
        <v>8.4064130000000006</v>
      </c>
      <c r="Y126" s="1">
        <v>54.218590000000198</v>
      </c>
      <c r="Z126" s="1">
        <v>35.01876</v>
      </c>
      <c r="AA126" s="1">
        <v>69209817</v>
      </c>
      <c r="AB126" s="3">
        <v>70424.437999999995</v>
      </c>
    </row>
    <row r="127" spans="1:28" ht="19" x14ac:dyDescent="0.25">
      <c r="A127" s="1">
        <v>2017</v>
      </c>
      <c r="B127" s="1" t="s">
        <v>76</v>
      </c>
      <c r="C127" s="1" t="str">
        <f ca="1">IFERROR(__xludf.DUMMYFUNCTION("CONCAT(B127,TO_TEXT(A127))"),"Yasothon2017")</f>
        <v>Yasothon2017</v>
      </c>
      <c r="D127" s="2">
        <v>6848.0889559999996</v>
      </c>
      <c r="E127" s="2">
        <v>142.95047199999999</v>
      </c>
      <c r="F127" s="2">
        <v>2277.9703</v>
      </c>
      <c r="G127" s="2">
        <v>366.52423299999998</v>
      </c>
      <c r="H127" s="2">
        <v>94.008039999999994</v>
      </c>
      <c r="I127" s="2">
        <v>1164.974215</v>
      </c>
      <c r="J127" s="2">
        <v>3265.0428230000002</v>
      </c>
      <c r="K127" s="2">
        <v>656.22242200000005</v>
      </c>
      <c r="L127" s="2">
        <v>96.067576000000003</v>
      </c>
      <c r="M127" s="2">
        <v>292.33868200000001</v>
      </c>
      <c r="N127" s="2">
        <v>2560.2885959999999</v>
      </c>
      <c r="O127" s="2">
        <v>1110.32358</v>
      </c>
      <c r="P127" s="2">
        <v>2.3355419999999998</v>
      </c>
      <c r="Q127" s="2">
        <v>21.000202000000002</v>
      </c>
      <c r="R127" s="2">
        <v>1355.9750610000001</v>
      </c>
      <c r="S127" s="2">
        <v>4626.1245779999999</v>
      </c>
      <c r="T127" s="2">
        <v>1379.5830739999999</v>
      </c>
      <c r="U127" s="2">
        <v>66.820155</v>
      </c>
      <c r="V127" s="2">
        <v>460.00209699999999</v>
      </c>
      <c r="W127" s="1">
        <v>100.3937791</v>
      </c>
      <c r="X127" s="1">
        <v>8.4064130000000006</v>
      </c>
      <c r="Y127" s="1">
        <v>54.218590000000198</v>
      </c>
      <c r="Z127" s="1">
        <v>35.01876</v>
      </c>
      <c r="AA127" s="1">
        <v>69209817</v>
      </c>
      <c r="AB127" s="3">
        <v>57418.112000000001</v>
      </c>
    </row>
    <row r="128" spans="1:28" ht="19" x14ac:dyDescent="0.25">
      <c r="A128" s="1">
        <v>2017</v>
      </c>
      <c r="B128" s="1" t="s">
        <v>77</v>
      </c>
      <c r="C128" s="1" t="str">
        <f ca="1">IFERROR(__xludf.DUMMYFUNCTION("CONCAT(B128,TO_TEXT(A128))"),"Chaiyaphum2017")</f>
        <v>Chaiyaphum2017</v>
      </c>
      <c r="D128" s="2">
        <v>17316.156556999998</v>
      </c>
      <c r="E128" s="2">
        <v>23.50121</v>
      </c>
      <c r="F128" s="2">
        <v>8767.1293019999994</v>
      </c>
      <c r="G128" s="2">
        <v>2724.2445870000001</v>
      </c>
      <c r="H128" s="2">
        <v>385.11798499999998</v>
      </c>
      <c r="I128" s="2">
        <v>2015.8962839999999</v>
      </c>
      <c r="J128" s="2">
        <v>7518.4856409999993</v>
      </c>
      <c r="K128" s="2">
        <v>1278.7090020000001</v>
      </c>
      <c r="L128" s="2">
        <v>93.306642999999994</v>
      </c>
      <c r="M128" s="2">
        <v>742.27526399999999</v>
      </c>
      <c r="N128" s="2">
        <v>4431.5939699999999</v>
      </c>
      <c r="O128" s="2">
        <v>3157.5033239999998</v>
      </c>
      <c r="P128" s="2">
        <v>4.4875319999999999</v>
      </c>
      <c r="Q128" s="2">
        <v>117.88209000000001</v>
      </c>
      <c r="R128" s="2">
        <v>2386.3518410000001</v>
      </c>
      <c r="S128" s="2">
        <v>9244.3329889999986</v>
      </c>
      <c r="T128" s="2">
        <v>2081.4299150000002</v>
      </c>
      <c r="U128" s="2">
        <v>204.08494200000001</v>
      </c>
      <c r="V128" s="2">
        <v>680.79071999999996</v>
      </c>
      <c r="W128" s="1">
        <v>100.3937791</v>
      </c>
      <c r="X128" s="1">
        <v>8.4064130000000006</v>
      </c>
      <c r="Y128" s="1">
        <v>54.218590000000297</v>
      </c>
      <c r="Z128" s="1">
        <v>35.01876</v>
      </c>
      <c r="AA128" s="1">
        <v>69209817</v>
      </c>
      <c r="AB128" s="3">
        <v>66740.069000000003</v>
      </c>
    </row>
    <row r="129" spans="1:28" ht="19" x14ac:dyDescent="0.25">
      <c r="A129" s="1">
        <v>2017</v>
      </c>
      <c r="B129" s="1" t="s">
        <v>78</v>
      </c>
      <c r="C129" s="1" t="str">
        <f ca="1">IFERROR(__xludf.DUMMYFUNCTION("CONCAT(B129,TO_TEXT(A129))"),"Amnat Charoen2017")</f>
        <v>Amnat Charoen2017</v>
      </c>
      <c r="D129" s="2">
        <v>5085.2862070000001</v>
      </c>
      <c r="E129" s="2">
        <v>10.795609000000001</v>
      </c>
      <c r="F129" s="2">
        <v>982.88837000000001</v>
      </c>
      <c r="G129" s="2">
        <v>220.381122</v>
      </c>
      <c r="H129" s="2">
        <v>46.268365000000003</v>
      </c>
      <c r="I129" s="2">
        <v>892.34512900000004</v>
      </c>
      <c r="J129" s="2">
        <v>2107.4373540000001</v>
      </c>
      <c r="K129" s="2">
        <v>273.228409</v>
      </c>
      <c r="L129" s="2">
        <v>15.512724</v>
      </c>
      <c r="M129" s="2">
        <v>122.86565400000001</v>
      </c>
      <c r="N129" s="2">
        <v>2044.578041</v>
      </c>
      <c r="O129" s="2">
        <v>693.32801500000005</v>
      </c>
      <c r="P129" s="2">
        <v>3.4883799999999998</v>
      </c>
      <c r="Q129" s="2">
        <v>21.782385000000001</v>
      </c>
      <c r="R129" s="2">
        <v>1038.513674</v>
      </c>
      <c r="S129" s="2">
        <v>2911.929916</v>
      </c>
      <c r="T129" s="2">
        <v>711.586366</v>
      </c>
      <c r="U129" s="2">
        <v>35.902253000000002</v>
      </c>
      <c r="V129" s="2">
        <v>238.40867600000001</v>
      </c>
      <c r="W129" s="1">
        <v>100.3937791</v>
      </c>
      <c r="X129" s="1">
        <v>8.4064130000000006</v>
      </c>
      <c r="Y129" s="1">
        <v>54.218590000000297</v>
      </c>
      <c r="Z129" s="1">
        <v>35.01876</v>
      </c>
      <c r="AA129" s="1">
        <v>69209817</v>
      </c>
      <c r="AB129" s="3">
        <v>61765.466</v>
      </c>
    </row>
    <row r="130" spans="1:28" ht="19" x14ac:dyDescent="0.25">
      <c r="A130" s="1">
        <v>2017</v>
      </c>
      <c r="B130" s="1" t="s">
        <v>79</v>
      </c>
      <c r="C130" s="1" t="str">
        <f ca="1">IFERROR(__xludf.DUMMYFUNCTION("CONCAT(B130,TO_TEXT(A130))"),"Bungkan2017")</f>
        <v>Bungkan2017</v>
      </c>
      <c r="D130" s="2">
        <v>10466.964368000001</v>
      </c>
      <c r="E130" s="2">
        <v>289.00407999999999</v>
      </c>
      <c r="F130" s="2">
        <v>5426.510824</v>
      </c>
      <c r="G130" s="2">
        <v>283.02236799999997</v>
      </c>
      <c r="H130" s="2">
        <v>38.451233999999999</v>
      </c>
      <c r="I130" s="2">
        <v>896.683627</v>
      </c>
      <c r="J130" s="2">
        <v>2854.089884</v>
      </c>
      <c r="K130" s="2">
        <v>406.46025900000001</v>
      </c>
      <c r="L130" s="2">
        <v>56.650142000000002</v>
      </c>
      <c r="M130" s="2">
        <v>118.228317</v>
      </c>
      <c r="N130" s="2">
        <v>1076.681996</v>
      </c>
      <c r="O130" s="2">
        <v>1190.915393</v>
      </c>
      <c r="P130" s="2">
        <v>0</v>
      </c>
      <c r="Q130" s="2">
        <v>21.024049000000002</v>
      </c>
      <c r="R130" s="2">
        <v>1129.3598509999999</v>
      </c>
      <c r="S130" s="2">
        <v>2554.7819169999998</v>
      </c>
      <c r="T130" s="2">
        <v>700.61687099999995</v>
      </c>
      <c r="U130" s="2">
        <v>21.498106</v>
      </c>
      <c r="V130" s="2">
        <v>239.70477500000001</v>
      </c>
      <c r="W130" s="1">
        <v>100.3937791</v>
      </c>
      <c r="X130" s="1">
        <v>8.4064130000000006</v>
      </c>
      <c r="Y130" s="1">
        <v>54.218590000000297</v>
      </c>
      <c r="Z130" s="1">
        <v>35.01876</v>
      </c>
      <c r="AA130" s="1">
        <v>69209817</v>
      </c>
      <c r="AB130" s="3">
        <v>76867.595000000001</v>
      </c>
    </row>
    <row r="131" spans="1:28" ht="19" x14ac:dyDescent="0.25">
      <c r="A131" s="1">
        <v>2017</v>
      </c>
      <c r="B131" s="1" t="s">
        <v>80</v>
      </c>
      <c r="C131" s="1" t="str">
        <f ca="1">IFERROR(__xludf.DUMMYFUNCTION("CONCAT(B131,TO_TEXT(A131))"),"Nong Bua Lam Phu2017")</f>
        <v>Nong Bua Lam Phu2017</v>
      </c>
      <c r="D131" s="2">
        <v>6601.9148599999999</v>
      </c>
      <c r="E131" s="2">
        <v>360.26141999999999</v>
      </c>
      <c r="F131" s="2">
        <v>5181.7095079999999</v>
      </c>
      <c r="G131" s="2">
        <v>303.84173700000002</v>
      </c>
      <c r="H131" s="2">
        <v>101.718842</v>
      </c>
      <c r="I131" s="2">
        <v>1045.0868359999999</v>
      </c>
      <c r="J131" s="2">
        <v>3942.8600110000002</v>
      </c>
      <c r="K131" s="2">
        <v>709.89666499999998</v>
      </c>
      <c r="L131" s="2">
        <v>26.978622999999999</v>
      </c>
      <c r="M131" s="2">
        <v>245.549699</v>
      </c>
      <c r="N131" s="2">
        <v>2054.6150130000001</v>
      </c>
      <c r="O131" s="2">
        <v>1309.3264369999999</v>
      </c>
      <c r="P131" s="2">
        <v>1.7433890000000001</v>
      </c>
      <c r="Q131" s="2">
        <v>15.214181</v>
      </c>
      <c r="R131" s="2">
        <v>1095.4055089999999</v>
      </c>
      <c r="S131" s="2">
        <v>3807.659705</v>
      </c>
      <c r="T131" s="2">
        <v>805.48147600000004</v>
      </c>
      <c r="U131" s="2">
        <v>64.966954999999999</v>
      </c>
      <c r="V131" s="2">
        <v>255.09155000000001</v>
      </c>
      <c r="W131" s="1">
        <v>100.3937791</v>
      </c>
      <c r="X131" s="1">
        <v>8.4064130000000006</v>
      </c>
      <c r="Y131" s="1">
        <v>54.218590000000297</v>
      </c>
      <c r="Z131" s="1">
        <v>35.01876</v>
      </c>
      <c r="AA131" s="1">
        <v>69209817</v>
      </c>
      <c r="AB131" s="3">
        <v>58209.978000000003</v>
      </c>
    </row>
    <row r="132" spans="1:28" ht="19" x14ac:dyDescent="0.25">
      <c r="A132" s="1">
        <v>2017</v>
      </c>
      <c r="B132" s="1" t="s">
        <v>81</v>
      </c>
      <c r="C132" s="1" t="str">
        <f ca="1">IFERROR(__xludf.DUMMYFUNCTION("CONCAT(B132,TO_TEXT(A132))"),"Khon Kaen2017")</f>
        <v>Khon Kaen2017</v>
      </c>
      <c r="D132" s="2">
        <v>21756.881219999999</v>
      </c>
      <c r="E132" s="2">
        <v>942.64964299999997</v>
      </c>
      <c r="F132" s="2">
        <v>70698.773472999994</v>
      </c>
      <c r="G132" s="2">
        <v>2810.1959959999999</v>
      </c>
      <c r="H132" s="2">
        <v>844.81564300000002</v>
      </c>
      <c r="I132" s="2">
        <v>6937.5290470000009</v>
      </c>
      <c r="J132" s="2">
        <v>26119.861561000002</v>
      </c>
      <c r="K132" s="2">
        <v>4738.7651660000001</v>
      </c>
      <c r="L132" s="2">
        <v>4122.5764209999998</v>
      </c>
      <c r="M132" s="2">
        <v>1308.8495</v>
      </c>
      <c r="N132" s="2">
        <v>12536.553822000002</v>
      </c>
      <c r="O132" s="2">
        <v>6989.2897059999996</v>
      </c>
      <c r="P132" s="2">
        <v>188.24351799999999</v>
      </c>
      <c r="Q132" s="2">
        <v>771.28952200000003</v>
      </c>
      <c r="R132" s="2">
        <v>8239.3710110000011</v>
      </c>
      <c r="S132" s="2">
        <v>25463.003436999999</v>
      </c>
      <c r="T132" s="2">
        <v>7647.1014740000001</v>
      </c>
      <c r="U132" s="2">
        <v>374.02022299999999</v>
      </c>
      <c r="V132" s="2">
        <v>1532.568698</v>
      </c>
      <c r="W132" s="1">
        <v>100.3937791</v>
      </c>
      <c r="X132" s="1">
        <v>8.4064130000000006</v>
      </c>
      <c r="Y132" s="1">
        <v>54.218590000000297</v>
      </c>
      <c r="Z132" s="1">
        <v>35.01876</v>
      </c>
      <c r="AA132" s="1">
        <v>69209817</v>
      </c>
      <c r="AB132" s="3">
        <v>118576.137</v>
      </c>
    </row>
    <row r="133" spans="1:28" ht="19" x14ac:dyDescent="0.25">
      <c r="A133" s="1">
        <v>2017</v>
      </c>
      <c r="B133" s="1" t="s">
        <v>82</v>
      </c>
      <c r="C133" s="1" t="str">
        <f ca="1">IFERROR(__xludf.DUMMYFUNCTION("CONCAT(B133,TO_TEXT(A133))"),"Udon Thani2017")</f>
        <v>Udon Thani2017</v>
      </c>
      <c r="D133" s="2">
        <v>19547.565502000001</v>
      </c>
      <c r="E133" s="2">
        <v>3864.4994430000002</v>
      </c>
      <c r="F133" s="2">
        <v>15094.455065</v>
      </c>
      <c r="G133" s="2">
        <v>1497.257873</v>
      </c>
      <c r="H133" s="2">
        <v>560.84014999999999</v>
      </c>
      <c r="I133" s="2">
        <v>4565.9489119999998</v>
      </c>
      <c r="J133" s="2">
        <v>16200.988228999999</v>
      </c>
      <c r="K133" s="2">
        <v>3576.2830130000002</v>
      </c>
      <c r="L133" s="2">
        <v>1635.303048</v>
      </c>
      <c r="M133" s="2">
        <v>1155.625497</v>
      </c>
      <c r="N133" s="2">
        <v>8968.4066609999991</v>
      </c>
      <c r="O133" s="2">
        <v>5493.7382740000003</v>
      </c>
      <c r="P133" s="2">
        <v>57.853977</v>
      </c>
      <c r="Q133" s="2">
        <v>917.22240799999997</v>
      </c>
      <c r="R133" s="2">
        <v>7076.4179329999997</v>
      </c>
      <c r="S133" s="2">
        <v>13664.4133</v>
      </c>
      <c r="T133" s="2">
        <v>3824.1067410000001</v>
      </c>
      <c r="U133" s="2">
        <v>209.04820100000001</v>
      </c>
      <c r="V133" s="2">
        <v>1474.87228</v>
      </c>
      <c r="W133" s="1">
        <v>100.3937791</v>
      </c>
      <c r="X133" s="1">
        <v>8.4064130000000006</v>
      </c>
      <c r="Y133" s="1">
        <v>54.218590000000297</v>
      </c>
      <c r="Z133" s="1">
        <v>35.01876</v>
      </c>
      <c r="AA133" s="1">
        <v>69209817</v>
      </c>
      <c r="AB133" s="3">
        <v>86142.687000000005</v>
      </c>
    </row>
    <row r="134" spans="1:28" ht="19" x14ac:dyDescent="0.25">
      <c r="A134" s="1">
        <v>2017</v>
      </c>
      <c r="B134" s="1" t="s">
        <v>83</v>
      </c>
      <c r="C134" s="1" t="str">
        <f ca="1">IFERROR(__xludf.DUMMYFUNCTION("CONCAT(B134,TO_TEXT(A134))"),"Loei2017")</f>
        <v>Loei2017</v>
      </c>
      <c r="D134" s="2">
        <v>14607.772199000001</v>
      </c>
      <c r="E134" s="2">
        <v>1374.9748750000001</v>
      </c>
      <c r="F134" s="2">
        <v>7414.5083059999997</v>
      </c>
      <c r="G134" s="2">
        <v>511.96794799999998</v>
      </c>
      <c r="H134" s="2">
        <v>185.599299</v>
      </c>
      <c r="I134" s="2">
        <v>2103.9991049999999</v>
      </c>
      <c r="J134" s="2">
        <v>6739.6229630000007</v>
      </c>
      <c r="K134" s="2">
        <v>950.698488</v>
      </c>
      <c r="L134" s="2">
        <v>701.816776</v>
      </c>
      <c r="M134" s="2">
        <v>351.06065899999999</v>
      </c>
      <c r="N134" s="2">
        <v>3184.571109</v>
      </c>
      <c r="O134" s="2">
        <v>2151.3414389999998</v>
      </c>
      <c r="P134" s="2">
        <v>24.500596000000002</v>
      </c>
      <c r="Q134" s="2">
        <v>115.133207</v>
      </c>
      <c r="R134" s="2">
        <v>2757.0510479999998</v>
      </c>
      <c r="S134" s="2">
        <v>6773.8057719999997</v>
      </c>
      <c r="T134" s="2">
        <v>1660.6024239999999</v>
      </c>
      <c r="U134" s="2">
        <v>280.901522</v>
      </c>
      <c r="V134" s="2">
        <v>461.27597500000002</v>
      </c>
      <c r="W134" s="1">
        <v>100.3937791</v>
      </c>
      <c r="X134" s="1">
        <v>8.4064130000000006</v>
      </c>
      <c r="Y134" s="1">
        <v>54.218590000000297</v>
      </c>
      <c r="Z134" s="1">
        <v>35.01876</v>
      </c>
      <c r="AA134" s="1">
        <v>69209817</v>
      </c>
      <c r="AB134" s="3">
        <v>96295.961999999985</v>
      </c>
    </row>
    <row r="135" spans="1:28" ht="19" x14ac:dyDescent="0.25">
      <c r="A135" s="1">
        <v>2017</v>
      </c>
      <c r="B135" s="1" t="s">
        <v>84</v>
      </c>
      <c r="C135" s="1" t="str">
        <f ca="1">IFERROR(__xludf.DUMMYFUNCTION("CONCAT(B135,TO_TEXT(A135))"),"Nong Khai2017")</f>
        <v>Nong Khai2017</v>
      </c>
      <c r="D135" s="2">
        <v>9672.210912999999</v>
      </c>
      <c r="E135" s="2">
        <v>304.25347900000003</v>
      </c>
      <c r="F135" s="2">
        <v>6481.5538190000007</v>
      </c>
      <c r="G135" s="2">
        <v>460.37291900000002</v>
      </c>
      <c r="H135" s="2">
        <v>110.821067</v>
      </c>
      <c r="I135" s="2">
        <v>1484.8108990000001</v>
      </c>
      <c r="J135" s="2">
        <v>4944.6575659999999</v>
      </c>
      <c r="K135" s="2">
        <v>2614.8148430000001</v>
      </c>
      <c r="L135" s="2">
        <v>277.76246200000003</v>
      </c>
      <c r="M135" s="2">
        <v>367.86014399999999</v>
      </c>
      <c r="N135" s="2">
        <v>2954.278738</v>
      </c>
      <c r="O135" s="2">
        <v>1594.665364</v>
      </c>
      <c r="P135" s="2">
        <v>16.191980999999998</v>
      </c>
      <c r="Q135" s="2">
        <v>136.947228</v>
      </c>
      <c r="R135" s="2">
        <v>1719.8876990000001</v>
      </c>
      <c r="S135" s="2">
        <v>4770.4666699999998</v>
      </c>
      <c r="T135" s="2">
        <v>1449.2860390000001</v>
      </c>
      <c r="U135" s="2">
        <v>85.798449000000005</v>
      </c>
      <c r="V135" s="2">
        <v>641.52188599999999</v>
      </c>
      <c r="W135" s="1">
        <v>100.3937791</v>
      </c>
      <c r="X135" s="1">
        <v>8.4064130000000006</v>
      </c>
      <c r="Y135" s="1">
        <v>54.218590000000297</v>
      </c>
      <c r="Z135" s="1">
        <v>35.01876</v>
      </c>
      <c r="AA135" s="1">
        <v>69209817</v>
      </c>
      <c r="AB135" s="3">
        <v>87796.921000000002</v>
      </c>
    </row>
    <row r="136" spans="1:28" ht="19" x14ac:dyDescent="0.25">
      <c r="A136" s="1">
        <v>2017</v>
      </c>
      <c r="B136" s="1" t="s">
        <v>85</v>
      </c>
      <c r="C136" s="1" t="str">
        <f ca="1">IFERROR(__xludf.DUMMYFUNCTION("CONCAT(B136,TO_TEXT(A136))"),"Maha Sarakham2017")</f>
        <v>Maha Sarakham2017</v>
      </c>
      <c r="D136" s="2">
        <v>12064.839157</v>
      </c>
      <c r="E136" s="2">
        <v>46.919378000000002</v>
      </c>
      <c r="F136" s="2">
        <v>7030.4764420000001</v>
      </c>
      <c r="G136" s="2">
        <v>779.75163399999997</v>
      </c>
      <c r="H136" s="2">
        <v>233.37595999999999</v>
      </c>
      <c r="I136" s="2">
        <v>2959.8253009999999</v>
      </c>
      <c r="J136" s="2">
        <v>6100.3972960000001</v>
      </c>
      <c r="K136" s="2">
        <v>1627.0101810000001</v>
      </c>
      <c r="L136" s="2">
        <v>332.118538</v>
      </c>
      <c r="M136" s="2">
        <v>358.29989</v>
      </c>
      <c r="N136" s="2">
        <v>5422.6296449999991</v>
      </c>
      <c r="O136" s="2">
        <v>3225.6795959999999</v>
      </c>
      <c r="P136" s="2">
        <v>26.543178999999999</v>
      </c>
      <c r="Q136" s="2">
        <v>47.037154999999998</v>
      </c>
      <c r="R136" s="2">
        <v>2330.3308440000001</v>
      </c>
      <c r="S136" s="2">
        <v>11207.429312999999</v>
      </c>
      <c r="T136" s="2">
        <v>2040.860334</v>
      </c>
      <c r="U136" s="2">
        <v>130.74347599999999</v>
      </c>
      <c r="V136" s="2">
        <v>958.60706400000004</v>
      </c>
      <c r="W136" s="1">
        <v>100.3937791</v>
      </c>
      <c r="X136" s="1">
        <v>8.4064130000000006</v>
      </c>
      <c r="Y136" s="1">
        <v>54.218590000000297</v>
      </c>
      <c r="Z136" s="1">
        <v>35.01876</v>
      </c>
      <c r="AA136" s="1">
        <v>69209817</v>
      </c>
      <c r="AB136" s="3">
        <v>71417.838000000003</v>
      </c>
    </row>
    <row r="137" spans="1:28" ht="19" x14ac:dyDescent="0.25">
      <c r="A137" s="1">
        <v>2017</v>
      </c>
      <c r="B137" s="1" t="s">
        <v>86</v>
      </c>
      <c r="C137" s="1" t="str">
        <f ca="1">IFERROR(__xludf.DUMMYFUNCTION("CONCAT(B137,TO_TEXT(A137))"),"Roi Et2017")</f>
        <v>Roi Et2017</v>
      </c>
      <c r="D137" s="2">
        <v>14899.234295</v>
      </c>
      <c r="E137" s="2">
        <v>253.555995</v>
      </c>
      <c r="F137" s="2">
        <v>6109.1390670000001</v>
      </c>
      <c r="G137" s="2">
        <v>939.59764900000005</v>
      </c>
      <c r="H137" s="2">
        <v>172.77595199999999</v>
      </c>
      <c r="I137" s="2">
        <v>2471.0301220000001</v>
      </c>
      <c r="J137" s="2">
        <v>10739.687271999999</v>
      </c>
      <c r="K137" s="2">
        <v>1405.6553739999999</v>
      </c>
      <c r="L137" s="2">
        <v>653.18200300000001</v>
      </c>
      <c r="M137" s="2">
        <v>428.252635</v>
      </c>
      <c r="N137" s="2">
        <v>7130.4562489999998</v>
      </c>
      <c r="O137" s="2">
        <v>5570.3907209999998</v>
      </c>
      <c r="P137" s="2">
        <v>13.493966</v>
      </c>
      <c r="Q137" s="2">
        <v>84.254330999999993</v>
      </c>
      <c r="R137" s="2">
        <v>5586.1846390000001</v>
      </c>
      <c r="S137" s="2">
        <v>12695.116900000001</v>
      </c>
      <c r="T137" s="2">
        <v>2813.9781859999998</v>
      </c>
      <c r="U137" s="2">
        <v>175.42005499999999</v>
      </c>
      <c r="V137" s="2">
        <v>1131.342369</v>
      </c>
      <c r="W137" s="1">
        <v>100.3937791</v>
      </c>
      <c r="X137" s="1">
        <v>8.4064130000000006</v>
      </c>
      <c r="Y137" s="1">
        <v>54.218590000000297</v>
      </c>
      <c r="Z137" s="1">
        <v>35.01876</v>
      </c>
      <c r="AA137" s="1">
        <v>69209817</v>
      </c>
      <c r="AB137" s="3">
        <v>68263.248999999996</v>
      </c>
    </row>
    <row r="138" spans="1:28" ht="19" x14ac:dyDescent="0.25">
      <c r="A138" s="1">
        <v>2017</v>
      </c>
      <c r="B138" s="1" t="s">
        <v>87</v>
      </c>
      <c r="C138" s="1" t="str">
        <f ca="1">IFERROR(__xludf.DUMMYFUNCTION("CONCAT(B138,TO_TEXT(A138))"),"Kalasin2017")</f>
        <v>Kalasin2017</v>
      </c>
      <c r="D138" s="2">
        <v>13059.186184999999</v>
      </c>
      <c r="E138" s="2">
        <v>27.321194999999999</v>
      </c>
      <c r="F138" s="2">
        <v>8429.9153049999986</v>
      </c>
      <c r="G138" s="2">
        <v>766.01261999999997</v>
      </c>
      <c r="H138" s="2">
        <v>170.405237</v>
      </c>
      <c r="I138" s="2">
        <v>2609.2395620000002</v>
      </c>
      <c r="J138" s="2">
        <v>6679.1452520000003</v>
      </c>
      <c r="K138" s="2">
        <v>1069.308014</v>
      </c>
      <c r="L138" s="2">
        <v>213.89923200000001</v>
      </c>
      <c r="M138" s="2">
        <v>380.97403100000002</v>
      </c>
      <c r="N138" s="2">
        <v>4328.380521</v>
      </c>
      <c r="O138" s="2">
        <v>3508.4855739999998</v>
      </c>
      <c r="P138" s="2">
        <v>47.431536000000001</v>
      </c>
      <c r="Q138" s="2">
        <v>39.348402999999998</v>
      </c>
      <c r="R138" s="2">
        <v>2220.1751420000001</v>
      </c>
      <c r="S138" s="2">
        <v>9528.5885519999993</v>
      </c>
      <c r="T138" s="2">
        <v>1710.0323040000001</v>
      </c>
      <c r="U138" s="2">
        <v>94.369712000000007</v>
      </c>
      <c r="V138" s="2">
        <v>638.03048899999999</v>
      </c>
      <c r="W138" s="1">
        <v>100.3937791</v>
      </c>
      <c r="X138" s="1">
        <v>8.4064130000000006</v>
      </c>
      <c r="Y138" s="1">
        <v>54.218590000000297</v>
      </c>
      <c r="Z138" s="1">
        <v>35.01876</v>
      </c>
      <c r="AA138" s="1">
        <v>69209817</v>
      </c>
      <c r="AB138" s="3">
        <v>68988.020999999993</v>
      </c>
    </row>
    <row r="139" spans="1:28" ht="19" x14ac:dyDescent="0.25">
      <c r="A139" s="1">
        <v>2017</v>
      </c>
      <c r="B139" s="1" t="s">
        <v>88</v>
      </c>
      <c r="C139" s="1" t="str">
        <f ca="1">IFERROR(__xludf.DUMMYFUNCTION("CONCAT(B139,TO_TEXT(A139))"),"Sakon Nakhon2017")</f>
        <v>Sakon Nakhon2017</v>
      </c>
      <c r="D139" s="2">
        <v>14596.964464000001</v>
      </c>
      <c r="E139" s="2">
        <v>10.878652000000001</v>
      </c>
      <c r="F139" s="2">
        <v>4085.282929</v>
      </c>
      <c r="G139" s="2">
        <v>719.83631800000001</v>
      </c>
      <c r="H139" s="2">
        <v>170.16307800000001</v>
      </c>
      <c r="I139" s="2">
        <v>2553.244107</v>
      </c>
      <c r="J139" s="2">
        <v>7285.9679619999997</v>
      </c>
      <c r="K139" s="2">
        <v>1409.8239679999999</v>
      </c>
      <c r="L139" s="2">
        <v>330.23027400000001</v>
      </c>
      <c r="M139" s="2">
        <v>659.94658300000003</v>
      </c>
      <c r="N139" s="2">
        <v>4925.7375470000006</v>
      </c>
      <c r="O139" s="2">
        <v>2857.703485</v>
      </c>
      <c r="P139" s="2">
        <v>16.076830000000001</v>
      </c>
      <c r="Q139" s="2">
        <v>69.873311999999999</v>
      </c>
      <c r="R139" s="2">
        <v>3061.4025109999998</v>
      </c>
      <c r="S139" s="2">
        <v>11551.042406</v>
      </c>
      <c r="T139" s="2">
        <v>1872.1172120000001</v>
      </c>
      <c r="U139" s="2">
        <v>96.828149999999994</v>
      </c>
      <c r="V139" s="2">
        <v>694.70092299999999</v>
      </c>
      <c r="W139" s="1">
        <v>100.3937791</v>
      </c>
      <c r="X139" s="1">
        <v>8.4064130000000006</v>
      </c>
      <c r="Y139" s="1">
        <v>54.218590000000297</v>
      </c>
      <c r="Z139" s="1">
        <v>35.01876</v>
      </c>
      <c r="AA139" s="1">
        <v>69209817</v>
      </c>
      <c r="AB139" s="3">
        <v>61330.305999999997</v>
      </c>
    </row>
    <row r="140" spans="1:28" ht="19" x14ac:dyDescent="0.25">
      <c r="A140" s="1">
        <v>2017</v>
      </c>
      <c r="B140" s="1" t="s">
        <v>89</v>
      </c>
      <c r="C140" s="1" t="str">
        <f ca="1">IFERROR(__xludf.DUMMYFUNCTION("CONCAT(B140,TO_TEXT(A140))"),"Nakhon Phanom2017")</f>
        <v>Nakhon Phanom2017</v>
      </c>
      <c r="D140" s="2">
        <v>12707.720637</v>
      </c>
      <c r="E140" s="2">
        <v>424.31725999999998</v>
      </c>
      <c r="F140" s="2">
        <v>2816.3458310000001</v>
      </c>
      <c r="G140" s="2">
        <v>447.58825100000001</v>
      </c>
      <c r="H140" s="2">
        <v>169.377644</v>
      </c>
      <c r="I140" s="2">
        <v>2176.3764719999999</v>
      </c>
      <c r="J140" s="2">
        <v>5111.0654340000001</v>
      </c>
      <c r="K140" s="2">
        <v>2055.88474</v>
      </c>
      <c r="L140" s="2">
        <v>169.98639800000001</v>
      </c>
      <c r="M140" s="2">
        <v>405.15857499999998</v>
      </c>
      <c r="N140" s="2">
        <v>2604.649731</v>
      </c>
      <c r="O140" s="2">
        <v>1338.8282610000001</v>
      </c>
      <c r="P140" s="2">
        <v>10.547879</v>
      </c>
      <c r="Q140" s="2">
        <v>50.704901</v>
      </c>
      <c r="R140" s="2">
        <v>2473.2954679999998</v>
      </c>
      <c r="S140" s="2">
        <v>7991.8676599999999</v>
      </c>
      <c r="T140" s="2">
        <v>1358.6535530000001</v>
      </c>
      <c r="U140" s="2">
        <v>76.519623999999993</v>
      </c>
      <c r="V140" s="2">
        <v>556.27096400000005</v>
      </c>
      <c r="W140" s="1">
        <v>100.3937791</v>
      </c>
      <c r="X140" s="1">
        <v>8.4064130000000006</v>
      </c>
      <c r="Y140" s="1">
        <v>54.218590000000297</v>
      </c>
      <c r="Z140" s="1">
        <v>35.01876</v>
      </c>
      <c r="AA140" s="1">
        <v>69209817</v>
      </c>
      <c r="AB140" s="3">
        <v>76029.047000000006</v>
      </c>
    </row>
    <row r="141" spans="1:28" ht="19" x14ac:dyDescent="0.25">
      <c r="A141" s="1">
        <v>2017</v>
      </c>
      <c r="B141" s="1" t="s">
        <v>90</v>
      </c>
      <c r="C141" s="1" t="str">
        <f ca="1">IFERROR(__xludf.DUMMYFUNCTION("CONCAT(B141,TO_TEXT(A141))"),"Mukdahan2017")</f>
        <v>Mukdahan2017</v>
      </c>
      <c r="D141" s="2">
        <v>7011.4920979999997</v>
      </c>
      <c r="E141" s="2">
        <v>91.729459000000006</v>
      </c>
      <c r="F141" s="2">
        <v>3191.2075220000002</v>
      </c>
      <c r="G141" s="2">
        <v>309.20249000000001</v>
      </c>
      <c r="H141" s="2">
        <v>133.26797999999999</v>
      </c>
      <c r="I141" s="2">
        <v>1152.66344</v>
      </c>
      <c r="J141" s="2">
        <v>4074.1143950000001</v>
      </c>
      <c r="K141" s="2">
        <v>633.68841399999997</v>
      </c>
      <c r="L141" s="2">
        <v>279.07555500000001</v>
      </c>
      <c r="M141" s="2">
        <v>157.14833999999999</v>
      </c>
      <c r="N141" s="2">
        <v>1801.4870370000001</v>
      </c>
      <c r="O141" s="2">
        <v>2064.383867</v>
      </c>
      <c r="P141" s="2">
        <v>65.010295999999997</v>
      </c>
      <c r="Q141" s="2">
        <v>62.400993</v>
      </c>
      <c r="R141" s="2">
        <v>1081.9193319999999</v>
      </c>
      <c r="S141" s="2">
        <v>2730.273385</v>
      </c>
      <c r="T141" s="2">
        <v>913.206142</v>
      </c>
      <c r="U141" s="2">
        <v>59.698906000000001</v>
      </c>
      <c r="V141" s="2">
        <v>228.90806000000001</v>
      </c>
      <c r="W141" s="1">
        <v>100.3937791</v>
      </c>
      <c r="X141" s="1">
        <v>8.4064130000000006</v>
      </c>
      <c r="Y141" s="1">
        <v>54.218590000000297</v>
      </c>
      <c r="Z141" s="1">
        <v>35.01876</v>
      </c>
      <c r="AA141" s="1">
        <v>69209817</v>
      </c>
      <c r="AB141" s="3">
        <v>65458.944999999992</v>
      </c>
    </row>
    <row r="142" spans="1:28" ht="19" x14ac:dyDescent="0.25">
      <c r="A142" s="1">
        <v>2017</v>
      </c>
      <c r="B142" s="1" t="s">
        <v>91</v>
      </c>
      <c r="C142" s="1" t="str">
        <f ca="1">IFERROR(__xludf.DUMMYFUNCTION("CONCAT(B142,TO_TEXT(A142))"),"Nakhon Si Thammarat2017")</f>
        <v>Nakhon Si Thammarat2017</v>
      </c>
      <c r="D142" s="2">
        <v>43241.903081000004</v>
      </c>
      <c r="E142" s="2">
        <v>7661.8906219999999</v>
      </c>
      <c r="F142" s="2">
        <v>18268.062991999999</v>
      </c>
      <c r="G142" s="2">
        <v>11618.405759000001</v>
      </c>
      <c r="H142" s="2">
        <v>246.44752299999999</v>
      </c>
      <c r="I142" s="2">
        <v>5690.0357470000008</v>
      </c>
      <c r="J142" s="2">
        <v>19452.844679999998</v>
      </c>
      <c r="K142" s="2">
        <v>4259.6215620000003</v>
      </c>
      <c r="L142" s="2">
        <v>1544.9711400000001</v>
      </c>
      <c r="M142" s="2">
        <v>1460.045087</v>
      </c>
      <c r="N142" s="2">
        <v>8959.2445829999997</v>
      </c>
      <c r="O142" s="2">
        <v>5784.5192150000003</v>
      </c>
      <c r="P142" s="2">
        <v>741.28341399999999</v>
      </c>
      <c r="Q142" s="2">
        <v>590.66370600000005</v>
      </c>
      <c r="R142" s="2">
        <v>10043.270234</v>
      </c>
      <c r="S142" s="2">
        <v>15056.511555999999</v>
      </c>
      <c r="T142" s="2">
        <v>4104.9900559999996</v>
      </c>
      <c r="U142" s="2">
        <v>218.30994699999999</v>
      </c>
      <c r="V142" s="2">
        <v>1013.508391</v>
      </c>
      <c r="W142" s="1">
        <v>100.3937791</v>
      </c>
      <c r="X142" s="1">
        <v>8.4064130000000006</v>
      </c>
      <c r="Y142" s="1">
        <v>54.218590000000397</v>
      </c>
      <c r="Z142" s="1">
        <v>35.01876</v>
      </c>
      <c r="AA142" s="1">
        <v>69209817</v>
      </c>
      <c r="AB142" s="3">
        <v>106637.117</v>
      </c>
    </row>
    <row r="143" spans="1:28" ht="19" x14ac:dyDescent="0.25">
      <c r="A143" s="1">
        <v>2017</v>
      </c>
      <c r="B143" s="1" t="s">
        <v>92</v>
      </c>
      <c r="C143" s="1" t="str">
        <f ca="1">IFERROR(__xludf.DUMMYFUNCTION("CONCAT(B143,TO_TEXT(A143))"),"Krabi2017")</f>
        <v>Krabi2017</v>
      </c>
      <c r="D143" s="2">
        <v>22992.021550999998</v>
      </c>
      <c r="E143" s="2">
        <v>450.52139499999998</v>
      </c>
      <c r="F143" s="2">
        <v>4230.0674060000001</v>
      </c>
      <c r="G143" s="2">
        <v>1125.5861150000001</v>
      </c>
      <c r="H143" s="2">
        <v>183.083294</v>
      </c>
      <c r="I143" s="2">
        <v>2200.075566</v>
      </c>
      <c r="J143" s="2">
        <v>9023.1611950000006</v>
      </c>
      <c r="K143" s="2">
        <v>15422.913608999999</v>
      </c>
      <c r="L143" s="2">
        <v>14739.57019</v>
      </c>
      <c r="M143" s="2">
        <v>490.63269500000001</v>
      </c>
      <c r="N143" s="2">
        <v>3546.6626999999999</v>
      </c>
      <c r="O143" s="2">
        <v>1949.418482</v>
      </c>
      <c r="P143" s="2">
        <v>25.112770000000001</v>
      </c>
      <c r="Q143" s="2">
        <v>3509.1177269999998</v>
      </c>
      <c r="R143" s="2">
        <v>2720.8092889999998</v>
      </c>
      <c r="S143" s="2">
        <v>2555.1086719999998</v>
      </c>
      <c r="T143" s="2">
        <v>1350.621009</v>
      </c>
      <c r="U143" s="2">
        <v>82.606258999999994</v>
      </c>
      <c r="V143" s="2">
        <v>243.64940899999999</v>
      </c>
      <c r="W143" s="1">
        <v>100.3937791</v>
      </c>
      <c r="X143" s="1">
        <v>8.4064130000000006</v>
      </c>
      <c r="Y143" s="1">
        <v>54.218590000000397</v>
      </c>
      <c r="Z143" s="1">
        <v>35.01876</v>
      </c>
      <c r="AA143" s="1">
        <v>69209817</v>
      </c>
      <c r="AB143" s="3">
        <v>209466.78400000001</v>
      </c>
    </row>
    <row r="144" spans="1:28" ht="19" x14ac:dyDescent="0.25">
      <c r="A144" s="1">
        <v>2017</v>
      </c>
      <c r="B144" s="1" t="s">
        <v>93</v>
      </c>
      <c r="C144" s="1" t="str">
        <f ca="1">IFERROR(__xludf.DUMMYFUNCTION("CONCAT(B144,TO_TEXT(A144))"),"Phangnga2017")</f>
        <v>Phangnga2017</v>
      </c>
      <c r="D144" s="2">
        <v>17076.726742000003</v>
      </c>
      <c r="E144" s="2">
        <v>591.229646</v>
      </c>
      <c r="F144" s="2">
        <v>1967.798074</v>
      </c>
      <c r="G144" s="2">
        <v>648.09889399999997</v>
      </c>
      <c r="H144" s="2">
        <v>74.224427000000006</v>
      </c>
      <c r="I144" s="2">
        <v>1007.752294</v>
      </c>
      <c r="J144" s="2">
        <v>5884.9834030000002</v>
      </c>
      <c r="K144" s="2">
        <v>6730.890856</v>
      </c>
      <c r="L144" s="2">
        <v>28320.262229</v>
      </c>
      <c r="M144" s="2">
        <v>407.03720800000002</v>
      </c>
      <c r="N144" s="2">
        <v>2185.1430150000001</v>
      </c>
      <c r="O144" s="2">
        <v>1286.8598360000001</v>
      </c>
      <c r="P144" s="2">
        <v>18.765418</v>
      </c>
      <c r="Q144" s="2">
        <v>2559.365933</v>
      </c>
      <c r="R144" s="2">
        <v>2091.2467839999999</v>
      </c>
      <c r="S144" s="2">
        <v>2429.934929</v>
      </c>
      <c r="T144" s="2">
        <v>965.60704699999997</v>
      </c>
      <c r="U144" s="2">
        <v>113.47406100000001</v>
      </c>
      <c r="V144" s="2">
        <v>238.969302</v>
      </c>
      <c r="W144" s="1">
        <v>100.3937791</v>
      </c>
      <c r="X144" s="1">
        <v>8.4064130000000006</v>
      </c>
      <c r="Y144" s="1">
        <v>54.218590000000397</v>
      </c>
      <c r="Z144" s="1">
        <v>35.01876</v>
      </c>
      <c r="AA144" s="1">
        <v>69209817</v>
      </c>
      <c r="AB144" s="3">
        <v>297165.592</v>
      </c>
    </row>
    <row r="145" spans="1:28" ht="19" x14ac:dyDescent="0.25">
      <c r="A145" s="1">
        <v>2017</v>
      </c>
      <c r="B145" s="1" t="s">
        <v>94</v>
      </c>
      <c r="C145" s="1" t="str">
        <f ca="1">IFERROR(__xludf.DUMMYFUNCTION("CONCAT(B145,TO_TEXT(A145))"),"Phuket2017")</f>
        <v>Phuket2017</v>
      </c>
      <c r="D145" s="2">
        <v>6162.5018670000009</v>
      </c>
      <c r="E145" s="2">
        <v>0</v>
      </c>
      <c r="F145" s="2">
        <v>3270.0622589999998</v>
      </c>
      <c r="G145" s="2">
        <v>2868.197549</v>
      </c>
      <c r="H145" s="2">
        <v>455.61149699999999</v>
      </c>
      <c r="I145" s="2">
        <v>4957.5182800000002</v>
      </c>
      <c r="J145" s="2">
        <v>12567.455464999999</v>
      </c>
      <c r="K145" s="2">
        <v>41103.601162999999</v>
      </c>
      <c r="L145" s="2">
        <v>95692.334340000001</v>
      </c>
      <c r="M145" s="2">
        <v>1812.6187809999999</v>
      </c>
      <c r="N145" s="2">
        <v>10023.168318000002</v>
      </c>
      <c r="O145" s="2">
        <v>5340.4597919999997</v>
      </c>
      <c r="P145" s="2">
        <v>756.812725</v>
      </c>
      <c r="Q145" s="2">
        <v>11173.209165</v>
      </c>
      <c r="R145" s="2">
        <v>6754.7288820000003</v>
      </c>
      <c r="S145" s="2">
        <v>1592.7073419999999</v>
      </c>
      <c r="T145" s="2">
        <v>3904.3241600000001</v>
      </c>
      <c r="U145" s="2">
        <v>1452.558777</v>
      </c>
      <c r="V145" s="2">
        <v>2633.777149</v>
      </c>
      <c r="W145" s="1">
        <v>100.3937791</v>
      </c>
      <c r="X145" s="1">
        <v>8.4064130000000006</v>
      </c>
      <c r="Y145" s="1">
        <v>54.218590000000397</v>
      </c>
      <c r="Z145" s="1">
        <v>35.01876</v>
      </c>
      <c r="AA145" s="1">
        <v>69209817</v>
      </c>
      <c r="AB145" s="3">
        <v>371058.05800000002</v>
      </c>
    </row>
    <row r="146" spans="1:28" ht="19" x14ac:dyDescent="0.25">
      <c r="A146" s="1">
        <v>2017</v>
      </c>
      <c r="B146" s="1" t="s">
        <v>95</v>
      </c>
      <c r="C146" s="1" t="str">
        <f ca="1">IFERROR(__xludf.DUMMYFUNCTION("CONCAT(B146,TO_TEXT(A146))"),"Surat Thani2017")</f>
        <v>Surat Thani2017</v>
      </c>
      <c r="D146" s="2">
        <v>47996.415097999998</v>
      </c>
      <c r="E146" s="2">
        <v>3201.659897</v>
      </c>
      <c r="F146" s="2">
        <v>33958.314233999998</v>
      </c>
      <c r="G146" s="2">
        <v>3495.210986</v>
      </c>
      <c r="H146" s="2">
        <v>619.64846999999997</v>
      </c>
      <c r="I146" s="2">
        <v>3789.7160279999998</v>
      </c>
      <c r="J146" s="2">
        <v>27015.555587999999</v>
      </c>
      <c r="K146" s="2">
        <v>7376.9803430000002</v>
      </c>
      <c r="L146" s="2">
        <v>42316.619190999998</v>
      </c>
      <c r="M146" s="2">
        <v>1734.9217060000001</v>
      </c>
      <c r="N146" s="2">
        <v>9783.7032010000003</v>
      </c>
      <c r="O146" s="2">
        <v>5943.449055000001</v>
      </c>
      <c r="P146" s="2">
        <v>218.456254</v>
      </c>
      <c r="Q146" s="2">
        <v>2178.533664</v>
      </c>
      <c r="R146" s="2">
        <v>8378.5566650000001</v>
      </c>
      <c r="S146" s="2">
        <v>7671.4132329999993</v>
      </c>
      <c r="T146" s="2">
        <v>4607.3653539999996</v>
      </c>
      <c r="U146" s="2">
        <v>502.95164999999997</v>
      </c>
      <c r="V146" s="2">
        <v>993.56576199999995</v>
      </c>
      <c r="W146" s="1">
        <v>100.3937791</v>
      </c>
      <c r="X146" s="1">
        <v>8.4064130000000006</v>
      </c>
      <c r="Y146" s="1">
        <v>54.218590000000397</v>
      </c>
      <c r="Z146" s="1">
        <v>35.01876</v>
      </c>
      <c r="AA146" s="1">
        <v>69209817</v>
      </c>
      <c r="AB146" s="3">
        <v>188028.46000000002</v>
      </c>
    </row>
    <row r="147" spans="1:28" ht="19" x14ac:dyDescent="0.25">
      <c r="A147" s="1">
        <v>2017</v>
      </c>
      <c r="B147" s="1" t="s">
        <v>96</v>
      </c>
      <c r="C147" s="1" t="str">
        <f ca="1">IFERROR(__xludf.DUMMYFUNCTION("CONCAT(B147,TO_TEXT(A147))"),"Ranong2017")</f>
        <v>Ranong2017</v>
      </c>
      <c r="D147" s="2">
        <v>11633.139401</v>
      </c>
      <c r="E147" s="2">
        <v>126.163222</v>
      </c>
      <c r="F147" s="2">
        <v>2016.5813760000001</v>
      </c>
      <c r="G147" s="2">
        <v>420.12629600000002</v>
      </c>
      <c r="H147" s="2">
        <v>114.829908</v>
      </c>
      <c r="I147" s="2">
        <v>1047.27503</v>
      </c>
      <c r="J147" s="2">
        <v>4366.1761850000003</v>
      </c>
      <c r="K147" s="2">
        <v>2709.0456920000001</v>
      </c>
      <c r="L147" s="2">
        <v>304.84414800000002</v>
      </c>
      <c r="M147" s="2">
        <v>205.29309799999999</v>
      </c>
      <c r="N147" s="2">
        <v>1398.4463350000001</v>
      </c>
      <c r="O147" s="2">
        <v>914.258827</v>
      </c>
      <c r="P147" s="2">
        <v>1.9100809999999999</v>
      </c>
      <c r="Q147" s="2">
        <v>86.219503000000003</v>
      </c>
      <c r="R147" s="2">
        <v>799.08617400000003</v>
      </c>
      <c r="S147" s="2">
        <v>1095.4400720000001</v>
      </c>
      <c r="T147" s="2">
        <v>620.55563600000005</v>
      </c>
      <c r="U147" s="2">
        <v>77.535355999999993</v>
      </c>
      <c r="V147" s="2">
        <v>96.433249000000004</v>
      </c>
      <c r="W147" s="1">
        <v>100.3937791</v>
      </c>
      <c r="X147" s="1">
        <v>8.4064130000000006</v>
      </c>
      <c r="Y147" s="1">
        <v>54.218590000000397</v>
      </c>
      <c r="Z147" s="1">
        <v>35.01876</v>
      </c>
      <c r="AA147" s="1">
        <v>69209817</v>
      </c>
      <c r="AB147" s="3">
        <v>105122.20700000001</v>
      </c>
    </row>
    <row r="148" spans="1:28" ht="19" x14ac:dyDescent="0.25">
      <c r="A148" s="1">
        <v>2017</v>
      </c>
      <c r="B148" s="1" t="s">
        <v>97</v>
      </c>
      <c r="C148" s="1" t="str">
        <f ca="1">IFERROR(__xludf.DUMMYFUNCTION("CONCAT(B148,TO_TEXT(A148))"),"Chumphon2017")</f>
        <v>Chumphon2017</v>
      </c>
      <c r="D148" s="2">
        <v>38513.720636000005</v>
      </c>
      <c r="E148" s="2">
        <v>742.15430100000003</v>
      </c>
      <c r="F148" s="2">
        <v>7785.2139009999992</v>
      </c>
      <c r="G148" s="2">
        <v>873.69927600000005</v>
      </c>
      <c r="H148" s="2">
        <v>217.68879799999999</v>
      </c>
      <c r="I148" s="2">
        <v>2555.4787839999999</v>
      </c>
      <c r="J148" s="2">
        <v>13802.203502</v>
      </c>
      <c r="K148" s="2">
        <v>1712.2754420000001</v>
      </c>
      <c r="L148" s="2">
        <v>769.15209200000004</v>
      </c>
      <c r="M148" s="2">
        <v>742.29704100000004</v>
      </c>
      <c r="N148" s="2">
        <v>3992.3124210000001</v>
      </c>
      <c r="O148" s="2">
        <v>2576.340119</v>
      </c>
      <c r="P148" s="2">
        <v>14.078263</v>
      </c>
      <c r="Q148" s="2">
        <v>181.57563400000001</v>
      </c>
      <c r="R148" s="2">
        <v>4019.622961</v>
      </c>
      <c r="S148" s="2">
        <v>3287.395278</v>
      </c>
      <c r="T148" s="2">
        <v>1964.947379</v>
      </c>
      <c r="U148" s="2">
        <v>93.426687999999999</v>
      </c>
      <c r="V148" s="2">
        <v>379.39290299999999</v>
      </c>
      <c r="W148" s="1">
        <v>100.3937791</v>
      </c>
      <c r="X148" s="1">
        <v>8.4064130000000006</v>
      </c>
      <c r="Y148" s="1">
        <v>54.218590000000397</v>
      </c>
      <c r="Z148" s="1">
        <v>35.01876</v>
      </c>
      <c r="AA148" s="1">
        <v>69209817</v>
      </c>
      <c r="AB148" s="3">
        <v>170482.535</v>
      </c>
    </row>
    <row r="149" spans="1:28" ht="19" x14ac:dyDescent="0.25">
      <c r="A149" s="1">
        <v>2017</v>
      </c>
      <c r="B149" s="1" t="s">
        <v>98</v>
      </c>
      <c r="C149" s="1" t="str">
        <f ca="1">IFERROR(__xludf.DUMMYFUNCTION("CONCAT(B149,TO_TEXT(A149))"),"Songkhla2017")</f>
        <v>Songkhla2017</v>
      </c>
      <c r="D149" s="2">
        <v>32750.762323999999</v>
      </c>
      <c r="E149" s="2">
        <v>21058.618375999999</v>
      </c>
      <c r="F149" s="2">
        <v>57778.136477</v>
      </c>
      <c r="G149" s="2">
        <v>6169.7990499999996</v>
      </c>
      <c r="H149" s="2">
        <v>888.54595099999995</v>
      </c>
      <c r="I149" s="2">
        <v>10744.795409</v>
      </c>
      <c r="J149" s="2">
        <v>30704.016368999997</v>
      </c>
      <c r="K149" s="2">
        <v>10544.050907000001</v>
      </c>
      <c r="L149" s="2">
        <v>7764.570608</v>
      </c>
      <c r="M149" s="2">
        <v>1978.428332</v>
      </c>
      <c r="N149" s="2">
        <v>13918.898861</v>
      </c>
      <c r="O149" s="2">
        <v>7915.4760299999998</v>
      </c>
      <c r="P149" s="2">
        <v>578.70868700000005</v>
      </c>
      <c r="Q149" s="2">
        <v>1700.924855</v>
      </c>
      <c r="R149" s="2">
        <v>13395.382739000001</v>
      </c>
      <c r="S149" s="2">
        <v>16074.197019000001</v>
      </c>
      <c r="T149" s="2">
        <v>7243.6463640000002</v>
      </c>
      <c r="U149" s="2">
        <v>300.87976099999997</v>
      </c>
      <c r="V149" s="2">
        <v>1557.9348660000001</v>
      </c>
      <c r="W149" s="1">
        <v>100.3937791</v>
      </c>
      <c r="X149" s="1">
        <v>8.4064130000000006</v>
      </c>
      <c r="Y149" s="1">
        <v>54.218590000000397</v>
      </c>
      <c r="Z149" s="1">
        <v>35.01876</v>
      </c>
      <c r="AA149" s="1">
        <v>69209817</v>
      </c>
      <c r="AB149" s="3">
        <v>150008.777</v>
      </c>
    </row>
    <row r="150" spans="1:28" ht="19" x14ac:dyDescent="0.25">
      <c r="A150" s="1">
        <v>2017</v>
      </c>
      <c r="B150" s="1" t="s">
        <v>99</v>
      </c>
      <c r="C150" s="1" t="str">
        <f ca="1">IFERROR(__xludf.DUMMYFUNCTION("CONCAT(B150,TO_TEXT(A150))"),"Satun2017")</f>
        <v>Satun2017</v>
      </c>
      <c r="D150" s="2">
        <v>12534.971878</v>
      </c>
      <c r="E150" s="2">
        <v>257.10020800000001</v>
      </c>
      <c r="F150" s="2">
        <v>3114.2917670000002</v>
      </c>
      <c r="G150" s="2">
        <v>371.29101400000002</v>
      </c>
      <c r="H150" s="2">
        <v>93.281131000000002</v>
      </c>
      <c r="I150" s="2">
        <v>1263.7587759999999</v>
      </c>
      <c r="J150" s="2">
        <v>4116.6508979999999</v>
      </c>
      <c r="K150" s="2">
        <v>3320.2887839999999</v>
      </c>
      <c r="L150" s="2">
        <v>357.42165399999999</v>
      </c>
      <c r="M150" s="2">
        <v>247.48064199999999</v>
      </c>
      <c r="N150" s="2">
        <v>1318.9048459999999</v>
      </c>
      <c r="O150" s="2">
        <v>1019.505681</v>
      </c>
      <c r="P150" s="2">
        <v>9.492229</v>
      </c>
      <c r="Q150" s="2">
        <v>241.828531</v>
      </c>
      <c r="R150" s="2">
        <v>1125.7743390000001</v>
      </c>
      <c r="S150" s="2">
        <v>2329.332105</v>
      </c>
      <c r="T150" s="2">
        <v>732.76065600000004</v>
      </c>
      <c r="U150" s="2">
        <v>34.830218000000002</v>
      </c>
      <c r="V150" s="2">
        <v>149.061441</v>
      </c>
      <c r="W150" s="1">
        <v>100.3937791</v>
      </c>
      <c r="X150" s="1">
        <v>8.4064130000000006</v>
      </c>
      <c r="Y150" s="1">
        <v>54.218590000000397</v>
      </c>
      <c r="Z150" s="1">
        <v>35.01876</v>
      </c>
      <c r="AA150" s="1">
        <v>69209817</v>
      </c>
      <c r="AB150" s="3">
        <v>113332.38400000001</v>
      </c>
    </row>
    <row r="151" spans="1:28" ht="19" x14ac:dyDescent="0.25">
      <c r="A151" s="1">
        <v>2017</v>
      </c>
      <c r="B151" s="1" t="s">
        <v>100</v>
      </c>
      <c r="C151" s="1" t="str">
        <f ca="1">IFERROR(__xludf.DUMMYFUNCTION("CONCAT(B151,TO_TEXT(A151))"),"Trang2017")</f>
        <v>Trang2017</v>
      </c>
      <c r="D151" s="2">
        <v>20843.844830000002</v>
      </c>
      <c r="E151" s="2">
        <v>407.70689599999997</v>
      </c>
      <c r="F151" s="2">
        <v>12109.320806000002</v>
      </c>
      <c r="G151" s="2">
        <v>940.11472800000001</v>
      </c>
      <c r="H151" s="2">
        <v>263.072385</v>
      </c>
      <c r="I151" s="2">
        <v>2317.0160059999998</v>
      </c>
      <c r="J151" s="2">
        <v>9842.6305529999991</v>
      </c>
      <c r="K151" s="2">
        <v>3990.8326000000002</v>
      </c>
      <c r="L151" s="2">
        <v>1238.849121</v>
      </c>
      <c r="M151" s="2">
        <v>561.408548</v>
      </c>
      <c r="N151" s="2">
        <v>4350.5185179999999</v>
      </c>
      <c r="O151" s="2">
        <v>2084.3253340000001</v>
      </c>
      <c r="P151" s="2">
        <v>57.818908</v>
      </c>
      <c r="Q151" s="2">
        <v>362.18036799999999</v>
      </c>
      <c r="R151" s="2">
        <v>2490.8857990000001</v>
      </c>
      <c r="S151" s="2">
        <v>5536.5420260000001</v>
      </c>
      <c r="T151" s="2">
        <v>2772.4731879999999</v>
      </c>
      <c r="U151" s="2">
        <v>137.216981</v>
      </c>
      <c r="V151" s="2">
        <v>683.64581299999998</v>
      </c>
      <c r="W151" s="1">
        <v>100.3937791</v>
      </c>
      <c r="X151" s="1">
        <v>8.4064130000000006</v>
      </c>
      <c r="Y151" s="1">
        <v>54.218590000000397</v>
      </c>
      <c r="Z151" s="1">
        <v>35.01876</v>
      </c>
      <c r="AA151" s="1">
        <v>69209817</v>
      </c>
      <c r="AB151" s="3">
        <v>112974.04300000001</v>
      </c>
    </row>
    <row r="152" spans="1:28" ht="19" x14ac:dyDescent="0.25">
      <c r="A152" s="1">
        <v>2017</v>
      </c>
      <c r="B152" s="1" t="s">
        <v>101</v>
      </c>
      <c r="C152" s="1" t="str">
        <f ca="1">IFERROR(__xludf.DUMMYFUNCTION("CONCAT(B152,TO_TEXT(A152))"),"Phattalung2017")</f>
        <v>Phattalung2017</v>
      </c>
      <c r="D152" s="2">
        <v>12024.688374000001</v>
      </c>
      <c r="E152" s="2">
        <v>212.04530800000001</v>
      </c>
      <c r="F152" s="2">
        <v>3893.8872900000001</v>
      </c>
      <c r="G152" s="2">
        <v>508.85480000000001</v>
      </c>
      <c r="H152" s="2">
        <v>94.766362000000001</v>
      </c>
      <c r="I152" s="2">
        <v>1473.645794</v>
      </c>
      <c r="J152" s="2">
        <v>4784.4251310000009</v>
      </c>
      <c r="K152" s="2">
        <v>804.39626899999996</v>
      </c>
      <c r="L152" s="2">
        <v>124.887984</v>
      </c>
      <c r="M152" s="2">
        <v>555.85940800000003</v>
      </c>
      <c r="N152" s="2">
        <v>3133.6934390000001</v>
      </c>
      <c r="O152" s="2">
        <v>1730.9217719999999</v>
      </c>
      <c r="P152" s="2">
        <v>19.686745999999999</v>
      </c>
      <c r="Q152" s="2">
        <v>96.812296000000003</v>
      </c>
      <c r="R152" s="2">
        <v>1822.1273530000001</v>
      </c>
      <c r="S152" s="2">
        <v>3514.794539</v>
      </c>
      <c r="T152" s="2">
        <v>1383.7046769999999</v>
      </c>
      <c r="U152" s="2">
        <v>62.810746999999999</v>
      </c>
      <c r="V152" s="2">
        <v>243.60166699999999</v>
      </c>
      <c r="W152" s="1">
        <v>100.3937791</v>
      </c>
      <c r="X152" s="1">
        <v>8.4064130000000006</v>
      </c>
      <c r="Y152" s="1">
        <v>54.218590000000397</v>
      </c>
      <c r="Z152" s="1">
        <v>35.01876</v>
      </c>
      <c r="AA152" s="1">
        <v>69209817</v>
      </c>
      <c r="AB152" s="3">
        <v>74398.934999999998</v>
      </c>
    </row>
    <row r="153" spans="1:28" ht="19" x14ac:dyDescent="0.25">
      <c r="A153" s="1">
        <v>2017</v>
      </c>
      <c r="B153" s="1" t="s">
        <v>102</v>
      </c>
      <c r="C153" s="1" t="str">
        <f ca="1">IFERROR(__xludf.DUMMYFUNCTION("CONCAT(B153,TO_TEXT(A153))"),"Pattani2017")</f>
        <v>Pattani2017</v>
      </c>
      <c r="D153" s="2">
        <v>16364.213952999999</v>
      </c>
      <c r="E153" s="2">
        <v>38.393141</v>
      </c>
      <c r="F153" s="2">
        <v>7778.6537670000007</v>
      </c>
      <c r="G153" s="2">
        <v>524.72461199999998</v>
      </c>
      <c r="H153" s="2">
        <v>68.602968000000004</v>
      </c>
      <c r="I153" s="2">
        <v>1843.998689</v>
      </c>
      <c r="J153" s="2">
        <v>6304.728376</v>
      </c>
      <c r="K153" s="2">
        <v>676.54222200000004</v>
      </c>
      <c r="L153" s="2">
        <v>232.44630900000001</v>
      </c>
      <c r="M153" s="2">
        <v>340.65366</v>
      </c>
      <c r="N153" s="2">
        <v>1877.3223109999999</v>
      </c>
      <c r="O153" s="2">
        <v>1643.824893</v>
      </c>
      <c r="P153" s="2">
        <v>34.783138999999998</v>
      </c>
      <c r="Q153" s="2">
        <v>42.340159</v>
      </c>
      <c r="R153" s="2">
        <v>8079.7570089999999</v>
      </c>
      <c r="S153" s="2">
        <v>6705.9216900000001</v>
      </c>
      <c r="T153" s="2">
        <v>1196.65616</v>
      </c>
      <c r="U153" s="2">
        <v>32.204931999999999</v>
      </c>
      <c r="V153" s="2">
        <v>453.57949600000001</v>
      </c>
      <c r="W153" s="1">
        <v>100.3937791</v>
      </c>
      <c r="X153" s="1">
        <v>8.4064130000000006</v>
      </c>
      <c r="Y153" s="1">
        <v>54.218590000000397</v>
      </c>
      <c r="Z153" s="1">
        <v>35.01876</v>
      </c>
      <c r="AA153" s="1">
        <v>69209817</v>
      </c>
      <c r="AB153" s="3">
        <v>85424.366000000009</v>
      </c>
    </row>
    <row r="154" spans="1:28" ht="19" x14ac:dyDescent="0.25">
      <c r="A154" s="1">
        <v>2017</v>
      </c>
      <c r="B154" s="1" t="s">
        <v>103</v>
      </c>
      <c r="C154" s="1" t="str">
        <f ca="1">IFERROR(__xludf.DUMMYFUNCTION("CONCAT(B154,TO_TEXT(A154))"),"Yala2017")</f>
        <v>Yala2017</v>
      </c>
      <c r="D154" s="2">
        <v>13379.888185999998</v>
      </c>
      <c r="E154" s="2">
        <v>215.748898</v>
      </c>
      <c r="F154" s="2">
        <v>3852.2980510000002</v>
      </c>
      <c r="G154" s="2">
        <v>529.71507299999996</v>
      </c>
      <c r="H154" s="2">
        <v>62.756653</v>
      </c>
      <c r="I154" s="2">
        <v>2328.911572</v>
      </c>
      <c r="J154" s="2">
        <v>5324.3513780000003</v>
      </c>
      <c r="K154" s="2">
        <v>795.28059900000005</v>
      </c>
      <c r="L154" s="2">
        <v>748.09177399999999</v>
      </c>
      <c r="M154" s="2">
        <v>565.81097599999998</v>
      </c>
      <c r="N154" s="2">
        <v>2535.3581439999998</v>
      </c>
      <c r="O154" s="2">
        <v>1481.9440850000001</v>
      </c>
      <c r="P154" s="2">
        <v>37.258693000000001</v>
      </c>
      <c r="Q154" s="2">
        <v>383.89998500000002</v>
      </c>
      <c r="R154" s="2">
        <v>3621.9701209999998</v>
      </c>
      <c r="S154" s="2">
        <v>4860.7228180000002</v>
      </c>
      <c r="T154" s="2">
        <v>1653.9353610000001</v>
      </c>
      <c r="U154" s="2">
        <v>68.298598999999996</v>
      </c>
      <c r="V154" s="2">
        <v>237.86844500000001</v>
      </c>
      <c r="W154" s="1">
        <v>100.3937791</v>
      </c>
      <c r="X154" s="1">
        <v>8.4064130000000006</v>
      </c>
      <c r="Y154" s="1">
        <v>54.218590000000397</v>
      </c>
      <c r="Z154" s="1">
        <v>35.01876</v>
      </c>
      <c r="AA154" s="1">
        <v>69209817</v>
      </c>
      <c r="AB154" s="3">
        <v>91778.388000000006</v>
      </c>
    </row>
    <row r="155" spans="1:28" ht="19" x14ac:dyDescent="0.25">
      <c r="A155" s="1">
        <v>2017</v>
      </c>
      <c r="B155" s="1" t="s">
        <v>104</v>
      </c>
      <c r="C155" s="1" t="str">
        <f ca="1">IFERROR(__xludf.DUMMYFUNCTION("CONCAT(B155,TO_TEXT(A155))"),"Narathiwat2017")</f>
        <v>Narathiwat2017</v>
      </c>
      <c r="D155" s="2">
        <v>11326.893253</v>
      </c>
      <c r="E155" s="2">
        <v>150.679968</v>
      </c>
      <c r="F155" s="2">
        <v>2926.9005619999998</v>
      </c>
      <c r="G155" s="2">
        <v>435.464043</v>
      </c>
      <c r="H155" s="2">
        <v>110.32147000000001</v>
      </c>
      <c r="I155" s="2">
        <v>2073.543533</v>
      </c>
      <c r="J155" s="2">
        <v>4089.937684</v>
      </c>
      <c r="K155" s="2">
        <v>768.24880599999995</v>
      </c>
      <c r="L155" s="2">
        <v>264.57017000000002</v>
      </c>
      <c r="M155" s="2">
        <v>490.10889700000001</v>
      </c>
      <c r="N155" s="2">
        <v>1959.8280870000001</v>
      </c>
      <c r="O155" s="2">
        <v>1462.0559699999999</v>
      </c>
      <c r="P155" s="2">
        <v>1.732664</v>
      </c>
      <c r="Q155" s="2">
        <v>79.211937000000006</v>
      </c>
      <c r="R155" s="2">
        <v>4155.2327409999998</v>
      </c>
      <c r="S155" s="2">
        <v>8416.5414950000013</v>
      </c>
      <c r="T155" s="2">
        <v>1516.3405049999999</v>
      </c>
      <c r="U155" s="2">
        <v>48.430993999999998</v>
      </c>
      <c r="V155" s="2">
        <v>563.44119799999999</v>
      </c>
      <c r="W155" s="1">
        <v>100.3937791</v>
      </c>
      <c r="X155" s="1">
        <v>8.4064130000000006</v>
      </c>
      <c r="Y155" s="1">
        <v>54.218590000000397</v>
      </c>
      <c r="Z155" s="1">
        <v>35.01876</v>
      </c>
      <c r="AA155" s="1">
        <v>69209817</v>
      </c>
      <c r="AB155" s="3">
        <v>56932.868000000002</v>
      </c>
    </row>
    <row r="156" spans="1:28" ht="19" x14ac:dyDescent="0.25">
      <c r="A156" s="1">
        <v>2018</v>
      </c>
      <c r="B156" s="1" t="s">
        <v>28</v>
      </c>
      <c r="C156" s="1" t="str">
        <f ca="1">IFERROR(__xludf.DUMMYFUNCTION("CONCAT(B156,TO_TEXT(A156))"),"Bangkok2018")</f>
        <v>Bangkok2018</v>
      </c>
      <c r="D156" s="2">
        <v>2601.1337109999999</v>
      </c>
      <c r="E156" s="2">
        <v>0</v>
      </c>
      <c r="F156" s="2">
        <v>622671.5983500001</v>
      </c>
      <c r="G156" s="2">
        <v>36361.477383999998</v>
      </c>
      <c r="H156" s="2">
        <v>25573.612362</v>
      </c>
      <c r="I156" s="2">
        <v>111787.301406</v>
      </c>
      <c r="J156" s="2">
        <v>1213149.6049640002</v>
      </c>
      <c r="K156" s="2">
        <v>398967.93590099999</v>
      </c>
      <c r="L156" s="2">
        <v>501607.81305400003</v>
      </c>
      <c r="M156" s="2">
        <v>290158.506429</v>
      </c>
      <c r="N156" s="2">
        <v>752459.15300699999</v>
      </c>
      <c r="O156" s="2">
        <v>103733.942734</v>
      </c>
      <c r="P156" s="2">
        <v>224797.80651700002</v>
      </c>
      <c r="Q156" s="2">
        <v>152612.146343</v>
      </c>
      <c r="R156" s="2">
        <v>533665.57771700004</v>
      </c>
      <c r="S156" s="2">
        <v>108512.205134</v>
      </c>
      <c r="T156" s="2">
        <v>89052.404689000003</v>
      </c>
      <c r="U156" s="2">
        <v>66329.644455000001</v>
      </c>
      <c r="V156" s="2">
        <v>152761.13938800001</v>
      </c>
      <c r="W156" s="1">
        <v>98.923618039999994</v>
      </c>
      <c r="X156" s="1">
        <v>8.1837020000000003</v>
      </c>
      <c r="Y156" s="1">
        <v>56.019640000000003</v>
      </c>
      <c r="Z156" s="1">
        <v>34.751170000000002</v>
      </c>
      <c r="AA156" s="1">
        <v>69428454</v>
      </c>
      <c r="AB156" s="3">
        <v>604420.52100000007</v>
      </c>
    </row>
    <row r="157" spans="1:28" ht="19" x14ac:dyDescent="0.25">
      <c r="A157" s="1">
        <v>2018</v>
      </c>
      <c r="B157" s="1" t="s">
        <v>29</v>
      </c>
      <c r="C157" s="1" t="str">
        <f ca="1">IFERROR(__xludf.DUMMYFUNCTION("CONCAT(B157,TO_TEXT(A157))"),"Samut Prakan2018")</f>
        <v>Samut Prakan2018</v>
      </c>
      <c r="D157" s="2">
        <v>4386.4473529999996</v>
      </c>
      <c r="E157" s="2">
        <v>7.3270840000000002</v>
      </c>
      <c r="F157" s="2">
        <v>331084.633898</v>
      </c>
      <c r="G157" s="2">
        <v>16133.253713999999</v>
      </c>
      <c r="H157" s="2">
        <v>2717.7030289999998</v>
      </c>
      <c r="I157" s="2">
        <v>11137.706702000001</v>
      </c>
      <c r="J157" s="2">
        <v>124765.16708300001</v>
      </c>
      <c r="K157" s="2">
        <v>171882.83035800001</v>
      </c>
      <c r="L157" s="2">
        <v>12134.702864000001</v>
      </c>
      <c r="M157" s="2">
        <v>5714.9339729999992</v>
      </c>
      <c r="N157" s="2">
        <v>27220.718026999999</v>
      </c>
      <c r="O157" s="2">
        <v>17417.686715</v>
      </c>
      <c r="P157" s="2">
        <v>6638.1809020000001</v>
      </c>
      <c r="Q157" s="2">
        <v>23914.125942999999</v>
      </c>
      <c r="R157" s="2">
        <v>12044.074270000001</v>
      </c>
      <c r="S157" s="2">
        <v>4064.236633</v>
      </c>
      <c r="T157" s="2">
        <v>9855.5015160000003</v>
      </c>
      <c r="U157" s="2">
        <v>1013.841364</v>
      </c>
      <c r="V157" s="2">
        <v>14003.620029</v>
      </c>
      <c r="W157" s="1">
        <v>98.923618039999994</v>
      </c>
      <c r="X157" s="1">
        <v>8.1837020000000003</v>
      </c>
      <c r="Y157" s="1">
        <v>56.019640000000003</v>
      </c>
      <c r="Z157" s="1">
        <v>34.751170000000002</v>
      </c>
      <c r="AA157" s="1">
        <v>69428454</v>
      </c>
      <c r="AB157" s="3">
        <v>366642.16200000001</v>
      </c>
    </row>
    <row r="158" spans="1:28" ht="19" x14ac:dyDescent="0.25">
      <c r="A158" s="1">
        <v>2018</v>
      </c>
      <c r="B158" s="1" t="s">
        <v>30</v>
      </c>
      <c r="C158" s="1" t="str">
        <f ca="1">IFERROR(__xludf.DUMMYFUNCTION("CONCAT(B158,TO_TEXT(A158))"),"Nonthaburi2018")</f>
        <v>Nonthaburi2018</v>
      </c>
      <c r="D158" s="2">
        <v>5861.0325489999996</v>
      </c>
      <c r="E158" s="2">
        <v>54.495759</v>
      </c>
      <c r="F158" s="2">
        <v>50295.369011999996</v>
      </c>
      <c r="G158" s="2">
        <v>5472.6018769999991</v>
      </c>
      <c r="H158" s="2">
        <v>2366.9968060000001</v>
      </c>
      <c r="I158" s="2">
        <v>14166.998464999999</v>
      </c>
      <c r="J158" s="2">
        <v>62327.661401000005</v>
      </c>
      <c r="K158" s="2">
        <v>11171.299875999999</v>
      </c>
      <c r="L158" s="2">
        <v>7495.2893910000003</v>
      </c>
      <c r="M158" s="2">
        <v>23358.164348000002</v>
      </c>
      <c r="N158" s="2">
        <v>29494.627152000001</v>
      </c>
      <c r="O158" s="2">
        <v>15788.163779</v>
      </c>
      <c r="P158" s="2">
        <v>3916.9455029999999</v>
      </c>
      <c r="Q158" s="2">
        <v>5730.4294099999997</v>
      </c>
      <c r="R158" s="2">
        <v>20917.757043999998</v>
      </c>
      <c r="S158" s="2">
        <v>7521.3060569999998</v>
      </c>
      <c r="T158" s="2">
        <v>37850.726663999994</v>
      </c>
      <c r="U158" s="2">
        <v>14364.310516</v>
      </c>
      <c r="V158" s="2">
        <v>7070.5189670000009</v>
      </c>
      <c r="W158" s="1">
        <v>98.923618039999994</v>
      </c>
      <c r="X158" s="1">
        <v>8.1837020000000003</v>
      </c>
      <c r="Y158" s="1">
        <v>56.019640000000003</v>
      </c>
      <c r="Z158" s="1">
        <v>34.751170000000002</v>
      </c>
      <c r="AA158" s="1">
        <v>69428454</v>
      </c>
      <c r="AB158" s="3">
        <v>188822.079</v>
      </c>
    </row>
    <row r="159" spans="1:28" ht="19" x14ac:dyDescent="0.25">
      <c r="A159" s="1">
        <v>2018</v>
      </c>
      <c r="B159" s="1" t="s">
        <v>31</v>
      </c>
      <c r="C159" s="1" t="str">
        <f ca="1">IFERROR(__xludf.DUMMYFUNCTION("CONCAT(B159,TO_TEXT(A159))"),"Pathum Thani2018")</f>
        <v>Pathum Thani2018</v>
      </c>
      <c r="D159" s="2">
        <v>6688.9845759999998</v>
      </c>
      <c r="E159" s="2">
        <v>117.61496200000001</v>
      </c>
      <c r="F159" s="2">
        <v>203401.070741</v>
      </c>
      <c r="G159" s="2">
        <v>9683.1942190000009</v>
      </c>
      <c r="H159" s="2">
        <v>2591.6981099999998</v>
      </c>
      <c r="I159" s="2">
        <v>11482.056606000002</v>
      </c>
      <c r="J159" s="2">
        <v>72532.673970000003</v>
      </c>
      <c r="K159" s="2">
        <v>10045.232487000001</v>
      </c>
      <c r="L159" s="2">
        <v>5312.4980679999999</v>
      </c>
      <c r="M159" s="2">
        <v>4327.4956270000002</v>
      </c>
      <c r="N159" s="2">
        <v>15998.103245</v>
      </c>
      <c r="O159" s="2">
        <v>17663.739681999999</v>
      </c>
      <c r="P159" s="2">
        <v>3015.4367320000001</v>
      </c>
      <c r="Q159" s="2">
        <v>5437.0087359999998</v>
      </c>
      <c r="R159" s="2">
        <v>8145.7616619999999</v>
      </c>
      <c r="S159" s="2">
        <v>15833.836950000001</v>
      </c>
      <c r="T159" s="2">
        <v>6618.582042</v>
      </c>
      <c r="U159" s="2">
        <v>1134.7510420000001</v>
      </c>
      <c r="V159" s="2">
        <v>3767.4336669999998</v>
      </c>
      <c r="W159" s="1">
        <v>98.923618039999994</v>
      </c>
      <c r="X159" s="1">
        <v>8.1837020000000003</v>
      </c>
      <c r="Y159" s="1">
        <v>56.019640000000003</v>
      </c>
      <c r="Z159" s="1">
        <v>34.751170000000002</v>
      </c>
      <c r="AA159" s="1">
        <v>69428454</v>
      </c>
      <c r="AB159" s="3">
        <v>233592.53899999999</v>
      </c>
    </row>
    <row r="160" spans="1:28" ht="19" x14ac:dyDescent="0.25">
      <c r="A160" s="1">
        <v>2018</v>
      </c>
      <c r="B160" s="1" t="s">
        <v>32</v>
      </c>
      <c r="C160" s="1" t="str">
        <f ca="1">IFERROR(__xludf.DUMMYFUNCTION("CONCAT(B160,TO_TEXT(A160))"),"Phra Nakhon Si Ayutthaya2018")</f>
        <v>Phra Nakhon Si Ayutthaya2018</v>
      </c>
      <c r="D160" s="2">
        <v>11377.494639</v>
      </c>
      <c r="E160" s="2">
        <v>2463.6308479999998</v>
      </c>
      <c r="F160" s="2">
        <v>265996.69474499999</v>
      </c>
      <c r="G160" s="2">
        <v>9679.012455</v>
      </c>
      <c r="H160" s="2">
        <v>920.66607499999998</v>
      </c>
      <c r="I160" s="2">
        <v>5058.0232129999995</v>
      </c>
      <c r="J160" s="2">
        <v>48724.638377999996</v>
      </c>
      <c r="K160" s="2">
        <v>16429.980084999999</v>
      </c>
      <c r="L160" s="2">
        <v>3360.0163640000001</v>
      </c>
      <c r="M160" s="2">
        <v>1769.2272740000001</v>
      </c>
      <c r="N160" s="2">
        <v>8467.1639290000003</v>
      </c>
      <c r="O160" s="2">
        <v>4805.6991200000002</v>
      </c>
      <c r="P160" s="2">
        <v>9299.4050630000002</v>
      </c>
      <c r="Q160" s="2">
        <v>3270.3424890000001</v>
      </c>
      <c r="R160" s="2">
        <v>6906.3602179999998</v>
      </c>
      <c r="S160" s="2">
        <v>7585.2098529999994</v>
      </c>
      <c r="T160" s="2">
        <v>4467.1898659999997</v>
      </c>
      <c r="U160" s="2">
        <v>330.66900500000003</v>
      </c>
      <c r="V160" s="2">
        <v>1789.6754120000001</v>
      </c>
      <c r="W160" s="1">
        <v>98.923618039999994</v>
      </c>
      <c r="X160" s="1">
        <v>8.1837020000000003</v>
      </c>
      <c r="Y160" s="1">
        <v>56.019640000000003</v>
      </c>
      <c r="Z160" s="1">
        <v>34.751170000000002</v>
      </c>
      <c r="AA160" s="1">
        <v>69428454</v>
      </c>
      <c r="AB160" s="3">
        <v>454952.54100000003</v>
      </c>
    </row>
    <row r="161" spans="1:28" ht="19" x14ac:dyDescent="0.25">
      <c r="A161" s="1">
        <v>2018</v>
      </c>
      <c r="B161" s="1" t="s">
        <v>33</v>
      </c>
      <c r="C161" s="1" t="str">
        <f ca="1">IFERROR(__xludf.DUMMYFUNCTION("CONCAT(B161,TO_TEXT(A161))"),"Ang Thong2018")</f>
        <v>Ang Thong2018</v>
      </c>
      <c r="D161" s="2">
        <v>5563.3481249999995</v>
      </c>
      <c r="E161" s="2">
        <v>2482.022974</v>
      </c>
      <c r="F161" s="2">
        <v>5919.6886990000003</v>
      </c>
      <c r="G161" s="2">
        <v>1398.113556</v>
      </c>
      <c r="H161" s="2">
        <v>123.36474699999999</v>
      </c>
      <c r="I161" s="2">
        <v>1046.0868009999999</v>
      </c>
      <c r="J161" s="2">
        <v>4377.4395699999995</v>
      </c>
      <c r="K161" s="2">
        <v>1500.727026</v>
      </c>
      <c r="L161" s="2">
        <v>36.68253</v>
      </c>
      <c r="M161" s="2">
        <v>312.49720300000001</v>
      </c>
      <c r="N161" s="2">
        <v>2009.4447640000001</v>
      </c>
      <c r="O161" s="2">
        <v>1025.3589649999999</v>
      </c>
      <c r="P161" s="2">
        <v>9.3583200000000009</v>
      </c>
      <c r="Q161" s="2">
        <v>62.876224000000001</v>
      </c>
      <c r="R161" s="2">
        <v>1291.759734</v>
      </c>
      <c r="S161" s="2">
        <v>1771.280332</v>
      </c>
      <c r="T161" s="2">
        <v>1243.030739</v>
      </c>
      <c r="U161" s="2">
        <v>137.42949400000001</v>
      </c>
      <c r="V161" s="2">
        <v>228.75019900000001</v>
      </c>
      <c r="W161" s="1">
        <v>98.923618039999994</v>
      </c>
      <c r="X161" s="1">
        <v>8.1837020000000003</v>
      </c>
      <c r="Y161" s="1">
        <v>56.019640000000003</v>
      </c>
      <c r="Z161" s="1">
        <v>34.751170000000002</v>
      </c>
      <c r="AA161" s="1">
        <v>69428454</v>
      </c>
      <c r="AB161" s="3">
        <v>122158.99399999999</v>
      </c>
    </row>
    <row r="162" spans="1:28" ht="19" x14ac:dyDescent="0.25">
      <c r="A162" s="1">
        <v>2018</v>
      </c>
      <c r="B162" s="1" t="s">
        <v>34</v>
      </c>
      <c r="C162" s="1" t="str">
        <f ca="1">IFERROR(__xludf.DUMMYFUNCTION("CONCAT(B162,TO_TEXT(A162))"),"Lop Buri2018")</f>
        <v>Lop Buri2018</v>
      </c>
      <c r="D162" s="2">
        <v>20601.412908999999</v>
      </c>
      <c r="E162" s="2">
        <v>921.72877000000005</v>
      </c>
      <c r="F162" s="2">
        <v>34067.300287000005</v>
      </c>
      <c r="G162" s="2">
        <v>2187.8439349999999</v>
      </c>
      <c r="H162" s="2">
        <v>457.13392800000003</v>
      </c>
      <c r="I162" s="2">
        <v>2569.1319560000002</v>
      </c>
      <c r="J162" s="2">
        <v>12069.243621</v>
      </c>
      <c r="K162" s="2">
        <v>2719.0488879999998</v>
      </c>
      <c r="L162" s="2">
        <v>557.09805700000004</v>
      </c>
      <c r="M162" s="2">
        <v>614.87138100000004</v>
      </c>
      <c r="N162" s="2">
        <v>4933.9823139999999</v>
      </c>
      <c r="O162" s="2">
        <v>3817.7946889999998</v>
      </c>
      <c r="P162" s="2">
        <v>82.258585999999994</v>
      </c>
      <c r="Q162" s="2">
        <v>422.76399400000003</v>
      </c>
      <c r="R162" s="2">
        <v>16818.212539</v>
      </c>
      <c r="S162" s="2">
        <v>4715.4060659999996</v>
      </c>
      <c r="T162" s="2">
        <v>2550.2496489999999</v>
      </c>
      <c r="U162" s="2">
        <v>267.578441</v>
      </c>
      <c r="V162" s="2">
        <v>588.92233599999997</v>
      </c>
      <c r="W162" s="1">
        <v>98.923618039999994</v>
      </c>
      <c r="X162" s="1">
        <v>8.1837020000000003</v>
      </c>
      <c r="Y162" s="1">
        <v>56.019640000000003</v>
      </c>
      <c r="Z162" s="1">
        <v>34.751170000000002</v>
      </c>
      <c r="AA162" s="1">
        <v>69428454</v>
      </c>
      <c r="AB162" s="3">
        <v>142741.16</v>
      </c>
    </row>
    <row r="163" spans="1:28" ht="19" x14ac:dyDescent="0.25">
      <c r="A163" s="1">
        <v>2018</v>
      </c>
      <c r="B163" s="1" t="s">
        <v>35</v>
      </c>
      <c r="C163" s="1" t="str">
        <f ca="1">IFERROR(__xludf.DUMMYFUNCTION("CONCAT(B163,TO_TEXT(A163))"),"Sing Buri2018")</f>
        <v>Sing Buri2018</v>
      </c>
      <c r="D163" s="2">
        <v>4314.3237319999998</v>
      </c>
      <c r="E163" s="2">
        <v>46.443027000000001</v>
      </c>
      <c r="F163" s="2">
        <v>7184.4808499999999</v>
      </c>
      <c r="G163" s="2">
        <v>625.10137199999997</v>
      </c>
      <c r="H163" s="2">
        <v>200.17054400000001</v>
      </c>
      <c r="I163" s="2">
        <v>816.34720500000003</v>
      </c>
      <c r="J163" s="2">
        <v>3726.8711079999998</v>
      </c>
      <c r="K163" s="2">
        <v>773.16384500000004</v>
      </c>
      <c r="L163" s="2">
        <v>137.40613300000001</v>
      </c>
      <c r="M163" s="2">
        <v>221.698824</v>
      </c>
      <c r="N163" s="2">
        <v>1552.445774</v>
      </c>
      <c r="O163" s="2">
        <v>1103.455522</v>
      </c>
      <c r="P163" s="2">
        <v>4.0811830000000002</v>
      </c>
      <c r="Q163" s="2">
        <v>40.576529999999998</v>
      </c>
      <c r="R163" s="2">
        <v>956.24064699999997</v>
      </c>
      <c r="S163" s="2">
        <v>3710.8028530000001</v>
      </c>
      <c r="T163" s="2">
        <v>1303.039743</v>
      </c>
      <c r="U163" s="2">
        <v>140.434381</v>
      </c>
      <c r="V163" s="2">
        <v>925.66668700000002</v>
      </c>
      <c r="W163" s="1">
        <v>98.923618039999994</v>
      </c>
      <c r="X163" s="1">
        <v>8.1837020000000003</v>
      </c>
      <c r="Y163" s="1">
        <v>56.019640000000003</v>
      </c>
      <c r="Z163" s="1">
        <v>34.751170000000002</v>
      </c>
      <c r="AA163" s="1">
        <v>69428454</v>
      </c>
      <c r="AB163" s="3">
        <v>145898.647</v>
      </c>
    </row>
    <row r="164" spans="1:28" ht="19" x14ac:dyDescent="0.25">
      <c r="A164" s="1">
        <v>2018</v>
      </c>
      <c r="B164" s="1" t="s">
        <v>36</v>
      </c>
      <c r="C164" s="1" t="str">
        <f ca="1">IFERROR(__xludf.DUMMYFUNCTION("CONCAT(B164,TO_TEXT(A164))"),"Chai Nat2018")</f>
        <v>Chai Nat2018</v>
      </c>
      <c r="D164" s="2">
        <v>9985.3292009999986</v>
      </c>
      <c r="E164" s="2">
        <v>309.34155900000002</v>
      </c>
      <c r="F164" s="2">
        <v>6845.5686430000005</v>
      </c>
      <c r="G164" s="2">
        <v>495.21686199999999</v>
      </c>
      <c r="H164" s="2">
        <v>134.08834200000001</v>
      </c>
      <c r="I164" s="2">
        <v>1494.7442309999999</v>
      </c>
      <c r="J164" s="2">
        <v>4525.5781649999999</v>
      </c>
      <c r="K164" s="2">
        <v>1108.499215</v>
      </c>
      <c r="L164" s="2">
        <v>159.972137</v>
      </c>
      <c r="M164" s="2">
        <v>264.31141300000002</v>
      </c>
      <c r="N164" s="2">
        <v>2255.5703739999999</v>
      </c>
      <c r="O164" s="2">
        <v>1428.304138</v>
      </c>
      <c r="P164" s="2">
        <v>20.314682999999999</v>
      </c>
      <c r="Q164" s="2">
        <v>70.775649000000001</v>
      </c>
      <c r="R164" s="2">
        <v>2601.4914370000001</v>
      </c>
      <c r="S164" s="2">
        <v>1943.735369</v>
      </c>
      <c r="T164" s="2">
        <v>1218.4268030000001</v>
      </c>
      <c r="U164" s="2">
        <v>145.39801399999999</v>
      </c>
      <c r="V164" s="2">
        <v>272.93346200000002</v>
      </c>
      <c r="W164" s="1">
        <v>98.923618039999994</v>
      </c>
      <c r="X164" s="1">
        <v>8.1837020000000003</v>
      </c>
      <c r="Y164" s="1">
        <v>56.019640000000003</v>
      </c>
      <c r="Z164" s="1">
        <v>34.751170000000002</v>
      </c>
      <c r="AA164" s="1">
        <v>69428454</v>
      </c>
      <c r="AB164" s="3">
        <v>119849.845</v>
      </c>
    </row>
    <row r="165" spans="1:28" ht="19" x14ac:dyDescent="0.25">
      <c r="A165" s="1">
        <v>2018</v>
      </c>
      <c r="B165" s="1" t="s">
        <v>37</v>
      </c>
      <c r="C165" s="1" t="str">
        <f ca="1">IFERROR(__xludf.DUMMYFUNCTION("CONCAT(B165,TO_TEXT(A165))"),"Saraburi2018")</f>
        <v>Saraburi2018</v>
      </c>
      <c r="D165" s="2">
        <v>13484.049303</v>
      </c>
      <c r="E165" s="2">
        <v>13698.260207000001</v>
      </c>
      <c r="F165" s="2">
        <v>121481.043021</v>
      </c>
      <c r="G165" s="2">
        <v>29073.651409999999</v>
      </c>
      <c r="H165" s="2">
        <v>559.21183399999995</v>
      </c>
      <c r="I165" s="2">
        <v>2565.557088</v>
      </c>
      <c r="J165" s="2">
        <v>24668.293281999999</v>
      </c>
      <c r="K165" s="2">
        <v>11052.727667000001</v>
      </c>
      <c r="L165" s="2">
        <v>692.84012600000005</v>
      </c>
      <c r="M165" s="2">
        <v>1014.4799850000001</v>
      </c>
      <c r="N165" s="2">
        <v>5913.1610000000001</v>
      </c>
      <c r="O165" s="2">
        <v>4540.9322890000003</v>
      </c>
      <c r="P165" s="2">
        <v>368.40936599999998</v>
      </c>
      <c r="Q165" s="2">
        <v>1252.5331570000001</v>
      </c>
      <c r="R165" s="2">
        <v>7491.3935460000002</v>
      </c>
      <c r="S165" s="2">
        <v>3236.7117149999999</v>
      </c>
      <c r="T165" s="2">
        <v>3661.3352749999999</v>
      </c>
      <c r="U165" s="2">
        <v>266.40486299999998</v>
      </c>
      <c r="V165" s="2">
        <v>1042.128858</v>
      </c>
      <c r="W165" s="1">
        <v>98.923618039999994</v>
      </c>
      <c r="X165" s="1">
        <v>8.1837020000000003</v>
      </c>
      <c r="Y165" s="1">
        <v>56.019640000000003</v>
      </c>
      <c r="Z165" s="1">
        <v>34.751170000000002</v>
      </c>
      <c r="AA165" s="1">
        <v>69428454</v>
      </c>
      <c r="AB165" s="3">
        <v>324820.37</v>
      </c>
    </row>
    <row r="166" spans="1:28" ht="19" x14ac:dyDescent="0.25">
      <c r="A166" s="1">
        <v>2018</v>
      </c>
      <c r="B166" s="1" t="s">
        <v>38</v>
      </c>
      <c r="C166" s="1" t="str">
        <f ca="1">IFERROR(__xludf.DUMMYFUNCTION("CONCAT(B166,TO_TEXT(A166))"),"Chon Buri2018")</f>
        <v>Chon Buri2018</v>
      </c>
      <c r="D166" s="2">
        <v>19729.965834999999</v>
      </c>
      <c r="E166" s="2">
        <v>3318.1234370000002</v>
      </c>
      <c r="F166" s="2">
        <v>522107.85259899998</v>
      </c>
      <c r="G166" s="2">
        <v>66965.652094000005</v>
      </c>
      <c r="H166" s="2">
        <v>4723.5951049999994</v>
      </c>
      <c r="I166" s="2">
        <v>17554.863964</v>
      </c>
      <c r="J166" s="2">
        <v>111367.59489800001</v>
      </c>
      <c r="K166" s="2">
        <v>65041.373417999996</v>
      </c>
      <c r="L166" s="2">
        <v>78370.467568000007</v>
      </c>
      <c r="M166" s="2">
        <v>5190.4737110000005</v>
      </c>
      <c r="N166" s="2">
        <v>29426.132349</v>
      </c>
      <c r="O166" s="2">
        <v>16473.665005999999</v>
      </c>
      <c r="P166" s="2">
        <v>3276.6584670000002</v>
      </c>
      <c r="Q166" s="2">
        <v>13902.457168999999</v>
      </c>
      <c r="R166" s="2">
        <v>39754.824713000002</v>
      </c>
      <c r="S166" s="2">
        <v>12110.354241999999</v>
      </c>
      <c r="T166" s="2">
        <v>11489.930753999999</v>
      </c>
      <c r="U166" s="2">
        <v>1704.8062339999999</v>
      </c>
      <c r="V166" s="2">
        <v>8440.6657709999999</v>
      </c>
      <c r="W166" s="1">
        <v>98.923618039999994</v>
      </c>
      <c r="X166" s="1">
        <v>8.1837020000000003</v>
      </c>
      <c r="Y166" s="1">
        <v>56.019640000000003</v>
      </c>
      <c r="Z166" s="1">
        <v>34.751170000000002</v>
      </c>
      <c r="AA166" s="1">
        <v>69428454</v>
      </c>
      <c r="AB166" s="3">
        <v>566801.12</v>
      </c>
    </row>
    <row r="167" spans="1:28" ht="19" x14ac:dyDescent="0.25">
      <c r="A167" s="1">
        <v>2018</v>
      </c>
      <c r="B167" s="1" t="s">
        <v>39</v>
      </c>
      <c r="C167" s="1" t="str">
        <f ca="1">IFERROR(__xludf.DUMMYFUNCTION("CONCAT(B167,TO_TEXT(A167))"),"Rayong2018")</f>
        <v>Rayong2018</v>
      </c>
      <c r="D167" s="2">
        <v>18967.329399999999</v>
      </c>
      <c r="E167" s="2">
        <v>281799.846288</v>
      </c>
      <c r="F167" s="2">
        <v>473613.04883400002</v>
      </c>
      <c r="G167" s="2">
        <v>83220.164166000002</v>
      </c>
      <c r="H167" s="2">
        <v>2518.6916860000001</v>
      </c>
      <c r="I167" s="2">
        <v>7554.7035320000005</v>
      </c>
      <c r="J167" s="2">
        <v>80645.754918000006</v>
      </c>
      <c r="K167" s="2">
        <v>22765.336622999999</v>
      </c>
      <c r="L167" s="2">
        <v>4175.715193</v>
      </c>
      <c r="M167" s="2">
        <v>1701.5657060000001</v>
      </c>
      <c r="N167" s="2">
        <v>12036.952102000001</v>
      </c>
      <c r="O167" s="2">
        <v>6415.6552600000005</v>
      </c>
      <c r="P167" s="2">
        <v>26246.651987000001</v>
      </c>
      <c r="Q167" s="2">
        <v>5203.1372889999993</v>
      </c>
      <c r="R167" s="2">
        <v>8967.4816740000006</v>
      </c>
      <c r="S167" s="2">
        <v>3570.9048550000002</v>
      </c>
      <c r="T167" s="2">
        <v>3550.1340439999999</v>
      </c>
      <c r="U167" s="2">
        <v>448.45488399999999</v>
      </c>
      <c r="V167" s="2">
        <v>2295.3677130000001</v>
      </c>
      <c r="W167" s="1">
        <v>98.923618039999994</v>
      </c>
      <c r="X167" s="1">
        <v>8.1837020000000003</v>
      </c>
      <c r="Y167" s="1">
        <v>56.019640000000003</v>
      </c>
      <c r="Z167" s="1">
        <v>34.751170000000002</v>
      </c>
      <c r="AA167" s="1">
        <v>69428454</v>
      </c>
      <c r="AB167" s="3">
        <v>1067449.379</v>
      </c>
    </row>
    <row r="168" spans="1:28" ht="19" x14ac:dyDescent="0.25">
      <c r="A168" s="1">
        <v>2018</v>
      </c>
      <c r="B168" s="1" t="s">
        <v>40</v>
      </c>
      <c r="C168" s="1" t="str">
        <f ca="1">IFERROR(__xludf.DUMMYFUNCTION("CONCAT(B168,TO_TEXT(A168))"),"Chanthaburi2018")</f>
        <v>Chanthaburi2018</v>
      </c>
      <c r="D168" s="2">
        <v>65116.811718999998</v>
      </c>
      <c r="E168" s="2">
        <v>255.797991</v>
      </c>
      <c r="F168" s="2">
        <v>6396.0129699999998</v>
      </c>
      <c r="G168" s="2">
        <v>1129.1346550000001</v>
      </c>
      <c r="H168" s="2">
        <v>250.978059</v>
      </c>
      <c r="I168" s="2">
        <v>3491.5686179999998</v>
      </c>
      <c r="J168" s="2">
        <v>19010.312218999999</v>
      </c>
      <c r="K168" s="2">
        <v>2315.140535</v>
      </c>
      <c r="L168" s="2">
        <v>1155.7815390000001</v>
      </c>
      <c r="M168" s="2">
        <v>714.09570299999996</v>
      </c>
      <c r="N168" s="2">
        <v>5726.6302169999999</v>
      </c>
      <c r="O168" s="2">
        <v>2703.0091649999999</v>
      </c>
      <c r="P168" s="2">
        <v>191.14266699999999</v>
      </c>
      <c r="Q168" s="2">
        <v>422.83614999999998</v>
      </c>
      <c r="R168" s="2">
        <v>3056.0185080000001</v>
      </c>
      <c r="S168" s="2">
        <v>4718.5604059999996</v>
      </c>
      <c r="T168" s="2">
        <v>2716.1386550000002</v>
      </c>
      <c r="U168" s="2">
        <v>260.79094199999997</v>
      </c>
      <c r="V168" s="2">
        <v>526.72705399999995</v>
      </c>
      <c r="W168" s="1">
        <v>98.923618039999994</v>
      </c>
      <c r="X168" s="1">
        <v>8.1837020000000003</v>
      </c>
      <c r="Y168" s="1">
        <v>56.019640000000003</v>
      </c>
      <c r="Z168" s="1">
        <v>34.751170000000002</v>
      </c>
      <c r="AA168" s="1">
        <v>69428454</v>
      </c>
      <c r="AB168" s="3">
        <v>217393.44500000001</v>
      </c>
    </row>
    <row r="169" spans="1:28" ht="19" x14ac:dyDescent="0.25">
      <c r="A169" s="1">
        <v>2018</v>
      </c>
      <c r="B169" s="1" t="s">
        <v>41</v>
      </c>
      <c r="C169" s="1" t="str">
        <f ca="1">IFERROR(__xludf.DUMMYFUNCTION("CONCAT(B169,TO_TEXT(A169))"),"Trat2018")</f>
        <v>Trat2018</v>
      </c>
      <c r="D169" s="2">
        <v>18806.858793000003</v>
      </c>
      <c r="E169" s="2">
        <v>170.565864</v>
      </c>
      <c r="F169" s="2">
        <v>2509.645724</v>
      </c>
      <c r="G169" s="2">
        <v>536.53826400000003</v>
      </c>
      <c r="H169" s="2">
        <v>151.35815199999999</v>
      </c>
      <c r="I169" s="2">
        <v>1394.1908490000001</v>
      </c>
      <c r="J169" s="2">
        <v>5943.1295750000008</v>
      </c>
      <c r="K169" s="2">
        <v>2926.08646</v>
      </c>
      <c r="L169" s="2">
        <v>2804.1436720000002</v>
      </c>
      <c r="M169" s="2">
        <v>252.71059600000001</v>
      </c>
      <c r="N169" s="2">
        <v>1722.4745210000001</v>
      </c>
      <c r="O169" s="2">
        <v>1247.549863</v>
      </c>
      <c r="P169" s="2">
        <v>27.042863000000001</v>
      </c>
      <c r="Q169" s="2">
        <v>340.32182699999998</v>
      </c>
      <c r="R169" s="2">
        <v>1246.379171</v>
      </c>
      <c r="S169" s="2">
        <v>1381.7278960000001</v>
      </c>
      <c r="T169" s="2">
        <v>1270.1434650000001</v>
      </c>
      <c r="U169" s="2">
        <v>90.007617999999994</v>
      </c>
      <c r="V169" s="2">
        <v>234.925624</v>
      </c>
      <c r="W169" s="1">
        <v>98.923618039999994</v>
      </c>
      <c r="X169" s="1">
        <v>8.1837020000000003</v>
      </c>
      <c r="Y169" s="1">
        <v>56.019640000000003</v>
      </c>
      <c r="Z169" s="1">
        <v>34.751170000000002</v>
      </c>
      <c r="AA169" s="1">
        <v>69428454</v>
      </c>
      <c r="AB169" s="3">
        <v>161321.726</v>
      </c>
    </row>
    <row r="170" spans="1:28" ht="19" x14ac:dyDescent="0.25">
      <c r="A170" s="1">
        <v>2018</v>
      </c>
      <c r="B170" s="1" t="s">
        <v>42</v>
      </c>
      <c r="C170" s="1" t="str">
        <f ca="1">IFERROR(__xludf.DUMMYFUNCTION("CONCAT(B170,TO_TEXT(A170))"),"Chachoengsao2018")</f>
        <v>Chachoengsao2018</v>
      </c>
      <c r="D170" s="2">
        <v>18303.433420999998</v>
      </c>
      <c r="E170" s="2">
        <v>472.74928</v>
      </c>
      <c r="F170" s="2">
        <v>263710.18482800003</v>
      </c>
      <c r="G170" s="2">
        <v>7017.0961209999996</v>
      </c>
      <c r="H170" s="2">
        <v>2447.7320770000001</v>
      </c>
      <c r="I170" s="2">
        <v>6209.0115820000001</v>
      </c>
      <c r="J170" s="2">
        <v>47484.925244999999</v>
      </c>
      <c r="K170" s="2">
        <v>11238.453677</v>
      </c>
      <c r="L170" s="2">
        <v>393.30457100000001</v>
      </c>
      <c r="M170" s="2">
        <v>1964.388997</v>
      </c>
      <c r="N170" s="2">
        <v>6504.5992480000004</v>
      </c>
      <c r="O170" s="2">
        <v>4053.1089339999999</v>
      </c>
      <c r="P170" s="2">
        <v>315.91304000000002</v>
      </c>
      <c r="Q170" s="2">
        <v>1356.9904690000001</v>
      </c>
      <c r="R170" s="2">
        <v>4185.5772390000002</v>
      </c>
      <c r="S170" s="2">
        <v>6194.2523680000004</v>
      </c>
      <c r="T170" s="2">
        <v>2761.6903739999998</v>
      </c>
      <c r="U170" s="2">
        <v>328.492819</v>
      </c>
      <c r="V170" s="2">
        <v>1660.4557890000001</v>
      </c>
      <c r="W170" s="1">
        <v>98.923618039999994</v>
      </c>
      <c r="X170" s="1">
        <v>8.1837020000000003</v>
      </c>
      <c r="Y170" s="1">
        <v>56.019640000000003</v>
      </c>
      <c r="Z170" s="1">
        <v>34.751170000000002</v>
      </c>
      <c r="AA170" s="1">
        <v>69428454</v>
      </c>
      <c r="AB170" s="3">
        <v>469539.46299999999</v>
      </c>
    </row>
    <row r="171" spans="1:28" ht="19" x14ac:dyDescent="0.25">
      <c r="A171" s="1">
        <v>2018</v>
      </c>
      <c r="B171" s="1" t="s">
        <v>43</v>
      </c>
      <c r="C171" s="1" t="str">
        <f ca="1">IFERROR(__xludf.DUMMYFUNCTION("CONCAT(B171,TO_TEXT(A171))"),"Prachin Buri2018")</f>
        <v>Prachin Buri2018</v>
      </c>
      <c r="D171" s="2">
        <v>7044.5651600000001</v>
      </c>
      <c r="E171" s="2">
        <v>259.77753000000001</v>
      </c>
      <c r="F171" s="2">
        <v>247456.66900000002</v>
      </c>
      <c r="G171" s="2">
        <v>2894.6452260000001</v>
      </c>
      <c r="H171" s="2">
        <v>548.72898099999998</v>
      </c>
      <c r="I171" s="2">
        <v>2005.3384329999999</v>
      </c>
      <c r="J171" s="2">
        <v>34036.223701000003</v>
      </c>
      <c r="K171" s="2">
        <v>1968.5840000000001</v>
      </c>
      <c r="L171" s="2">
        <v>900.63191700000004</v>
      </c>
      <c r="M171" s="2">
        <v>645.04242899999997</v>
      </c>
      <c r="N171" s="2">
        <v>3481.6587890000001</v>
      </c>
      <c r="O171" s="2">
        <v>3257.3839400000002</v>
      </c>
      <c r="P171" s="2">
        <v>102.221587</v>
      </c>
      <c r="Q171" s="2">
        <v>488.79463199999998</v>
      </c>
      <c r="R171" s="2">
        <v>7007.6382430000003</v>
      </c>
      <c r="S171" s="2">
        <v>4547.3649640000003</v>
      </c>
      <c r="T171" s="2">
        <v>1648.7402279999999</v>
      </c>
      <c r="U171" s="2">
        <v>128.419217</v>
      </c>
      <c r="V171" s="2">
        <v>554.62018899999998</v>
      </c>
      <c r="W171" s="1">
        <v>98.923618039999994</v>
      </c>
      <c r="X171" s="1">
        <v>8.1837020000000003</v>
      </c>
      <c r="Y171" s="1">
        <v>56.019640000000003</v>
      </c>
      <c r="Z171" s="1">
        <v>34.751170000000002</v>
      </c>
      <c r="AA171" s="1">
        <v>69428454</v>
      </c>
      <c r="AB171" s="3">
        <v>513788.80900000001</v>
      </c>
    </row>
    <row r="172" spans="1:28" ht="19" x14ac:dyDescent="0.25">
      <c r="A172" s="1">
        <v>2018</v>
      </c>
      <c r="B172" s="1" t="s">
        <v>44</v>
      </c>
      <c r="C172" s="1" t="str">
        <f ca="1">IFERROR(__xludf.DUMMYFUNCTION("CONCAT(B172,TO_TEXT(A172))"),"Nakhon Nayok2018")</f>
        <v>Nakhon Nayok2018</v>
      </c>
      <c r="D172" s="2">
        <v>6360.3259769999995</v>
      </c>
      <c r="E172" s="2">
        <v>18.327722999999999</v>
      </c>
      <c r="F172" s="2">
        <v>3045.8258289999999</v>
      </c>
      <c r="G172" s="2">
        <v>534.98859700000003</v>
      </c>
      <c r="H172" s="2">
        <v>170.068387</v>
      </c>
      <c r="I172" s="2">
        <v>2183.3209550000001</v>
      </c>
      <c r="J172" s="2">
        <v>3321.2341379999998</v>
      </c>
      <c r="K172" s="2">
        <v>907.06276300000002</v>
      </c>
      <c r="L172" s="2">
        <v>1325.3931909999999</v>
      </c>
      <c r="M172" s="2">
        <v>243.31873300000001</v>
      </c>
      <c r="N172" s="2">
        <v>1594.773864</v>
      </c>
      <c r="O172" s="2">
        <v>1156.8598959999999</v>
      </c>
      <c r="P172" s="2">
        <v>21.644148999999999</v>
      </c>
      <c r="Q172" s="2">
        <v>378.44797799999998</v>
      </c>
      <c r="R172" s="2">
        <v>3265.5145980000002</v>
      </c>
      <c r="S172" s="2">
        <v>3574.6836250000001</v>
      </c>
      <c r="T172" s="2">
        <v>1709.4228800000001</v>
      </c>
      <c r="U172" s="2">
        <v>144.05491000000001</v>
      </c>
      <c r="V172" s="2">
        <v>276.61690299999998</v>
      </c>
      <c r="W172" s="1">
        <v>98.923618039999994</v>
      </c>
      <c r="X172" s="1">
        <v>8.1837020000000003</v>
      </c>
      <c r="Y172" s="1">
        <v>56.019640000000003</v>
      </c>
      <c r="Z172" s="1">
        <v>34.751170000000002</v>
      </c>
      <c r="AA172" s="1">
        <v>69428454</v>
      </c>
      <c r="AB172" s="3">
        <v>116717.31299999999</v>
      </c>
    </row>
    <row r="173" spans="1:28" ht="19" x14ac:dyDescent="0.25">
      <c r="A173" s="1">
        <v>2018</v>
      </c>
      <c r="B173" s="1" t="s">
        <v>45</v>
      </c>
      <c r="C173" s="1" t="str">
        <f ca="1">IFERROR(__xludf.DUMMYFUNCTION("CONCAT(B173,TO_TEXT(A173))"),"Sa Kaeo2018")</f>
        <v>Sa Kaeo2018</v>
      </c>
      <c r="D173" s="2">
        <v>16248.476648</v>
      </c>
      <c r="E173" s="2">
        <v>213.512891</v>
      </c>
      <c r="F173" s="2">
        <v>7249.2676860000001</v>
      </c>
      <c r="G173" s="2">
        <v>909.23141199999998</v>
      </c>
      <c r="H173" s="2">
        <v>141.632327</v>
      </c>
      <c r="I173" s="2">
        <v>1995.220135</v>
      </c>
      <c r="J173" s="2">
        <v>7880.3201630000003</v>
      </c>
      <c r="K173" s="2">
        <v>1521.172793</v>
      </c>
      <c r="L173" s="2">
        <v>208.988529</v>
      </c>
      <c r="M173" s="2">
        <v>299.554216</v>
      </c>
      <c r="N173" s="2">
        <v>2636.453403</v>
      </c>
      <c r="O173" s="2">
        <v>2665.1543099999999</v>
      </c>
      <c r="P173" s="2">
        <v>307.078191</v>
      </c>
      <c r="Q173" s="2">
        <v>178.457629</v>
      </c>
      <c r="R173" s="2">
        <v>3690.3675109999999</v>
      </c>
      <c r="S173" s="2">
        <v>3089.5085210000002</v>
      </c>
      <c r="T173" s="2">
        <v>1045.3142419999999</v>
      </c>
      <c r="U173" s="2">
        <v>91.915026999999995</v>
      </c>
      <c r="V173" s="2">
        <v>452.65798899999999</v>
      </c>
      <c r="W173" s="1">
        <v>98.923618039999994</v>
      </c>
      <c r="X173" s="1">
        <v>8.1837020000000003</v>
      </c>
      <c r="Y173" s="1">
        <v>56.019640000000003</v>
      </c>
      <c r="Z173" s="1">
        <v>34.751170000000002</v>
      </c>
      <c r="AA173" s="1">
        <v>69428454</v>
      </c>
      <c r="AB173" s="3">
        <v>80716.001999999993</v>
      </c>
    </row>
    <row r="174" spans="1:28" ht="19" x14ac:dyDescent="0.25">
      <c r="A174" s="1">
        <v>2018</v>
      </c>
      <c r="B174" s="1" t="s">
        <v>46</v>
      </c>
      <c r="C174" s="1" t="str">
        <f ca="1">IFERROR(__xludf.DUMMYFUNCTION("CONCAT(B174,TO_TEXT(A174))"),"Ratchaburi2018")</f>
        <v>Ratchaburi2018</v>
      </c>
      <c r="D174" s="2">
        <v>28177.500532999999</v>
      </c>
      <c r="E174" s="2">
        <v>2361.4058599999998</v>
      </c>
      <c r="F174" s="2">
        <v>37696.176402000005</v>
      </c>
      <c r="G174" s="2">
        <v>50653.206286000001</v>
      </c>
      <c r="H174" s="2">
        <v>859.80346299999997</v>
      </c>
      <c r="I174" s="2">
        <v>5805.856194</v>
      </c>
      <c r="J174" s="2">
        <v>17165.056522999999</v>
      </c>
      <c r="K174" s="2">
        <v>12762.089067000001</v>
      </c>
      <c r="L174" s="2">
        <v>1144.9592970000001</v>
      </c>
      <c r="M174" s="2">
        <v>962.43769999999995</v>
      </c>
      <c r="N174" s="2">
        <v>6487.8972150000009</v>
      </c>
      <c r="O174" s="2">
        <v>4269.2068369999997</v>
      </c>
      <c r="P174" s="2">
        <v>35.724744999999999</v>
      </c>
      <c r="Q174" s="2">
        <v>406.80594000000002</v>
      </c>
      <c r="R174" s="2">
        <v>8827.1478279999992</v>
      </c>
      <c r="S174" s="2">
        <v>6779.4573110000001</v>
      </c>
      <c r="T174" s="2">
        <v>3936.8172119999999</v>
      </c>
      <c r="U174" s="2">
        <v>464.38743599999998</v>
      </c>
      <c r="V174" s="2">
        <v>883.74963200000002</v>
      </c>
      <c r="W174" s="1">
        <v>98.923618039999994</v>
      </c>
      <c r="X174" s="1">
        <v>8.1837020000000003</v>
      </c>
      <c r="Y174" s="1">
        <v>56.019640000000003</v>
      </c>
      <c r="Z174" s="1">
        <v>34.751170000000002</v>
      </c>
      <c r="AA174" s="1">
        <v>69428454</v>
      </c>
      <c r="AB174" s="3">
        <v>233258.42300000001</v>
      </c>
    </row>
    <row r="175" spans="1:28" ht="19" x14ac:dyDescent="0.25">
      <c r="A175" s="1">
        <v>2018</v>
      </c>
      <c r="B175" s="1" t="s">
        <v>47</v>
      </c>
      <c r="C175" s="1" t="str">
        <f ca="1">IFERROR(__xludf.DUMMYFUNCTION("CONCAT(B175,TO_TEXT(A175))"),"Kanchanaburi2018")</f>
        <v>Kanchanaburi2018</v>
      </c>
      <c r="D175" s="2">
        <v>24839.857444999998</v>
      </c>
      <c r="E175" s="2">
        <v>2288.000262</v>
      </c>
      <c r="F175" s="2">
        <v>25539.553100000001</v>
      </c>
      <c r="G175" s="2">
        <v>2439.1536860000001</v>
      </c>
      <c r="H175" s="2">
        <v>474.14775200000003</v>
      </c>
      <c r="I175" s="2">
        <v>3679.4691440000001</v>
      </c>
      <c r="J175" s="2">
        <v>13242.505775</v>
      </c>
      <c r="K175" s="2">
        <v>3053.8236230000002</v>
      </c>
      <c r="L175" s="2">
        <v>3199.8651129999998</v>
      </c>
      <c r="M175" s="2">
        <v>600.28587500000003</v>
      </c>
      <c r="N175" s="2">
        <v>4379.7301340000004</v>
      </c>
      <c r="O175" s="2">
        <v>3714.5803390000001</v>
      </c>
      <c r="P175" s="2">
        <v>71.803821999999997</v>
      </c>
      <c r="Q175" s="2">
        <v>1970.436256</v>
      </c>
      <c r="R175" s="2">
        <v>8296.1321630000002</v>
      </c>
      <c r="S175" s="2">
        <v>5569.5586540000004</v>
      </c>
      <c r="T175" s="2">
        <v>2714.068182</v>
      </c>
      <c r="U175" s="2">
        <v>325.296763</v>
      </c>
      <c r="V175" s="2">
        <v>745.29735200000005</v>
      </c>
      <c r="W175" s="1">
        <v>98.923618039999994</v>
      </c>
      <c r="X175" s="1">
        <v>8.1837020000000003</v>
      </c>
      <c r="Y175" s="1">
        <v>56.019640000000003</v>
      </c>
      <c r="Z175" s="1">
        <v>34.751170000000002</v>
      </c>
      <c r="AA175" s="1">
        <v>69428454</v>
      </c>
      <c r="AB175" s="3">
        <v>129304.4</v>
      </c>
    </row>
    <row r="176" spans="1:28" ht="19" x14ac:dyDescent="0.25">
      <c r="A176" s="1">
        <v>2018</v>
      </c>
      <c r="B176" s="1" t="s">
        <v>48</v>
      </c>
      <c r="C176" s="1" t="str">
        <f ca="1">IFERROR(__xludf.DUMMYFUNCTION("CONCAT(B176,TO_TEXT(A176))"),"Suphan Buri2018")</f>
        <v>Suphan Buri2018</v>
      </c>
      <c r="D176" s="2">
        <v>27550.776607000003</v>
      </c>
      <c r="E176" s="2">
        <v>3466.1555509999998</v>
      </c>
      <c r="F176" s="2">
        <v>13539.517502000001</v>
      </c>
      <c r="G176" s="2">
        <v>1303.046061</v>
      </c>
      <c r="H176" s="2">
        <v>546.59648400000003</v>
      </c>
      <c r="I176" s="2">
        <v>3703.5675019999999</v>
      </c>
      <c r="J176" s="2">
        <v>12681.709174000001</v>
      </c>
      <c r="K176" s="2">
        <v>2926.5641030000002</v>
      </c>
      <c r="L176" s="2">
        <v>866.75571100000002</v>
      </c>
      <c r="M176" s="2">
        <v>655.94249000000002</v>
      </c>
      <c r="N176" s="2">
        <v>5559.0277180000003</v>
      </c>
      <c r="O176" s="2">
        <v>3785.388931</v>
      </c>
      <c r="P176" s="2">
        <v>77.610750999999993</v>
      </c>
      <c r="Q176" s="2">
        <v>271.92295300000001</v>
      </c>
      <c r="R176" s="2">
        <v>2830.5696360000002</v>
      </c>
      <c r="S176" s="2">
        <v>7377.3749120000002</v>
      </c>
      <c r="T176" s="2">
        <v>3380.3965039999998</v>
      </c>
      <c r="U176" s="2">
        <v>431.79605400000003</v>
      </c>
      <c r="V176" s="2">
        <v>647.27230699999996</v>
      </c>
      <c r="W176" s="1">
        <v>98.923618039999994</v>
      </c>
      <c r="X176" s="1">
        <v>8.1837020000000003</v>
      </c>
      <c r="Y176" s="1">
        <v>56.019640000000003</v>
      </c>
      <c r="Z176" s="1">
        <v>34.751170000000002</v>
      </c>
      <c r="AA176" s="1">
        <v>69428454</v>
      </c>
      <c r="AB176" s="3">
        <v>107228.383</v>
      </c>
    </row>
    <row r="177" spans="1:28" ht="19" x14ac:dyDescent="0.25">
      <c r="A177" s="1">
        <v>2018</v>
      </c>
      <c r="B177" s="1" t="s">
        <v>49</v>
      </c>
      <c r="C177" s="1" t="str">
        <f ca="1">IFERROR(__xludf.DUMMYFUNCTION("CONCAT(B177,TO_TEXT(A177))"),"Nakhon Pathom2018")</f>
        <v>Nakhon Pathom2018</v>
      </c>
      <c r="D177" s="2">
        <v>21188.246616</v>
      </c>
      <c r="E177" s="2">
        <v>2137.6385989999999</v>
      </c>
      <c r="F177" s="2">
        <v>190440.95264599999</v>
      </c>
      <c r="G177" s="2">
        <v>4383.3697119999997</v>
      </c>
      <c r="H177" s="2">
        <v>1548.038229</v>
      </c>
      <c r="I177" s="2">
        <v>10368.275145</v>
      </c>
      <c r="J177" s="2">
        <v>45202.828105000001</v>
      </c>
      <c r="K177" s="2">
        <v>7889.6461259999996</v>
      </c>
      <c r="L177" s="2">
        <v>1896.368037</v>
      </c>
      <c r="M177" s="2">
        <v>2527.1295620000001</v>
      </c>
      <c r="N177" s="2">
        <v>12076.770853</v>
      </c>
      <c r="O177" s="2">
        <v>6459.4333369999995</v>
      </c>
      <c r="P177" s="2">
        <v>1520.7895639999999</v>
      </c>
      <c r="Q177" s="2">
        <v>803.27936099999999</v>
      </c>
      <c r="R177" s="2">
        <v>7356.0454609999997</v>
      </c>
      <c r="S177" s="2">
        <v>27215.474803000001</v>
      </c>
      <c r="T177" s="2">
        <v>4374.8339669999996</v>
      </c>
      <c r="U177" s="2">
        <v>550.47641299999998</v>
      </c>
      <c r="V177" s="2">
        <v>1125.9260409999999</v>
      </c>
      <c r="W177" s="1">
        <v>98.923618039999994</v>
      </c>
      <c r="X177" s="1">
        <v>8.1837020000000003</v>
      </c>
      <c r="Y177" s="1">
        <v>56.019640000000003</v>
      </c>
      <c r="Z177" s="1">
        <v>34.751170000000002</v>
      </c>
      <c r="AA177" s="1">
        <v>69428454</v>
      </c>
      <c r="AB177" s="3">
        <v>294360.65500000003</v>
      </c>
    </row>
    <row r="178" spans="1:28" ht="19" x14ac:dyDescent="0.25">
      <c r="A178" s="1">
        <v>2018</v>
      </c>
      <c r="B178" s="1" t="s">
        <v>50</v>
      </c>
      <c r="C178" s="1" t="str">
        <f ca="1">IFERROR(__xludf.DUMMYFUNCTION("CONCAT(B178,TO_TEXT(A178))"),"Samut Sakhon2018")</f>
        <v>Samut Sakhon2018</v>
      </c>
      <c r="D178" s="2">
        <v>7717.852946</v>
      </c>
      <c r="E178" s="2">
        <v>557.40335200000004</v>
      </c>
      <c r="F178" s="2">
        <v>280166.58824800001</v>
      </c>
      <c r="G178" s="2">
        <v>7826.5066219999999</v>
      </c>
      <c r="H178" s="2">
        <v>2373.5177840000001</v>
      </c>
      <c r="I178" s="2">
        <v>7558.7159060000004</v>
      </c>
      <c r="J178" s="2">
        <v>59174.722552000007</v>
      </c>
      <c r="K178" s="2">
        <v>5700.9030940000002</v>
      </c>
      <c r="L178" s="2">
        <v>827.07801400000005</v>
      </c>
      <c r="M178" s="2">
        <v>2448.53152</v>
      </c>
      <c r="N178" s="2">
        <v>9386.5798240000004</v>
      </c>
      <c r="O178" s="2">
        <v>6306.4042249999993</v>
      </c>
      <c r="P178" s="2">
        <v>687.16663000000005</v>
      </c>
      <c r="Q178" s="2">
        <v>2043.456983</v>
      </c>
      <c r="R178" s="2">
        <v>4841.0967969999992</v>
      </c>
      <c r="S178" s="2">
        <v>1666.6195110000001</v>
      </c>
      <c r="T178" s="2">
        <v>5204.8178550000002</v>
      </c>
      <c r="U178" s="2">
        <v>541.17787899999996</v>
      </c>
      <c r="V178" s="2">
        <v>1216.225688</v>
      </c>
      <c r="W178" s="1">
        <v>98.923618039999994</v>
      </c>
      <c r="X178" s="1">
        <v>8.1837020000000003</v>
      </c>
      <c r="Y178" s="1">
        <v>56.019640000000003</v>
      </c>
      <c r="Z178" s="1">
        <v>34.751170000000002</v>
      </c>
      <c r="AA178" s="1">
        <v>69428454</v>
      </c>
      <c r="AB178" s="3">
        <v>389817.66899999999</v>
      </c>
    </row>
    <row r="179" spans="1:28" ht="19" x14ac:dyDescent="0.25">
      <c r="A179" s="1">
        <v>2018</v>
      </c>
      <c r="B179" s="1" t="s">
        <v>51</v>
      </c>
      <c r="C179" s="1" t="str">
        <f ca="1">IFERROR(__xludf.DUMMYFUNCTION("CONCAT(B179,TO_TEXT(A179))"),"Samut Songkhram2018")</f>
        <v>Samut Songkhram2018</v>
      </c>
      <c r="D179" s="2">
        <v>5659.2874599999996</v>
      </c>
      <c r="E179" s="2">
        <v>167.18815900000001</v>
      </c>
      <c r="F179" s="2">
        <v>5188.7843889999995</v>
      </c>
      <c r="G179" s="2">
        <v>403.51786700000002</v>
      </c>
      <c r="H179" s="2">
        <v>155.042025</v>
      </c>
      <c r="I179" s="2">
        <v>1140.5006739999999</v>
      </c>
      <c r="J179" s="2">
        <v>4648.4556750000002</v>
      </c>
      <c r="K179" s="2">
        <v>1690.6644229999999</v>
      </c>
      <c r="L179" s="2">
        <v>359.92433499999999</v>
      </c>
      <c r="M179" s="2">
        <v>280.38089200000002</v>
      </c>
      <c r="N179" s="2">
        <v>1683.931595</v>
      </c>
      <c r="O179" s="2">
        <v>952.84519999999998</v>
      </c>
      <c r="P179" s="2">
        <v>6.879607</v>
      </c>
      <c r="Q179" s="2">
        <v>97.749137000000005</v>
      </c>
      <c r="R179" s="2">
        <v>1011.511899</v>
      </c>
      <c r="S179" s="2">
        <v>958.73197900000002</v>
      </c>
      <c r="T179" s="2">
        <v>1017.6442929999999</v>
      </c>
      <c r="U179" s="2">
        <v>179.73928100000001</v>
      </c>
      <c r="V179" s="2">
        <v>370.84335399999998</v>
      </c>
      <c r="W179" s="1">
        <v>98.923618039999994</v>
      </c>
      <c r="X179" s="1">
        <v>8.1837020000000003</v>
      </c>
      <c r="Y179" s="1">
        <v>56.019640000000003</v>
      </c>
      <c r="Z179" s="1">
        <v>34.751170000000002</v>
      </c>
      <c r="AA179" s="1">
        <v>69428454</v>
      </c>
      <c r="AB179" s="3">
        <v>142807.93799999999</v>
      </c>
    </row>
    <row r="180" spans="1:28" ht="19" x14ac:dyDescent="0.25">
      <c r="A180" s="1">
        <v>2018</v>
      </c>
      <c r="B180" s="1" t="s">
        <v>52</v>
      </c>
      <c r="C180" s="1" t="str">
        <f ca="1">IFERROR(__xludf.DUMMYFUNCTION("CONCAT(B180,TO_TEXT(A180))"),"Phetchaburi2018")</f>
        <v>Phetchaburi2018</v>
      </c>
      <c r="D180" s="2">
        <v>9190.8285059999998</v>
      </c>
      <c r="E180" s="2">
        <v>2726.697165</v>
      </c>
      <c r="F180" s="2">
        <v>15163.974211999999</v>
      </c>
      <c r="G180" s="2">
        <v>1460.136872</v>
      </c>
      <c r="H180" s="2">
        <v>199.23832300000001</v>
      </c>
      <c r="I180" s="2">
        <v>3634.5621500000002</v>
      </c>
      <c r="J180" s="2">
        <v>7078.2603990000007</v>
      </c>
      <c r="K180" s="2">
        <v>3230.188709</v>
      </c>
      <c r="L180" s="2">
        <v>4659.5051860000003</v>
      </c>
      <c r="M180" s="2">
        <v>658.96494099999995</v>
      </c>
      <c r="N180" s="2">
        <v>4227.776057</v>
      </c>
      <c r="O180" s="2">
        <v>2669.6770259999998</v>
      </c>
      <c r="P180" s="2">
        <v>25.051337</v>
      </c>
      <c r="Q180" s="2">
        <v>923.79017499999998</v>
      </c>
      <c r="R180" s="2">
        <v>6789.7497809999995</v>
      </c>
      <c r="S180" s="2">
        <v>6610.4387990000005</v>
      </c>
      <c r="T180" s="2">
        <v>2124.1826719999999</v>
      </c>
      <c r="U180" s="2">
        <v>195.516366</v>
      </c>
      <c r="V180" s="2">
        <v>466.51267300000001</v>
      </c>
      <c r="W180" s="1">
        <v>98.923618039999994</v>
      </c>
      <c r="X180" s="1">
        <v>8.1837020000000003</v>
      </c>
      <c r="Y180" s="1">
        <v>56.019640000000003</v>
      </c>
      <c r="Z180" s="1">
        <v>34.751170000000002</v>
      </c>
      <c r="AA180" s="1">
        <v>69428454</v>
      </c>
      <c r="AB180" s="3">
        <v>144392.386</v>
      </c>
    </row>
    <row r="181" spans="1:28" ht="19" x14ac:dyDescent="0.25">
      <c r="A181" s="1">
        <v>2018</v>
      </c>
      <c r="B181" s="1" t="s">
        <v>53</v>
      </c>
      <c r="C181" s="1" t="str">
        <f ca="1">IFERROR(__xludf.DUMMYFUNCTION("CONCAT(B181,TO_TEXT(A181))"),"Prachuap Khiri Khan2018")</f>
        <v>Prachuap Khiri Khan2018</v>
      </c>
      <c r="D181" s="2">
        <v>17959.682258000001</v>
      </c>
      <c r="E181" s="2">
        <v>760.73479899999995</v>
      </c>
      <c r="F181" s="2">
        <v>22547.548950999997</v>
      </c>
      <c r="G181" s="2">
        <v>1636.705183</v>
      </c>
      <c r="H181" s="2">
        <v>287.34443700000003</v>
      </c>
      <c r="I181" s="2">
        <v>4296.3053540000001</v>
      </c>
      <c r="J181" s="2">
        <v>11062.174481</v>
      </c>
      <c r="K181" s="2">
        <v>3384.8920969999999</v>
      </c>
      <c r="L181" s="2">
        <v>11998.894926000001</v>
      </c>
      <c r="M181" s="2">
        <v>948.27093000000002</v>
      </c>
      <c r="N181" s="2">
        <v>4679.5975340000005</v>
      </c>
      <c r="O181" s="2">
        <v>3167.6990649999998</v>
      </c>
      <c r="P181" s="2">
        <v>224.53759299999999</v>
      </c>
      <c r="Q181" s="2">
        <v>1169.6595870000001</v>
      </c>
      <c r="R181" s="2">
        <v>3499.8743730000001</v>
      </c>
      <c r="S181" s="2">
        <v>2561.932448</v>
      </c>
      <c r="T181" s="2">
        <v>2005.4193439999999</v>
      </c>
      <c r="U181" s="2">
        <v>487.63019600000001</v>
      </c>
      <c r="V181" s="2">
        <v>702.36932300000001</v>
      </c>
      <c r="W181" s="1">
        <v>98.923618039999994</v>
      </c>
      <c r="X181" s="1">
        <v>8.1837020000000003</v>
      </c>
      <c r="Y181" s="1">
        <v>56.019640000000003</v>
      </c>
      <c r="Z181" s="1">
        <v>34.751170000000002</v>
      </c>
      <c r="AA181" s="1">
        <v>69428454</v>
      </c>
      <c r="AB181" s="3">
        <v>191306.06400000001</v>
      </c>
    </row>
    <row r="182" spans="1:28" ht="19" x14ac:dyDescent="0.25">
      <c r="A182" s="1">
        <v>2018</v>
      </c>
      <c r="B182" s="1" t="s">
        <v>54</v>
      </c>
      <c r="C182" s="1" t="str">
        <f ca="1">IFERROR(__xludf.DUMMYFUNCTION("CONCAT(B182,TO_TEXT(A182))"),"Chiang Mai2018")</f>
        <v>Chiang Mai2018</v>
      </c>
      <c r="D182" s="2">
        <v>46249.829580999998</v>
      </c>
      <c r="E182" s="2">
        <v>1670.920899</v>
      </c>
      <c r="F182" s="2">
        <v>20291.101302999999</v>
      </c>
      <c r="G182" s="2">
        <v>3123.963135</v>
      </c>
      <c r="H182" s="2">
        <v>1093.1431439999999</v>
      </c>
      <c r="I182" s="2">
        <v>14161.105555</v>
      </c>
      <c r="J182" s="2">
        <v>34134.251817000004</v>
      </c>
      <c r="K182" s="2">
        <v>15538.228412</v>
      </c>
      <c r="L182" s="2">
        <v>21875.448457000002</v>
      </c>
      <c r="M182" s="2">
        <v>4314.0271700000003</v>
      </c>
      <c r="N182" s="2">
        <v>19411.443532000001</v>
      </c>
      <c r="O182" s="2">
        <v>9371.251975000001</v>
      </c>
      <c r="P182" s="2">
        <v>605.74610700000005</v>
      </c>
      <c r="Q182" s="2">
        <v>5965.4259969999994</v>
      </c>
      <c r="R182" s="2">
        <v>14101.193665999999</v>
      </c>
      <c r="S182" s="2">
        <v>18030.412098000001</v>
      </c>
      <c r="T182" s="2">
        <v>13042.613153999999</v>
      </c>
      <c r="U182" s="2">
        <v>683.96982700000001</v>
      </c>
      <c r="V182" s="2">
        <v>4166.7949769999996</v>
      </c>
      <c r="W182" s="1">
        <v>98.923618039999994</v>
      </c>
      <c r="X182" s="1">
        <v>8.1837020000000003</v>
      </c>
      <c r="Y182" s="1">
        <v>56.019640000000003</v>
      </c>
      <c r="Z182" s="1">
        <v>34.751170000000002</v>
      </c>
      <c r="AA182" s="1">
        <v>69428454</v>
      </c>
      <c r="AB182" s="3">
        <v>137316.038</v>
      </c>
    </row>
    <row r="183" spans="1:28" ht="19" x14ac:dyDescent="0.25">
      <c r="A183" s="1">
        <v>2018</v>
      </c>
      <c r="B183" s="1" t="s">
        <v>55</v>
      </c>
      <c r="C183" s="1" t="str">
        <f ca="1">IFERROR(__xludf.DUMMYFUNCTION("CONCAT(B183,TO_TEXT(A183))"),"Lamphun2018")</f>
        <v>Lamphun2018</v>
      </c>
      <c r="D183" s="2">
        <v>19705.314918999997</v>
      </c>
      <c r="E183" s="2">
        <v>231.11628099999999</v>
      </c>
      <c r="F183" s="2">
        <v>36755.400857000001</v>
      </c>
      <c r="G183" s="2">
        <v>1279.8428039999999</v>
      </c>
      <c r="H183" s="2">
        <v>728.54606100000001</v>
      </c>
      <c r="I183" s="2">
        <v>2101.94238</v>
      </c>
      <c r="J183" s="2">
        <v>10952.015092</v>
      </c>
      <c r="K183" s="2">
        <v>569.73289399999999</v>
      </c>
      <c r="L183" s="2">
        <v>246.37519700000001</v>
      </c>
      <c r="M183" s="2">
        <v>542.28211699999997</v>
      </c>
      <c r="N183" s="2">
        <v>2869.8076310000001</v>
      </c>
      <c r="O183" s="2">
        <v>1647.078728</v>
      </c>
      <c r="P183" s="2">
        <v>13.02277</v>
      </c>
      <c r="Q183" s="2">
        <v>170.71488500000001</v>
      </c>
      <c r="R183" s="2">
        <v>1635.552287</v>
      </c>
      <c r="S183" s="2">
        <v>2495.8596769999999</v>
      </c>
      <c r="T183" s="2">
        <v>1605.374061</v>
      </c>
      <c r="U183" s="2">
        <v>338.33741700000002</v>
      </c>
      <c r="V183" s="2">
        <v>506.27135299999998</v>
      </c>
      <c r="W183" s="1">
        <v>98.923618039999994</v>
      </c>
      <c r="X183" s="1">
        <v>8.1837020000000003</v>
      </c>
      <c r="Y183" s="1">
        <v>56.019640000000003</v>
      </c>
      <c r="Z183" s="1">
        <v>34.751170000000002</v>
      </c>
      <c r="AA183" s="1">
        <v>69428454</v>
      </c>
      <c r="AB183" s="3">
        <v>211489.28399999999</v>
      </c>
    </row>
    <row r="184" spans="1:28" ht="19" x14ac:dyDescent="0.25">
      <c r="A184" s="1">
        <v>2018</v>
      </c>
      <c r="B184" s="1" t="s">
        <v>56</v>
      </c>
      <c r="C184" s="1" t="str">
        <f ca="1">IFERROR(__xludf.DUMMYFUNCTION("CONCAT(B184,TO_TEXT(A184))"),"Lampang2018")</f>
        <v>Lampang2018</v>
      </c>
      <c r="D184" s="2">
        <v>8357.5054830000008</v>
      </c>
      <c r="E184" s="2">
        <v>13062.612494000001</v>
      </c>
      <c r="F184" s="2">
        <v>8532.9670110000006</v>
      </c>
      <c r="G184" s="2">
        <v>3727.922732</v>
      </c>
      <c r="H184" s="2">
        <v>202.73253399999999</v>
      </c>
      <c r="I184" s="2">
        <v>3528.1230780000001</v>
      </c>
      <c r="J184" s="2">
        <v>8735.9748760000002</v>
      </c>
      <c r="K184" s="2">
        <v>1508.9131609999999</v>
      </c>
      <c r="L184" s="2">
        <v>615.75446699999998</v>
      </c>
      <c r="M184" s="2">
        <v>588.68953299999998</v>
      </c>
      <c r="N184" s="2">
        <v>4717.9673529999991</v>
      </c>
      <c r="O184" s="2">
        <v>3039.094341</v>
      </c>
      <c r="P184" s="2">
        <v>43.315100999999999</v>
      </c>
      <c r="Q184" s="2">
        <v>270.13542899999999</v>
      </c>
      <c r="R184" s="2">
        <v>4412.4366460000001</v>
      </c>
      <c r="S184" s="2">
        <v>6564.8444089999994</v>
      </c>
      <c r="T184" s="2">
        <v>3081.6214989999999</v>
      </c>
      <c r="U184" s="2">
        <v>180.77611899999999</v>
      </c>
      <c r="V184" s="2">
        <v>778.53318999999999</v>
      </c>
      <c r="W184" s="1">
        <v>98.923618039999994</v>
      </c>
      <c r="X184" s="1">
        <v>8.1837020000000003</v>
      </c>
      <c r="Y184" s="1">
        <v>56.019640000000003</v>
      </c>
      <c r="Z184" s="1">
        <v>34.751170000000002</v>
      </c>
      <c r="AA184" s="1">
        <v>69428454</v>
      </c>
      <c r="AB184" s="3">
        <v>100708.557</v>
      </c>
    </row>
    <row r="185" spans="1:28" ht="19" x14ac:dyDescent="0.25">
      <c r="A185" s="1">
        <v>2018</v>
      </c>
      <c r="B185" s="1" t="s">
        <v>57</v>
      </c>
      <c r="C185" s="1" t="str">
        <f ca="1">IFERROR(__xludf.DUMMYFUNCTION("CONCAT(B185,TO_TEXT(A185))"),"Uttaradit2018")</f>
        <v>Uttaradit2018</v>
      </c>
      <c r="D185" s="2">
        <v>11781.053872</v>
      </c>
      <c r="E185" s="2">
        <v>604.21512099999995</v>
      </c>
      <c r="F185" s="2">
        <v>4471.7765149999996</v>
      </c>
      <c r="G185" s="2">
        <v>1185.3127320000001</v>
      </c>
      <c r="H185" s="2">
        <v>187.58199500000001</v>
      </c>
      <c r="I185" s="2">
        <v>2226.9920929999998</v>
      </c>
      <c r="J185" s="2">
        <v>4967.9080409999997</v>
      </c>
      <c r="K185" s="2">
        <v>688.06901000000005</v>
      </c>
      <c r="L185" s="2">
        <v>103.70060100000001</v>
      </c>
      <c r="M185" s="2">
        <v>397.87484999999998</v>
      </c>
      <c r="N185" s="2">
        <v>3097.8445489999999</v>
      </c>
      <c r="O185" s="2">
        <v>1717.1644100000001</v>
      </c>
      <c r="P185" s="2">
        <v>5.7443160000000004</v>
      </c>
      <c r="Q185" s="2">
        <v>57.557276000000002</v>
      </c>
      <c r="R185" s="2">
        <v>2664.7920899999999</v>
      </c>
      <c r="S185" s="2">
        <v>3266.9028910000002</v>
      </c>
      <c r="T185" s="2">
        <v>1317.0036230000001</v>
      </c>
      <c r="U185" s="2">
        <v>135.86868899999999</v>
      </c>
      <c r="V185" s="2">
        <v>312.75214399999999</v>
      </c>
      <c r="W185" s="1">
        <v>98.923618039999994</v>
      </c>
      <c r="X185" s="1">
        <v>8.1837020000000003</v>
      </c>
      <c r="Y185" s="1">
        <v>56.019640000000003</v>
      </c>
      <c r="Z185" s="1">
        <v>34.751170000000002</v>
      </c>
      <c r="AA185" s="1">
        <v>69428454</v>
      </c>
      <c r="AB185" s="3">
        <v>94260.254000000015</v>
      </c>
    </row>
    <row r="186" spans="1:28" ht="19" x14ac:dyDescent="0.25">
      <c r="A186" s="1">
        <v>2018</v>
      </c>
      <c r="B186" s="1" t="s">
        <v>58</v>
      </c>
      <c r="C186" s="1" t="str">
        <f ca="1">IFERROR(__xludf.DUMMYFUNCTION("CONCAT(B186,TO_TEXT(A186))"),"Phrae2018")</f>
        <v>Phrae2018</v>
      </c>
      <c r="D186" s="2">
        <v>5526.1355080000003</v>
      </c>
      <c r="E186" s="2">
        <v>666.58203100000003</v>
      </c>
      <c r="F186" s="2">
        <v>3151.8288830000001</v>
      </c>
      <c r="G186" s="2">
        <v>382.12076999999999</v>
      </c>
      <c r="H186" s="2">
        <v>142.34787800000001</v>
      </c>
      <c r="I186" s="2">
        <v>1537.6138390000001</v>
      </c>
      <c r="J186" s="2">
        <v>3226.1993040000002</v>
      </c>
      <c r="K186" s="2">
        <v>1213.0347879999999</v>
      </c>
      <c r="L186" s="2">
        <v>302.92748699999999</v>
      </c>
      <c r="M186" s="2">
        <v>433.24017800000001</v>
      </c>
      <c r="N186" s="2">
        <v>2841.3406260000002</v>
      </c>
      <c r="O186" s="2">
        <v>1673.0138710000001</v>
      </c>
      <c r="P186" s="2">
        <v>10.948302999999999</v>
      </c>
      <c r="Q186" s="2">
        <v>32.530954999999999</v>
      </c>
      <c r="R186" s="2">
        <v>2773.3565899999999</v>
      </c>
      <c r="S186" s="2">
        <v>4410.4866160000001</v>
      </c>
      <c r="T186" s="2">
        <v>1627.323723</v>
      </c>
      <c r="U186" s="2">
        <v>122.17161400000001</v>
      </c>
      <c r="V186" s="2">
        <v>330.18113099999999</v>
      </c>
      <c r="W186" s="1">
        <v>98.923618039999994</v>
      </c>
      <c r="X186" s="1">
        <v>8.1837020000000003</v>
      </c>
      <c r="Y186" s="1">
        <v>56.019640000000003</v>
      </c>
      <c r="Z186" s="1">
        <v>34.751170000000002</v>
      </c>
      <c r="AA186" s="1">
        <v>69428454</v>
      </c>
      <c r="AB186" s="3">
        <v>78276.119000000006</v>
      </c>
    </row>
    <row r="187" spans="1:28" ht="19" x14ac:dyDescent="0.25">
      <c r="A187" s="1">
        <v>2018</v>
      </c>
      <c r="B187" s="1" t="s">
        <v>59</v>
      </c>
      <c r="C187" s="1" t="str">
        <f ca="1">IFERROR(__xludf.DUMMYFUNCTION("CONCAT(B187,TO_TEXT(A187))"),"Nan2018")</f>
        <v>Nan2018</v>
      </c>
      <c r="D187" s="2">
        <v>9747.5452350000014</v>
      </c>
      <c r="E187" s="2">
        <v>275.710757</v>
      </c>
      <c r="F187" s="2">
        <v>2480.0299</v>
      </c>
      <c r="G187" s="2">
        <v>296.29125800000003</v>
      </c>
      <c r="H187" s="2">
        <v>117.545503</v>
      </c>
      <c r="I187" s="2">
        <v>1930.952448</v>
      </c>
      <c r="J187" s="2">
        <v>4107.0920070000002</v>
      </c>
      <c r="K187" s="2">
        <v>454.53444100000002</v>
      </c>
      <c r="L187" s="2">
        <v>196.18396300000001</v>
      </c>
      <c r="M187" s="2">
        <v>324.46715599999999</v>
      </c>
      <c r="N187" s="2">
        <v>2996.3159409999998</v>
      </c>
      <c r="O187" s="2">
        <v>1770.1387319999999</v>
      </c>
      <c r="P187" s="2">
        <v>2.1376019999999998</v>
      </c>
      <c r="Q187" s="2">
        <v>154.746388</v>
      </c>
      <c r="R187" s="2">
        <v>2930.7971320000001</v>
      </c>
      <c r="S187" s="2">
        <v>3740.5726289999998</v>
      </c>
      <c r="T187" s="2">
        <v>1634.9579040000001</v>
      </c>
      <c r="U187" s="2">
        <v>97.890687999999997</v>
      </c>
      <c r="V187" s="2">
        <v>416.51658500000002</v>
      </c>
      <c r="W187" s="1">
        <v>98.923618039999994</v>
      </c>
      <c r="X187" s="1">
        <v>8.1837020000000003</v>
      </c>
      <c r="Y187" s="1">
        <v>56.019640000000003</v>
      </c>
      <c r="Z187" s="1">
        <v>34.751170000000002</v>
      </c>
      <c r="AA187" s="1">
        <v>69428454</v>
      </c>
      <c r="AB187" s="3">
        <v>75676.438999999998</v>
      </c>
    </row>
    <row r="188" spans="1:28" ht="19" x14ac:dyDescent="0.25">
      <c r="A188" s="1">
        <v>2018</v>
      </c>
      <c r="B188" s="1" t="s">
        <v>60</v>
      </c>
      <c r="C188" s="1" t="str">
        <f ca="1">IFERROR(__xludf.DUMMYFUNCTION("CONCAT(B188,TO_TEXT(A188))"),"Phayao2018")</f>
        <v>Phayao2018</v>
      </c>
      <c r="D188" s="2">
        <v>13181.985944</v>
      </c>
      <c r="E188" s="2">
        <v>143.983462</v>
      </c>
      <c r="F188" s="2">
        <v>1721.099729</v>
      </c>
      <c r="G188" s="2">
        <v>348.00950899999998</v>
      </c>
      <c r="H188" s="2">
        <v>117.724594</v>
      </c>
      <c r="I188" s="2">
        <v>1867.8165140000001</v>
      </c>
      <c r="J188" s="2">
        <v>4651.3917489999994</v>
      </c>
      <c r="K188" s="2">
        <v>657.91529400000002</v>
      </c>
      <c r="L188" s="2">
        <v>145.47741099999999</v>
      </c>
      <c r="M188" s="2">
        <v>311.71929299999999</v>
      </c>
      <c r="N188" s="2">
        <v>2984.4514039999999</v>
      </c>
      <c r="O188" s="2">
        <v>1594.2144539999999</v>
      </c>
      <c r="P188" s="2">
        <v>8.8181519999999995</v>
      </c>
      <c r="Q188" s="2">
        <v>50.854525000000002</v>
      </c>
      <c r="R188" s="2">
        <v>2726.2862850000001</v>
      </c>
      <c r="S188" s="2">
        <v>4477.7475539999996</v>
      </c>
      <c r="T188" s="2">
        <v>1748.9759839999999</v>
      </c>
      <c r="U188" s="2">
        <v>189.84217899999999</v>
      </c>
      <c r="V188" s="2">
        <v>369.93682799999999</v>
      </c>
      <c r="W188" s="1">
        <v>98.923618039999994</v>
      </c>
      <c r="X188" s="1">
        <v>8.1837020000000003</v>
      </c>
      <c r="Y188" s="1">
        <v>56.019640000000003</v>
      </c>
      <c r="Z188" s="1">
        <v>34.751170000000002</v>
      </c>
      <c r="AA188" s="1">
        <v>69428454</v>
      </c>
      <c r="AB188" s="3">
        <v>97306.468999999997</v>
      </c>
    </row>
    <row r="189" spans="1:28" ht="19" x14ac:dyDescent="0.25">
      <c r="A189" s="1">
        <v>2018</v>
      </c>
      <c r="B189" s="1" t="s">
        <v>61</v>
      </c>
      <c r="C189" s="1" t="str">
        <f ca="1">IFERROR(__xludf.DUMMYFUNCTION("CONCAT(B189,TO_TEXT(A189))"),"Chiang Rai2018")</f>
        <v>Chiang Rai2018</v>
      </c>
      <c r="D189" s="2">
        <v>33546.845491</v>
      </c>
      <c r="E189" s="2">
        <v>981.88888599999996</v>
      </c>
      <c r="F189" s="2">
        <v>6321.3999860000004</v>
      </c>
      <c r="G189" s="2">
        <v>1210.070109</v>
      </c>
      <c r="H189" s="2">
        <v>343.73608000000002</v>
      </c>
      <c r="I189" s="2">
        <v>5452.3772200000003</v>
      </c>
      <c r="J189" s="2">
        <v>18079.199500999999</v>
      </c>
      <c r="K189" s="2">
        <v>4207.5832440000004</v>
      </c>
      <c r="L189" s="2">
        <v>3888.101678</v>
      </c>
      <c r="M189" s="2">
        <v>1126.3184670000001</v>
      </c>
      <c r="N189" s="2">
        <v>8069.5864279999996</v>
      </c>
      <c r="O189" s="2">
        <v>4398.8797430000004</v>
      </c>
      <c r="P189" s="2">
        <v>139.63153</v>
      </c>
      <c r="Q189" s="2">
        <v>620.74934399999995</v>
      </c>
      <c r="R189" s="2">
        <v>5225.9002639999999</v>
      </c>
      <c r="S189" s="2">
        <v>11461.941252999999</v>
      </c>
      <c r="T189" s="2">
        <v>4212.2803160000003</v>
      </c>
      <c r="U189" s="2">
        <v>277.55528700000002</v>
      </c>
      <c r="V189" s="2">
        <v>1251.354988</v>
      </c>
      <c r="W189" s="1">
        <v>98.923618039999994</v>
      </c>
      <c r="X189" s="1">
        <v>8.1837020000000003</v>
      </c>
      <c r="Y189" s="1">
        <v>56.019640000000003</v>
      </c>
      <c r="Z189" s="1">
        <v>34.751170000000002</v>
      </c>
      <c r="AA189" s="1">
        <v>69428454</v>
      </c>
      <c r="AB189" s="3">
        <v>95894.833999999988</v>
      </c>
    </row>
    <row r="190" spans="1:28" ht="19" x14ac:dyDescent="0.25">
      <c r="A190" s="1">
        <v>2018</v>
      </c>
      <c r="B190" s="1" t="s">
        <v>62</v>
      </c>
      <c r="C190" s="1" t="str">
        <f ca="1">IFERROR(__xludf.DUMMYFUNCTION("CONCAT(B190,TO_TEXT(A190))"),"Mae Hong Son2018")</f>
        <v>Mae Hong Son2018</v>
      </c>
      <c r="D190" s="2">
        <v>3746.8062869999999</v>
      </c>
      <c r="E190" s="2">
        <v>73.179606000000007</v>
      </c>
      <c r="F190" s="2">
        <v>727.86242400000003</v>
      </c>
      <c r="G190" s="2">
        <v>124.349588</v>
      </c>
      <c r="H190" s="2">
        <v>38.519463999999999</v>
      </c>
      <c r="I190" s="2">
        <v>931.82310700000005</v>
      </c>
      <c r="J190" s="2">
        <v>1461.097845</v>
      </c>
      <c r="K190" s="2">
        <v>282.86694399999999</v>
      </c>
      <c r="L190" s="2">
        <v>269.76154000000002</v>
      </c>
      <c r="M190" s="2">
        <v>229.33424400000001</v>
      </c>
      <c r="N190" s="2">
        <v>901.11559</v>
      </c>
      <c r="O190" s="2">
        <v>625.367839</v>
      </c>
      <c r="P190" s="2">
        <v>6.673298</v>
      </c>
      <c r="Q190" s="2">
        <v>75.205802000000006</v>
      </c>
      <c r="R190" s="2">
        <v>1123.7348079999999</v>
      </c>
      <c r="S190" s="2">
        <v>2096.435285</v>
      </c>
      <c r="T190" s="2">
        <v>685.59452999999996</v>
      </c>
      <c r="U190" s="2">
        <v>35.344752</v>
      </c>
      <c r="V190" s="2">
        <v>293.10837700000002</v>
      </c>
      <c r="W190" s="1">
        <v>98.923618039999994</v>
      </c>
      <c r="X190" s="1">
        <v>8.1837020000000003</v>
      </c>
      <c r="Y190" s="1">
        <v>56.019640000000003</v>
      </c>
      <c r="Z190" s="1">
        <v>34.751170000000002</v>
      </c>
      <c r="AA190" s="1">
        <v>69428454</v>
      </c>
      <c r="AB190" s="3">
        <v>58369.606</v>
      </c>
    </row>
    <row r="191" spans="1:28" ht="19" x14ac:dyDescent="0.25">
      <c r="A191" s="1">
        <v>2018</v>
      </c>
      <c r="B191" s="1" t="s">
        <v>63</v>
      </c>
      <c r="C191" s="1" t="str">
        <f ca="1">IFERROR(__xludf.DUMMYFUNCTION("CONCAT(B191,TO_TEXT(A191))"),"Nakhon Sawan2018")</f>
        <v>Nakhon Sawan2018</v>
      </c>
      <c r="D191" s="2">
        <v>36382.026534999997</v>
      </c>
      <c r="E191" s="2">
        <v>1916.8622290000001</v>
      </c>
      <c r="F191" s="2">
        <v>19961.331435</v>
      </c>
      <c r="G191" s="2">
        <v>1615.0483220000001</v>
      </c>
      <c r="H191" s="2">
        <v>240.92586900000001</v>
      </c>
      <c r="I191" s="2">
        <v>2546.371216</v>
      </c>
      <c r="J191" s="2">
        <v>17326.014628000001</v>
      </c>
      <c r="K191" s="2">
        <v>2459.3151680000001</v>
      </c>
      <c r="L191" s="2">
        <v>913.14109099999996</v>
      </c>
      <c r="M191" s="2">
        <v>900.32213200000001</v>
      </c>
      <c r="N191" s="2">
        <v>7474.0606849999995</v>
      </c>
      <c r="O191" s="2">
        <v>3825.8193580000002</v>
      </c>
      <c r="P191" s="2">
        <v>97.199603999999994</v>
      </c>
      <c r="Q191" s="2">
        <v>469.18257</v>
      </c>
      <c r="R191" s="2">
        <v>6115.9592780000003</v>
      </c>
      <c r="S191" s="2">
        <v>8499.5159649999987</v>
      </c>
      <c r="T191" s="2">
        <v>4287.750747</v>
      </c>
      <c r="U191" s="2">
        <v>330.46813800000001</v>
      </c>
      <c r="V191" s="2">
        <v>785.18793800000003</v>
      </c>
      <c r="W191" s="1">
        <v>98.923618039999994</v>
      </c>
      <c r="X191" s="1">
        <v>8.1837020000000003</v>
      </c>
      <c r="Y191" s="1">
        <v>56.019640000000003</v>
      </c>
      <c r="Z191" s="1">
        <v>34.751170000000002</v>
      </c>
      <c r="AA191" s="1">
        <v>69428454</v>
      </c>
      <c r="AB191" s="3">
        <v>123864.89599999999</v>
      </c>
    </row>
    <row r="192" spans="1:28" ht="19" x14ac:dyDescent="0.25">
      <c r="A192" s="1">
        <v>2018</v>
      </c>
      <c r="B192" s="1" t="s">
        <v>64</v>
      </c>
      <c r="C192" s="1" t="str">
        <f ca="1">IFERROR(__xludf.DUMMYFUNCTION("CONCAT(B192,TO_TEXT(A192))"),"Uthai Thani2018")</f>
        <v>Uthai Thani2018</v>
      </c>
      <c r="D192" s="2">
        <v>11014.830232</v>
      </c>
      <c r="E192" s="2">
        <v>72.002622000000002</v>
      </c>
      <c r="F192" s="2">
        <v>4826.1761849999994</v>
      </c>
      <c r="G192" s="2">
        <v>279.61078600000002</v>
      </c>
      <c r="H192" s="2">
        <v>50.476804000000001</v>
      </c>
      <c r="I192" s="2">
        <v>1236.862924</v>
      </c>
      <c r="J192" s="2">
        <v>3889.6765799999998</v>
      </c>
      <c r="K192" s="2">
        <v>523.507071</v>
      </c>
      <c r="L192" s="2">
        <v>118.22156200000001</v>
      </c>
      <c r="M192" s="2">
        <v>168.10874000000001</v>
      </c>
      <c r="N192" s="2">
        <v>1916.3952400000001</v>
      </c>
      <c r="O192" s="2">
        <v>1072.830682</v>
      </c>
      <c r="P192" s="2">
        <v>4.6582220000000003</v>
      </c>
      <c r="Q192" s="2">
        <v>56.118940000000002</v>
      </c>
      <c r="R192" s="2">
        <v>1160.971773</v>
      </c>
      <c r="S192" s="2">
        <v>2257.9059350000002</v>
      </c>
      <c r="T192" s="2">
        <v>857.60945200000003</v>
      </c>
      <c r="U192" s="2">
        <v>87.947508999999997</v>
      </c>
      <c r="V192" s="2">
        <v>284.76914699999998</v>
      </c>
      <c r="W192" s="1">
        <v>98.923618039999994</v>
      </c>
      <c r="X192" s="1">
        <v>8.1837020000000003</v>
      </c>
      <c r="Y192" s="1">
        <v>56.019640000000003</v>
      </c>
      <c r="Z192" s="1">
        <v>34.751170000000002</v>
      </c>
      <c r="AA192" s="1">
        <v>69428454</v>
      </c>
      <c r="AB192" s="3">
        <v>106368.81200000001</v>
      </c>
    </row>
    <row r="193" spans="1:28" ht="19" x14ac:dyDescent="0.25">
      <c r="A193" s="1">
        <v>2018</v>
      </c>
      <c r="B193" s="1" t="s">
        <v>65</v>
      </c>
      <c r="C193" s="1" t="str">
        <f ca="1">IFERROR(__xludf.DUMMYFUNCTION("CONCAT(B193,TO_TEXT(A193))"),"Kamphaeng Phet2018")</f>
        <v>Kamphaeng Phet2018</v>
      </c>
      <c r="D193" s="2">
        <v>26391.098087999999</v>
      </c>
      <c r="E193" s="2">
        <v>21974.288731000001</v>
      </c>
      <c r="F193" s="2">
        <v>31186.295695000004</v>
      </c>
      <c r="G193" s="2">
        <v>1031.497977</v>
      </c>
      <c r="H193" s="2">
        <v>690.391299</v>
      </c>
      <c r="I193" s="2">
        <v>2107.6888130000002</v>
      </c>
      <c r="J193" s="2">
        <v>14579.329683</v>
      </c>
      <c r="K193" s="2">
        <v>1015.503818</v>
      </c>
      <c r="L193" s="2">
        <v>347.93299400000001</v>
      </c>
      <c r="M193" s="2">
        <v>450.76909699999999</v>
      </c>
      <c r="N193" s="2">
        <v>4058.3671709999999</v>
      </c>
      <c r="O193" s="2">
        <v>3185.9308860000001</v>
      </c>
      <c r="P193" s="2">
        <v>5.149483</v>
      </c>
      <c r="Q193" s="2">
        <v>154.35621800000001</v>
      </c>
      <c r="R193" s="2">
        <v>2080.3457549999998</v>
      </c>
      <c r="S193" s="2">
        <v>6365.3280279999999</v>
      </c>
      <c r="T193" s="2">
        <v>1376.96559</v>
      </c>
      <c r="U193" s="2">
        <v>192.23136700000001</v>
      </c>
      <c r="V193" s="2">
        <v>511.86200500000001</v>
      </c>
      <c r="W193" s="1">
        <v>98.923618039999994</v>
      </c>
      <c r="X193" s="1">
        <v>8.1837020000000003</v>
      </c>
      <c r="Y193" s="1">
        <v>56.019640000000003</v>
      </c>
      <c r="Z193" s="1">
        <v>34.751170000000002</v>
      </c>
      <c r="AA193" s="1">
        <v>69428454</v>
      </c>
      <c r="AB193" s="3">
        <v>150783.25899999999</v>
      </c>
    </row>
    <row r="194" spans="1:28" ht="19" x14ac:dyDescent="0.25">
      <c r="A194" s="1">
        <v>2018</v>
      </c>
      <c r="B194" s="1" t="s">
        <v>66</v>
      </c>
      <c r="C194" s="1" t="str">
        <f ca="1">IFERROR(__xludf.DUMMYFUNCTION("CONCAT(B194,TO_TEXT(A194))"),"Tak2018")</f>
        <v>Tak2018</v>
      </c>
      <c r="D194" s="2">
        <v>13174.202182000001</v>
      </c>
      <c r="E194" s="2">
        <v>517.31292399999995</v>
      </c>
      <c r="F194" s="2">
        <v>10387.898993999999</v>
      </c>
      <c r="G194" s="2">
        <v>1088.020835</v>
      </c>
      <c r="H194" s="2">
        <v>267.58780999999999</v>
      </c>
      <c r="I194" s="2">
        <v>1955.277955</v>
      </c>
      <c r="J194" s="2">
        <v>8570.3256849999998</v>
      </c>
      <c r="K194" s="2">
        <v>1297.747214</v>
      </c>
      <c r="L194" s="2">
        <v>336.61951399999998</v>
      </c>
      <c r="M194" s="2">
        <v>590.68811900000003</v>
      </c>
      <c r="N194" s="2">
        <v>2679.2712609999999</v>
      </c>
      <c r="O194" s="2">
        <v>1574.1469910000001</v>
      </c>
      <c r="P194" s="2">
        <v>8.707179</v>
      </c>
      <c r="Q194" s="2">
        <v>171.70726300000001</v>
      </c>
      <c r="R194" s="2">
        <v>4284.839379</v>
      </c>
      <c r="S194" s="2">
        <v>3435.9136360000002</v>
      </c>
      <c r="T194" s="2">
        <v>1718.086898</v>
      </c>
      <c r="U194" s="2">
        <v>190.97186600000001</v>
      </c>
      <c r="V194" s="2">
        <v>470.79873400000002</v>
      </c>
      <c r="W194" s="1">
        <v>98.923618039999994</v>
      </c>
      <c r="X194" s="1">
        <v>8.1837020000000003</v>
      </c>
      <c r="Y194" s="1">
        <v>56.019640000000003</v>
      </c>
      <c r="Z194" s="1">
        <v>34.751170000000002</v>
      </c>
      <c r="AA194" s="1">
        <v>69428454</v>
      </c>
      <c r="AB194" s="3">
        <v>99026.313999999998</v>
      </c>
    </row>
    <row r="195" spans="1:28" ht="19" x14ac:dyDescent="0.25">
      <c r="A195" s="1">
        <v>2018</v>
      </c>
      <c r="B195" s="1" t="s">
        <v>67</v>
      </c>
      <c r="C195" s="1" t="str">
        <f ca="1">IFERROR(__xludf.DUMMYFUNCTION("CONCAT(B195,TO_TEXT(A195))"),"Sukhothai2018")</f>
        <v>Sukhothai2018</v>
      </c>
      <c r="D195" s="2">
        <v>17542.642981000001</v>
      </c>
      <c r="E195" s="2">
        <v>548.00492799999995</v>
      </c>
      <c r="F195" s="2">
        <v>4775.5229929999996</v>
      </c>
      <c r="G195" s="2">
        <v>496.79481199999998</v>
      </c>
      <c r="H195" s="2">
        <v>259.90162600000002</v>
      </c>
      <c r="I195" s="2">
        <v>2240.1959740000002</v>
      </c>
      <c r="J195" s="2">
        <v>7341.7780929999999</v>
      </c>
      <c r="K195" s="2">
        <v>705.41654800000003</v>
      </c>
      <c r="L195" s="2">
        <v>424.12688300000002</v>
      </c>
      <c r="M195" s="2">
        <v>332.19064400000002</v>
      </c>
      <c r="N195" s="2">
        <v>3565.5515730000002</v>
      </c>
      <c r="O195" s="2">
        <v>2634.8627190000002</v>
      </c>
      <c r="P195" s="2">
        <v>4.6303700000000001</v>
      </c>
      <c r="Q195" s="2">
        <v>105.68109699999999</v>
      </c>
      <c r="R195" s="2">
        <v>1935.2113179999999</v>
      </c>
      <c r="S195" s="2">
        <v>4953.5081489999993</v>
      </c>
      <c r="T195" s="2">
        <v>1909.5614230000001</v>
      </c>
      <c r="U195" s="2">
        <v>167.805959</v>
      </c>
      <c r="V195" s="2">
        <v>440.90170699999999</v>
      </c>
      <c r="W195" s="1">
        <v>98.923618039999994</v>
      </c>
      <c r="X195" s="1">
        <v>8.1837020000000003</v>
      </c>
      <c r="Y195" s="1">
        <v>56.019640000000003</v>
      </c>
      <c r="Z195" s="1">
        <v>34.751170000000002</v>
      </c>
      <c r="AA195" s="1">
        <v>69428454</v>
      </c>
      <c r="AB195" s="3">
        <v>82146.868999999992</v>
      </c>
    </row>
    <row r="196" spans="1:28" ht="19" x14ac:dyDescent="0.25">
      <c r="A196" s="1">
        <v>2018</v>
      </c>
      <c r="B196" s="1" t="s">
        <v>68</v>
      </c>
      <c r="C196" s="1" t="str">
        <f ca="1">IFERROR(__xludf.DUMMYFUNCTION("CONCAT(B196,TO_TEXT(A196))"),"Phitsanulok2018")</f>
        <v>Phitsanulok2018</v>
      </c>
      <c r="D196" s="2">
        <v>28028.701977999997</v>
      </c>
      <c r="E196" s="2">
        <v>170.853173</v>
      </c>
      <c r="F196" s="2">
        <v>9209.9000919999999</v>
      </c>
      <c r="G196" s="2">
        <v>2072.4687789999998</v>
      </c>
      <c r="H196" s="2">
        <v>189.150496</v>
      </c>
      <c r="I196" s="2">
        <v>4773.1028100000003</v>
      </c>
      <c r="J196" s="2">
        <v>13897.222544999999</v>
      </c>
      <c r="K196" s="2">
        <v>1665.2583890000001</v>
      </c>
      <c r="L196" s="2">
        <v>1025.047605</v>
      </c>
      <c r="M196" s="2">
        <v>748.98305700000003</v>
      </c>
      <c r="N196" s="2">
        <v>6653.1896030000007</v>
      </c>
      <c r="O196" s="2">
        <v>4223.675236</v>
      </c>
      <c r="P196" s="2">
        <v>379.41015800000002</v>
      </c>
      <c r="Q196" s="2">
        <v>622.93702699999994</v>
      </c>
      <c r="R196" s="2">
        <v>9977.6866489999993</v>
      </c>
      <c r="S196" s="2">
        <v>11550.285715</v>
      </c>
      <c r="T196" s="2">
        <v>4068.3144699999998</v>
      </c>
      <c r="U196" s="2">
        <v>338.64751000000001</v>
      </c>
      <c r="V196" s="2">
        <v>691.41679499999998</v>
      </c>
      <c r="W196" s="1">
        <v>98.923618039999994</v>
      </c>
      <c r="X196" s="1">
        <v>8.1837020000000003</v>
      </c>
      <c r="Y196" s="1">
        <v>56.019640000000003</v>
      </c>
      <c r="Z196" s="1">
        <v>34.751170000000002</v>
      </c>
      <c r="AA196" s="1">
        <v>69428454</v>
      </c>
      <c r="AB196" s="3">
        <v>111871.558</v>
      </c>
    </row>
    <row r="197" spans="1:28" ht="19" x14ac:dyDescent="0.25">
      <c r="A197" s="1">
        <v>2018</v>
      </c>
      <c r="B197" s="1" t="s">
        <v>69</v>
      </c>
      <c r="C197" s="1" t="str">
        <f ca="1">IFERROR(__xludf.DUMMYFUNCTION("CONCAT(B197,TO_TEXT(A197))"),"Phichit2018")</f>
        <v>Phichit2018</v>
      </c>
      <c r="D197" s="2">
        <v>19534.385588999998</v>
      </c>
      <c r="E197" s="2">
        <v>226.67225400000001</v>
      </c>
      <c r="F197" s="2">
        <v>3880.397442</v>
      </c>
      <c r="G197" s="2">
        <v>579.54137500000002</v>
      </c>
      <c r="H197" s="2">
        <v>677.11688600000002</v>
      </c>
      <c r="I197" s="2">
        <v>1865.217361</v>
      </c>
      <c r="J197" s="2">
        <v>7823.0670579999996</v>
      </c>
      <c r="K197" s="2">
        <v>498.82423399999999</v>
      </c>
      <c r="L197" s="2">
        <v>224.43081900000001</v>
      </c>
      <c r="M197" s="2">
        <v>412.269925</v>
      </c>
      <c r="N197" s="2">
        <v>3188.389412</v>
      </c>
      <c r="O197" s="2">
        <v>1878.8365610000001</v>
      </c>
      <c r="P197" s="2">
        <v>105.54197499999999</v>
      </c>
      <c r="Q197" s="2">
        <v>71.610410000000002</v>
      </c>
      <c r="R197" s="2">
        <v>1579.659208</v>
      </c>
      <c r="S197" s="2">
        <v>3198.2046019999998</v>
      </c>
      <c r="T197" s="2">
        <v>1992.153865</v>
      </c>
      <c r="U197" s="2">
        <v>179.95123100000001</v>
      </c>
      <c r="V197" s="2">
        <v>430.75255299999998</v>
      </c>
      <c r="W197" s="1">
        <v>98.923618039999994</v>
      </c>
      <c r="X197" s="1">
        <v>8.1837020000000003</v>
      </c>
      <c r="Y197" s="1">
        <v>56.019640000000003</v>
      </c>
      <c r="Z197" s="1">
        <v>34.751170000000002</v>
      </c>
      <c r="AA197" s="1">
        <v>69428454</v>
      </c>
      <c r="AB197" s="3">
        <v>93264.702000000005</v>
      </c>
    </row>
    <row r="198" spans="1:28" ht="19" x14ac:dyDescent="0.25">
      <c r="A198" s="1">
        <v>2018</v>
      </c>
      <c r="B198" s="1" t="s">
        <v>70</v>
      </c>
      <c r="C198" s="1" t="str">
        <f ca="1">IFERROR(__xludf.DUMMYFUNCTION("CONCAT(B198,TO_TEXT(A198))"),"Phetchabun2018")</f>
        <v>Phetchabun2018</v>
      </c>
      <c r="D198" s="2">
        <v>28570.411244000003</v>
      </c>
      <c r="E198" s="2">
        <v>1488.144863</v>
      </c>
      <c r="F198" s="2">
        <v>10299.62715</v>
      </c>
      <c r="G198" s="2">
        <v>1502.2392609999999</v>
      </c>
      <c r="H198" s="2">
        <v>172.71760599999999</v>
      </c>
      <c r="I198" s="2">
        <v>2802.8436769999998</v>
      </c>
      <c r="J198" s="2">
        <v>10607.779871000001</v>
      </c>
      <c r="K198" s="2">
        <v>813.09137599999997</v>
      </c>
      <c r="L198" s="2">
        <v>463.303292</v>
      </c>
      <c r="M198" s="2">
        <v>590.89959599999997</v>
      </c>
      <c r="N198" s="2">
        <v>5006.3186439999999</v>
      </c>
      <c r="O198" s="2">
        <v>3799.9541989999998</v>
      </c>
      <c r="P198" s="2">
        <v>15.855479000000001</v>
      </c>
      <c r="Q198" s="2">
        <v>135.572925</v>
      </c>
      <c r="R198" s="2">
        <v>5241.2496000000001</v>
      </c>
      <c r="S198" s="2">
        <v>7367.415994</v>
      </c>
      <c r="T198" s="2">
        <v>2093.2088330000001</v>
      </c>
      <c r="U198" s="2">
        <v>223.21609799999999</v>
      </c>
      <c r="V198" s="2">
        <v>715.25561200000004</v>
      </c>
      <c r="W198" s="1">
        <v>98.923618039999994</v>
      </c>
      <c r="X198" s="1">
        <v>8.1837020000000003</v>
      </c>
      <c r="Y198" s="1">
        <v>56.019640000000003</v>
      </c>
      <c r="Z198" s="1">
        <v>34.751170000000002</v>
      </c>
      <c r="AA198" s="1">
        <v>69428454</v>
      </c>
      <c r="AB198" s="3">
        <v>88970.903000000006</v>
      </c>
    </row>
    <row r="199" spans="1:28" ht="19" x14ac:dyDescent="0.25">
      <c r="A199" s="1">
        <v>2018</v>
      </c>
      <c r="B199" s="1" t="s">
        <v>71</v>
      </c>
      <c r="C199" s="1" t="str">
        <f ca="1">IFERROR(__xludf.DUMMYFUNCTION("CONCAT(B199,TO_TEXT(A199))"),"Nakhon Ratchasima2018")</f>
        <v>Nakhon Ratchasima2018</v>
      </c>
      <c r="D199" s="2">
        <v>42066.195194999993</v>
      </c>
      <c r="E199" s="2">
        <v>2749.1517680000002</v>
      </c>
      <c r="F199" s="2">
        <v>86911.414426000003</v>
      </c>
      <c r="G199" s="2">
        <v>9951.3213180000002</v>
      </c>
      <c r="H199" s="2">
        <v>1042.8396210000001</v>
      </c>
      <c r="I199" s="2">
        <v>13381.418513999999</v>
      </c>
      <c r="J199" s="2">
        <v>43066.600141000003</v>
      </c>
      <c r="K199" s="2">
        <v>7345.0743279999997</v>
      </c>
      <c r="L199" s="2">
        <v>5914.6574809999993</v>
      </c>
      <c r="M199" s="2">
        <v>2459.485064</v>
      </c>
      <c r="N199" s="2">
        <v>17147.026657999999</v>
      </c>
      <c r="O199" s="2">
        <v>9463.047928</v>
      </c>
      <c r="P199" s="2">
        <v>399.548382</v>
      </c>
      <c r="Q199" s="2">
        <v>1599.301404</v>
      </c>
      <c r="R199" s="2">
        <v>18815.217235</v>
      </c>
      <c r="S199" s="2">
        <v>20889.097253</v>
      </c>
      <c r="T199" s="2">
        <v>8906.0853769999994</v>
      </c>
      <c r="U199" s="2">
        <v>761.84623099999999</v>
      </c>
      <c r="V199" s="2">
        <v>2641.4292110000001</v>
      </c>
      <c r="W199" s="1">
        <v>98.923618039999994</v>
      </c>
      <c r="X199" s="1">
        <v>8.1837020000000003</v>
      </c>
      <c r="Y199" s="1">
        <v>56.019640000000003</v>
      </c>
      <c r="Z199" s="1">
        <v>34.751170000000002</v>
      </c>
      <c r="AA199" s="1">
        <v>69428454</v>
      </c>
      <c r="AB199" s="3">
        <v>117517.06300000001</v>
      </c>
    </row>
    <row r="200" spans="1:28" ht="19" x14ac:dyDescent="0.25">
      <c r="A200" s="1">
        <v>2018</v>
      </c>
      <c r="B200" s="1" t="s">
        <v>72</v>
      </c>
      <c r="C200" s="1" t="str">
        <f ca="1">IFERROR(__xludf.DUMMYFUNCTION("CONCAT(B200,TO_TEXT(A200))"),"Buri Ram2018")</f>
        <v>Buri Ram2018</v>
      </c>
      <c r="D200" s="2">
        <v>16308.050003</v>
      </c>
      <c r="E200" s="2">
        <v>468.937231</v>
      </c>
      <c r="F200" s="2">
        <v>13336.180392</v>
      </c>
      <c r="G200" s="2">
        <v>1075.346595</v>
      </c>
      <c r="H200" s="2">
        <v>252.52739500000001</v>
      </c>
      <c r="I200" s="2">
        <v>3899.5976260000002</v>
      </c>
      <c r="J200" s="2">
        <v>11010.996270000001</v>
      </c>
      <c r="K200" s="2">
        <v>1467.2477260000001</v>
      </c>
      <c r="L200" s="2">
        <v>521.40726099999995</v>
      </c>
      <c r="M200" s="2">
        <v>619.91189299999996</v>
      </c>
      <c r="N200" s="2">
        <v>7057.7599120000004</v>
      </c>
      <c r="O200" s="2">
        <v>3674.6504439999999</v>
      </c>
      <c r="P200" s="2">
        <v>15.344935</v>
      </c>
      <c r="Q200" s="2">
        <v>116.557669</v>
      </c>
      <c r="R200" s="2">
        <v>4054.1814260000001</v>
      </c>
      <c r="S200" s="2">
        <v>13728.189371</v>
      </c>
      <c r="T200" s="2">
        <v>2708.898612</v>
      </c>
      <c r="U200" s="2">
        <v>886.57961299999999</v>
      </c>
      <c r="V200" s="2">
        <v>1226.3076020000001</v>
      </c>
      <c r="W200" s="1">
        <v>98.923618039999994</v>
      </c>
      <c r="X200" s="1">
        <v>8.1837020000000003</v>
      </c>
      <c r="Y200" s="1">
        <v>56.019640000000003</v>
      </c>
      <c r="Z200" s="1">
        <v>34.751170000000002</v>
      </c>
      <c r="AA200" s="1">
        <v>69428454</v>
      </c>
      <c r="AB200" s="3">
        <v>67142.203999999998</v>
      </c>
    </row>
    <row r="201" spans="1:28" ht="19" x14ac:dyDescent="0.25">
      <c r="A201" s="1">
        <v>2018</v>
      </c>
      <c r="B201" s="1" t="s">
        <v>73</v>
      </c>
      <c r="C201" s="1" t="str">
        <f ca="1">IFERROR(__xludf.DUMMYFUNCTION("CONCAT(B201,TO_TEXT(A201))"),"Surin2018")</f>
        <v>Surin2018</v>
      </c>
      <c r="D201" s="2">
        <v>17451.532003</v>
      </c>
      <c r="E201" s="2">
        <v>383.05686300000002</v>
      </c>
      <c r="F201" s="2">
        <v>9161.2404719999995</v>
      </c>
      <c r="G201" s="2">
        <v>830.61863200000005</v>
      </c>
      <c r="H201" s="2">
        <v>272.495227</v>
      </c>
      <c r="I201" s="2">
        <v>3526.8278869999999</v>
      </c>
      <c r="J201" s="2">
        <v>10111.167131</v>
      </c>
      <c r="K201" s="2">
        <v>1708.347966</v>
      </c>
      <c r="L201" s="2">
        <v>624.49211400000002</v>
      </c>
      <c r="M201" s="2">
        <v>593.99841500000002</v>
      </c>
      <c r="N201" s="2">
        <v>6830.3269710000004</v>
      </c>
      <c r="O201" s="2">
        <v>4002.7419829999999</v>
      </c>
      <c r="P201" s="2">
        <v>21.212624000000002</v>
      </c>
      <c r="Q201" s="2">
        <v>93.596179000000006</v>
      </c>
      <c r="R201" s="2">
        <v>4768.5446070000007</v>
      </c>
      <c r="S201" s="2">
        <v>11453.528662000001</v>
      </c>
      <c r="T201" s="2">
        <v>2918.0204570000001</v>
      </c>
      <c r="U201" s="2">
        <v>183.651015</v>
      </c>
      <c r="V201" s="2">
        <v>955.21559000000002</v>
      </c>
      <c r="W201" s="1">
        <v>98.923618039999994</v>
      </c>
      <c r="X201" s="1">
        <v>8.1837020000000003</v>
      </c>
      <c r="Y201" s="1">
        <v>56.019640000000003</v>
      </c>
      <c r="Z201" s="1">
        <v>34.751170000000002</v>
      </c>
      <c r="AA201" s="1">
        <v>69428454</v>
      </c>
      <c r="AB201" s="3">
        <v>70556.080999999991</v>
      </c>
    </row>
    <row r="202" spans="1:28" ht="19" x14ac:dyDescent="0.25">
      <c r="A202" s="1">
        <v>2018</v>
      </c>
      <c r="B202" s="1" t="s">
        <v>74</v>
      </c>
      <c r="C202" s="1" t="str">
        <f ca="1">IFERROR(__xludf.DUMMYFUNCTION("CONCAT(B202,TO_TEXT(A202))"),"Si Sa Ket2018")</f>
        <v>Si Sa Ket2018</v>
      </c>
      <c r="D202" s="2">
        <v>20471.730611999999</v>
      </c>
      <c r="E202" s="2">
        <v>209.15849299999999</v>
      </c>
      <c r="F202" s="2">
        <v>4596.1582740000003</v>
      </c>
      <c r="G202" s="2">
        <v>771.05915200000004</v>
      </c>
      <c r="H202" s="2">
        <v>175.05215200000001</v>
      </c>
      <c r="I202" s="2">
        <v>3052.9756889999999</v>
      </c>
      <c r="J202" s="2">
        <v>9190.1932150000011</v>
      </c>
      <c r="K202" s="2">
        <v>1295.9428049999999</v>
      </c>
      <c r="L202" s="2">
        <v>3311.8088819999998</v>
      </c>
      <c r="M202" s="2">
        <v>415.72079000000002</v>
      </c>
      <c r="N202" s="2">
        <v>6295.1802559999996</v>
      </c>
      <c r="O202" s="2">
        <v>2751.2090950000002</v>
      </c>
      <c r="P202" s="2">
        <v>10.122252</v>
      </c>
      <c r="Q202" s="2">
        <v>129.81177299999999</v>
      </c>
      <c r="R202" s="2">
        <v>3345.6102299999998</v>
      </c>
      <c r="S202" s="2">
        <v>12941.039855999999</v>
      </c>
      <c r="T202" s="2">
        <v>2333.9541760000002</v>
      </c>
      <c r="U202" s="2">
        <v>202.543533</v>
      </c>
      <c r="V202" s="2">
        <v>984.47562300000004</v>
      </c>
      <c r="W202" s="1">
        <v>98.923618039999994</v>
      </c>
      <c r="X202" s="1">
        <v>8.1837020000000003</v>
      </c>
      <c r="Y202" s="1">
        <v>56.019640000000003</v>
      </c>
      <c r="Z202" s="1">
        <v>34.751170000000002</v>
      </c>
      <c r="AA202" s="1">
        <v>69428454</v>
      </c>
      <c r="AB202" s="3">
        <v>73958.100999999995</v>
      </c>
    </row>
    <row r="203" spans="1:28" ht="19" x14ac:dyDescent="0.25">
      <c r="A203" s="1">
        <v>2018</v>
      </c>
      <c r="B203" s="1" t="s">
        <v>75</v>
      </c>
      <c r="C203" s="1" t="str">
        <f ca="1">IFERROR(__xludf.DUMMYFUNCTION("CONCAT(B203,TO_TEXT(A203))"),"Ubon Ratchathani2018")</f>
        <v>Ubon Ratchathani2018</v>
      </c>
      <c r="D203" s="2">
        <v>24428.289616999999</v>
      </c>
      <c r="E203" s="2">
        <v>913.68950700000005</v>
      </c>
      <c r="F203" s="2">
        <v>16932.918590000001</v>
      </c>
      <c r="G203" s="2">
        <v>1582.478261</v>
      </c>
      <c r="H203" s="2">
        <v>304.77182099999999</v>
      </c>
      <c r="I203" s="2">
        <v>5801.7571600000001</v>
      </c>
      <c r="J203" s="2">
        <v>19545.775257999998</v>
      </c>
      <c r="K203" s="2">
        <v>3390.7934300000002</v>
      </c>
      <c r="L203" s="2">
        <v>1294.438339</v>
      </c>
      <c r="M203" s="2">
        <v>912.83009800000002</v>
      </c>
      <c r="N203" s="2">
        <v>10084.170831000001</v>
      </c>
      <c r="O203" s="2">
        <v>6681.4206260000001</v>
      </c>
      <c r="P203" s="2">
        <v>50.066375000000001</v>
      </c>
      <c r="Q203" s="2">
        <v>623.74842999999998</v>
      </c>
      <c r="R203" s="2">
        <v>8513.4775369999988</v>
      </c>
      <c r="S203" s="2">
        <v>17085.953248000002</v>
      </c>
      <c r="T203" s="2">
        <v>4526.7276700000002</v>
      </c>
      <c r="U203" s="2">
        <v>276.82698900000003</v>
      </c>
      <c r="V203" s="2">
        <v>1266.7545729999999</v>
      </c>
      <c r="W203" s="1">
        <v>98.923618039999994</v>
      </c>
      <c r="X203" s="1">
        <v>8.1837020000000003</v>
      </c>
      <c r="Y203" s="1">
        <v>56.019640000000003</v>
      </c>
      <c r="Z203" s="1">
        <v>34.751170000000002</v>
      </c>
      <c r="AA203" s="1">
        <v>69428454</v>
      </c>
      <c r="AB203" s="3">
        <v>71468.657999999996</v>
      </c>
    </row>
    <row r="204" spans="1:28" ht="19" x14ac:dyDescent="0.25">
      <c r="A204" s="1">
        <v>2018</v>
      </c>
      <c r="B204" s="1" t="s">
        <v>76</v>
      </c>
      <c r="C204" s="1" t="str">
        <f ca="1">IFERROR(__xludf.DUMMYFUNCTION("CONCAT(B204,TO_TEXT(A204))"),"Yasothon2018")</f>
        <v>Yasothon2018</v>
      </c>
      <c r="D204" s="2">
        <v>7426.0010409999995</v>
      </c>
      <c r="E204" s="2">
        <v>146.51165399999999</v>
      </c>
      <c r="F204" s="2">
        <v>2435.6174040000001</v>
      </c>
      <c r="G204" s="2">
        <v>330.71470199999999</v>
      </c>
      <c r="H204" s="2">
        <v>99.874320999999995</v>
      </c>
      <c r="I204" s="2">
        <v>861.57015799999999</v>
      </c>
      <c r="J204" s="2">
        <v>3548.495993</v>
      </c>
      <c r="K204" s="2">
        <v>687.86719800000003</v>
      </c>
      <c r="L204" s="2">
        <v>108.900847</v>
      </c>
      <c r="M204" s="2">
        <v>306.50758999999999</v>
      </c>
      <c r="N204" s="2">
        <v>2696.0982709999998</v>
      </c>
      <c r="O204" s="2">
        <v>1258.3709679999999</v>
      </c>
      <c r="P204" s="2">
        <v>2.065477</v>
      </c>
      <c r="Q204" s="2">
        <v>24.73086</v>
      </c>
      <c r="R204" s="2">
        <v>1458.086284</v>
      </c>
      <c r="S204" s="2">
        <v>4428.5166019999997</v>
      </c>
      <c r="T204" s="2">
        <v>1477.7392709999999</v>
      </c>
      <c r="U204" s="2">
        <v>80.259523000000002</v>
      </c>
      <c r="V204" s="2">
        <v>415.34597300000001</v>
      </c>
      <c r="W204" s="1">
        <v>98.923618039999994</v>
      </c>
      <c r="X204" s="1">
        <v>8.1837020000000003</v>
      </c>
      <c r="Y204" s="1">
        <v>56.019640000000003</v>
      </c>
      <c r="Z204" s="1">
        <v>34.751170000000002</v>
      </c>
      <c r="AA204" s="1">
        <v>69428454</v>
      </c>
      <c r="AB204" s="3">
        <v>60055.388999999996</v>
      </c>
    </row>
    <row r="205" spans="1:28" ht="19" x14ac:dyDescent="0.25">
      <c r="A205" s="1">
        <v>2018</v>
      </c>
      <c r="B205" s="1" t="s">
        <v>77</v>
      </c>
      <c r="C205" s="1" t="str">
        <f ca="1">IFERROR(__xludf.DUMMYFUNCTION("CONCAT(B205,TO_TEXT(A205))"),"Chaiyaphum2018")</f>
        <v>Chaiyaphum2018</v>
      </c>
      <c r="D205" s="2">
        <v>18670.370903999999</v>
      </c>
      <c r="E205" s="2">
        <v>24.36992</v>
      </c>
      <c r="F205" s="2">
        <v>9372.1517030000014</v>
      </c>
      <c r="G205" s="2">
        <v>2177.8728740000001</v>
      </c>
      <c r="H205" s="2">
        <v>492.69896</v>
      </c>
      <c r="I205" s="2">
        <v>2286.563306</v>
      </c>
      <c r="J205" s="2">
        <v>8278.6179059999995</v>
      </c>
      <c r="K205" s="2">
        <v>1371.823901</v>
      </c>
      <c r="L205" s="2">
        <v>111.206247</v>
      </c>
      <c r="M205" s="2">
        <v>795.275126</v>
      </c>
      <c r="N205" s="2">
        <v>4569.0412550000001</v>
      </c>
      <c r="O205" s="2">
        <v>2759.1955699999999</v>
      </c>
      <c r="P205" s="2">
        <v>9.1013020000000004</v>
      </c>
      <c r="Q205" s="2">
        <v>108.71531299999999</v>
      </c>
      <c r="R205" s="2">
        <v>2548.59611</v>
      </c>
      <c r="S205" s="2">
        <v>8896.5227099999993</v>
      </c>
      <c r="T205" s="2">
        <v>2207.584061</v>
      </c>
      <c r="U205" s="2">
        <v>238.48332300000001</v>
      </c>
      <c r="V205" s="2">
        <v>734.37989100000004</v>
      </c>
      <c r="W205" s="1">
        <v>98.923618039999994</v>
      </c>
      <c r="X205" s="1">
        <v>8.1837020000000003</v>
      </c>
      <c r="Y205" s="1">
        <v>56.019640000000003</v>
      </c>
      <c r="Z205" s="1">
        <v>34.751170000000002</v>
      </c>
      <c r="AA205" s="1">
        <v>69428454</v>
      </c>
      <c r="AB205" s="3">
        <v>69730.034</v>
      </c>
    </row>
    <row r="206" spans="1:28" ht="19" x14ac:dyDescent="0.25">
      <c r="A206" s="1">
        <v>2018</v>
      </c>
      <c r="B206" s="1" t="s">
        <v>78</v>
      </c>
      <c r="C206" s="1" t="str">
        <f ca="1">IFERROR(__xludf.DUMMYFUNCTION("CONCAT(B206,TO_TEXT(A206))"),"Amnat Charoen2018")</f>
        <v>Amnat Charoen2018</v>
      </c>
      <c r="D206" s="2">
        <v>5457.3857870000002</v>
      </c>
      <c r="E206" s="2">
        <v>9.9939739999999997</v>
      </c>
      <c r="F206" s="2">
        <v>1082.5788660000001</v>
      </c>
      <c r="G206" s="2">
        <v>197.875215</v>
      </c>
      <c r="H206" s="2">
        <v>49.836328999999999</v>
      </c>
      <c r="I206" s="2">
        <v>927.28275199999996</v>
      </c>
      <c r="J206" s="2">
        <v>2324.3791110000002</v>
      </c>
      <c r="K206" s="2">
        <v>308.32649500000002</v>
      </c>
      <c r="L206" s="2">
        <v>17.56418</v>
      </c>
      <c r="M206" s="2">
        <v>133.838145</v>
      </c>
      <c r="N206" s="2">
        <v>2129.9618209999999</v>
      </c>
      <c r="O206" s="2">
        <v>814.17110600000001</v>
      </c>
      <c r="P206" s="2">
        <v>0.38100800000000001</v>
      </c>
      <c r="Q206" s="2">
        <v>25.190494999999999</v>
      </c>
      <c r="R206" s="2">
        <v>1107.841152</v>
      </c>
      <c r="S206" s="2">
        <v>2843.1846500000001</v>
      </c>
      <c r="T206" s="2">
        <v>858.52294600000005</v>
      </c>
      <c r="U206" s="2">
        <v>41.957132999999999</v>
      </c>
      <c r="V206" s="2">
        <v>238.451683</v>
      </c>
      <c r="W206" s="1">
        <v>98.923618039999994</v>
      </c>
      <c r="X206" s="1">
        <v>8.1837020000000003</v>
      </c>
      <c r="Y206" s="1">
        <v>56.019640000000003</v>
      </c>
      <c r="Z206" s="1">
        <v>34.751170000000002</v>
      </c>
      <c r="AA206" s="1">
        <v>69428454</v>
      </c>
      <c r="AB206" s="3">
        <v>65742.326000000001</v>
      </c>
    </row>
    <row r="207" spans="1:28" ht="19" x14ac:dyDescent="0.25">
      <c r="A207" s="1">
        <v>2018</v>
      </c>
      <c r="B207" s="1" t="s">
        <v>79</v>
      </c>
      <c r="C207" s="1" t="str">
        <f ca="1">IFERROR(__xludf.DUMMYFUNCTION("CONCAT(B207,TO_TEXT(A207))"),"Bungkan2018")</f>
        <v>Bungkan2018</v>
      </c>
      <c r="D207" s="2">
        <v>8304.1133649999992</v>
      </c>
      <c r="E207" s="2">
        <v>448.74565100000001</v>
      </c>
      <c r="F207" s="2">
        <v>4465.5742399999999</v>
      </c>
      <c r="G207" s="2">
        <v>273.22326700000002</v>
      </c>
      <c r="H207" s="2">
        <v>38.756791</v>
      </c>
      <c r="I207" s="2">
        <v>931.09896500000002</v>
      </c>
      <c r="J207" s="2">
        <v>2263.3455359999998</v>
      </c>
      <c r="K207" s="2">
        <v>422.52064999999999</v>
      </c>
      <c r="L207" s="2">
        <v>64.258646999999996</v>
      </c>
      <c r="M207" s="2">
        <v>129.64718300000001</v>
      </c>
      <c r="N207" s="2">
        <v>1186.991168</v>
      </c>
      <c r="O207" s="2">
        <v>1082.217954</v>
      </c>
      <c r="P207" s="2">
        <v>2.7190000000000001E-3</v>
      </c>
      <c r="Q207" s="2">
        <v>25.225465</v>
      </c>
      <c r="R207" s="2">
        <v>1182.7550920000001</v>
      </c>
      <c r="S207" s="2">
        <v>2472.9521500000001</v>
      </c>
      <c r="T207" s="2">
        <v>747.05542200000002</v>
      </c>
      <c r="U207" s="2">
        <v>25.001097999999999</v>
      </c>
      <c r="V207" s="2">
        <v>257.27059100000002</v>
      </c>
      <c r="W207" s="1">
        <v>98.923618039999994</v>
      </c>
      <c r="X207" s="1">
        <v>8.1837020000000003</v>
      </c>
      <c r="Y207" s="1">
        <v>56.019640000000003</v>
      </c>
      <c r="Z207" s="1">
        <v>34.751170000000002</v>
      </c>
      <c r="AA207" s="1">
        <v>69428454</v>
      </c>
      <c r="AB207" s="3">
        <v>67476.495999999999</v>
      </c>
    </row>
    <row r="208" spans="1:28" ht="19" x14ac:dyDescent="0.25">
      <c r="A208" s="1">
        <v>2018</v>
      </c>
      <c r="B208" s="1" t="s">
        <v>80</v>
      </c>
      <c r="C208" s="1" t="str">
        <f ca="1">IFERROR(__xludf.DUMMYFUNCTION("CONCAT(B208,TO_TEXT(A208))"),"Nong Bua Lam Phu2018")</f>
        <v>Nong Bua Lam Phu2018</v>
      </c>
      <c r="D208" s="2">
        <v>6911.8289279999999</v>
      </c>
      <c r="E208" s="2">
        <v>360.031611</v>
      </c>
      <c r="F208" s="2">
        <v>5162.0633430000007</v>
      </c>
      <c r="G208" s="2">
        <v>274.550703</v>
      </c>
      <c r="H208" s="2">
        <v>99.796172999999996</v>
      </c>
      <c r="I208" s="2">
        <v>1325.5723390000001</v>
      </c>
      <c r="J208" s="2">
        <v>4147.5162200000004</v>
      </c>
      <c r="K208" s="2">
        <v>720.08560499999999</v>
      </c>
      <c r="L208" s="2">
        <v>30.177271000000001</v>
      </c>
      <c r="M208" s="2">
        <v>261.51519000000002</v>
      </c>
      <c r="N208" s="2">
        <v>2186.4652590000001</v>
      </c>
      <c r="O208" s="2">
        <v>1453.8746920000001</v>
      </c>
      <c r="P208" s="2">
        <v>1.8704609999999999</v>
      </c>
      <c r="Q208" s="2">
        <v>14.219747999999999</v>
      </c>
      <c r="R208" s="2">
        <v>1190.9819070000001</v>
      </c>
      <c r="S208" s="2">
        <v>3653.5972579999998</v>
      </c>
      <c r="T208" s="2">
        <v>866.64585399999999</v>
      </c>
      <c r="U208" s="2">
        <v>80.397734</v>
      </c>
      <c r="V208" s="2">
        <v>312.18191899999999</v>
      </c>
      <c r="W208" s="1">
        <v>98.923618039999994</v>
      </c>
      <c r="X208" s="1">
        <v>8.1837020000000003</v>
      </c>
      <c r="Y208" s="1">
        <v>56.019640000000003</v>
      </c>
      <c r="Z208" s="1">
        <v>34.751170000000002</v>
      </c>
      <c r="AA208" s="1">
        <v>69428454</v>
      </c>
      <c r="AB208" s="3">
        <v>60776.280999999995</v>
      </c>
    </row>
    <row r="209" spans="1:28" ht="19" x14ac:dyDescent="0.25">
      <c r="A209" s="1">
        <v>2018</v>
      </c>
      <c r="B209" s="1" t="s">
        <v>81</v>
      </c>
      <c r="C209" s="1" t="str">
        <f ca="1">IFERROR(__xludf.DUMMYFUNCTION("CONCAT(B209,TO_TEXT(A209))"),"Khon Kaen2018")</f>
        <v>Khon Kaen2018</v>
      </c>
      <c r="D209" s="2">
        <v>21432.281865000001</v>
      </c>
      <c r="E209" s="2">
        <v>1155.1208590000001</v>
      </c>
      <c r="F209" s="2">
        <v>72931.760500999997</v>
      </c>
      <c r="G209" s="2">
        <v>2571.6326509999999</v>
      </c>
      <c r="H209" s="2">
        <v>845.08652800000004</v>
      </c>
      <c r="I209" s="2">
        <v>7117.8607329999995</v>
      </c>
      <c r="J209" s="2">
        <v>27750.986271999998</v>
      </c>
      <c r="K209" s="2">
        <v>4987.082942</v>
      </c>
      <c r="L209" s="2">
        <v>4696.5994550000005</v>
      </c>
      <c r="M209" s="2">
        <v>1657.942389</v>
      </c>
      <c r="N209" s="2">
        <v>13013.069808999999</v>
      </c>
      <c r="O209" s="2">
        <v>7882.6370299999999</v>
      </c>
      <c r="P209" s="2">
        <v>195.54105000000001</v>
      </c>
      <c r="Q209" s="2">
        <v>798.29486199999997</v>
      </c>
      <c r="R209" s="2">
        <v>8783.754535</v>
      </c>
      <c r="S209" s="2">
        <v>25151.014585000001</v>
      </c>
      <c r="T209" s="2">
        <v>8277.6146559999997</v>
      </c>
      <c r="U209" s="2">
        <v>429.851359</v>
      </c>
      <c r="V209" s="2">
        <v>1514.095311</v>
      </c>
      <c r="W209" s="1">
        <v>98.923618039999994</v>
      </c>
      <c r="X209" s="1">
        <v>8.1837020000000003</v>
      </c>
      <c r="Y209" s="1">
        <v>56.019640000000003</v>
      </c>
      <c r="Z209" s="1">
        <v>34.751170000000002</v>
      </c>
      <c r="AA209" s="1">
        <v>69428454</v>
      </c>
      <c r="AB209" s="3">
        <v>122950.016</v>
      </c>
    </row>
    <row r="210" spans="1:28" ht="19" x14ac:dyDescent="0.25">
      <c r="A210" s="1">
        <v>2018</v>
      </c>
      <c r="B210" s="1" t="s">
        <v>82</v>
      </c>
      <c r="C210" s="1" t="str">
        <f ca="1">IFERROR(__xludf.DUMMYFUNCTION("CONCAT(B210,TO_TEXT(A210))"),"Udon Thani2018")</f>
        <v>Udon Thani2018</v>
      </c>
      <c r="D210" s="2">
        <v>19836.178190000002</v>
      </c>
      <c r="E210" s="2">
        <v>4166.0544790000004</v>
      </c>
      <c r="F210" s="2">
        <v>14679.216812999999</v>
      </c>
      <c r="G210" s="2">
        <v>1357.8018669999999</v>
      </c>
      <c r="H210" s="2">
        <v>561.46993099999997</v>
      </c>
      <c r="I210" s="2">
        <v>4856.6956659999996</v>
      </c>
      <c r="J210" s="2">
        <v>17714.097761000001</v>
      </c>
      <c r="K210" s="2">
        <v>3656.0478189999999</v>
      </c>
      <c r="L210" s="2">
        <v>1840.6586589999999</v>
      </c>
      <c r="M210" s="2">
        <v>1129.7542699999999</v>
      </c>
      <c r="N210" s="2">
        <v>9600.7571889999999</v>
      </c>
      <c r="O210" s="2">
        <v>4770.9802840000002</v>
      </c>
      <c r="P210" s="2">
        <v>59.358741999999999</v>
      </c>
      <c r="Q210" s="2">
        <v>882.04749400000003</v>
      </c>
      <c r="R210" s="2">
        <v>7565.7931230000004</v>
      </c>
      <c r="S210" s="2">
        <v>13119.431679000001</v>
      </c>
      <c r="T210" s="2">
        <v>4085.140629</v>
      </c>
      <c r="U210" s="2">
        <v>245.076503</v>
      </c>
      <c r="V210" s="2">
        <v>1508.3246300000001</v>
      </c>
      <c r="W210" s="1">
        <v>98.923618039999994</v>
      </c>
      <c r="X210" s="1">
        <v>8.1837020000000003</v>
      </c>
      <c r="Y210" s="1">
        <v>56.019640000000003</v>
      </c>
      <c r="Z210" s="1">
        <v>34.751170000000002</v>
      </c>
      <c r="AA210" s="1">
        <v>69428454</v>
      </c>
      <c r="AB210" s="3">
        <v>88193.913</v>
      </c>
    </row>
    <row r="211" spans="1:28" ht="19" x14ac:dyDescent="0.25">
      <c r="A211" s="1">
        <v>2018</v>
      </c>
      <c r="B211" s="1" t="s">
        <v>83</v>
      </c>
      <c r="C211" s="1" t="str">
        <f ca="1">IFERROR(__xludf.DUMMYFUNCTION("CONCAT(B211,TO_TEXT(A211))"),"Loei2018")</f>
        <v>Loei2018</v>
      </c>
      <c r="D211" s="2">
        <v>14789.458753999999</v>
      </c>
      <c r="E211" s="2">
        <v>1214.9396730000001</v>
      </c>
      <c r="F211" s="2">
        <v>7868.274754</v>
      </c>
      <c r="G211" s="2">
        <v>653.80474800000002</v>
      </c>
      <c r="H211" s="2">
        <v>187.09479999999999</v>
      </c>
      <c r="I211" s="2">
        <v>2146.469951</v>
      </c>
      <c r="J211" s="2">
        <v>7320.2202479999996</v>
      </c>
      <c r="K211" s="2">
        <v>1099.8200059999999</v>
      </c>
      <c r="L211" s="2">
        <v>786.48468300000002</v>
      </c>
      <c r="M211" s="2">
        <v>368.73413299999999</v>
      </c>
      <c r="N211" s="2">
        <v>3417.1488890000001</v>
      </c>
      <c r="O211" s="2">
        <v>2555.8281729999999</v>
      </c>
      <c r="P211" s="2">
        <v>14.512736</v>
      </c>
      <c r="Q211" s="2">
        <v>141.97735399999999</v>
      </c>
      <c r="R211" s="2">
        <v>2935.0693179999998</v>
      </c>
      <c r="S211" s="2">
        <v>6671.7325840000003</v>
      </c>
      <c r="T211" s="2">
        <v>1785.03478</v>
      </c>
      <c r="U211" s="2">
        <v>326.84772600000002</v>
      </c>
      <c r="V211" s="2">
        <v>485.598206</v>
      </c>
      <c r="W211" s="1">
        <v>98.923618039999994</v>
      </c>
      <c r="X211" s="1">
        <v>8.1837020000000003</v>
      </c>
      <c r="Y211" s="1">
        <v>56.019640000000003</v>
      </c>
      <c r="Z211" s="1">
        <v>34.751170000000002</v>
      </c>
      <c r="AA211" s="1">
        <v>69428454</v>
      </c>
      <c r="AB211" s="3">
        <v>100796.06</v>
      </c>
    </row>
    <row r="212" spans="1:28" ht="19" x14ac:dyDescent="0.25">
      <c r="A212" s="1">
        <v>2018</v>
      </c>
      <c r="B212" s="1" t="s">
        <v>84</v>
      </c>
      <c r="C212" s="1" t="str">
        <f ca="1">IFERROR(__xludf.DUMMYFUNCTION("CONCAT(B212,TO_TEXT(A212))"),"Nong Khai2018")</f>
        <v>Nong Khai2018</v>
      </c>
      <c r="D212" s="2">
        <v>9622.5394750000014</v>
      </c>
      <c r="E212" s="2">
        <v>357.522875</v>
      </c>
      <c r="F212" s="2">
        <v>6723.9191769999998</v>
      </c>
      <c r="G212" s="2">
        <v>420.54713099999998</v>
      </c>
      <c r="H212" s="2">
        <v>124.127296</v>
      </c>
      <c r="I212" s="2">
        <v>1463.5880110000001</v>
      </c>
      <c r="J212" s="2">
        <v>4990.0229590000008</v>
      </c>
      <c r="K212" s="2">
        <v>2762.780041</v>
      </c>
      <c r="L212" s="2">
        <v>319.84496000000001</v>
      </c>
      <c r="M212" s="2">
        <v>401.53639299999998</v>
      </c>
      <c r="N212" s="2">
        <v>3020.9839910000001</v>
      </c>
      <c r="O212" s="2">
        <v>1778.2528010000001</v>
      </c>
      <c r="P212" s="2">
        <v>15.263343000000001</v>
      </c>
      <c r="Q212" s="2">
        <v>153.16439399999999</v>
      </c>
      <c r="R212" s="2">
        <v>1818.7280040000001</v>
      </c>
      <c r="S212" s="2">
        <v>6232.3823769999999</v>
      </c>
      <c r="T212" s="2">
        <v>1538.10157</v>
      </c>
      <c r="U212" s="2">
        <v>100.359188</v>
      </c>
      <c r="V212" s="2">
        <v>515.15449000000001</v>
      </c>
      <c r="W212" s="1">
        <v>98.923618039999994</v>
      </c>
      <c r="X212" s="1">
        <v>8.1837020000000003</v>
      </c>
      <c r="Y212" s="1">
        <v>56.019640000000003</v>
      </c>
      <c r="Z212" s="1">
        <v>34.751170000000002</v>
      </c>
      <c r="AA212" s="1">
        <v>69428454</v>
      </c>
      <c r="AB212" s="3">
        <v>92825.172999999995</v>
      </c>
    </row>
    <row r="213" spans="1:28" ht="19" x14ac:dyDescent="0.25">
      <c r="A213" s="1">
        <v>2018</v>
      </c>
      <c r="B213" s="1" t="s">
        <v>85</v>
      </c>
      <c r="C213" s="1" t="str">
        <f ca="1">IFERROR(__xludf.DUMMYFUNCTION("CONCAT(B213,TO_TEXT(A213))"),"Maha Sarakham2018")</f>
        <v>Maha Sarakham2018</v>
      </c>
      <c r="D213" s="2">
        <v>12999.545592</v>
      </c>
      <c r="E213" s="2">
        <v>66.805869999999999</v>
      </c>
      <c r="F213" s="2">
        <v>8021.2605839999997</v>
      </c>
      <c r="G213" s="2">
        <v>703.66719000000001</v>
      </c>
      <c r="H213" s="2">
        <v>260.86397299999999</v>
      </c>
      <c r="I213" s="2">
        <v>3342.7798200000002</v>
      </c>
      <c r="J213" s="2">
        <v>6580.1018819999999</v>
      </c>
      <c r="K213" s="2">
        <v>1740.3285209999999</v>
      </c>
      <c r="L213" s="2">
        <v>371.63582500000001</v>
      </c>
      <c r="M213" s="2">
        <v>508.87496700000003</v>
      </c>
      <c r="N213" s="2">
        <v>5858.8129889999991</v>
      </c>
      <c r="O213" s="2">
        <v>2719.5256979999999</v>
      </c>
      <c r="P213" s="2">
        <v>20.011104</v>
      </c>
      <c r="Q213" s="2">
        <v>55.131560999999998</v>
      </c>
      <c r="R213" s="2">
        <v>2451.248345</v>
      </c>
      <c r="S213" s="2">
        <v>10707.901900999999</v>
      </c>
      <c r="T213" s="2">
        <v>2206.2510470000002</v>
      </c>
      <c r="U213" s="2">
        <v>152.79323600000001</v>
      </c>
      <c r="V213" s="2">
        <v>927.16540299999997</v>
      </c>
      <c r="W213" s="1">
        <v>98.923618039999994</v>
      </c>
      <c r="X213" s="1">
        <v>8.1837020000000003</v>
      </c>
      <c r="Y213" s="1">
        <v>56.019640000000003</v>
      </c>
      <c r="Z213" s="1">
        <v>34.751170000000002</v>
      </c>
      <c r="AA213" s="1">
        <v>69428454</v>
      </c>
      <c r="AB213" s="3">
        <v>75418.476999999999</v>
      </c>
    </row>
    <row r="214" spans="1:28" ht="19" x14ac:dyDescent="0.25">
      <c r="A214" s="1">
        <v>2018</v>
      </c>
      <c r="B214" s="1" t="s">
        <v>86</v>
      </c>
      <c r="C214" s="1" t="str">
        <f ca="1">IFERROR(__xludf.DUMMYFUNCTION("CONCAT(B214,TO_TEXT(A214))"),"Roi Et2018")</f>
        <v>Roi Et2018</v>
      </c>
      <c r="D214" s="2">
        <v>14803.846854000001</v>
      </c>
      <c r="E214" s="2">
        <v>229.66030599999999</v>
      </c>
      <c r="F214" s="2">
        <v>6702.1084609999998</v>
      </c>
      <c r="G214" s="2">
        <v>848.54455199999995</v>
      </c>
      <c r="H214" s="2">
        <v>208.14457100000001</v>
      </c>
      <c r="I214" s="2">
        <v>2774.3559519999999</v>
      </c>
      <c r="J214" s="2">
        <v>11718.910046000001</v>
      </c>
      <c r="K214" s="2">
        <v>1490.5279210000001</v>
      </c>
      <c r="L214" s="2">
        <v>741.36456299999998</v>
      </c>
      <c r="M214" s="2">
        <v>458.84865500000001</v>
      </c>
      <c r="N214" s="2">
        <v>7610.0555670000003</v>
      </c>
      <c r="O214" s="2">
        <v>5341.9865230000005</v>
      </c>
      <c r="P214" s="2">
        <v>18.552572999999999</v>
      </c>
      <c r="Q214" s="2">
        <v>83.880838999999995</v>
      </c>
      <c r="R214" s="2">
        <v>5913.1417879999999</v>
      </c>
      <c r="S214" s="2">
        <v>12327.574291000001</v>
      </c>
      <c r="T214" s="2">
        <v>3019.799563</v>
      </c>
      <c r="U214" s="2">
        <v>204.89676800000001</v>
      </c>
      <c r="V214" s="2">
        <v>1105.5757630000001</v>
      </c>
      <c r="W214" s="1">
        <v>98.923618039999994</v>
      </c>
      <c r="X214" s="1">
        <v>8.1837020000000003</v>
      </c>
      <c r="Y214" s="1">
        <v>56.019640000000003</v>
      </c>
      <c r="Z214" s="1">
        <v>34.751170000000002</v>
      </c>
      <c r="AA214" s="1">
        <v>69428454</v>
      </c>
      <c r="AB214" s="3">
        <v>70803.228000000003</v>
      </c>
    </row>
    <row r="215" spans="1:28" ht="19" x14ac:dyDescent="0.25">
      <c r="A215" s="1">
        <v>2018</v>
      </c>
      <c r="B215" s="1" t="s">
        <v>87</v>
      </c>
      <c r="C215" s="1" t="str">
        <f ca="1">IFERROR(__xludf.DUMMYFUNCTION("CONCAT(B215,TO_TEXT(A215))"),"Kalasin2018")</f>
        <v>Kalasin2018</v>
      </c>
      <c r="D215" s="2">
        <v>13833.56574</v>
      </c>
      <c r="E215" s="2">
        <v>25.830577999999999</v>
      </c>
      <c r="F215" s="2">
        <v>9929.5609649999988</v>
      </c>
      <c r="G215" s="2">
        <v>673.49534800000004</v>
      </c>
      <c r="H215" s="2">
        <v>157.42029500000001</v>
      </c>
      <c r="I215" s="2">
        <v>2626.6014799999998</v>
      </c>
      <c r="J215" s="2">
        <v>7268.1902249999994</v>
      </c>
      <c r="K215" s="2">
        <v>1134.3126749999999</v>
      </c>
      <c r="L215" s="2">
        <v>239.87468799999999</v>
      </c>
      <c r="M215" s="2">
        <v>377.37435299999999</v>
      </c>
      <c r="N215" s="2">
        <v>4582.996768</v>
      </c>
      <c r="O215" s="2">
        <v>4246.7419749999999</v>
      </c>
      <c r="P215" s="2">
        <v>49.372137000000002</v>
      </c>
      <c r="Q215" s="2">
        <v>41.163563000000003</v>
      </c>
      <c r="R215" s="2">
        <v>2350.466132</v>
      </c>
      <c r="S215" s="2">
        <v>9106.0803379999998</v>
      </c>
      <c r="T215" s="2">
        <v>1852.6198420000001</v>
      </c>
      <c r="U215" s="2">
        <v>110.729772</v>
      </c>
      <c r="V215" s="2">
        <v>644.43489299999999</v>
      </c>
      <c r="W215" s="1">
        <v>98.923618039999994</v>
      </c>
      <c r="X215" s="1">
        <v>8.1837020000000003</v>
      </c>
      <c r="Y215" s="1">
        <v>56.019640000000003</v>
      </c>
      <c r="Z215" s="1">
        <v>34.751170000000002</v>
      </c>
      <c r="AA215" s="1">
        <v>69428454</v>
      </c>
      <c r="AB215" s="3">
        <v>73997.959000000003</v>
      </c>
    </row>
    <row r="216" spans="1:28" ht="19" x14ac:dyDescent="0.25">
      <c r="A216" s="1">
        <v>2018</v>
      </c>
      <c r="B216" s="1" t="s">
        <v>88</v>
      </c>
      <c r="C216" s="1" t="str">
        <f ca="1">IFERROR(__xludf.DUMMYFUNCTION("CONCAT(B216,TO_TEXT(A216))"),"Sakon Nakhon2018")</f>
        <v>Sakon Nakhon2018</v>
      </c>
      <c r="D216" s="2">
        <v>15073.516484</v>
      </c>
      <c r="E216" s="2">
        <v>10.07085</v>
      </c>
      <c r="F216" s="2">
        <v>4528.5414460000002</v>
      </c>
      <c r="G216" s="2">
        <v>670.48757000000001</v>
      </c>
      <c r="H216" s="2">
        <v>167.81798800000001</v>
      </c>
      <c r="I216" s="2">
        <v>2858.7943140000002</v>
      </c>
      <c r="J216" s="2">
        <v>7787.6867070000008</v>
      </c>
      <c r="K216" s="2">
        <v>1506.996365</v>
      </c>
      <c r="L216" s="2">
        <v>371.320243</v>
      </c>
      <c r="M216" s="2">
        <v>675.11710200000005</v>
      </c>
      <c r="N216" s="2">
        <v>5202.6324960000002</v>
      </c>
      <c r="O216" s="2">
        <v>2974.3920290000001</v>
      </c>
      <c r="P216" s="2">
        <v>19.060569999999998</v>
      </c>
      <c r="Q216" s="2">
        <v>82.792800999999997</v>
      </c>
      <c r="R216" s="2">
        <v>3274.4531160000001</v>
      </c>
      <c r="S216" s="2">
        <v>11194.421741</v>
      </c>
      <c r="T216" s="2">
        <v>2030.3297769999999</v>
      </c>
      <c r="U216" s="2">
        <v>113.15156899999999</v>
      </c>
      <c r="V216" s="2">
        <v>755.82967099999996</v>
      </c>
      <c r="W216" s="1">
        <v>98.923618039999994</v>
      </c>
      <c r="X216" s="1">
        <v>8.1837020000000003</v>
      </c>
      <c r="Y216" s="1">
        <v>56.019640000000003</v>
      </c>
      <c r="Z216" s="1">
        <v>34.751170000000002</v>
      </c>
      <c r="AA216" s="1">
        <v>69428454</v>
      </c>
      <c r="AB216" s="3">
        <v>64083.972000000002</v>
      </c>
    </row>
    <row r="217" spans="1:28" ht="19" x14ac:dyDescent="0.25">
      <c r="A217" s="1">
        <v>2018</v>
      </c>
      <c r="B217" s="1" t="s">
        <v>89</v>
      </c>
      <c r="C217" s="1" t="str">
        <f ca="1">IFERROR(__xludf.DUMMYFUNCTION("CONCAT(B217,TO_TEXT(A217))"),"Nakhon Phanom2018")</f>
        <v>Nakhon Phanom2018</v>
      </c>
      <c r="D217" s="2">
        <v>12537.278780000001</v>
      </c>
      <c r="E217" s="2">
        <v>400.22451100000001</v>
      </c>
      <c r="F217" s="2">
        <v>2986.347139</v>
      </c>
      <c r="G217" s="2">
        <v>406.854355</v>
      </c>
      <c r="H217" s="2">
        <v>178.42124200000001</v>
      </c>
      <c r="I217" s="2">
        <v>2483.0523539999999</v>
      </c>
      <c r="J217" s="2">
        <v>5242.7253889999993</v>
      </c>
      <c r="K217" s="2">
        <v>2315.561271</v>
      </c>
      <c r="L217" s="2">
        <v>199.13603900000001</v>
      </c>
      <c r="M217" s="2">
        <v>388.221746</v>
      </c>
      <c r="N217" s="2">
        <v>2761.379246</v>
      </c>
      <c r="O217" s="2">
        <v>1761.109866</v>
      </c>
      <c r="P217" s="2">
        <v>9.8536429999999999</v>
      </c>
      <c r="Q217" s="2">
        <v>57.162070999999997</v>
      </c>
      <c r="R217" s="2">
        <v>2596.6181179999999</v>
      </c>
      <c r="S217" s="2">
        <v>7644.0503710000003</v>
      </c>
      <c r="T217" s="2">
        <v>1549.8098440000001</v>
      </c>
      <c r="U217" s="2">
        <v>89.424583999999996</v>
      </c>
      <c r="V217" s="2">
        <v>576.87683100000004</v>
      </c>
      <c r="W217" s="1">
        <v>98.923618039999994</v>
      </c>
      <c r="X217" s="1">
        <v>8.1837020000000003</v>
      </c>
      <c r="Y217" s="1">
        <v>56.019640000000003</v>
      </c>
      <c r="Z217" s="1">
        <v>34.751170000000002</v>
      </c>
      <c r="AA217" s="1">
        <v>69428454</v>
      </c>
      <c r="AB217" s="3">
        <v>78801.83</v>
      </c>
    </row>
    <row r="218" spans="1:28" ht="19" x14ac:dyDescent="0.25">
      <c r="A218" s="1">
        <v>2018</v>
      </c>
      <c r="B218" s="1" t="s">
        <v>90</v>
      </c>
      <c r="C218" s="1" t="str">
        <f ca="1">IFERROR(__xludf.DUMMYFUNCTION("CONCAT(B218,TO_TEXT(A218))"),"Mukdahan2018")</f>
        <v>Mukdahan2018</v>
      </c>
      <c r="D218" s="2">
        <v>7123.4071390000008</v>
      </c>
      <c r="E218" s="2">
        <v>90.606903000000003</v>
      </c>
      <c r="F218" s="2">
        <v>3503.1410000000001</v>
      </c>
      <c r="G218" s="2">
        <v>274.99985900000001</v>
      </c>
      <c r="H218" s="2">
        <v>134.36102199999999</v>
      </c>
      <c r="I218" s="2">
        <v>1031.484142</v>
      </c>
      <c r="J218" s="2">
        <v>3777.741407</v>
      </c>
      <c r="K218" s="2">
        <v>666.19818899999996</v>
      </c>
      <c r="L218" s="2">
        <v>314.60114700000003</v>
      </c>
      <c r="M218" s="2">
        <v>177.93575999999999</v>
      </c>
      <c r="N218" s="2">
        <v>1937.8747269999999</v>
      </c>
      <c r="O218" s="2">
        <v>1118.674319</v>
      </c>
      <c r="P218" s="2">
        <v>48.597147</v>
      </c>
      <c r="Q218" s="2">
        <v>84.064676000000006</v>
      </c>
      <c r="R218" s="2">
        <v>1140.2384099999999</v>
      </c>
      <c r="S218" s="2">
        <v>2609.6064590000001</v>
      </c>
      <c r="T218" s="2">
        <v>979.31611699999996</v>
      </c>
      <c r="U218" s="2">
        <v>69.567941000000005</v>
      </c>
      <c r="V218" s="2">
        <v>280.720395</v>
      </c>
      <c r="W218" s="1">
        <v>98.923618039999994</v>
      </c>
      <c r="X218" s="1">
        <v>8.1837020000000003</v>
      </c>
      <c r="Y218" s="1">
        <v>56.019640000000003</v>
      </c>
      <c r="Z218" s="1">
        <v>34.751170000000002</v>
      </c>
      <c r="AA218" s="1">
        <v>69428454</v>
      </c>
      <c r="AB218" s="3">
        <v>62766.368999999999</v>
      </c>
    </row>
    <row r="219" spans="1:28" ht="19" x14ac:dyDescent="0.25">
      <c r="A219" s="1">
        <v>2018</v>
      </c>
      <c r="B219" s="1" t="s">
        <v>91</v>
      </c>
      <c r="C219" s="1" t="str">
        <f ca="1">IFERROR(__xludf.DUMMYFUNCTION("CONCAT(B219,TO_TEXT(A219))"),"Nakhon Si Thammarat2018")</f>
        <v>Nakhon Si Thammarat2018</v>
      </c>
      <c r="D219" s="2">
        <v>43063.435663999997</v>
      </c>
      <c r="E219" s="2">
        <v>8023.1080729999994</v>
      </c>
      <c r="F219" s="2">
        <v>17134.262116000002</v>
      </c>
      <c r="G219" s="2">
        <v>13900.379515000001</v>
      </c>
      <c r="H219" s="2">
        <v>274.353701</v>
      </c>
      <c r="I219" s="2">
        <v>5901.7723880000003</v>
      </c>
      <c r="J219" s="2">
        <v>19753.625235999996</v>
      </c>
      <c r="K219" s="2">
        <v>4458.1775980000002</v>
      </c>
      <c r="L219" s="2">
        <v>1742.6691310000001</v>
      </c>
      <c r="M219" s="2">
        <v>1501.9296589999999</v>
      </c>
      <c r="N219" s="2">
        <v>9369.4673629999998</v>
      </c>
      <c r="O219" s="2">
        <v>6927.1691190000001</v>
      </c>
      <c r="P219" s="2">
        <v>685.25709900000004</v>
      </c>
      <c r="Q219" s="2">
        <v>622.32824000000005</v>
      </c>
      <c r="R219" s="2">
        <v>10695.259014000001</v>
      </c>
      <c r="S219" s="2">
        <v>14428.638654</v>
      </c>
      <c r="T219" s="2">
        <v>4557.6314000000002</v>
      </c>
      <c r="U219" s="2">
        <v>279.298025</v>
      </c>
      <c r="V219" s="2">
        <v>1056.0725399999999</v>
      </c>
      <c r="W219" s="1">
        <v>98.923618039999994</v>
      </c>
      <c r="X219" s="1">
        <v>8.1837020000000003</v>
      </c>
      <c r="Y219" s="1">
        <v>56.019640000000003</v>
      </c>
      <c r="Z219" s="1">
        <v>34.751170000000002</v>
      </c>
      <c r="AA219" s="1">
        <v>69428454</v>
      </c>
      <c r="AB219" s="3">
        <v>109050.113</v>
      </c>
    </row>
    <row r="220" spans="1:28" ht="19" x14ac:dyDescent="0.25">
      <c r="A220" s="1">
        <v>2018</v>
      </c>
      <c r="B220" s="1" t="s">
        <v>92</v>
      </c>
      <c r="C220" s="1" t="str">
        <f ca="1">IFERROR(__xludf.DUMMYFUNCTION("CONCAT(B220,TO_TEXT(A220))"),"Krabi2018")</f>
        <v>Krabi2018</v>
      </c>
      <c r="D220" s="2">
        <v>19931.795172999999</v>
      </c>
      <c r="E220" s="2">
        <v>532.81085199999995</v>
      </c>
      <c r="F220" s="2">
        <v>3651.2867160000001</v>
      </c>
      <c r="G220" s="2">
        <v>1047.2006180000001</v>
      </c>
      <c r="H220" s="2">
        <v>186.57477299999999</v>
      </c>
      <c r="I220" s="2">
        <v>2464.153417</v>
      </c>
      <c r="J220" s="2">
        <v>8322.4607049999995</v>
      </c>
      <c r="K220" s="2">
        <v>16422.068001</v>
      </c>
      <c r="L220" s="2">
        <v>16584.650592000002</v>
      </c>
      <c r="M220" s="2">
        <v>579.68556000000001</v>
      </c>
      <c r="N220" s="2">
        <v>3805.8077830000002</v>
      </c>
      <c r="O220" s="2">
        <v>1777.842756</v>
      </c>
      <c r="P220" s="2">
        <v>33.446077000000002</v>
      </c>
      <c r="Q220" s="2">
        <v>3910.0064929999999</v>
      </c>
      <c r="R220" s="2">
        <v>3100.572854</v>
      </c>
      <c r="S220" s="2">
        <v>2466.7157179999999</v>
      </c>
      <c r="T220" s="2">
        <v>1460.1052890000001</v>
      </c>
      <c r="U220" s="2">
        <v>90.341990999999993</v>
      </c>
      <c r="V220" s="2">
        <v>316.96248200000002</v>
      </c>
      <c r="W220" s="1">
        <v>98.923618039999994</v>
      </c>
      <c r="X220" s="1">
        <v>8.1837020000000003</v>
      </c>
      <c r="Y220" s="1">
        <v>56.019640000000003</v>
      </c>
      <c r="Z220" s="1">
        <v>34.751170000000002</v>
      </c>
      <c r="AA220" s="1">
        <v>69428454</v>
      </c>
      <c r="AB220" s="3">
        <v>207415.37999999998</v>
      </c>
    </row>
    <row r="221" spans="1:28" ht="19" x14ac:dyDescent="0.25">
      <c r="A221" s="1">
        <v>2018</v>
      </c>
      <c r="B221" s="1" t="s">
        <v>93</v>
      </c>
      <c r="C221" s="1" t="str">
        <f ca="1">IFERROR(__xludf.DUMMYFUNCTION("CONCAT(B221,TO_TEXT(A221))"),"Phangnga2018")</f>
        <v>Phangnga2018</v>
      </c>
      <c r="D221" s="2">
        <v>16497.857719</v>
      </c>
      <c r="E221" s="2">
        <v>594.630044</v>
      </c>
      <c r="F221" s="2">
        <v>2008.3204430000001</v>
      </c>
      <c r="G221" s="2">
        <v>599.95664299999999</v>
      </c>
      <c r="H221" s="2">
        <v>82.833826999999999</v>
      </c>
      <c r="I221" s="2">
        <v>1147.6975910000001</v>
      </c>
      <c r="J221" s="2">
        <v>5501.4220880000003</v>
      </c>
      <c r="K221" s="2">
        <v>6711.6975259999999</v>
      </c>
      <c r="L221" s="2">
        <v>32124.567920999998</v>
      </c>
      <c r="M221" s="2">
        <v>439.28473700000001</v>
      </c>
      <c r="N221" s="2">
        <v>2290.7107620000002</v>
      </c>
      <c r="O221" s="2">
        <v>1311.6699450000001</v>
      </c>
      <c r="P221" s="2">
        <v>19.334849999999999</v>
      </c>
      <c r="Q221" s="2">
        <v>2882.334292</v>
      </c>
      <c r="R221" s="2">
        <v>2306.7874510000001</v>
      </c>
      <c r="S221" s="2">
        <v>2322.5150490000001</v>
      </c>
      <c r="T221" s="2">
        <v>1257.4494589999999</v>
      </c>
      <c r="U221" s="2">
        <v>128.94359399999999</v>
      </c>
      <c r="V221" s="2">
        <v>264.68521700000002</v>
      </c>
      <c r="W221" s="1">
        <v>98.923618039999994</v>
      </c>
      <c r="X221" s="1">
        <v>8.1837020000000003</v>
      </c>
      <c r="Y221" s="1">
        <v>56.019640000000003</v>
      </c>
      <c r="Z221" s="1">
        <v>34.751170000000002</v>
      </c>
      <c r="AA221" s="1">
        <v>69428454</v>
      </c>
      <c r="AB221" s="3">
        <v>313919.31300000002</v>
      </c>
    </row>
    <row r="222" spans="1:28" ht="19" x14ac:dyDescent="0.25">
      <c r="A222" s="1">
        <v>2018</v>
      </c>
      <c r="B222" s="1" t="s">
        <v>94</v>
      </c>
      <c r="C222" s="1" t="str">
        <f ca="1">IFERROR(__xludf.DUMMYFUNCTION("CONCAT(B222,TO_TEXT(A222))"),"Phuket2018")</f>
        <v>Phuket2018</v>
      </c>
      <c r="D222" s="2">
        <v>6258.6988729999994</v>
      </c>
      <c r="E222" s="2">
        <v>0</v>
      </c>
      <c r="F222" s="2">
        <v>3552.8418259999999</v>
      </c>
      <c r="G222" s="2">
        <v>2705.83689</v>
      </c>
      <c r="H222" s="2">
        <v>497.42749500000002</v>
      </c>
      <c r="I222" s="2">
        <v>6305.2126649999991</v>
      </c>
      <c r="J222" s="2">
        <v>13724.805947000001</v>
      </c>
      <c r="K222" s="2">
        <v>43610.456559000006</v>
      </c>
      <c r="L222" s="2">
        <v>108167.8083</v>
      </c>
      <c r="M222" s="2">
        <v>2219.9402369999998</v>
      </c>
      <c r="N222" s="2">
        <v>11043.719061</v>
      </c>
      <c r="O222" s="2">
        <v>5503.7071660000001</v>
      </c>
      <c r="P222" s="2">
        <v>833.08047799999997</v>
      </c>
      <c r="Q222" s="2">
        <v>11940.702969999998</v>
      </c>
      <c r="R222" s="2">
        <v>7336.1965339999997</v>
      </c>
      <c r="S222" s="2">
        <v>1909.9342919999999</v>
      </c>
      <c r="T222" s="2">
        <v>4071.7281189999999</v>
      </c>
      <c r="U222" s="2">
        <v>1511.1929520000001</v>
      </c>
      <c r="V222" s="2">
        <v>2834.4881019999998</v>
      </c>
      <c r="W222" s="1">
        <v>98.923618039999994</v>
      </c>
      <c r="X222" s="1">
        <v>8.1837020000000003</v>
      </c>
      <c r="Y222" s="1">
        <v>56.019640000000003</v>
      </c>
      <c r="Z222" s="1">
        <v>34.751170000000002</v>
      </c>
      <c r="AA222" s="1">
        <v>69428454</v>
      </c>
      <c r="AB222" s="3">
        <v>403533.74</v>
      </c>
    </row>
    <row r="223" spans="1:28" ht="19" x14ac:dyDescent="0.25">
      <c r="A223" s="1">
        <v>2018</v>
      </c>
      <c r="B223" s="1" t="s">
        <v>95</v>
      </c>
      <c r="C223" s="1" t="str">
        <f ca="1">IFERROR(__xludf.DUMMYFUNCTION("CONCAT(B223,TO_TEXT(A223))"),"Surat Thani2018")</f>
        <v>Surat Thani2018</v>
      </c>
      <c r="D223" s="2">
        <v>41043.546396000005</v>
      </c>
      <c r="E223" s="2">
        <v>2899.2271949999999</v>
      </c>
      <c r="F223" s="2">
        <v>27403.129132000002</v>
      </c>
      <c r="G223" s="2">
        <v>3111.6988160000001</v>
      </c>
      <c r="H223" s="2">
        <v>554.29769499999998</v>
      </c>
      <c r="I223" s="2">
        <v>4068.0110789999999</v>
      </c>
      <c r="J223" s="2">
        <v>26384.063097999999</v>
      </c>
      <c r="K223" s="2">
        <v>7991.4695950000005</v>
      </c>
      <c r="L223" s="2">
        <v>48245.628634999994</v>
      </c>
      <c r="M223" s="2">
        <v>1930.0324029999999</v>
      </c>
      <c r="N223" s="2">
        <v>10408.932387000001</v>
      </c>
      <c r="O223" s="2">
        <v>6563.6583569999993</v>
      </c>
      <c r="P223" s="2">
        <v>206.62151499999999</v>
      </c>
      <c r="Q223" s="2">
        <v>2330.4368899999999</v>
      </c>
      <c r="R223" s="2">
        <v>9291.2331980000017</v>
      </c>
      <c r="S223" s="2">
        <v>7714.4712969999991</v>
      </c>
      <c r="T223" s="2">
        <v>5138.9993630000008</v>
      </c>
      <c r="U223" s="2">
        <v>508.74543399999999</v>
      </c>
      <c r="V223" s="2">
        <v>1075.1521290000001</v>
      </c>
      <c r="W223" s="1">
        <v>98.923618039999994</v>
      </c>
      <c r="X223" s="1">
        <v>8.1837020000000003</v>
      </c>
      <c r="Y223" s="1">
        <v>56.019640000000003</v>
      </c>
      <c r="Z223" s="1">
        <v>34.751170000000002</v>
      </c>
      <c r="AA223" s="1">
        <v>69428454</v>
      </c>
      <c r="AB223" s="3">
        <v>182370.921</v>
      </c>
    </row>
    <row r="224" spans="1:28" ht="19" x14ac:dyDescent="0.25">
      <c r="A224" s="1">
        <v>2018</v>
      </c>
      <c r="B224" s="1" t="s">
        <v>96</v>
      </c>
      <c r="C224" s="1" t="str">
        <f ca="1">IFERROR(__xludf.DUMMYFUNCTION("CONCAT(B224,TO_TEXT(A224))"),"Ranong2018")</f>
        <v>Ranong2018</v>
      </c>
      <c r="D224" s="2">
        <v>11473.758833999998</v>
      </c>
      <c r="E224" s="2">
        <v>138.02712399999999</v>
      </c>
      <c r="F224" s="2">
        <v>1957.1280449999999</v>
      </c>
      <c r="G224" s="2">
        <v>371.52941499999997</v>
      </c>
      <c r="H224" s="2">
        <v>121.660663</v>
      </c>
      <c r="I224" s="2">
        <v>1091.7453720000001</v>
      </c>
      <c r="J224" s="2">
        <v>4245.2072340000004</v>
      </c>
      <c r="K224" s="2">
        <v>2723.8669829999999</v>
      </c>
      <c r="L224" s="2">
        <v>343.72091999999998</v>
      </c>
      <c r="M224" s="2">
        <v>203.949557</v>
      </c>
      <c r="N224" s="2">
        <v>1459.4285110000001</v>
      </c>
      <c r="O224" s="2">
        <v>936.833662</v>
      </c>
      <c r="P224" s="2">
        <v>2.9147090000000002</v>
      </c>
      <c r="Q224" s="2">
        <v>92.383409</v>
      </c>
      <c r="R224" s="2">
        <v>859.571144</v>
      </c>
      <c r="S224" s="2">
        <v>1053.0831470000001</v>
      </c>
      <c r="T224" s="2">
        <v>678.91156899999999</v>
      </c>
      <c r="U224" s="2">
        <v>91.089472000000001</v>
      </c>
      <c r="V224" s="2">
        <v>169.00792100000001</v>
      </c>
      <c r="W224" s="1">
        <v>98.923618039999994</v>
      </c>
      <c r="X224" s="1">
        <v>8.1837020000000003</v>
      </c>
      <c r="Y224" s="1">
        <v>56.019640000000003</v>
      </c>
      <c r="Z224" s="1">
        <v>34.751170000000002</v>
      </c>
      <c r="AA224" s="1">
        <v>69428454</v>
      </c>
      <c r="AB224" s="3">
        <v>103966.27800000001</v>
      </c>
    </row>
    <row r="225" spans="1:28" ht="19" x14ac:dyDescent="0.25">
      <c r="A225" s="1">
        <v>2018</v>
      </c>
      <c r="B225" s="1" t="s">
        <v>97</v>
      </c>
      <c r="C225" s="1" t="str">
        <f ca="1">IFERROR(__xludf.DUMMYFUNCTION("CONCAT(B225,TO_TEXT(A225))"),"Chumphon2018")</f>
        <v>Chumphon2018</v>
      </c>
      <c r="D225" s="2">
        <v>41356.720246999997</v>
      </c>
      <c r="E225" s="2">
        <v>556.55196100000001</v>
      </c>
      <c r="F225" s="2">
        <v>7479.9146520000004</v>
      </c>
      <c r="G225" s="2">
        <v>789.93811800000003</v>
      </c>
      <c r="H225" s="2">
        <v>221.342815</v>
      </c>
      <c r="I225" s="2">
        <v>2636.1263939999999</v>
      </c>
      <c r="J225" s="2">
        <v>14508.241216999999</v>
      </c>
      <c r="K225" s="2">
        <v>1784.5832499999999</v>
      </c>
      <c r="L225" s="2">
        <v>876.838435</v>
      </c>
      <c r="M225" s="2">
        <v>792.15696300000002</v>
      </c>
      <c r="N225" s="2">
        <v>4139.900877</v>
      </c>
      <c r="O225" s="2">
        <v>2155.4782460000001</v>
      </c>
      <c r="P225" s="2">
        <v>17.153898999999999</v>
      </c>
      <c r="Q225" s="2">
        <v>195.549373</v>
      </c>
      <c r="R225" s="2">
        <v>4525.4092760000003</v>
      </c>
      <c r="S225" s="2">
        <v>3158.1785810000001</v>
      </c>
      <c r="T225" s="2">
        <v>2049.9212729999999</v>
      </c>
      <c r="U225" s="2">
        <v>109.183008</v>
      </c>
      <c r="V225" s="2">
        <v>393.05983800000001</v>
      </c>
      <c r="W225" s="1">
        <v>98.923618039999994</v>
      </c>
      <c r="X225" s="1">
        <v>8.1837020000000003</v>
      </c>
      <c r="Y225" s="1">
        <v>56.019640000000003</v>
      </c>
      <c r="Z225" s="1">
        <v>34.751170000000002</v>
      </c>
      <c r="AA225" s="1">
        <v>69428454</v>
      </c>
      <c r="AB225" s="3">
        <v>176200.11599999998</v>
      </c>
    </row>
    <row r="226" spans="1:28" ht="19" x14ac:dyDescent="0.25">
      <c r="A226" s="1">
        <v>2018</v>
      </c>
      <c r="B226" s="1" t="s">
        <v>98</v>
      </c>
      <c r="C226" s="1" t="str">
        <f ca="1">IFERROR(__xludf.DUMMYFUNCTION("CONCAT(B226,TO_TEXT(A226))"),"Songkhla2018")</f>
        <v>Songkhla2018</v>
      </c>
      <c r="D226" s="2">
        <v>30863.258952</v>
      </c>
      <c r="E226" s="2">
        <v>23657.208676999999</v>
      </c>
      <c r="F226" s="2">
        <v>50886.917891999998</v>
      </c>
      <c r="G226" s="2">
        <v>5815.1066310000006</v>
      </c>
      <c r="H226" s="2">
        <v>796.05142499999999</v>
      </c>
      <c r="I226" s="2">
        <v>10652.678833999998</v>
      </c>
      <c r="J226" s="2">
        <v>31165.856809999997</v>
      </c>
      <c r="K226" s="2">
        <v>11105.308281</v>
      </c>
      <c r="L226" s="2">
        <v>8803.6524200000003</v>
      </c>
      <c r="M226" s="2">
        <v>2141.3428090000002</v>
      </c>
      <c r="N226" s="2">
        <v>14431.070481999999</v>
      </c>
      <c r="O226" s="2">
        <v>8095.7031790000001</v>
      </c>
      <c r="P226" s="2">
        <v>508.39653600000003</v>
      </c>
      <c r="Q226" s="2">
        <v>1912.1597670000001</v>
      </c>
      <c r="R226" s="2">
        <v>14589.887704999999</v>
      </c>
      <c r="S226" s="2">
        <v>22890.542540000002</v>
      </c>
      <c r="T226" s="2">
        <v>7839.4222060000002</v>
      </c>
      <c r="U226" s="2">
        <v>344.21500700000001</v>
      </c>
      <c r="V226" s="2">
        <v>1887.248366</v>
      </c>
      <c r="W226" s="1">
        <v>98.923618039999994</v>
      </c>
      <c r="X226" s="1">
        <v>8.1837020000000003</v>
      </c>
      <c r="Y226" s="1">
        <v>56.019640000000003</v>
      </c>
      <c r="Z226" s="1">
        <v>34.751170000000002</v>
      </c>
      <c r="AA226" s="1">
        <v>69428454</v>
      </c>
      <c r="AB226" s="3">
        <v>151918.15299999999</v>
      </c>
    </row>
    <row r="227" spans="1:28" ht="19" x14ac:dyDescent="0.25">
      <c r="A227" s="1">
        <v>2018</v>
      </c>
      <c r="B227" s="1" t="s">
        <v>99</v>
      </c>
      <c r="C227" s="1" t="str">
        <f ca="1">IFERROR(__xludf.DUMMYFUNCTION("CONCAT(B227,TO_TEXT(A227))"),"Satun2018")</f>
        <v>Satun2018</v>
      </c>
      <c r="D227" s="2">
        <v>11465.963652999999</v>
      </c>
      <c r="E227" s="2">
        <v>248.79013699999999</v>
      </c>
      <c r="F227" s="2">
        <v>2639.6618800000001</v>
      </c>
      <c r="G227" s="2">
        <v>325.84977600000002</v>
      </c>
      <c r="H227" s="2">
        <v>85.456334999999996</v>
      </c>
      <c r="I227" s="2">
        <v>1340.7100109999999</v>
      </c>
      <c r="J227" s="2">
        <v>3878.0236159999999</v>
      </c>
      <c r="K227" s="2">
        <v>3137.065431</v>
      </c>
      <c r="L227" s="2">
        <v>432.15745500000003</v>
      </c>
      <c r="M227" s="2">
        <v>266.38178599999998</v>
      </c>
      <c r="N227" s="2">
        <v>1424.1309309999999</v>
      </c>
      <c r="O227" s="2">
        <v>1153.5820510000001</v>
      </c>
      <c r="P227" s="2">
        <v>13.209704</v>
      </c>
      <c r="Q227" s="2">
        <v>252.93488099999999</v>
      </c>
      <c r="R227" s="2">
        <v>1225.0070499999999</v>
      </c>
      <c r="S227" s="2">
        <v>2249.2705729999998</v>
      </c>
      <c r="T227" s="2">
        <v>835.87353700000006</v>
      </c>
      <c r="U227" s="2">
        <v>38.932352999999999</v>
      </c>
      <c r="V227" s="2">
        <v>202.123829</v>
      </c>
      <c r="W227" s="1">
        <v>98.923618039999994</v>
      </c>
      <c r="X227" s="1">
        <v>8.1837020000000003</v>
      </c>
      <c r="Y227" s="1">
        <v>56.019640000000003</v>
      </c>
      <c r="Z227" s="1">
        <v>34.751170000000002</v>
      </c>
      <c r="AA227" s="1">
        <v>69428454</v>
      </c>
      <c r="AB227" s="3">
        <v>107504.90700000001</v>
      </c>
    </row>
    <row r="228" spans="1:28" ht="19" x14ac:dyDescent="0.25">
      <c r="A228" s="1">
        <v>2018</v>
      </c>
      <c r="B228" s="1" t="s">
        <v>100</v>
      </c>
      <c r="C228" s="1" t="str">
        <f ca="1">IFERROR(__xludf.DUMMYFUNCTION("CONCAT(B228,TO_TEXT(A228))"),"Trang2018")</f>
        <v>Trang2018</v>
      </c>
      <c r="D228" s="2">
        <v>17771.818815999999</v>
      </c>
      <c r="E228" s="2">
        <v>437.790121</v>
      </c>
      <c r="F228" s="2">
        <v>8626.7903809999989</v>
      </c>
      <c r="G228" s="2">
        <v>829.75135</v>
      </c>
      <c r="H228" s="2">
        <v>262.303583</v>
      </c>
      <c r="I228" s="2">
        <v>2570.291279</v>
      </c>
      <c r="J228" s="2">
        <v>8767.1755549999998</v>
      </c>
      <c r="K228" s="2">
        <v>4157.938631</v>
      </c>
      <c r="L228" s="2">
        <v>1424.217001</v>
      </c>
      <c r="M228" s="2">
        <v>701.086952</v>
      </c>
      <c r="N228" s="2">
        <v>4530.5242589999998</v>
      </c>
      <c r="O228" s="2">
        <v>2319.6089000000002</v>
      </c>
      <c r="P228" s="2">
        <v>51.553736000000001</v>
      </c>
      <c r="Q228" s="2">
        <v>396.67477600000001</v>
      </c>
      <c r="R228" s="2">
        <v>2581.5423139999998</v>
      </c>
      <c r="S228" s="2">
        <v>5512.9486580000003</v>
      </c>
      <c r="T228" s="2">
        <v>2914.6184050000002</v>
      </c>
      <c r="U228" s="2">
        <v>160.04246900000001</v>
      </c>
      <c r="V228" s="2">
        <v>568.87710800000002</v>
      </c>
      <c r="W228" s="1">
        <v>98.923618039999994</v>
      </c>
      <c r="X228" s="1">
        <v>8.1837020000000003</v>
      </c>
      <c r="Y228" s="1">
        <v>56.019640000000003</v>
      </c>
      <c r="Z228" s="1">
        <v>34.751170000000002</v>
      </c>
      <c r="AA228" s="1">
        <v>69428454</v>
      </c>
      <c r="AB228" s="3">
        <v>102589.216</v>
      </c>
    </row>
    <row r="229" spans="1:28" ht="19" x14ac:dyDescent="0.25">
      <c r="A229" s="1">
        <v>2018</v>
      </c>
      <c r="B229" s="1" t="s">
        <v>101</v>
      </c>
      <c r="C229" s="1" t="str">
        <f ca="1">IFERROR(__xludf.DUMMYFUNCTION("CONCAT(B229,TO_TEXT(A229))"),"Phattalung2018")</f>
        <v>Phattalung2018</v>
      </c>
      <c r="D229" s="2">
        <v>11189.689952999999</v>
      </c>
      <c r="E229" s="2">
        <v>206.40069500000001</v>
      </c>
      <c r="F229" s="2">
        <v>3656.5938219999998</v>
      </c>
      <c r="G229" s="2">
        <v>464.19364899999999</v>
      </c>
      <c r="H229" s="2">
        <v>92.299356000000003</v>
      </c>
      <c r="I229" s="2">
        <v>1556.5986640000001</v>
      </c>
      <c r="J229" s="2">
        <v>4729.2343350000001</v>
      </c>
      <c r="K229" s="2">
        <v>832.85681099999999</v>
      </c>
      <c r="L229" s="2">
        <v>139.369418</v>
      </c>
      <c r="M229" s="2">
        <v>584.04831100000001</v>
      </c>
      <c r="N229" s="2">
        <v>3293.8696970000001</v>
      </c>
      <c r="O229" s="2">
        <v>1684.333204</v>
      </c>
      <c r="P229" s="2">
        <v>17.602415000000001</v>
      </c>
      <c r="Q229" s="2">
        <v>108.46258</v>
      </c>
      <c r="R229" s="2">
        <v>2000.108731</v>
      </c>
      <c r="S229" s="2">
        <v>3614.5088580000001</v>
      </c>
      <c r="T229" s="2">
        <v>1504.070534</v>
      </c>
      <c r="U229" s="2">
        <v>73.376418000000001</v>
      </c>
      <c r="V229" s="2">
        <v>258.58512000000002</v>
      </c>
      <c r="W229" s="1">
        <v>98.923618039999994</v>
      </c>
      <c r="X229" s="1">
        <v>8.1837020000000003</v>
      </c>
      <c r="Y229" s="1">
        <v>56.019640000000003</v>
      </c>
      <c r="Z229" s="1">
        <v>34.751170000000002</v>
      </c>
      <c r="AA229" s="1">
        <v>69428454</v>
      </c>
      <c r="AB229" s="3">
        <v>73212.801999999996</v>
      </c>
    </row>
    <row r="230" spans="1:28" ht="19" x14ac:dyDescent="0.25">
      <c r="A230" s="1">
        <v>2018</v>
      </c>
      <c r="B230" s="1" t="s">
        <v>102</v>
      </c>
      <c r="C230" s="1" t="str">
        <f ca="1">IFERROR(__xludf.DUMMYFUNCTION("CONCAT(B230,TO_TEXT(A230))"),"Pattani2018")</f>
        <v>Pattani2018</v>
      </c>
      <c r="D230" s="2">
        <v>12041.010864</v>
      </c>
      <c r="E230" s="2">
        <v>43.894939000000001</v>
      </c>
      <c r="F230" s="2">
        <v>4907.5774039999997</v>
      </c>
      <c r="G230" s="2">
        <v>474.05064700000003</v>
      </c>
      <c r="H230" s="2">
        <v>78.148166000000003</v>
      </c>
      <c r="I230" s="2">
        <v>1860.049233</v>
      </c>
      <c r="J230" s="2">
        <v>5545.4547359999997</v>
      </c>
      <c r="K230" s="2">
        <v>884.16322000000002</v>
      </c>
      <c r="L230" s="2">
        <v>287.74865399999999</v>
      </c>
      <c r="M230" s="2">
        <v>454.823598</v>
      </c>
      <c r="N230" s="2">
        <v>2005.6680249999999</v>
      </c>
      <c r="O230" s="2">
        <v>1541.051735</v>
      </c>
      <c r="P230" s="2">
        <v>35.049159000000003</v>
      </c>
      <c r="Q230" s="2">
        <v>49.079540999999999</v>
      </c>
      <c r="R230" s="2">
        <v>8849.2867270000006</v>
      </c>
      <c r="S230" s="2">
        <v>7361.4193599999999</v>
      </c>
      <c r="T230" s="2">
        <v>1562.82933</v>
      </c>
      <c r="U230" s="2">
        <v>44.712291999999998</v>
      </c>
      <c r="V230" s="2">
        <v>522.73819900000001</v>
      </c>
      <c r="W230" s="1">
        <v>98.923618039999994</v>
      </c>
      <c r="X230" s="1">
        <v>8.1837020000000003</v>
      </c>
      <c r="Y230" s="1">
        <v>56.019640000000003</v>
      </c>
      <c r="Z230" s="1">
        <v>34.751170000000002</v>
      </c>
      <c r="AA230" s="1">
        <v>69428454</v>
      </c>
      <c r="AB230" s="3">
        <v>75696.574999999997</v>
      </c>
    </row>
    <row r="231" spans="1:28" ht="19" x14ac:dyDescent="0.25">
      <c r="A231" s="1">
        <v>2018</v>
      </c>
      <c r="B231" s="1" t="s">
        <v>103</v>
      </c>
      <c r="C231" s="1" t="str">
        <f ca="1">IFERROR(__xludf.DUMMYFUNCTION("CONCAT(B231,TO_TEXT(A231))"),"Yala2018")</f>
        <v>Yala2018</v>
      </c>
      <c r="D231" s="2">
        <v>13406.191563</v>
      </c>
      <c r="E231" s="2">
        <v>247.36253600000001</v>
      </c>
      <c r="F231" s="2">
        <v>3433.7346990000001</v>
      </c>
      <c r="G231" s="2">
        <v>483.573083</v>
      </c>
      <c r="H231" s="2">
        <v>95.485759000000002</v>
      </c>
      <c r="I231" s="2">
        <v>2416.8859389999998</v>
      </c>
      <c r="J231" s="2">
        <v>5391.9126529999994</v>
      </c>
      <c r="K231" s="2">
        <v>846.26489500000002</v>
      </c>
      <c r="L231" s="2">
        <v>863.69348000000002</v>
      </c>
      <c r="M231" s="2">
        <v>629.63869099999999</v>
      </c>
      <c r="N231" s="2">
        <v>2626.7650159999998</v>
      </c>
      <c r="O231" s="2">
        <v>1381.506169</v>
      </c>
      <c r="P231" s="2">
        <v>53.283149000000002</v>
      </c>
      <c r="Q231" s="2">
        <v>287.34381300000001</v>
      </c>
      <c r="R231" s="2">
        <v>3825.782033</v>
      </c>
      <c r="S231" s="2">
        <v>4694.770868999999</v>
      </c>
      <c r="T231" s="2">
        <v>1795.2427990000001</v>
      </c>
      <c r="U231" s="2">
        <v>79.663449</v>
      </c>
      <c r="V231" s="2">
        <v>446.84282899999999</v>
      </c>
      <c r="W231" s="1">
        <v>98.923618039999994</v>
      </c>
      <c r="X231" s="1">
        <v>8.1837020000000003</v>
      </c>
      <c r="Y231" s="1">
        <v>56.019640000000003</v>
      </c>
      <c r="Z231" s="1">
        <v>34.751170000000002</v>
      </c>
      <c r="AA231" s="1">
        <v>69428454</v>
      </c>
      <c r="AB231" s="3">
        <v>91815.154999999999</v>
      </c>
    </row>
    <row r="232" spans="1:28" ht="19" x14ac:dyDescent="0.25">
      <c r="A232" s="1">
        <v>2018</v>
      </c>
      <c r="B232" s="1" t="s">
        <v>104</v>
      </c>
      <c r="C232" s="1" t="str">
        <f ca="1">IFERROR(__xludf.DUMMYFUNCTION("CONCAT(B232,TO_TEXT(A232))"),"Narathiwat2018")</f>
        <v>Narathiwat2018</v>
      </c>
      <c r="D232" s="2">
        <v>13890.460392000001</v>
      </c>
      <c r="E232" s="2">
        <v>275.57286900000003</v>
      </c>
      <c r="F232" s="2">
        <v>2721.143509</v>
      </c>
      <c r="G232" s="2">
        <v>395.37446599999998</v>
      </c>
      <c r="H232" s="2">
        <v>120.003269</v>
      </c>
      <c r="I232" s="2">
        <v>2125.9895409999999</v>
      </c>
      <c r="J232" s="2">
        <v>4724.0433270000003</v>
      </c>
      <c r="K232" s="2">
        <v>816.42849200000001</v>
      </c>
      <c r="L232" s="2">
        <v>306.19601899999998</v>
      </c>
      <c r="M232" s="2">
        <v>514.16470000000004</v>
      </c>
      <c r="N232" s="2">
        <v>2134.4991230000001</v>
      </c>
      <c r="O232" s="2">
        <v>1903.8667519999999</v>
      </c>
      <c r="P232" s="2">
        <v>0.95459099999999997</v>
      </c>
      <c r="Q232" s="2">
        <v>88.616788</v>
      </c>
      <c r="R232" s="2">
        <v>4396.0223640000004</v>
      </c>
      <c r="S232" s="2">
        <v>8077.2676289999999</v>
      </c>
      <c r="T232" s="2">
        <v>1655.3673180000001</v>
      </c>
      <c r="U232" s="2">
        <v>56.598833999999997</v>
      </c>
      <c r="V232" s="2">
        <v>575.15160600000002</v>
      </c>
      <c r="W232" s="1">
        <v>98.923618039999994</v>
      </c>
      <c r="X232" s="1">
        <v>8.1837020000000003</v>
      </c>
      <c r="Y232" s="1">
        <v>56.019640000000003</v>
      </c>
      <c r="Z232" s="1">
        <v>34.751170000000002</v>
      </c>
      <c r="AA232" s="1">
        <v>69428454</v>
      </c>
      <c r="AB232" s="3">
        <v>62065.683000000005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6723-211E-F648-A238-C53A2A05C911}">
  <dimension ref="A1"/>
  <sheetViews>
    <sheetView workbookViewId="0">
      <selection activeCell="G45" sqref="G4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pantchanit charoensutthikul</dc:creator>
  <cp:lastModifiedBy>pantchanit charoensutthikul</cp:lastModifiedBy>
  <dcterms:created xsi:type="dcterms:W3CDTF">2022-04-05T18:40:05Z</dcterms:created>
  <dcterms:modified xsi:type="dcterms:W3CDTF">2022-04-05T18:52:42Z</dcterms:modified>
</cp:coreProperties>
</file>