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95" windowWidth="14355" windowHeight="7680"/>
  </bookViews>
  <sheets>
    <sheet name="Single Measurement Mode" sheetId="4" r:id="rId1"/>
    <sheet name="Burst Mode" sheetId="1" r:id="rId2"/>
  </sheets>
  <externalReferences>
    <externalReference r:id="rId3"/>
  </externalReferences>
  <definedNames>
    <definedName name="BDR">'Burst Mode'!$Z$5:$Z$68</definedName>
    <definedName name="DIG_FILT">'Burst Mode'!$Y$5:$Y$12</definedName>
    <definedName name="MDATA">'Burst Mode'!$W$5:$W$6</definedName>
    <definedName name="OSR">'Burst Mode'!$X$5:$X$8</definedName>
  </definedNames>
  <calcPr calcId="125725"/>
</workbook>
</file>

<file path=xl/calcChain.xml><?xml version="1.0" encoding="utf-8"?>
<calcChain xmlns="http://schemas.openxmlformats.org/spreadsheetml/2006/main">
  <c r="E13" i="4"/>
  <c r="E14" s="1"/>
  <c r="I11"/>
  <c r="I13" s="1"/>
  <c r="I14" s="1"/>
  <c r="H11"/>
  <c r="H13" s="1"/>
  <c r="H14" s="1"/>
  <c r="G11"/>
  <c r="G13" s="1"/>
  <c r="G14" s="1"/>
  <c r="F11"/>
  <c r="F13" s="1"/>
  <c r="F14" s="1"/>
  <c r="J11" l="1"/>
  <c r="D17" i="1"/>
  <c r="D17" i="4" l="1"/>
  <c r="D16"/>
  <c r="D11"/>
  <c r="D13" s="1"/>
  <c r="D11" i="1"/>
  <c r="D14" i="4" l="1"/>
  <c r="J14" s="1"/>
  <c r="J13"/>
  <c r="J12" s="1"/>
  <c r="H11" i="1"/>
  <c r="I11"/>
  <c r="G11"/>
  <c r="F11"/>
  <c r="E13" l="1"/>
  <c r="I13"/>
  <c r="G13"/>
  <c r="F13"/>
  <c r="J11" l="1"/>
  <c r="D16" s="1"/>
  <c r="G14" s="1"/>
  <c r="H13"/>
  <c r="F14" l="1"/>
  <c r="E14"/>
  <c r="I14"/>
  <c r="H14"/>
  <c r="D13"/>
  <c r="D14" l="1"/>
  <c r="J14" s="1"/>
  <c r="J13"/>
  <c r="J12" s="1"/>
</calcChain>
</file>

<file path=xl/sharedStrings.xml><?xml version="1.0" encoding="utf-8"?>
<sst xmlns="http://schemas.openxmlformats.org/spreadsheetml/2006/main" count="59" uniqueCount="26">
  <si>
    <t>OSR</t>
  </si>
  <si>
    <t>OSR2</t>
  </si>
  <si>
    <t>DIG_FILT</t>
  </si>
  <si>
    <t>ODR</t>
  </si>
  <si>
    <t>Hz</t>
  </si>
  <si>
    <t>Current (mA)</t>
  </si>
  <si>
    <t>Avg Current (uA)</t>
  </si>
  <si>
    <t>Charge (uC)</t>
  </si>
  <si>
    <t>TOTAL</t>
  </si>
  <si>
    <t>Settings</t>
  </si>
  <si>
    <t>Typical</t>
  </si>
  <si>
    <t>Period Time (ms)</t>
  </si>
  <si>
    <t>TXYZ MEASURED?</t>
  </si>
  <si>
    <t>yes</t>
  </si>
  <si>
    <t>no</t>
  </si>
  <si>
    <t>IDLE</t>
  </si>
  <si>
    <t>STBY</t>
  </si>
  <si>
    <t>CONV_T</t>
  </si>
  <si>
    <t>CONV_X</t>
  </si>
  <si>
    <t>CONV_Y</t>
  </si>
  <si>
    <t>CONV_Z</t>
  </si>
  <si>
    <t>Selectable</t>
  </si>
  <si>
    <t>BURST_DATA_RATE</t>
  </si>
  <si>
    <t>DutyCycle</t>
  </si>
  <si>
    <t>%</t>
  </si>
  <si>
    <t>Maximum ODR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</si>
</sst>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GB"/>
              <a:t>Time</a:t>
            </a:r>
            <a:r>
              <a:rPr lang="en-GB" baseline="0"/>
              <a:t> Partitioning</a:t>
            </a:r>
            <a:endParaRPr lang="en-GB"/>
          </a:p>
        </c:rich>
      </c:tx>
      <c:layout/>
    </c:title>
    <c:plotArea>
      <c:layout/>
      <c:ofPieChart>
        <c:ofPieType val="pie"/>
        <c:varyColors val="1"/>
        <c:ser>
          <c:idx val="1"/>
          <c:order val="1"/>
          <c:dLbls>
            <c:numFmt formatCode="0.00%" sourceLinked="0"/>
            <c:showPercent val="1"/>
            <c:showLeaderLines val="1"/>
          </c:dLbls>
          <c:cat>
            <c:strRef>
              <c:f>[1]RevB!$D$10:$I$10</c:f>
              <c:strCache>
                <c:ptCount val="6"/>
                <c:pt idx="0">
                  <c:v>IDLE</c:v>
                </c:pt>
                <c:pt idx="1">
                  <c:v>STBY</c:v>
                </c:pt>
                <c:pt idx="2">
                  <c:v>CONV_T</c:v>
                </c:pt>
                <c:pt idx="3">
                  <c:v>CONV_X</c:v>
                </c:pt>
                <c:pt idx="4">
                  <c:v>CONV_Y</c:v>
                </c:pt>
                <c:pt idx="5">
                  <c:v>CONV_Z</c:v>
                </c:pt>
              </c:strCache>
            </c:strRef>
          </c:cat>
          <c:val>
            <c:numRef>
              <c:f>[1]RevB!$D$11:$I$11</c:f>
              <c:numCache>
                <c:formatCode>General</c:formatCode>
                <c:ptCount val="6"/>
                <c:pt idx="0">
                  <c:v>18.731999999999999</c:v>
                </c:pt>
                <c:pt idx="1">
                  <c:v>0.5</c:v>
                </c:pt>
                <c:pt idx="2">
                  <c:v>0.192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</c:numCache>
            </c:numRef>
          </c:val>
        </c:ser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[1]RevB!$D$10:$I$10</c:f>
              <c:strCache>
                <c:ptCount val="6"/>
                <c:pt idx="0">
                  <c:v>IDLE</c:v>
                </c:pt>
                <c:pt idx="1">
                  <c:v>STBY</c:v>
                </c:pt>
                <c:pt idx="2">
                  <c:v>CONV_T</c:v>
                </c:pt>
                <c:pt idx="3">
                  <c:v>CONV_X</c:v>
                </c:pt>
                <c:pt idx="4">
                  <c:v>CONV_Y</c:v>
                </c:pt>
                <c:pt idx="5">
                  <c:v>CONV_Z</c:v>
                </c:pt>
              </c:strCache>
            </c:strRef>
          </c:cat>
          <c:val>
            <c:numRef>
              <c:f>[1]RevB!$D$11:$I$11</c:f>
              <c:numCache>
                <c:formatCode>General</c:formatCode>
                <c:ptCount val="6"/>
                <c:pt idx="0">
                  <c:v>18.731999999999999</c:v>
                </c:pt>
                <c:pt idx="1">
                  <c:v>0.5</c:v>
                </c:pt>
                <c:pt idx="2">
                  <c:v>0.192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</c:numCache>
            </c:numRef>
          </c:val>
        </c:ser>
        <c:dLbls>
          <c:showCatName val="1"/>
          <c:showPercent val="1"/>
        </c:dLbls>
        <c:gapWidth val="150"/>
        <c:splitType val="percent"/>
        <c:splitPos val="40"/>
        <c:secondPieSize val="125"/>
        <c:serLines/>
      </c:ofPieChart>
    </c:plotArea>
    <c:legend>
      <c:legendPos val="b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Current Consumption Split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0%" sourceLinked="0"/>
            <c:showPercent val="1"/>
            <c:showLeaderLines val="1"/>
          </c:dLbls>
          <c:cat>
            <c:strRef>
              <c:f>[1]RevB!$D$10:$I$10</c:f>
              <c:strCache>
                <c:ptCount val="6"/>
                <c:pt idx="0">
                  <c:v>IDLE</c:v>
                </c:pt>
                <c:pt idx="1">
                  <c:v>STBY</c:v>
                </c:pt>
                <c:pt idx="2">
                  <c:v>CONV_T</c:v>
                </c:pt>
                <c:pt idx="3">
                  <c:v>CONV_X</c:v>
                </c:pt>
                <c:pt idx="4">
                  <c:v>CONV_Y</c:v>
                </c:pt>
                <c:pt idx="5">
                  <c:v>CONV_Z</c:v>
                </c:pt>
              </c:strCache>
            </c:strRef>
          </c:cat>
          <c:val>
            <c:numRef>
              <c:f>[1]RevB!$D$14:$I$14</c:f>
              <c:numCache>
                <c:formatCode>General</c:formatCode>
                <c:ptCount val="6"/>
                <c:pt idx="0">
                  <c:v>2.2478399999999996</c:v>
                </c:pt>
                <c:pt idx="1">
                  <c:v>40</c:v>
                </c:pt>
                <c:pt idx="2">
                  <c:v>15.360000000000001</c:v>
                </c:pt>
                <c:pt idx="3">
                  <c:v>21.984000000000002</c:v>
                </c:pt>
                <c:pt idx="4">
                  <c:v>21.984000000000002</c:v>
                </c:pt>
                <c:pt idx="5">
                  <c:v>28.416000000000004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b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GB"/>
              <a:t>Time</a:t>
            </a:r>
            <a:r>
              <a:rPr lang="en-GB" baseline="0"/>
              <a:t> Partitioning</a:t>
            </a:r>
            <a:endParaRPr lang="en-GB"/>
          </a:p>
        </c:rich>
      </c:tx>
      <c:layout/>
    </c:title>
    <c:plotArea>
      <c:layout/>
      <c:ofPieChart>
        <c:ofPieType val="pie"/>
        <c:varyColors val="1"/>
        <c:ser>
          <c:idx val="1"/>
          <c:order val="1"/>
          <c:dLbls>
            <c:numFmt formatCode="0.00%" sourceLinked="0"/>
            <c:showPercent val="1"/>
            <c:showLeaderLines val="1"/>
          </c:dLbls>
          <c:cat>
            <c:strRef>
              <c:f>'Burst Mode'!$D$10:$I$10</c:f>
              <c:strCache>
                <c:ptCount val="6"/>
                <c:pt idx="0">
                  <c:v>IDLE</c:v>
                </c:pt>
                <c:pt idx="1">
                  <c:v>STBY</c:v>
                </c:pt>
                <c:pt idx="2">
                  <c:v>CONV_T</c:v>
                </c:pt>
                <c:pt idx="3">
                  <c:v>CONV_X</c:v>
                </c:pt>
                <c:pt idx="4">
                  <c:v>CONV_Y</c:v>
                </c:pt>
                <c:pt idx="5">
                  <c:v>CONV_Z</c:v>
                </c:pt>
              </c:strCache>
            </c:strRef>
          </c:cat>
          <c:val>
            <c:numRef>
              <c:f>'Burst Mode'!$D$11:$I$11</c:f>
              <c:numCache>
                <c:formatCode>0.000</c:formatCode>
                <c:ptCount val="6"/>
                <c:pt idx="0">
                  <c:v>40</c:v>
                </c:pt>
                <c:pt idx="1">
                  <c:v>0.5</c:v>
                </c:pt>
                <c:pt idx="2">
                  <c:v>0.192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</c:numCache>
            </c:numRef>
          </c:val>
        </c:ser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'Burst Mode'!$D$10:$I$10</c:f>
              <c:strCache>
                <c:ptCount val="6"/>
                <c:pt idx="0">
                  <c:v>IDLE</c:v>
                </c:pt>
                <c:pt idx="1">
                  <c:v>STBY</c:v>
                </c:pt>
                <c:pt idx="2">
                  <c:v>CONV_T</c:v>
                </c:pt>
                <c:pt idx="3">
                  <c:v>CONV_X</c:v>
                </c:pt>
                <c:pt idx="4">
                  <c:v>CONV_Y</c:v>
                </c:pt>
                <c:pt idx="5">
                  <c:v>CONV_Z</c:v>
                </c:pt>
              </c:strCache>
            </c:strRef>
          </c:cat>
          <c:val>
            <c:numRef>
              <c:f>'Burst Mode'!$D$11:$I$11</c:f>
              <c:numCache>
                <c:formatCode>0.000</c:formatCode>
                <c:ptCount val="6"/>
                <c:pt idx="0">
                  <c:v>40</c:v>
                </c:pt>
                <c:pt idx="1">
                  <c:v>0.5</c:v>
                </c:pt>
                <c:pt idx="2">
                  <c:v>0.192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</c:numCache>
            </c:numRef>
          </c:val>
        </c:ser>
        <c:dLbls>
          <c:showCatName val="1"/>
          <c:showPercent val="1"/>
        </c:dLbls>
        <c:gapWidth val="150"/>
        <c:splitType val="percent"/>
        <c:splitPos val="40"/>
        <c:secondPieSize val="125"/>
        <c:serLines/>
      </c:ofPieChart>
    </c:plotArea>
    <c:legend>
      <c:legendPos val="b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Current Consumption Split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numFmt formatCode="0.00%" sourceLinked="0"/>
            <c:showPercent val="1"/>
            <c:showLeaderLines val="1"/>
          </c:dLbls>
          <c:cat>
            <c:strRef>
              <c:f>'Burst Mode'!$D$10:$I$10</c:f>
              <c:strCache>
                <c:ptCount val="6"/>
                <c:pt idx="0">
                  <c:v>IDLE</c:v>
                </c:pt>
                <c:pt idx="1">
                  <c:v>STBY</c:v>
                </c:pt>
                <c:pt idx="2">
                  <c:v>CONV_T</c:v>
                </c:pt>
                <c:pt idx="3">
                  <c:v>CONV_X</c:v>
                </c:pt>
                <c:pt idx="4">
                  <c:v>CONV_Y</c:v>
                </c:pt>
                <c:pt idx="5">
                  <c:v>CONV_Z</c:v>
                </c:pt>
              </c:strCache>
            </c:strRef>
          </c:cat>
          <c:val>
            <c:numRef>
              <c:f>'Burst Mode'!$D$14:$I$14</c:f>
              <c:numCache>
                <c:formatCode>0.0</c:formatCode>
                <c:ptCount val="6"/>
                <c:pt idx="0" formatCode="0.000">
                  <c:v>2.3262576330328582</c:v>
                </c:pt>
                <c:pt idx="1">
                  <c:v>19.385480275273821</c:v>
                </c:pt>
                <c:pt idx="2">
                  <c:v>7.4440244257051482</c:v>
                </c:pt>
                <c:pt idx="3">
                  <c:v>10.654259959290492</c:v>
                </c:pt>
                <c:pt idx="4">
                  <c:v>10.654259959290492</c:v>
                </c:pt>
                <c:pt idx="5">
                  <c:v>13.771445187554523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b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17</xdr:col>
      <xdr:colOff>0</xdr:colOff>
      <xdr:row>16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17</xdr:col>
      <xdr:colOff>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17</xdr:col>
      <xdr:colOff>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17</xdr:col>
      <xdr:colOff>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X90399_ConversionTime_CurrentConsumption_Rev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B"/>
      <sheetName val="Sheet2"/>
      <sheetName val="Sheet3"/>
    </sheetNames>
    <sheetDataSet>
      <sheetData sheetId="0">
        <row r="10">
          <cell r="D10" t="str">
            <v>IDLE</v>
          </cell>
          <cell r="E10" t="str">
            <v>STBY</v>
          </cell>
          <cell r="F10" t="str">
            <v>CONV_T</v>
          </cell>
          <cell r="G10" t="str">
            <v>CONV_X</v>
          </cell>
          <cell r="H10" t="str">
            <v>CONV_Y</v>
          </cell>
          <cell r="I10" t="str">
            <v>CONV_Z</v>
          </cell>
        </row>
        <row r="11">
          <cell r="D11">
            <v>18.731999999999999</v>
          </cell>
          <cell r="E11">
            <v>0.5</v>
          </cell>
          <cell r="F11">
            <v>0.192</v>
          </cell>
          <cell r="G11">
            <v>0.192</v>
          </cell>
          <cell r="H11">
            <v>0.192</v>
          </cell>
          <cell r="I11">
            <v>0.192</v>
          </cell>
        </row>
        <row r="14">
          <cell r="D14">
            <v>2.2478399999999996</v>
          </cell>
          <cell r="E14">
            <v>40</v>
          </cell>
          <cell r="F14">
            <v>15.360000000000001</v>
          </cell>
          <cell r="G14">
            <v>21.984000000000002</v>
          </cell>
          <cell r="H14">
            <v>21.984000000000002</v>
          </cell>
          <cell r="I14">
            <v>28.416000000000004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17"/>
  <sheetViews>
    <sheetView tabSelected="1" workbookViewId="0">
      <selection activeCell="D5" sqref="D5"/>
    </sheetView>
  </sheetViews>
  <sheetFormatPr defaultColWidth="11.42578125" defaultRowHeight="15"/>
  <cols>
    <col min="1" max="1" width="2.85546875" style="1" customWidth="1"/>
    <col min="2" max="2" width="11.42578125" style="1"/>
    <col min="3" max="3" width="16.28515625" style="1" bestFit="1" customWidth="1"/>
    <col min="4" max="16384" width="11.42578125" style="1"/>
  </cols>
  <sheetData>
    <row r="1" spans="2:25" ht="15.75" thickBot="1"/>
    <row r="2" spans="2:25" ht="15.75" thickBot="1">
      <c r="D2" s="31" t="s">
        <v>21</v>
      </c>
      <c r="E2" s="13"/>
    </row>
    <row r="3" spans="2:25" ht="15.75" thickBot="1">
      <c r="B3" s="22" t="s">
        <v>9</v>
      </c>
      <c r="C3" s="19" t="s">
        <v>0</v>
      </c>
      <c r="D3" s="27">
        <v>3</v>
      </c>
      <c r="E3" s="12"/>
    </row>
    <row r="4" spans="2:25">
      <c r="C4" s="20" t="s">
        <v>1</v>
      </c>
      <c r="D4" s="28">
        <v>0</v>
      </c>
      <c r="E4" s="12"/>
    </row>
    <row r="5" spans="2:25" ht="15.75" thickBot="1">
      <c r="C5" s="20" t="s">
        <v>2</v>
      </c>
      <c r="D5" s="28">
        <v>7</v>
      </c>
      <c r="E5" s="12"/>
      <c r="W5" s="1" t="s">
        <v>13</v>
      </c>
      <c r="X5" s="1">
        <v>0</v>
      </c>
      <c r="Y5" s="1">
        <v>0</v>
      </c>
    </row>
    <row r="6" spans="2:25" ht="15.75" thickBot="1">
      <c r="C6" s="21" t="s">
        <v>3</v>
      </c>
      <c r="D6" s="29">
        <v>50</v>
      </c>
      <c r="E6" s="9" t="s">
        <v>4</v>
      </c>
      <c r="W6" s="1" t="s">
        <v>14</v>
      </c>
      <c r="X6" s="1">
        <v>1</v>
      </c>
      <c r="Y6" s="1">
        <v>1</v>
      </c>
    </row>
    <row r="7" spans="2:25" ht="15.75" thickBot="1">
      <c r="X7" s="1">
        <v>2</v>
      </c>
      <c r="Y7" s="1">
        <v>2</v>
      </c>
    </row>
    <row r="8" spans="2:25" ht="15.75" thickBot="1">
      <c r="F8" s="36" t="s">
        <v>12</v>
      </c>
      <c r="G8" s="37"/>
      <c r="H8" s="37"/>
      <c r="I8" s="38"/>
      <c r="X8" s="1">
        <v>3</v>
      </c>
      <c r="Y8" s="1">
        <v>3</v>
      </c>
    </row>
    <row r="9" spans="2:25" ht="15.75" thickBot="1">
      <c r="F9" s="23" t="s">
        <v>13</v>
      </c>
      <c r="G9" s="17" t="s">
        <v>13</v>
      </c>
      <c r="H9" s="17" t="s">
        <v>13</v>
      </c>
      <c r="I9" s="18" t="s">
        <v>13</v>
      </c>
      <c r="Y9" s="1">
        <v>4</v>
      </c>
    </row>
    <row r="10" spans="2:25" ht="15.75" thickBot="1">
      <c r="C10" s="1" t="s">
        <v>10</v>
      </c>
      <c r="D10" s="9" t="s">
        <v>15</v>
      </c>
      <c r="E10" s="9" t="s">
        <v>16</v>
      </c>
      <c r="F10" s="24" t="s">
        <v>17</v>
      </c>
      <c r="G10" s="10" t="s">
        <v>18</v>
      </c>
      <c r="H10" s="10" t="s">
        <v>19</v>
      </c>
      <c r="I10" s="11" t="s">
        <v>20</v>
      </c>
      <c r="J10" s="9" t="s">
        <v>8</v>
      </c>
      <c r="Y10" s="1">
        <v>5</v>
      </c>
    </row>
    <row r="11" spans="2:25">
      <c r="C11" s="2" t="s">
        <v>11</v>
      </c>
      <c r="D11" s="3">
        <f>(1000/$D$6)-J11</f>
        <v>-180.37200000000001</v>
      </c>
      <c r="E11" s="3">
        <v>0.5</v>
      </c>
      <c r="F11" s="25">
        <f>IF(F9="yes",3*2^$D$4*0.064,0)</f>
        <v>0.192</v>
      </c>
      <c r="G11" s="6">
        <f>IF(G9="yes",(2+2^$D$5)*2^$D$3*0.064,0)</f>
        <v>66.56</v>
      </c>
      <c r="H11" s="6">
        <f t="shared" ref="H11:I11" si="0">IF(H9="yes",(2+2^$D$5)*2^$D$3*0.064,0)</f>
        <v>66.56</v>
      </c>
      <c r="I11" s="7">
        <f t="shared" si="0"/>
        <v>66.56</v>
      </c>
      <c r="J11" s="3">
        <f>SUM(E11:I11)</f>
        <v>200.37200000000001</v>
      </c>
      <c r="Y11" s="1">
        <v>6</v>
      </c>
    </row>
    <row r="12" spans="2:25">
      <c r="C12" s="8" t="s">
        <v>5</v>
      </c>
      <c r="D12" s="3">
        <v>2.3999999999999998E-3</v>
      </c>
      <c r="E12" s="3">
        <v>1.6</v>
      </c>
      <c r="F12" s="25">
        <v>1.6</v>
      </c>
      <c r="G12" s="6">
        <v>2.29</v>
      </c>
      <c r="H12" s="6">
        <v>2.29</v>
      </c>
      <c r="I12" s="7">
        <v>2.96</v>
      </c>
      <c r="J12" s="3">
        <f>J13/J11</f>
        <v>2.5080186213642626</v>
      </c>
      <c r="Y12" s="1">
        <v>7</v>
      </c>
    </row>
    <row r="13" spans="2:25" ht="15.75" thickBot="1">
      <c r="C13" s="8" t="s">
        <v>7</v>
      </c>
      <c r="D13" s="3">
        <f>D11*D12</f>
        <v>-0.43289280000000002</v>
      </c>
      <c r="E13" s="3">
        <f>E11*E12</f>
        <v>0.8</v>
      </c>
      <c r="F13" s="25">
        <f t="shared" ref="F13:I13" si="1">F11*F12</f>
        <v>0.30720000000000003</v>
      </c>
      <c r="G13" s="6">
        <f t="shared" si="1"/>
        <v>152.42240000000001</v>
      </c>
      <c r="H13" s="6">
        <f t="shared" si="1"/>
        <v>152.42240000000001</v>
      </c>
      <c r="I13" s="7">
        <f t="shared" si="1"/>
        <v>197.01760000000002</v>
      </c>
      <c r="J13" s="3">
        <f>SUM(D13:I13)</f>
        <v>502.53670720000002</v>
      </c>
    </row>
    <row r="14" spans="2:25" ht="15.75" thickBot="1">
      <c r="C14" s="5" t="s">
        <v>6</v>
      </c>
      <c r="D14" s="4">
        <f>D13*$D$6</f>
        <v>-21.644640000000003</v>
      </c>
      <c r="E14" s="5">
        <f>E13*$D$6</f>
        <v>40</v>
      </c>
      <c r="F14" s="26">
        <f t="shared" ref="F14:I14" si="2">F13*$D$6</f>
        <v>15.360000000000001</v>
      </c>
      <c r="G14" s="15">
        <f t="shared" si="2"/>
        <v>7621.1200000000008</v>
      </c>
      <c r="H14" s="15">
        <f t="shared" si="2"/>
        <v>7621.1200000000008</v>
      </c>
      <c r="I14" s="16">
        <f t="shared" si="2"/>
        <v>9850.880000000001</v>
      </c>
      <c r="J14" s="35">
        <f>SUM(D14:I14)</f>
        <v>25126.835360000005</v>
      </c>
    </row>
    <row r="15" spans="2:25" ht="15.75" thickBot="1"/>
    <row r="16" spans="2:25" ht="15.75" thickBot="1">
      <c r="C16" s="24" t="s">
        <v>25</v>
      </c>
      <c r="D16" s="30">
        <f>1000/J11</f>
        <v>4.9907172658854524</v>
      </c>
      <c r="E16" s="9" t="s">
        <v>4</v>
      </c>
    </row>
    <row r="17" spans="3:5" ht="15.75" thickBot="1">
      <c r="C17" s="32" t="s">
        <v>23</v>
      </c>
      <c r="D17" s="34">
        <f>J11*D6/10</f>
        <v>1001.86</v>
      </c>
      <c r="E17" s="9" t="s">
        <v>24</v>
      </c>
    </row>
  </sheetData>
  <mergeCells count="1">
    <mergeCell ref="F8:I8"/>
  </mergeCells>
  <conditionalFormatting sqref="D11">
    <cfRule type="cellIs" dxfId="1" priority="2" operator="lessThan">
      <formula>0</formula>
    </cfRule>
  </conditionalFormatting>
  <conditionalFormatting sqref="D6">
    <cfRule type="expression" dxfId="0" priority="1">
      <formula>$D$11&lt;0</formula>
    </cfRule>
  </conditionalFormatting>
  <dataValidations count="3">
    <dataValidation type="list" allowBlank="1" showInputMessage="1" showErrorMessage="1" sqref="D5">
      <formula1>DIG_FILT</formula1>
    </dataValidation>
    <dataValidation type="list" allowBlank="1" showInputMessage="1" showErrorMessage="1" sqref="D3:D4">
      <formula1>OSR</formula1>
    </dataValidation>
    <dataValidation type="list" allowBlank="1" showInputMessage="1" showErrorMessage="1" sqref="F9:I9">
      <formula1>MDATA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68"/>
  <sheetViews>
    <sheetView workbookViewId="0">
      <selection activeCell="C9" sqref="C9"/>
    </sheetView>
  </sheetViews>
  <sheetFormatPr defaultColWidth="11.42578125" defaultRowHeight="15"/>
  <cols>
    <col min="1" max="1" width="2.85546875" style="1" customWidth="1"/>
    <col min="2" max="2" width="11.42578125" style="1"/>
    <col min="3" max="3" width="18.140625" style="1" bestFit="1" customWidth="1"/>
    <col min="4" max="16384" width="11.42578125" style="1"/>
  </cols>
  <sheetData>
    <row r="1" spans="2:26" ht="15.75" thickBot="1"/>
    <row r="2" spans="2:26" ht="15.75" thickBot="1">
      <c r="D2" s="31" t="s">
        <v>21</v>
      </c>
      <c r="E2" s="13"/>
    </row>
    <row r="3" spans="2:26" ht="15.75" thickBot="1">
      <c r="B3" s="22" t="s">
        <v>9</v>
      </c>
      <c r="C3" s="19" t="s">
        <v>0</v>
      </c>
      <c r="D3" s="27">
        <v>0</v>
      </c>
      <c r="E3" s="12"/>
    </row>
    <row r="4" spans="2:26">
      <c r="C4" s="20" t="s">
        <v>1</v>
      </c>
      <c r="D4" s="28">
        <v>0</v>
      </c>
      <c r="E4" s="12"/>
    </row>
    <row r="5" spans="2:26">
      <c r="C5" s="20" t="s">
        <v>2</v>
      </c>
      <c r="D5" s="28">
        <v>0</v>
      </c>
      <c r="E5" s="12"/>
      <c r="W5" s="1" t="s">
        <v>13</v>
      </c>
      <c r="X5" s="1">
        <v>0</v>
      </c>
      <c r="Y5" s="1">
        <v>0</v>
      </c>
      <c r="Z5" s="1">
        <v>0</v>
      </c>
    </row>
    <row r="6" spans="2:26" ht="15.75" thickBot="1">
      <c r="C6" s="21" t="s">
        <v>22</v>
      </c>
      <c r="D6" s="29">
        <v>2</v>
      </c>
      <c r="E6" s="12"/>
      <c r="F6" s="13"/>
      <c r="W6" s="1" t="s">
        <v>14</v>
      </c>
      <c r="X6" s="1">
        <v>1</v>
      </c>
      <c r="Y6" s="1">
        <v>1</v>
      </c>
      <c r="Z6" s="1">
        <v>1</v>
      </c>
    </row>
    <row r="7" spans="2:26" ht="15.75" thickBot="1">
      <c r="X7" s="1">
        <v>2</v>
      </c>
      <c r="Y7" s="1">
        <v>2</v>
      </c>
      <c r="Z7" s="1">
        <v>2</v>
      </c>
    </row>
    <row r="8" spans="2:26" ht="15.75" thickBot="1">
      <c r="F8" s="36" t="s">
        <v>12</v>
      </c>
      <c r="G8" s="37"/>
      <c r="H8" s="37"/>
      <c r="I8" s="38"/>
      <c r="X8" s="1">
        <v>3</v>
      </c>
      <c r="Y8" s="1">
        <v>3</v>
      </c>
      <c r="Z8" s="1">
        <v>3</v>
      </c>
    </row>
    <row r="9" spans="2:26" ht="15.75" thickBot="1">
      <c r="F9" s="23" t="s">
        <v>13</v>
      </c>
      <c r="G9" s="17" t="s">
        <v>13</v>
      </c>
      <c r="H9" s="17" t="s">
        <v>13</v>
      </c>
      <c r="I9" s="18" t="s">
        <v>13</v>
      </c>
      <c r="Y9" s="1">
        <v>4</v>
      </c>
      <c r="Z9" s="1">
        <v>4</v>
      </c>
    </row>
    <row r="10" spans="2:26" ht="15.75" thickBot="1">
      <c r="C10" s="1" t="s">
        <v>10</v>
      </c>
      <c r="D10" s="9" t="s">
        <v>15</v>
      </c>
      <c r="E10" s="9" t="s">
        <v>16</v>
      </c>
      <c r="F10" s="24" t="s">
        <v>17</v>
      </c>
      <c r="G10" s="10" t="s">
        <v>18</v>
      </c>
      <c r="H10" s="10" t="s">
        <v>19</v>
      </c>
      <c r="I10" s="11" t="s">
        <v>20</v>
      </c>
      <c r="J10" s="9" t="s">
        <v>8</v>
      </c>
      <c r="Y10" s="1">
        <v>5</v>
      </c>
      <c r="Z10" s="1">
        <v>5</v>
      </c>
    </row>
    <row r="11" spans="2:26">
      <c r="C11" s="2" t="s">
        <v>11</v>
      </c>
      <c r="D11" s="3">
        <f>D6*20</f>
        <v>40</v>
      </c>
      <c r="E11" s="3">
        <v>0.5</v>
      </c>
      <c r="F11" s="25">
        <f>IF(F9="yes",3*2^$D$4*0.064,0)</f>
        <v>0.192</v>
      </c>
      <c r="G11" s="6">
        <f>IF(G9="yes",(2+2^$D$5)*2^$D$3*0.064,0)</f>
        <v>0.192</v>
      </c>
      <c r="H11" s="6">
        <f t="shared" ref="H11:I11" si="0">IF(H9="yes",(2+2^$D$5)*2^$D$3*0.064,0)</f>
        <v>0.192</v>
      </c>
      <c r="I11" s="7">
        <f t="shared" si="0"/>
        <v>0.192</v>
      </c>
      <c r="J11" s="3">
        <f>SUM(E11:I11)</f>
        <v>1.2679999999999998</v>
      </c>
      <c r="Y11" s="1">
        <v>6</v>
      </c>
      <c r="Z11" s="1">
        <v>6</v>
      </c>
    </row>
    <row r="12" spans="2:26">
      <c r="C12" s="8" t="s">
        <v>5</v>
      </c>
      <c r="D12" s="3">
        <v>2.3999999999999998E-3</v>
      </c>
      <c r="E12" s="3">
        <v>1.6</v>
      </c>
      <c r="F12" s="25">
        <v>1.6</v>
      </c>
      <c r="G12" s="6">
        <v>2.29</v>
      </c>
      <c r="H12" s="6">
        <v>2.29</v>
      </c>
      <c r="I12" s="7">
        <v>2.96</v>
      </c>
      <c r="J12" s="3">
        <f>J13/J11</f>
        <v>2.0905993690851736</v>
      </c>
      <c r="Y12" s="1">
        <v>7</v>
      </c>
      <c r="Z12" s="1">
        <v>7</v>
      </c>
    </row>
    <row r="13" spans="2:26" ht="15.75" thickBot="1">
      <c r="C13" s="8" t="s">
        <v>7</v>
      </c>
      <c r="D13" s="3">
        <f>D11*D12</f>
        <v>9.5999999999999988E-2</v>
      </c>
      <c r="E13" s="3">
        <f>E11*E12</f>
        <v>0.8</v>
      </c>
      <c r="F13" s="25">
        <f t="shared" ref="F13:I13" si="1">F11*F12</f>
        <v>0.30720000000000003</v>
      </c>
      <c r="G13" s="6">
        <f t="shared" si="1"/>
        <v>0.43968000000000002</v>
      </c>
      <c r="H13" s="6">
        <f t="shared" si="1"/>
        <v>0.43968000000000002</v>
      </c>
      <c r="I13" s="7">
        <f t="shared" si="1"/>
        <v>0.56832000000000005</v>
      </c>
      <c r="J13" s="3">
        <f>SUM(D13:I13)</f>
        <v>2.6508799999999999</v>
      </c>
      <c r="Z13" s="1">
        <v>8</v>
      </c>
    </row>
    <row r="14" spans="2:26" ht="15.75" thickBot="1">
      <c r="C14" s="5" t="s">
        <v>6</v>
      </c>
      <c r="D14" s="4">
        <f>D13*$D$16</f>
        <v>2.3262576330328582</v>
      </c>
      <c r="E14" s="14">
        <f t="shared" ref="E14:I14" si="2">E13*$D$16</f>
        <v>19.385480275273821</v>
      </c>
      <c r="F14" s="26">
        <f t="shared" si="2"/>
        <v>7.4440244257051482</v>
      </c>
      <c r="G14" s="15">
        <f t="shared" si="2"/>
        <v>10.654259959290492</v>
      </c>
      <c r="H14" s="15">
        <f t="shared" si="2"/>
        <v>10.654259959290492</v>
      </c>
      <c r="I14" s="16">
        <f t="shared" si="2"/>
        <v>13.771445187554523</v>
      </c>
      <c r="J14" s="35">
        <f>SUM(D14:I14)</f>
        <v>64.235727440147343</v>
      </c>
      <c r="Z14" s="1">
        <v>9</v>
      </c>
    </row>
    <row r="15" spans="2:26" ht="15.75" thickBot="1">
      <c r="Z15" s="1">
        <v>10</v>
      </c>
    </row>
    <row r="16" spans="2:26" ht="15.75" thickBot="1">
      <c r="C16" s="24" t="s">
        <v>3</v>
      </c>
      <c r="D16" s="30">
        <f>1000/(D11+J11)</f>
        <v>24.231850344092276</v>
      </c>
      <c r="E16" s="9" t="s">
        <v>4</v>
      </c>
      <c r="Z16" s="1">
        <v>11</v>
      </c>
    </row>
    <row r="17" spans="3:26" ht="15.75" thickBot="1">
      <c r="C17" s="32" t="s">
        <v>23</v>
      </c>
      <c r="D17" s="33">
        <f>100*J11/(D11+J11)</f>
        <v>3.0725986236309</v>
      </c>
      <c r="E17" s="9" t="s">
        <v>24</v>
      </c>
      <c r="Z17" s="1">
        <v>12</v>
      </c>
    </row>
    <row r="18" spans="3:26">
      <c r="Z18" s="1">
        <v>13</v>
      </c>
    </row>
    <row r="19" spans="3:26">
      <c r="Z19" s="1">
        <v>14</v>
      </c>
    </row>
    <row r="20" spans="3:26">
      <c r="Z20" s="1">
        <v>15</v>
      </c>
    </row>
    <row r="21" spans="3:26">
      <c r="Z21" s="1">
        <v>16</v>
      </c>
    </row>
    <row r="22" spans="3:26">
      <c r="Z22" s="1">
        <v>17</v>
      </c>
    </row>
    <row r="23" spans="3:26">
      <c r="Z23" s="1">
        <v>18</v>
      </c>
    </row>
    <row r="24" spans="3:26">
      <c r="Z24" s="1">
        <v>19</v>
      </c>
    </row>
    <row r="25" spans="3:26">
      <c r="Z25" s="1">
        <v>20</v>
      </c>
    </row>
    <row r="26" spans="3:26">
      <c r="Z26" s="1">
        <v>21</v>
      </c>
    </row>
    <row r="27" spans="3:26">
      <c r="Z27" s="1">
        <v>22</v>
      </c>
    </row>
    <row r="28" spans="3:26">
      <c r="Z28" s="1">
        <v>23</v>
      </c>
    </row>
    <row r="29" spans="3:26">
      <c r="Z29" s="1">
        <v>24</v>
      </c>
    </row>
    <row r="30" spans="3:26">
      <c r="Z30" s="1">
        <v>25</v>
      </c>
    </row>
    <row r="31" spans="3:26">
      <c r="Z31" s="1">
        <v>26</v>
      </c>
    </row>
    <row r="32" spans="3:26">
      <c r="Z32" s="1">
        <v>27</v>
      </c>
    </row>
    <row r="33" spans="26:26">
      <c r="Z33" s="1">
        <v>28</v>
      </c>
    </row>
    <row r="34" spans="26:26">
      <c r="Z34" s="1">
        <v>29</v>
      </c>
    </row>
    <row r="35" spans="26:26">
      <c r="Z35" s="1">
        <v>30</v>
      </c>
    </row>
    <row r="36" spans="26:26">
      <c r="Z36" s="1">
        <v>31</v>
      </c>
    </row>
    <row r="37" spans="26:26">
      <c r="Z37" s="1">
        <v>32</v>
      </c>
    </row>
    <row r="38" spans="26:26">
      <c r="Z38" s="1">
        <v>33</v>
      </c>
    </row>
    <row r="39" spans="26:26">
      <c r="Z39" s="1">
        <v>34</v>
      </c>
    </row>
    <row r="40" spans="26:26">
      <c r="Z40" s="1">
        <v>35</v>
      </c>
    </row>
    <row r="41" spans="26:26">
      <c r="Z41" s="1">
        <v>36</v>
      </c>
    </row>
    <row r="42" spans="26:26">
      <c r="Z42" s="1">
        <v>37</v>
      </c>
    </row>
    <row r="43" spans="26:26">
      <c r="Z43" s="1">
        <v>38</v>
      </c>
    </row>
    <row r="44" spans="26:26">
      <c r="Z44" s="1">
        <v>39</v>
      </c>
    </row>
    <row r="45" spans="26:26">
      <c r="Z45" s="1">
        <v>40</v>
      </c>
    </row>
    <row r="46" spans="26:26">
      <c r="Z46" s="1">
        <v>41</v>
      </c>
    </row>
    <row r="47" spans="26:26">
      <c r="Z47" s="1">
        <v>42</v>
      </c>
    </row>
    <row r="48" spans="26:26">
      <c r="Z48" s="1">
        <v>43</v>
      </c>
    </row>
    <row r="49" spans="26:26">
      <c r="Z49" s="1">
        <v>44</v>
      </c>
    </row>
    <row r="50" spans="26:26">
      <c r="Z50" s="1">
        <v>45</v>
      </c>
    </row>
    <row r="51" spans="26:26">
      <c r="Z51" s="1">
        <v>46</v>
      </c>
    </row>
    <row r="52" spans="26:26">
      <c r="Z52" s="1">
        <v>47</v>
      </c>
    </row>
    <row r="53" spans="26:26">
      <c r="Z53" s="1">
        <v>48</v>
      </c>
    </row>
    <row r="54" spans="26:26">
      <c r="Z54" s="1">
        <v>49</v>
      </c>
    </row>
    <row r="55" spans="26:26">
      <c r="Z55" s="1">
        <v>50</v>
      </c>
    </row>
    <row r="56" spans="26:26">
      <c r="Z56" s="1">
        <v>51</v>
      </c>
    </row>
    <row r="57" spans="26:26">
      <c r="Z57" s="1">
        <v>52</v>
      </c>
    </row>
    <row r="58" spans="26:26">
      <c r="Z58" s="1">
        <v>53</v>
      </c>
    </row>
    <row r="59" spans="26:26">
      <c r="Z59" s="1">
        <v>54</v>
      </c>
    </row>
    <row r="60" spans="26:26">
      <c r="Z60" s="1">
        <v>55</v>
      </c>
    </row>
    <row r="61" spans="26:26">
      <c r="Z61" s="1">
        <v>56</v>
      </c>
    </row>
    <row r="62" spans="26:26">
      <c r="Z62" s="1">
        <v>57</v>
      </c>
    </row>
    <row r="63" spans="26:26">
      <c r="Z63" s="1">
        <v>58</v>
      </c>
    </row>
    <row r="64" spans="26:26">
      <c r="Z64" s="1">
        <v>59</v>
      </c>
    </row>
    <row r="65" spans="26:26">
      <c r="Z65" s="1">
        <v>60</v>
      </c>
    </row>
    <row r="66" spans="26:26">
      <c r="Z66" s="1">
        <v>61</v>
      </c>
    </row>
    <row r="67" spans="26:26">
      <c r="Z67" s="1">
        <v>62</v>
      </c>
    </row>
    <row r="68" spans="26:26">
      <c r="Z68" s="1">
        <v>63</v>
      </c>
    </row>
  </sheetData>
  <mergeCells count="1">
    <mergeCell ref="F8:I8"/>
  </mergeCells>
  <conditionalFormatting sqref="D11">
    <cfRule type="cellIs" dxfId="3" priority="2" operator="lessThan">
      <formula>0</formula>
    </cfRule>
  </conditionalFormatting>
  <conditionalFormatting sqref="D6">
    <cfRule type="expression" dxfId="2" priority="1">
      <formula>$D$11&lt;0</formula>
    </cfRule>
  </conditionalFormatting>
  <dataValidations disablePrompts="1" count="5">
    <dataValidation type="list" allowBlank="1" showInputMessage="1" showErrorMessage="1" sqref="F9:I9">
      <formula1>MDATA</formula1>
    </dataValidation>
    <dataValidation type="list" allowBlank="1" showInputMessage="1" showErrorMessage="1" sqref="D3">
      <formula1>OSR</formula1>
    </dataValidation>
    <dataValidation type="list" allowBlank="1" showInputMessage="1" showErrorMessage="1" sqref="D4">
      <formula1>OSR</formula1>
    </dataValidation>
    <dataValidation type="list" allowBlank="1" showInputMessage="1" showErrorMessage="1" sqref="D5">
      <formula1>DIG_FILT</formula1>
    </dataValidation>
    <dataValidation type="list" allowBlank="1" showInputMessage="1" showErrorMessage="1" sqref="D6">
      <formula1>BDR</formula1>
    </dataValidation>
  </dataValidations>
  <pageMargins left="0.7" right="0.7" top="0.75" bottom="0.75" header="0.3" footer="0.3"/>
  <pageSetup paperSize="2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4</vt:i4>
      </vt:variant>
    </vt:vector>
  </HeadingPairs>
  <TitlesOfParts>
    <vt:vector size="6" baseType="lpstr">
      <vt:lpstr>Single Measurement Mode</vt:lpstr>
      <vt:lpstr>Burst Mode</vt:lpstr>
      <vt:lpstr>BDR</vt:lpstr>
      <vt:lpstr>DIG_FILT</vt:lpstr>
      <vt:lpstr>MDATA</vt:lpstr>
      <vt:lpstr>OSR</vt:lpstr>
    </vt:vector>
  </TitlesOfParts>
  <Company>Melexis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Boury</dc:creator>
  <cp:lastModifiedBy>rh</cp:lastModifiedBy>
  <dcterms:created xsi:type="dcterms:W3CDTF">2014-04-17T13:15:40Z</dcterms:created>
  <dcterms:modified xsi:type="dcterms:W3CDTF">2018-09-16T20:02:01Z</dcterms:modified>
</cp:coreProperties>
</file>