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3715" windowHeight="10050"/>
  </bookViews>
  <sheets>
    <sheet name="calculate T, P and H BME280" sheetId="6" r:id="rId1"/>
  </sheets>
  <externalReferences>
    <externalReference r:id="rId2"/>
  </externalReferences>
  <definedNames>
    <definedName name="__B3">#REF!</definedName>
    <definedName name="__X1">#REF!</definedName>
    <definedName name="__X2">#REF!</definedName>
    <definedName name="__X3">#REF!</definedName>
    <definedName name="_B5">#REF!</definedName>
    <definedName name="_bbb5">#REF!</definedName>
    <definedName name="_X1">#REF!</definedName>
    <definedName name="_X2">#REF!</definedName>
    <definedName name="_xx1">#REF!</definedName>
    <definedName name="_xx2">#REF!</definedName>
    <definedName name="AC1_EEPROM">#REF!</definedName>
    <definedName name="AC2_EEPROM">#REF!</definedName>
    <definedName name="AC3_EEPROM">#REF!</definedName>
    <definedName name="AC4_EEPROM">#REF!</definedName>
    <definedName name="AC5_EEPROM">#REF!</definedName>
    <definedName name="AC6_EEPROM">#REF!</definedName>
    <definedName name="ADC_H">#REF!</definedName>
    <definedName name="B1_EEPROM">#REF!</definedName>
    <definedName name="B2_EEPROM">#REF!</definedName>
    <definedName name="B6_var">#REF!</definedName>
    <definedName name="Ch">#REF!</definedName>
    <definedName name="Cint_exact">#REF!</definedName>
    <definedName name="cword00">#REF!</definedName>
    <definedName name="DIG_H1">'calculate T, P and H BME280'!$D$20</definedName>
    <definedName name="DIG_H2">'calculate T, P and H BME280'!$D$21</definedName>
    <definedName name="DIG_H3">'calculate T, P and H BME280'!$D$22</definedName>
    <definedName name="DIG_H4">'calculate T, P and H BME280'!$D$23</definedName>
    <definedName name="DIG_H5">'calculate T, P and H BME280'!$D$24</definedName>
    <definedName name="DIG_H6">'calculate T, P and H BME280'!$D$25</definedName>
    <definedName name="dig_P1">'calculate T, P and H BME280'!$D$10</definedName>
    <definedName name="dig_P2">'calculate T, P and H BME280'!$D$11</definedName>
    <definedName name="dig_P3">'calculate T, P and H BME280'!$D$12</definedName>
    <definedName name="dig_P4">'calculate T, P and H BME280'!$D$13</definedName>
    <definedName name="dig_P5">'calculate T, P and H BME280'!$D$14</definedName>
    <definedName name="dig_P6">'calculate T, P and H BME280'!$D$15</definedName>
    <definedName name="dig_P7">'calculate T, P and H BME280'!$D$16</definedName>
    <definedName name="dig_P8">'calculate T, P and H BME280'!$D$17</definedName>
    <definedName name="dig_P9">'calculate T, P and H BME280'!$D$18</definedName>
    <definedName name="dig_T1">'calculate T, P and H BME280'!$D$6</definedName>
    <definedName name="dig_T2">'calculate T, P and H BME280'!$D$7</definedName>
    <definedName name="dig_T3">'calculate T, P and H BME280'!$D$8</definedName>
    <definedName name="edde">#REF!</definedName>
    <definedName name="hLin">#REF!</definedName>
    <definedName name="hLin2_h">#REF!</definedName>
    <definedName name="Hoff">#REF!</definedName>
    <definedName name="Hsens">#REF!</definedName>
    <definedName name="MB_EEPROM">#REF!</definedName>
    <definedName name="MC_EEPROM">#REF!</definedName>
    <definedName name="MD_EEPROM">#REF!</definedName>
    <definedName name="n_samples">#REF!</definedName>
    <definedName name="O">#REF!</definedName>
    <definedName name="O_h">#REF!</definedName>
    <definedName name="osrs">#REF!</definedName>
    <definedName name="oss">#REF!</definedName>
    <definedName name="par_b">#REF!</definedName>
    <definedName name="par_c">#REF!</definedName>
    <definedName name="par_d">#REF!</definedName>
    <definedName name="Rnull">'[1]R 276,6mV ISRLIN'!$M$5</definedName>
    <definedName name="S_h">#REF!</definedName>
    <definedName name="sdsd">#REF!</definedName>
    <definedName name="Sens">#REF!</definedName>
    <definedName name="t_asic">#REF!</definedName>
    <definedName name="t_fine">'calculate T, P and H BME280'!$D$37</definedName>
    <definedName name="t_sens">#REF!</definedName>
    <definedName name="TC1O">#REF!</definedName>
    <definedName name="TC1O_h">#REF!</definedName>
    <definedName name="TC1S">#REF!</definedName>
    <definedName name="TC1S_h">#REF!</definedName>
    <definedName name="TC2S">#REF!</definedName>
    <definedName name="TC2S_h">#REF!</definedName>
    <definedName name="TK1R">#REF!</definedName>
    <definedName name="UH_16">'calculate T, P and H BME280'!$D$31</definedName>
    <definedName name="UP_20">'calculate T, P and H BME280'!$D$30</definedName>
    <definedName name="UPtot">#REF!</definedName>
    <definedName name="UT">#REF!</definedName>
    <definedName name="UT_20">'calculate T, P and H BME280'!$D$29</definedName>
    <definedName name="UT_new">'calculate T, P and H BME280'!#REF!</definedName>
    <definedName name="var_a">#REF!</definedName>
    <definedName name="var_b">#REF!</definedName>
    <definedName name="var_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6"/>
  <c r="D36"/>
  <c r="D35"/>
  <c r="D37" l="1"/>
  <c r="D55" s="1"/>
  <c r="D56" s="1"/>
  <c r="D57" s="1"/>
  <c r="D58" s="1"/>
  <c r="D38"/>
  <c r="D39" s="1"/>
  <c r="D41" l="1"/>
  <c r="D42" s="1"/>
  <c r="D43" s="1"/>
  <c r="D44" s="1"/>
  <c r="D45"/>
  <c r="D46" s="1"/>
  <c r="D48" l="1"/>
  <c r="D50" s="1"/>
  <c r="D49" l="1"/>
  <c r="D51" s="1"/>
  <c r="D52" s="1"/>
  <c r="D53" l="1"/>
</calcChain>
</file>

<file path=xl/sharedStrings.xml><?xml version="1.0" encoding="utf-8"?>
<sst xmlns="http://schemas.openxmlformats.org/spreadsheetml/2006/main" count="126" uniqueCount="93">
  <si>
    <t>0x88 / 0x89</t>
  </si>
  <si>
    <t>0x90 / 0x91</t>
  </si>
  <si>
    <t>0x92 / 0x93</t>
  </si>
  <si>
    <t>0x8A / 0x8B</t>
  </si>
  <si>
    <t>0x8C / 0x8D</t>
  </si>
  <si>
    <t>0x8E / 0x8F</t>
  </si>
  <si>
    <t>0x94 / 0x95</t>
  </si>
  <si>
    <t>0x96 / 0x97</t>
  </si>
  <si>
    <t>0x98 / 0x99</t>
  </si>
  <si>
    <t>0x9A / 0x9B</t>
  </si>
  <si>
    <t>0x9C / 0x9D</t>
  </si>
  <si>
    <t>0x9E / 0x9F</t>
  </si>
  <si>
    <t>Value</t>
  </si>
  <si>
    <t>Type</t>
  </si>
  <si>
    <t>UT [20 bit]</t>
  </si>
  <si>
    <t>UP [20 bit]</t>
  </si>
  <si>
    <t>dig_T1</t>
  </si>
  <si>
    <t>dig_T2</t>
  </si>
  <si>
    <t>dig_T3</t>
  </si>
  <si>
    <t>dig_P1</t>
  </si>
  <si>
    <t>dig_P2</t>
  </si>
  <si>
    <t>dig_P3</t>
  </si>
  <si>
    <t>dig_P4</t>
  </si>
  <si>
    <t>dig_P5</t>
  </si>
  <si>
    <t>dig_P6</t>
  </si>
  <si>
    <t>dig_P7</t>
  </si>
  <si>
    <t>dig_P8</t>
  </si>
  <si>
    <t>dig_P9</t>
  </si>
  <si>
    <t>Name</t>
  </si>
  <si>
    <r>
      <t>var1  = (((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)adc_T)/16384.0 -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)dig_T1)/1024.0) *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)dig_T2);</t>
    </r>
  </si>
  <si>
    <t>t_fine = (BMP280_S32_t)(var1 + var2);</t>
  </si>
  <si>
    <t>T  = (var1 + var2) / 5120.0;</t>
  </si>
  <si>
    <r>
      <t>var1 =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)t_fine/2.0) - 64000.0;</t>
    </r>
  </si>
  <si>
    <r>
      <t>var2 = var1 * var1 *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)dig_P6) / 32768.0;</t>
    </r>
  </si>
  <si>
    <r>
      <t>var2 = var2 + var1 *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)dig_P5) * 2.0;</t>
    </r>
  </si>
  <si>
    <r>
      <t>var2 = (var2/4.0)+(((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)dig_P4) * 65536.0);</t>
    </r>
  </si>
  <si>
    <r>
      <t>var1 = (((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)dig_P3) * var1 * var1 / 524288.0 +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)dig_P2) * var1) / 524288.0;</t>
    </r>
  </si>
  <si>
    <r>
      <t>var1 = (1.0 + var1 / 32768.0)*((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)dig_P1);</t>
    </r>
  </si>
  <si>
    <r>
      <t>p = 1048576.0 - 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)adc_P;</t>
    </r>
  </si>
  <si>
    <t>p = (p - (var2 / 4096.0)) * 6250.0 / var1;</t>
  </si>
  <si>
    <r>
      <t>var1 =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)dig_P9) * p * p / 2147483648.0;</t>
    </r>
  </si>
  <si>
    <r>
      <t>var2 = p *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)dig_P8) / 32768.0;</t>
    </r>
  </si>
  <si>
    <r>
      <t>p = p + (var1 + var2 +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)dig_P7)) / 16.0;</t>
    </r>
  </si>
  <si>
    <t xml:space="preserve">var1 = </t>
  </si>
  <si>
    <r>
      <t>var2  = ((((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)adc_T)/131072.0 - 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)dig_T1)/8192.0) * (((double)adc_T)/131072.0 - ((double) dig_T1)/8192.0)) * ((double)dig_T3);</t>
    </r>
  </si>
  <si>
    <t xml:space="preserve">var2 = </t>
  </si>
  <si>
    <t xml:space="preserve">tfine = </t>
  </si>
  <si>
    <t xml:space="preserve">T = </t>
  </si>
  <si>
    <t xml:space="preserve">p = </t>
  </si>
  <si>
    <t>Pressure [Pa]</t>
  </si>
  <si>
    <t>Pressure [1/256 Pa]</t>
  </si>
  <si>
    <t>Temperature [°C]</t>
  </si>
  <si>
    <t>Temperature [1/100 °C]</t>
  </si>
  <si>
    <t>Register Address (LSB / MSB)</t>
  </si>
  <si>
    <t>Sample trimming values</t>
  </si>
  <si>
    <t>Sample measurement values</t>
  </si>
  <si>
    <t>Register Address (LSB / MSB / XLSB)</t>
  </si>
  <si>
    <t>0xF7 / 0xF8 / 0xF9[7:4]</t>
  </si>
  <si>
    <t>0xFA / 0xFB / 0xFC[7:4]</t>
  </si>
  <si>
    <t>signed long (*)</t>
  </si>
  <si>
    <t>(*) Value is always positive, even though the compensation functions expect a signed integer as input</t>
  </si>
  <si>
    <t>int64 result (**):</t>
  </si>
  <si>
    <t>integer result (**):</t>
  </si>
  <si>
    <t>int32 result (**):</t>
  </si>
  <si>
    <t>(**) The actual result of the integer calculation may deviate slightly from the values shown here due to integer calculation rounding errors</t>
  </si>
  <si>
    <t>S8</t>
  </si>
  <si>
    <t>S12</t>
  </si>
  <si>
    <t>U8</t>
  </si>
  <si>
    <t>S16</t>
  </si>
  <si>
    <t>0xFD / 0xFE</t>
  </si>
  <si>
    <t>UH [16 bit]</t>
  </si>
  <si>
    <t xml:space="preserve">Relative humidity = </t>
  </si>
  <si>
    <t>Humidity [%rH]</t>
  </si>
  <si>
    <t>Humidity [1/1024 %rH]</t>
  </si>
  <si>
    <t>U16</t>
  </si>
  <si>
    <t>dig_H1</t>
  </si>
  <si>
    <t>dig_H2</t>
  </si>
  <si>
    <t>dig_H3</t>
  </si>
  <si>
    <t>dig_H4</t>
  </si>
  <si>
    <t>dig_H5</t>
  </si>
  <si>
    <t>dig_H6</t>
  </si>
  <si>
    <t>0xE3</t>
  </si>
  <si>
    <t>0xE7</t>
  </si>
  <si>
    <t>0xA1</t>
  </si>
  <si>
    <t>0xE1 / 0xE2</t>
  </si>
  <si>
    <t>0xE5[3:0] / 0xE4</t>
  </si>
  <si>
    <t>0xE5[7:4] / 0xE6</t>
  </si>
  <si>
    <t>oubl</t>
  </si>
  <si>
    <t xml:space="preserve">h = </t>
  </si>
  <si>
    <r>
      <t>h = (((</t>
    </r>
    <r>
      <rPr>
        <sz val="7"/>
        <color indexed="12"/>
        <rFont val="Courier New"/>
        <family val="3"/>
      </rPr>
      <t>double</t>
    </r>
    <r>
      <rPr>
        <sz val="7"/>
        <rFont val="Courier New"/>
        <family val="3"/>
      </rPr>
      <t>)t_fine)-76800.0);</t>
    </r>
  </si>
  <si>
    <t>h = (adc_H-(((double)dig_H4)*64.0+((double)dig_H5) / 16384.0 * h))*(((double)dig_H2)/65536.0*(1.0 + ((double)dig_H6)/67108864.0*h*(1.0+((double)dig_H3)/67108864.0*h)));</t>
  </si>
  <si>
    <t>h = h * (1.0-((double)dig_H1)*h/524288.0);</t>
  </si>
  <si>
    <t>Calculation of pressure, temperature and humidity
for BME280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</si>
</sst>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7"/>
      <name val="Courier New"/>
      <family val="3"/>
    </font>
    <font>
      <sz val="7"/>
      <color indexed="12"/>
      <name val="Courier New"/>
      <family val="3"/>
    </font>
    <font>
      <b/>
      <sz val="14"/>
      <name val="Arial"/>
      <family val="2"/>
    </font>
    <font>
      <sz val="9"/>
      <color theme="0" tint="-0.249977111117893"/>
      <name val="Arial"/>
      <family val="2"/>
    </font>
    <font>
      <sz val="7"/>
      <color rgb="FF0000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Fill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Fill="1" applyAlignment="1">
      <alignment horizontal="right"/>
    </xf>
    <xf numFmtId="0" fontId="1" fillId="0" borderId="0" xfId="0" applyFont="1" applyFill="1" applyBorder="1"/>
    <xf numFmtId="2" fontId="1" fillId="0" borderId="0" xfId="0" applyNumberFormat="1" applyFont="1"/>
    <xf numFmtId="2" fontId="2" fillId="0" borderId="0" xfId="0" applyNumberFormat="1" applyFont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1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2" xfId="0" applyFont="1" applyBorder="1" applyAlignment="1"/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1" xfId="0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2" fillId="0" borderId="0" xfId="0" applyNumberFormat="1" applyFont="1"/>
    <xf numFmtId="1" fontId="2" fillId="0" borderId="0" xfId="0" applyNumberFormat="1" applyFont="1"/>
    <xf numFmtId="0" fontId="2" fillId="0" borderId="0" xfId="0" applyFont="1" applyBorder="1" applyAlignment="1">
      <alignment horizontal="center"/>
    </xf>
    <xf numFmtId="11" fontId="1" fillId="0" borderId="1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0" fontId="4" fillId="0" borderId="0" xfId="0" applyFont="1"/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1" fontId="2" fillId="0" borderId="4" xfId="0" applyNumberFormat="1" applyFont="1" applyFill="1" applyBorder="1" applyAlignment="1">
      <alignment horizontal="center" vertical="center"/>
    </xf>
    <xf numFmtId="11" fontId="2" fillId="0" borderId="5" xfId="0" applyNumberFormat="1" applyFont="1" applyFill="1" applyBorder="1" applyAlignment="1">
      <alignment horizontal="center" vertical="center"/>
    </xf>
    <xf numFmtId="11" fontId="2" fillId="0" borderId="6" xfId="0" applyNumberFormat="1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92A0B9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A0B9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dfs\rtdfs\External\03_IC_Design_Simulation\ASIC\EM\Bosch_resistive_sensor_temperature_fit_EM_Hy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 276,6mV ISRLIN"/>
    </sheetNames>
    <sheetDataSet>
      <sheetData sheetId="0">
        <row r="5">
          <cell r="M5">
            <v>23152.672956433562</v>
          </cell>
        </row>
      </sheetData>
    </sheetDataSet>
  </externalBook>
</externalLink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4"/>
  <sheetViews>
    <sheetView tabSelected="1" zoomScale="145" zoomScaleNormal="145" workbookViewId="0">
      <selection activeCell="B2" sqref="B2:E2"/>
    </sheetView>
  </sheetViews>
  <sheetFormatPr defaultColWidth="11.42578125" defaultRowHeight="12"/>
  <cols>
    <col min="1" max="1" width="2.28515625" style="1" customWidth="1"/>
    <col min="2" max="2" width="30.42578125" style="3" bestFit="1" customWidth="1"/>
    <col min="3" max="3" width="12.7109375" style="3" customWidth="1"/>
    <col min="4" max="4" width="14" style="1" bestFit="1" customWidth="1"/>
    <col min="5" max="5" width="20.7109375" style="3" bestFit="1" customWidth="1"/>
    <col min="6" max="6" width="84" style="3" bestFit="1" customWidth="1"/>
    <col min="7" max="7" width="43.42578125" style="1" bestFit="1" customWidth="1"/>
    <col min="8" max="8" width="11.42578125" style="1"/>
    <col min="9" max="9" width="15.85546875" style="1" customWidth="1"/>
    <col min="10" max="16384" width="11.42578125" style="1"/>
  </cols>
  <sheetData>
    <row r="1" spans="1:6">
      <c r="B1" s="1"/>
      <c r="C1" s="1"/>
      <c r="D1" s="4"/>
      <c r="E1" s="4"/>
      <c r="F1" s="1"/>
    </row>
    <row r="2" spans="1:6" ht="33" customHeight="1">
      <c r="B2" s="37" t="s">
        <v>92</v>
      </c>
      <c r="C2" s="38"/>
      <c r="D2" s="38"/>
      <c r="E2" s="38"/>
      <c r="F2" s="1"/>
    </row>
    <row r="3" spans="1:6">
      <c r="B3" s="27"/>
      <c r="C3" s="27"/>
      <c r="D3" s="27"/>
      <c r="E3" s="27"/>
      <c r="F3" s="1"/>
    </row>
    <row r="4" spans="1:6">
      <c r="B4" s="39" t="s">
        <v>54</v>
      </c>
      <c r="C4" s="39"/>
      <c r="D4" s="39"/>
      <c r="E4" s="39"/>
      <c r="F4" s="1"/>
    </row>
    <row r="5" spans="1:6">
      <c r="A5" s="9"/>
      <c r="B5" s="33" t="s">
        <v>53</v>
      </c>
      <c r="C5" s="34" t="s">
        <v>28</v>
      </c>
      <c r="D5" s="34" t="s">
        <v>12</v>
      </c>
      <c r="E5" s="34" t="s">
        <v>13</v>
      </c>
      <c r="F5" s="1"/>
    </row>
    <row r="6" spans="1:6" ht="12.75" customHeight="1">
      <c r="A6" s="9"/>
      <c r="B6" s="28" t="s">
        <v>0</v>
      </c>
      <c r="C6" s="14" t="s">
        <v>16</v>
      </c>
      <c r="D6" s="21">
        <v>28249</v>
      </c>
      <c r="E6" s="31" t="s">
        <v>74</v>
      </c>
      <c r="F6" s="1"/>
    </row>
    <row r="7" spans="1:6" ht="12.75" customHeight="1">
      <c r="A7" s="9"/>
      <c r="B7" s="28" t="s">
        <v>3</v>
      </c>
      <c r="C7" s="14" t="s">
        <v>17</v>
      </c>
      <c r="D7" s="21">
        <v>26409</v>
      </c>
      <c r="E7" s="31" t="s">
        <v>68</v>
      </c>
      <c r="F7" s="1"/>
    </row>
    <row r="8" spans="1:6">
      <c r="A8" s="9"/>
      <c r="B8" s="28" t="s">
        <v>4</v>
      </c>
      <c r="C8" s="14" t="s">
        <v>18</v>
      </c>
      <c r="D8" s="21">
        <v>50</v>
      </c>
      <c r="E8" s="31" t="s">
        <v>68</v>
      </c>
      <c r="F8" s="1"/>
    </row>
    <row r="9" spans="1:6">
      <c r="A9" s="9"/>
      <c r="B9" s="28"/>
      <c r="C9" s="14"/>
      <c r="D9" s="21"/>
      <c r="E9" s="31"/>
      <c r="F9" s="1"/>
    </row>
    <row r="10" spans="1:6">
      <c r="A10" s="9"/>
      <c r="B10" s="28" t="s">
        <v>5</v>
      </c>
      <c r="C10" s="14" t="s">
        <v>19</v>
      </c>
      <c r="D10" s="22">
        <v>37067</v>
      </c>
      <c r="E10" s="31" t="s">
        <v>74</v>
      </c>
      <c r="F10" s="1"/>
    </row>
    <row r="11" spans="1:6">
      <c r="A11" s="9"/>
      <c r="B11" s="28" t="s">
        <v>1</v>
      </c>
      <c r="C11" s="14" t="s">
        <v>20</v>
      </c>
      <c r="D11" s="22">
        <v>-10730</v>
      </c>
      <c r="E11" s="31" t="s">
        <v>68</v>
      </c>
      <c r="F11" s="1"/>
    </row>
    <row r="12" spans="1:6">
      <c r="A12" s="9"/>
      <c r="B12" s="28" t="s">
        <v>2</v>
      </c>
      <c r="C12" s="14" t="s">
        <v>21</v>
      </c>
      <c r="D12" s="22">
        <v>3024</v>
      </c>
      <c r="E12" s="31" t="s">
        <v>68</v>
      </c>
      <c r="F12" s="1"/>
    </row>
    <row r="13" spans="1:6">
      <c r="A13" s="9"/>
      <c r="B13" s="28" t="s">
        <v>6</v>
      </c>
      <c r="C13" s="14" t="s">
        <v>22</v>
      </c>
      <c r="D13" s="22">
        <v>8325</v>
      </c>
      <c r="E13" s="31" t="s">
        <v>68</v>
      </c>
      <c r="F13" s="1"/>
    </row>
    <row r="14" spans="1:6">
      <c r="A14" s="9"/>
      <c r="B14" s="28" t="s">
        <v>7</v>
      </c>
      <c r="C14" s="14" t="s">
        <v>23</v>
      </c>
      <c r="D14" s="22">
        <v>-150</v>
      </c>
      <c r="E14" s="31" t="s">
        <v>68</v>
      </c>
      <c r="F14" s="1"/>
    </row>
    <row r="15" spans="1:6">
      <c r="A15" s="9"/>
      <c r="B15" s="28" t="s">
        <v>8</v>
      </c>
      <c r="C15" s="14" t="s">
        <v>24</v>
      </c>
      <c r="D15" s="22">
        <v>-7</v>
      </c>
      <c r="E15" s="31" t="s">
        <v>68</v>
      </c>
      <c r="F15" s="1"/>
    </row>
    <row r="16" spans="1:6">
      <c r="A16" s="9"/>
      <c r="B16" s="28" t="s">
        <v>9</v>
      </c>
      <c r="C16" s="14" t="s">
        <v>25</v>
      </c>
      <c r="D16" s="21">
        <v>12300</v>
      </c>
      <c r="E16" s="31" t="s">
        <v>68</v>
      </c>
      <c r="F16" s="1"/>
    </row>
    <row r="17" spans="1:7">
      <c r="A17" s="9"/>
      <c r="B17" s="28" t="s">
        <v>10</v>
      </c>
      <c r="C17" s="14" t="s">
        <v>26</v>
      </c>
      <c r="D17" s="21">
        <v>-12000</v>
      </c>
      <c r="E17" s="31" t="s">
        <v>68</v>
      </c>
      <c r="F17" s="1"/>
    </row>
    <row r="18" spans="1:7">
      <c r="A18" s="9"/>
      <c r="B18" s="28" t="s">
        <v>11</v>
      </c>
      <c r="C18" s="14" t="s">
        <v>27</v>
      </c>
      <c r="D18" s="21">
        <v>5000</v>
      </c>
      <c r="E18" s="31" t="s">
        <v>68</v>
      </c>
      <c r="F18" s="1"/>
    </row>
    <row r="19" spans="1:7">
      <c r="A19" s="9"/>
      <c r="B19" s="28"/>
      <c r="C19" s="14"/>
      <c r="D19" s="21"/>
      <c r="E19" s="31"/>
      <c r="F19" s="1"/>
    </row>
    <row r="20" spans="1:7" ht="12.75">
      <c r="A20" s="9"/>
      <c r="B20" s="28" t="s">
        <v>83</v>
      </c>
      <c r="C20" s="14" t="s">
        <v>75</v>
      </c>
      <c r="D20" s="21">
        <v>75</v>
      </c>
      <c r="E20" s="31" t="s">
        <v>67</v>
      </c>
      <c r="F20" s="35"/>
      <c r="G20"/>
    </row>
    <row r="21" spans="1:7" ht="12.75">
      <c r="A21" s="9"/>
      <c r="B21" s="28" t="s">
        <v>84</v>
      </c>
      <c r="C21" s="14" t="s">
        <v>76</v>
      </c>
      <c r="D21" s="21">
        <v>326</v>
      </c>
      <c r="E21" s="31" t="s">
        <v>68</v>
      </c>
      <c r="F21" s="35"/>
      <c r="G21"/>
    </row>
    <row r="22" spans="1:7" ht="12.75">
      <c r="A22" s="9"/>
      <c r="B22" s="28" t="s">
        <v>81</v>
      </c>
      <c r="C22" s="14" t="s">
        <v>77</v>
      </c>
      <c r="D22" s="21">
        <v>0</v>
      </c>
      <c r="E22" s="31" t="s">
        <v>67</v>
      </c>
      <c r="F22" s="35"/>
      <c r="G22"/>
    </row>
    <row r="23" spans="1:7" ht="12.75">
      <c r="A23" s="9"/>
      <c r="B23" s="28" t="s">
        <v>85</v>
      </c>
      <c r="C23" s="14" t="s">
        <v>78</v>
      </c>
      <c r="D23" s="21">
        <v>420</v>
      </c>
      <c r="E23" s="31" t="s">
        <v>66</v>
      </c>
      <c r="F23" s="35"/>
      <c r="G23"/>
    </row>
    <row r="24" spans="1:7" ht="12.75">
      <c r="A24" s="9"/>
      <c r="B24" s="28" t="s">
        <v>86</v>
      </c>
      <c r="C24" s="14" t="s">
        <v>79</v>
      </c>
      <c r="D24" s="21">
        <v>50</v>
      </c>
      <c r="E24" s="31" t="s">
        <v>66</v>
      </c>
      <c r="F24" s="35"/>
      <c r="G24"/>
    </row>
    <row r="25" spans="1:7" ht="12.75" customHeight="1">
      <c r="A25" s="9"/>
      <c r="B25" s="28" t="s">
        <v>82</v>
      </c>
      <c r="C25" s="14" t="s">
        <v>80</v>
      </c>
      <c r="D25" s="21">
        <v>30</v>
      </c>
      <c r="E25" s="31" t="s">
        <v>65</v>
      </c>
      <c r="F25" s="35"/>
      <c r="G25"/>
    </row>
    <row r="26" spans="1:7" ht="12.75">
      <c r="A26" s="9"/>
      <c r="B26" s="29"/>
      <c r="C26" s="30"/>
      <c r="D26" s="32"/>
      <c r="E26" s="30"/>
      <c r="F26" s="35"/>
      <c r="G26"/>
    </row>
    <row r="27" spans="1:7">
      <c r="A27" s="9"/>
      <c r="B27" s="40" t="s">
        <v>55</v>
      </c>
      <c r="C27" s="41"/>
      <c r="D27" s="41"/>
      <c r="E27" s="42"/>
      <c r="F27" s="1"/>
    </row>
    <row r="28" spans="1:7">
      <c r="A28" s="9"/>
      <c r="B28" s="33" t="s">
        <v>56</v>
      </c>
      <c r="C28" s="34" t="s">
        <v>28</v>
      </c>
      <c r="D28" s="34" t="s">
        <v>12</v>
      </c>
      <c r="E28" s="34" t="s">
        <v>13</v>
      </c>
      <c r="F28" s="1"/>
    </row>
    <row r="29" spans="1:7">
      <c r="A29" s="9"/>
      <c r="B29" s="14" t="s">
        <v>57</v>
      </c>
      <c r="C29" s="14" t="s">
        <v>14</v>
      </c>
      <c r="D29" s="17">
        <v>543610</v>
      </c>
      <c r="E29" s="16" t="s">
        <v>59</v>
      </c>
      <c r="F29" s="1" t="s">
        <v>60</v>
      </c>
    </row>
    <row r="30" spans="1:7">
      <c r="A30" s="9"/>
      <c r="B30" s="14" t="s">
        <v>58</v>
      </c>
      <c r="C30" s="14" t="s">
        <v>15</v>
      </c>
      <c r="D30" s="17">
        <v>319806</v>
      </c>
      <c r="E30" s="16" t="s">
        <v>59</v>
      </c>
      <c r="F30" s="1" t="s">
        <v>60</v>
      </c>
    </row>
    <row r="31" spans="1:7">
      <c r="A31" s="9"/>
      <c r="B31" s="14" t="s">
        <v>69</v>
      </c>
      <c r="C31" s="14" t="s">
        <v>70</v>
      </c>
      <c r="D31" s="17">
        <v>36633</v>
      </c>
      <c r="E31" s="16" t="s">
        <v>59</v>
      </c>
      <c r="F31" s="1" t="s">
        <v>60</v>
      </c>
    </row>
    <row r="32" spans="1:7">
      <c r="C32" s="1"/>
      <c r="D32" s="18"/>
      <c r="E32" s="18"/>
      <c r="F32" s="1"/>
    </row>
    <row r="33" spans="2:9">
      <c r="C33" s="1"/>
      <c r="E33" s="1"/>
      <c r="F33" s="1"/>
    </row>
    <row r="34" spans="2:9">
      <c r="C34" s="1"/>
      <c r="E34" s="1"/>
      <c r="F34" s="1"/>
    </row>
    <row r="35" spans="2:9">
      <c r="C35" s="5" t="s">
        <v>43</v>
      </c>
      <c r="D35" s="1">
        <f>((UT_20)/16384 - (dig_T1)/1024) * (dig_T2)</f>
        <v>147689.88244628906</v>
      </c>
      <c r="E35" s="1"/>
      <c r="F35" s="23" t="s">
        <v>29</v>
      </c>
    </row>
    <row r="36" spans="2:9">
      <c r="B36" s="2"/>
      <c r="C36" s="5" t="s">
        <v>45</v>
      </c>
      <c r="D36" s="1">
        <f>(((UT_20)/131072-(dig_T1)/8192)*((UT_20)/131072-(dig_T1)/8192))*(dig_T3)</f>
        <v>24.433608271647245</v>
      </c>
      <c r="E36" s="1"/>
      <c r="F36" s="23" t="s">
        <v>44</v>
      </c>
    </row>
    <row r="37" spans="2:9">
      <c r="B37" s="2"/>
      <c r="C37" s="5" t="s">
        <v>46</v>
      </c>
      <c r="D37" s="1">
        <f>D35+D36</f>
        <v>147714.31605456071</v>
      </c>
      <c r="E37" s="1"/>
      <c r="F37" s="23" t="s">
        <v>30</v>
      </c>
      <c r="G37" s="23"/>
    </row>
    <row r="38" spans="2:9">
      <c r="B38" s="2"/>
      <c r="C38" s="5" t="s">
        <v>47</v>
      </c>
      <c r="D38" s="25">
        <f>(D35+D36)/5120</f>
        <v>28.850452354406389</v>
      </c>
      <c r="E38" s="19" t="s">
        <v>51</v>
      </c>
      <c r="F38" s="23" t="s">
        <v>31</v>
      </c>
    </row>
    <row r="39" spans="2:9">
      <c r="B39" s="1"/>
      <c r="C39" s="5" t="s">
        <v>62</v>
      </c>
      <c r="D39" s="15">
        <f>100*D38</f>
        <v>2885.0452354406389</v>
      </c>
      <c r="E39" s="19" t="s">
        <v>52</v>
      </c>
      <c r="F39" s="1"/>
    </row>
    <row r="40" spans="2:9">
      <c r="B40" s="1"/>
      <c r="D40" s="11"/>
      <c r="F40" s="1"/>
    </row>
    <row r="41" spans="2:9">
      <c r="B41" s="1"/>
      <c r="C41" s="5" t="s">
        <v>43</v>
      </c>
      <c r="D41" s="1">
        <f xml:space="preserve"> (t_fine/2) - 64000</f>
        <v>9857.1580272803549</v>
      </c>
      <c r="E41" s="5"/>
      <c r="F41" s="23" t="s">
        <v>32</v>
      </c>
    </row>
    <row r="42" spans="2:9" ht="12.75" customHeight="1">
      <c r="B42" s="1"/>
      <c r="C42" s="5" t="s">
        <v>45</v>
      </c>
      <c r="D42" s="1">
        <f xml:space="preserve"> D41 * D41 * (dig_P6) / 32768</f>
        <v>-20756.376666975182</v>
      </c>
      <c r="E42" s="5"/>
      <c r="F42" s="23" t="s">
        <v>33</v>
      </c>
      <c r="H42"/>
      <c r="I42"/>
    </row>
    <row r="43" spans="2:9" ht="12.75">
      <c r="B43" s="1"/>
      <c r="C43" s="5" t="s">
        <v>45</v>
      </c>
      <c r="D43" s="1">
        <f>D42+D41 * (dig_P5) * 2</f>
        <v>-2977903.7848510817</v>
      </c>
      <c r="E43" s="20"/>
      <c r="F43" s="23" t="s">
        <v>34</v>
      </c>
      <c r="I43"/>
    </row>
    <row r="44" spans="2:9">
      <c r="B44" s="1"/>
      <c r="C44" s="5" t="s">
        <v>45</v>
      </c>
      <c r="D44" s="1">
        <f xml:space="preserve"> (D43/4)+((dig_P4) * 65536)</f>
        <v>544842724.05378723</v>
      </c>
      <c r="E44" s="20"/>
      <c r="F44" s="23" t="s">
        <v>35</v>
      </c>
    </row>
    <row r="45" spans="2:9" ht="12.75">
      <c r="B45" s="1"/>
      <c r="C45" s="5" t="s">
        <v>43</v>
      </c>
      <c r="D45" s="1">
        <f xml:space="preserve"> ((dig_P3) * D41 * D41 / 524288 + (dig_P2) * D41) / 524288</f>
        <v>-200.66620533506369</v>
      </c>
      <c r="E45" s="20"/>
      <c r="F45" s="23" t="s">
        <v>36</v>
      </c>
      <c r="I45"/>
    </row>
    <row r="46" spans="2:9" ht="12.75">
      <c r="B46" s="1"/>
      <c r="C46" s="5" t="s">
        <v>43</v>
      </c>
      <c r="D46" s="1">
        <f xml:space="preserve"> (1 + D45 / 32768)*(dig_P1)</f>
        <v>36840.007378138587</v>
      </c>
      <c r="E46" s="20"/>
      <c r="F46" s="23" t="s">
        <v>37</v>
      </c>
      <c r="I46"/>
    </row>
    <row r="47" spans="2:9" ht="12.75">
      <c r="B47" s="1"/>
      <c r="C47" s="5" t="s">
        <v>48</v>
      </c>
      <c r="D47" s="1">
        <f xml:space="preserve"> 1048576 - UP_20</f>
        <v>728770</v>
      </c>
      <c r="E47" s="20"/>
      <c r="F47" s="23" t="s">
        <v>38</v>
      </c>
      <c r="G47" s="24"/>
      <c r="I47"/>
    </row>
    <row r="48" spans="2:9" ht="12.75">
      <c r="B48" s="1"/>
      <c r="C48" s="5" t="s">
        <v>48</v>
      </c>
      <c r="D48" s="1">
        <f xml:space="preserve"> (D47 - (D44 / 4096)) * 6250 / D46</f>
        <v>101070.78540793362</v>
      </c>
      <c r="E48" s="20"/>
      <c r="F48" s="23" t="s">
        <v>39</v>
      </c>
      <c r="H48"/>
      <c r="I48"/>
    </row>
    <row r="49" spans="2:9" ht="12.75">
      <c r="B49" s="1"/>
      <c r="C49" s="5" t="s">
        <v>43</v>
      </c>
      <c r="D49" s="1">
        <f xml:space="preserve"> (dig_P9) * D48 * D48 / 2147483648</f>
        <v>23784.357269705666</v>
      </c>
      <c r="E49" s="20"/>
      <c r="F49" s="23" t="s">
        <v>40</v>
      </c>
      <c r="H49"/>
      <c r="I49"/>
    </row>
    <row r="50" spans="2:9" ht="12.75">
      <c r="B50" s="1"/>
      <c r="C50" s="5" t="s">
        <v>45</v>
      </c>
      <c r="D50" s="1">
        <f xml:space="preserve"> D48 * (dig_P8) / 32768</f>
        <v>-37013.227078100696</v>
      </c>
      <c r="E50" s="20"/>
      <c r="F50" s="23" t="s">
        <v>41</v>
      </c>
      <c r="H50"/>
      <c r="I50"/>
    </row>
    <row r="51" spans="2:9" ht="12.75">
      <c r="B51" s="1"/>
      <c r="C51" s="5" t="s">
        <v>48</v>
      </c>
      <c r="D51" s="25">
        <f>D48 + (D49 + D50 + (dig_P7)) / 16</f>
        <v>101012.73104490894</v>
      </c>
      <c r="E51" s="19" t="s">
        <v>49</v>
      </c>
      <c r="F51" s="23" t="s">
        <v>42</v>
      </c>
      <c r="H51"/>
      <c r="I51"/>
    </row>
    <row r="52" spans="2:9" ht="12.75">
      <c r="B52" s="1"/>
      <c r="C52" s="5" t="s">
        <v>63</v>
      </c>
      <c r="D52" s="26">
        <f>D51</f>
        <v>101012.73104490894</v>
      </c>
      <c r="E52" s="19" t="s">
        <v>49</v>
      </c>
      <c r="F52" s="1"/>
      <c r="H52"/>
      <c r="I52"/>
    </row>
    <row r="53" spans="2:9" ht="12.75">
      <c r="B53" s="1"/>
      <c r="C53" s="5" t="s">
        <v>61</v>
      </c>
      <c r="D53" s="26">
        <f>D51*256</f>
        <v>25859259.147496689</v>
      </c>
      <c r="E53" s="19" t="s">
        <v>50</v>
      </c>
      <c r="F53" s="24" t="s">
        <v>87</v>
      </c>
      <c r="H53" s="24"/>
      <c r="I53"/>
    </row>
    <row r="54" spans="2:9" ht="12.75">
      <c r="B54" s="1"/>
      <c r="D54" s="7"/>
      <c r="E54" s="20"/>
      <c r="F54" s="1"/>
      <c r="I54"/>
    </row>
    <row r="55" spans="2:9">
      <c r="C55" s="5" t="s">
        <v>88</v>
      </c>
      <c r="D55" s="1">
        <f>((t_fine)-76800)</f>
        <v>70914.31605456071</v>
      </c>
      <c r="E55" s="1"/>
      <c r="F55" s="36" t="s">
        <v>89</v>
      </c>
    </row>
    <row r="56" spans="2:9" ht="12.75">
      <c r="B56" s="1"/>
      <c r="C56" s="5" t="s">
        <v>88</v>
      </c>
      <c r="D56" s="1">
        <f xml:space="preserve"> (UH_16-((DIG_H4)*64+(DIG_H5) / 16384 * D55))*((DIG_H2)/65536*(1 + (DIG_H6)/67108864*D55*(1+(DIG_H3)/67108864*D55)))</f>
        <v>48.942320079296721</v>
      </c>
      <c r="E56" s="1"/>
      <c r="F56" s="36" t="s">
        <v>90</v>
      </c>
      <c r="H56"/>
      <c r="I56"/>
    </row>
    <row r="57" spans="2:9" ht="12.75">
      <c r="B57" s="1"/>
      <c r="C57" s="5" t="s">
        <v>71</v>
      </c>
      <c r="D57" s="25">
        <f xml:space="preserve"> D56 * (1-(DIG_H1)*D56/524288)</f>
        <v>48.599662413842189</v>
      </c>
      <c r="E57" s="19" t="s">
        <v>72</v>
      </c>
      <c r="F57" s="36" t="s">
        <v>91</v>
      </c>
      <c r="H57"/>
      <c r="I57"/>
    </row>
    <row r="58" spans="2:9" ht="12.75">
      <c r="B58" s="1"/>
      <c r="C58" s="5" t="s">
        <v>62</v>
      </c>
      <c r="D58" s="26">
        <f>1024*D57</f>
        <v>49766.054311774402</v>
      </c>
      <c r="E58" s="19" t="s">
        <v>73</v>
      </c>
      <c r="F58" s="1"/>
      <c r="H58" s="24"/>
      <c r="I58"/>
    </row>
    <row r="59" spans="2:9" ht="12.75">
      <c r="B59" s="1"/>
      <c r="C59" s="5"/>
      <c r="D59" s="26"/>
      <c r="E59" s="19"/>
      <c r="F59" s="1"/>
      <c r="H59" s="24"/>
      <c r="I59"/>
    </row>
    <row r="60" spans="2:9" ht="12.75">
      <c r="B60" s="1"/>
      <c r="C60" s="5"/>
      <c r="D60" s="26"/>
      <c r="E60" s="19"/>
      <c r="F60" s="1"/>
      <c r="H60" s="24"/>
      <c r="I60"/>
    </row>
    <row r="61" spans="2:9" ht="12.75">
      <c r="B61" s="1"/>
      <c r="C61" s="3" t="s">
        <v>64</v>
      </c>
      <c r="D61" s="7"/>
      <c r="E61" s="20"/>
      <c r="F61" s="1"/>
      <c r="I61"/>
    </row>
    <row r="62" spans="2:9" ht="12.75">
      <c r="B62" s="1"/>
      <c r="D62" s="7"/>
      <c r="E62" s="20"/>
      <c r="F62" s="1"/>
      <c r="I62"/>
    </row>
    <row r="63" spans="2:9" ht="12.75">
      <c r="B63" s="1"/>
      <c r="F63" s="1"/>
      <c r="I63"/>
    </row>
    <row r="64" spans="2:9" ht="12.75">
      <c r="B64" s="1"/>
      <c r="D64" s="11"/>
      <c r="E64" s="19"/>
      <c r="F64" s="1"/>
      <c r="I64"/>
    </row>
    <row r="65" spans="1:9" ht="12.75">
      <c r="B65" s="8"/>
      <c r="D65" s="11"/>
      <c r="E65" s="19"/>
      <c r="F65" s="1"/>
      <c r="G65"/>
      <c r="I65"/>
    </row>
    <row r="66" spans="1:9" ht="12.75">
      <c r="C66" s="6"/>
      <c r="D66" s="6"/>
      <c r="E66" s="13"/>
      <c r="F66" s="1"/>
      <c r="G66"/>
      <c r="I66"/>
    </row>
    <row r="67" spans="1:9" ht="12.75">
      <c r="B67" s="1"/>
      <c r="C67" s="1"/>
      <c r="E67" s="1"/>
      <c r="F67" s="1"/>
      <c r="G67"/>
      <c r="I67"/>
    </row>
    <row r="68" spans="1:9" ht="12.75">
      <c r="A68" s="12"/>
      <c r="B68" s="6"/>
      <c r="C68" s="6"/>
      <c r="D68" s="6"/>
      <c r="E68" s="6"/>
      <c r="F68" s="1"/>
      <c r="G68"/>
      <c r="I68"/>
    </row>
    <row r="69" spans="1:9" ht="12.75">
      <c r="A69" s="12"/>
      <c r="B69" s="6"/>
      <c r="C69" s="6"/>
      <c r="D69" s="6"/>
      <c r="E69" s="6"/>
      <c r="F69" s="1"/>
      <c r="G69"/>
      <c r="I69"/>
    </row>
    <row r="70" spans="1:9" ht="12.75">
      <c r="A70" s="12"/>
      <c r="B70" s="6"/>
      <c r="C70" s="6"/>
      <c r="D70" s="6"/>
      <c r="E70" s="6"/>
      <c r="F70" s="1"/>
      <c r="G70"/>
      <c r="I70"/>
    </row>
    <row r="71" spans="1:9" ht="12.75">
      <c r="A71" s="12"/>
      <c r="B71" s="6"/>
      <c r="C71" s="6"/>
      <c r="D71" s="6"/>
      <c r="E71" s="6"/>
      <c r="F71" s="1"/>
      <c r="G71"/>
      <c r="H71" s="24"/>
      <c r="I71"/>
    </row>
    <row r="72" spans="1:9" ht="12.75">
      <c r="A72" s="12"/>
      <c r="B72" s="6"/>
      <c r="C72" s="6"/>
      <c r="D72" s="6"/>
      <c r="E72" s="6"/>
      <c r="F72" s="1"/>
      <c r="G72"/>
    </row>
    <row r="73" spans="1:9" ht="12.75">
      <c r="A73" s="12"/>
      <c r="B73" s="12"/>
      <c r="C73" s="8"/>
      <c r="D73" s="8"/>
      <c r="E73" s="6"/>
      <c r="F73" s="6"/>
      <c r="G73"/>
    </row>
    <row r="74" spans="1:9" ht="12.75">
      <c r="A74" s="2"/>
      <c r="B74" s="12"/>
      <c r="C74" s="7"/>
      <c r="D74" s="7"/>
      <c r="E74" s="1"/>
      <c r="F74" s="1"/>
      <c r="G74"/>
    </row>
    <row r="75" spans="1:9" ht="12.75">
      <c r="A75" s="2"/>
      <c r="B75" s="12"/>
      <c r="C75" s="7"/>
      <c r="D75" s="7"/>
      <c r="E75" s="1"/>
      <c r="F75" s="1"/>
      <c r="G75"/>
    </row>
    <row r="76" spans="1:9">
      <c r="A76" s="2"/>
      <c r="B76" s="12"/>
      <c r="C76" s="7"/>
      <c r="D76" s="7"/>
      <c r="E76" s="1"/>
      <c r="F76" s="1"/>
    </row>
    <row r="77" spans="1:9">
      <c r="A77" s="2"/>
      <c r="B77" s="2"/>
      <c r="C77" s="7"/>
      <c r="D77" s="7"/>
      <c r="E77" s="1"/>
      <c r="F77" s="1"/>
    </row>
    <row r="78" spans="1:9">
      <c r="B78" s="2"/>
      <c r="C78" s="10"/>
      <c r="D78" s="10"/>
      <c r="E78" s="1"/>
      <c r="F78" s="1"/>
    </row>
    <row r="79" spans="1:9">
      <c r="B79" s="2"/>
      <c r="C79" s="1"/>
      <c r="E79" s="1"/>
      <c r="F79" s="1"/>
    </row>
    <row r="80" spans="1:9">
      <c r="B80" s="2"/>
      <c r="C80" s="12"/>
      <c r="D80" s="12"/>
      <c r="E80" s="8"/>
      <c r="F80" s="8"/>
    </row>
    <row r="81" spans="2:8">
      <c r="B81" s="1"/>
      <c r="C81" s="12"/>
      <c r="D81" s="12"/>
      <c r="E81" s="8"/>
      <c r="F81" s="8"/>
      <c r="H81" s="10"/>
    </row>
    <row r="82" spans="2:8">
      <c r="B82" s="1"/>
      <c r="C82" s="12"/>
      <c r="D82" s="12"/>
      <c r="E82" s="8"/>
      <c r="F82" s="8"/>
    </row>
    <row r="83" spans="2:8">
      <c r="B83" s="6"/>
      <c r="C83" s="12"/>
      <c r="D83" s="12"/>
      <c r="E83" s="8"/>
      <c r="F83" s="8"/>
    </row>
    <row r="84" spans="2:8">
      <c r="B84" s="6"/>
      <c r="C84" s="12"/>
      <c r="D84" s="12"/>
      <c r="E84" s="8"/>
      <c r="F84" s="8"/>
    </row>
  </sheetData>
  <mergeCells count="3">
    <mergeCell ref="B2:E2"/>
    <mergeCell ref="B4:E4"/>
    <mergeCell ref="B27:E27"/>
  </mergeCells>
  <pageMargins left="0.78740157480314965" right="0.31496062992125984" top="0.74803149606299213" bottom="0.6692913385826772" header="0.51181102362204722" footer="0.51181102362204722"/>
  <pageSetup paperSize="9" scale="6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22</vt:i4>
      </vt:variant>
    </vt:vector>
  </HeadingPairs>
  <TitlesOfParts>
    <vt:vector size="23" baseType="lpstr">
      <vt:lpstr>calculate T, P and H BME280</vt:lpstr>
      <vt:lpstr>DIG_H1</vt:lpstr>
      <vt:lpstr>DIG_H2</vt:lpstr>
      <vt:lpstr>DIG_H3</vt:lpstr>
      <vt:lpstr>DIG_H4</vt:lpstr>
      <vt:lpstr>DIG_H5</vt:lpstr>
      <vt:lpstr>DIG_H6</vt:lpstr>
      <vt:lpstr>dig_P1</vt:lpstr>
      <vt:lpstr>dig_P2</vt:lpstr>
      <vt:lpstr>dig_P3</vt:lpstr>
      <vt:lpstr>dig_P4</vt:lpstr>
      <vt:lpstr>dig_P5</vt:lpstr>
      <vt:lpstr>dig_P6</vt:lpstr>
      <vt:lpstr>dig_P7</vt:lpstr>
      <vt:lpstr>dig_P8</vt:lpstr>
      <vt:lpstr>dig_P9</vt:lpstr>
      <vt:lpstr>dig_T1</vt:lpstr>
      <vt:lpstr>dig_T2</vt:lpstr>
      <vt:lpstr>dig_T3</vt:lpstr>
      <vt:lpstr>t_fine</vt:lpstr>
      <vt:lpstr>UH_16</vt:lpstr>
      <vt:lpstr>UP_20</vt:lpstr>
      <vt:lpstr>UT_20</vt:lpstr>
    </vt:vector>
  </TitlesOfParts>
  <Company>Bosch Sensortec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rh</cp:lastModifiedBy>
  <cp:lastPrinted>2013-05-28T15:04:31Z</cp:lastPrinted>
  <dcterms:created xsi:type="dcterms:W3CDTF">2006-02-03T10:46:09Z</dcterms:created>
  <dcterms:modified xsi:type="dcterms:W3CDTF">2018-12-30T01:32:05Z</dcterms:modified>
</cp:coreProperties>
</file>