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2915" windowHeight="7740"/>
  </bookViews>
  <sheets>
    <sheet name="Hoja1" sheetId="1" r:id="rId1"/>
    <sheet name="Hoja2" sheetId="2" r:id="rId2"/>
    <sheet name="Hoja4" sheetId="4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K11" i="4" l="1"/>
  <c r="K12" i="4" s="1"/>
  <c r="K13" i="4" s="1"/>
  <c r="K14" i="4" s="1"/>
  <c r="K15" i="4" s="1"/>
  <c r="K16" i="4" s="1"/>
  <c r="K10" i="4"/>
  <c r="I4" i="4"/>
  <c r="L3" i="4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K3" i="4"/>
  <c r="K4" i="4" s="1"/>
  <c r="K5" i="4" s="1"/>
  <c r="K6" i="4" s="1"/>
  <c r="K7" i="4" s="1"/>
  <c r="K8" i="4" s="1"/>
  <c r="K9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I3" i="4"/>
  <c r="I5" i="4"/>
  <c r="I6" i="4"/>
  <c r="I7" i="4"/>
  <c r="I8" i="4"/>
  <c r="I9" i="4"/>
  <c r="I10" i="4"/>
  <c r="I11" i="4"/>
  <c r="I12" i="4"/>
  <c r="I13" i="4"/>
  <c r="I14" i="4"/>
  <c r="I15" i="4"/>
  <c r="I16" i="4"/>
  <c r="P17" i="3"/>
  <c r="O18" i="3"/>
  <c r="P19" i="3"/>
  <c r="O20" i="3"/>
  <c r="O21" i="3"/>
  <c r="P22" i="3"/>
  <c r="O23" i="3"/>
  <c r="O24" i="3"/>
  <c r="P25" i="3"/>
  <c r="P26" i="3"/>
  <c r="O27" i="3"/>
  <c r="P28" i="3"/>
  <c r="O3" i="3"/>
  <c r="O4" i="3"/>
  <c r="O5" i="3"/>
  <c r="O6" i="3"/>
  <c r="O7" i="3"/>
  <c r="O8" i="3"/>
  <c r="O9" i="3"/>
  <c r="O10" i="3"/>
  <c r="P11" i="3"/>
  <c r="O12" i="3"/>
  <c r="P13" i="3"/>
  <c r="P14" i="3"/>
  <c r="P15" i="3"/>
  <c r="O16" i="3"/>
  <c r="O2" i="3"/>
  <c r="M4" i="3"/>
  <c r="M5" i="3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3" i="3"/>
  <c r="M2" i="3"/>
  <c r="L4" i="3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3" i="3"/>
  <c r="L2" i="3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2" i="3"/>
  <c r="F4" i="2"/>
  <c r="K200" i="1"/>
  <c r="K199" i="1"/>
  <c r="K198" i="1" s="1"/>
  <c r="K197" i="1" s="1"/>
  <c r="K196" i="1" s="1"/>
  <c r="K38" i="1"/>
  <c r="K37" i="1" s="1"/>
  <c r="K36" i="1" s="1"/>
  <c r="K35" i="1" s="1"/>
  <c r="K34" i="1" s="1"/>
  <c r="K47" i="1"/>
  <c r="K46" i="1" s="1"/>
  <c r="K45" i="1" s="1"/>
  <c r="K44" i="1" s="1"/>
  <c r="K43" i="1" s="1"/>
  <c r="K42" i="1" s="1"/>
  <c r="K41" i="1" s="1"/>
  <c r="K40" i="1" s="1"/>
  <c r="K39" i="1" s="1"/>
  <c r="K56" i="1"/>
  <c r="K55" i="1" s="1"/>
  <c r="K54" i="1" s="1"/>
  <c r="K53" i="1" s="1"/>
  <c r="K52" i="1" s="1"/>
  <c r="K51" i="1" s="1"/>
  <c r="K50" i="1" s="1"/>
  <c r="K49" i="1" s="1"/>
  <c r="K48" i="1" s="1"/>
  <c r="K64" i="1"/>
  <c r="K63" i="1" s="1"/>
  <c r="K62" i="1" s="1"/>
  <c r="K61" i="1" s="1"/>
  <c r="K60" i="1" s="1"/>
  <c r="K59" i="1" s="1"/>
  <c r="K58" i="1" s="1"/>
  <c r="K57" i="1" s="1"/>
  <c r="K65" i="1"/>
  <c r="K72" i="1"/>
  <c r="K71" i="1" s="1"/>
  <c r="K70" i="1" s="1"/>
  <c r="K69" i="1" s="1"/>
  <c r="K68" i="1" s="1"/>
  <c r="K67" i="1" s="1"/>
  <c r="K66" i="1" s="1"/>
  <c r="K73" i="1"/>
  <c r="K74" i="1"/>
  <c r="K83" i="1"/>
  <c r="K82" i="1" s="1"/>
  <c r="K81" i="1" s="1"/>
  <c r="K80" i="1" s="1"/>
  <c r="K79" i="1" s="1"/>
  <c r="K78" i="1" s="1"/>
  <c r="K77" i="1" s="1"/>
  <c r="K76" i="1" s="1"/>
  <c r="K75" i="1" s="1"/>
  <c r="K92" i="1"/>
  <c r="K91" i="1" s="1"/>
  <c r="K90" i="1" s="1"/>
  <c r="K89" i="1" s="1"/>
  <c r="K88" i="1" s="1"/>
  <c r="K87" i="1" s="1"/>
  <c r="K86" i="1" s="1"/>
  <c r="K85" i="1" s="1"/>
  <c r="K84" i="1" s="1"/>
  <c r="K100" i="1"/>
  <c r="K99" i="1" s="1"/>
  <c r="K98" i="1" s="1"/>
  <c r="K97" i="1" s="1"/>
  <c r="K96" i="1" s="1"/>
  <c r="K95" i="1" s="1"/>
  <c r="K94" i="1" s="1"/>
  <c r="K93" i="1" s="1"/>
  <c r="K101" i="1"/>
  <c r="K108" i="1"/>
  <c r="K107" i="1" s="1"/>
  <c r="K106" i="1" s="1"/>
  <c r="K105" i="1" s="1"/>
  <c r="K104" i="1" s="1"/>
  <c r="K103" i="1" s="1"/>
  <c r="K102" i="1" s="1"/>
  <c r="K109" i="1"/>
  <c r="K110" i="1"/>
  <c r="K119" i="1"/>
  <c r="K118" i="1" s="1"/>
  <c r="K117" i="1" s="1"/>
  <c r="K116" i="1" s="1"/>
  <c r="K115" i="1" s="1"/>
  <c r="K114" i="1" s="1"/>
  <c r="K113" i="1" s="1"/>
  <c r="K112" i="1" s="1"/>
  <c r="K111" i="1" s="1"/>
  <c r="K128" i="1"/>
  <c r="K127" i="1" s="1"/>
  <c r="K126" i="1" s="1"/>
  <c r="K125" i="1" s="1"/>
  <c r="K124" i="1" s="1"/>
  <c r="K123" i="1" s="1"/>
  <c r="K122" i="1" s="1"/>
  <c r="K121" i="1" s="1"/>
  <c r="K120" i="1" s="1"/>
  <c r="K136" i="1"/>
  <c r="K135" i="1" s="1"/>
  <c r="K134" i="1" s="1"/>
  <c r="K133" i="1" s="1"/>
  <c r="K132" i="1" s="1"/>
  <c r="K131" i="1" s="1"/>
  <c r="K130" i="1" s="1"/>
  <c r="K129" i="1" s="1"/>
  <c r="K137" i="1"/>
  <c r="K144" i="1"/>
  <c r="K143" i="1" s="1"/>
  <c r="K142" i="1" s="1"/>
  <c r="K141" i="1" s="1"/>
  <c r="K140" i="1" s="1"/>
  <c r="K139" i="1" s="1"/>
  <c r="K138" i="1" s="1"/>
  <c r="K145" i="1"/>
  <c r="K146" i="1"/>
  <c r="K155" i="1"/>
  <c r="K154" i="1" s="1"/>
  <c r="K153" i="1" s="1"/>
  <c r="K152" i="1" s="1"/>
  <c r="K151" i="1" s="1"/>
  <c r="K150" i="1" s="1"/>
  <c r="K149" i="1" s="1"/>
  <c r="K148" i="1" s="1"/>
  <c r="K147" i="1" s="1"/>
  <c r="K164" i="1"/>
  <c r="K163" i="1" s="1"/>
  <c r="K162" i="1" s="1"/>
  <c r="K161" i="1" s="1"/>
  <c r="K160" i="1" s="1"/>
  <c r="K159" i="1" s="1"/>
  <c r="K158" i="1" s="1"/>
  <c r="K157" i="1" s="1"/>
  <c r="K156" i="1" s="1"/>
  <c r="K172" i="1"/>
  <c r="K171" i="1" s="1"/>
  <c r="K170" i="1" s="1"/>
  <c r="K169" i="1" s="1"/>
  <c r="K168" i="1" s="1"/>
  <c r="K167" i="1" s="1"/>
  <c r="K166" i="1" s="1"/>
  <c r="K165" i="1" s="1"/>
  <c r="K173" i="1"/>
  <c r="K180" i="1"/>
  <c r="K179" i="1" s="1"/>
  <c r="K178" i="1" s="1"/>
  <c r="K177" i="1" s="1"/>
  <c r="K176" i="1" s="1"/>
  <c r="K175" i="1" s="1"/>
  <c r="K174" i="1" s="1"/>
  <c r="K181" i="1"/>
  <c r="K182" i="1"/>
  <c r="K191" i="1"/>
  <c r="K190" i="1" s="1"/>
  <c r="K189" i="1" s="1"/>
  <c r="K188" i="1" s="1"/>
  <c r="K187" i="1" s="1"/>
  <c r="K186" i="1" s="1"/>
  <c r="K185" i="1" s="1"/>
  <c r="K184" i="1" s="1"/>
  <c r="K183" i="1" s="1"/>
  <c r="K205" i="1"/>
  <c r="K204" i="1" s="1"/>
  <c r="K203" i="1" s="1"/>
  <c r="K202" i="1" s="1"/>
  <c r="K201" i="1" s="1"/>
  <c r="K206" i="1"/>
  <c r="K207" i="1"/>
  <c r="K209" i="1"/>
  <c r="K208" i="1" s="1"/>
  <c r="N210" i="1"/>
  <c r="M210" i="1"/>
  <c r="L210" i="1"/>
  <c r="I49" i="1"/>
  <c r="H49" i="1"/>
  <c r="G49" i="1"/>
  <c r="D40" i="1"/>
  <c r="D39" i="1"/>
  <c r="M27" i="1"/>
  <c r="K27" i="1"/>
  <c r="I27" i="1"/>
  <c r="M11" i="1"/>
  <c r="K11" i="1"/>
  <c r="F20" i="1"/>
  <c r="D21" i="1"/>
  <c r="D18" i="1"/>
  <c r="D10" i="1"/>
  <c r="D9" i="1"/>
  <c r="D11" i="1"/>
  <c r="D19" i="1"/>
  <c r="D20" i="1"/>
  <c r="D12" i="1"/>
  <c r="D13" i="1"/>
  <c r="D14" i="1"/>
  <c r="D15" i="1"/>
  <c r="D16" i="1"/>
  <c r="D17" i="1"/>
  <c r="D8" i="1"/>
  <c r="D7" i="1"/>
  <c r="M16" i="4" l="1"/>
  <c r="L17" i="4" s="1"/>
  <c r="K195" i="1"/>
  <c r="K194" i="1" s="1"/>
  <c r="K193" i="1" s="1"/>
  <c r="K192" i="1" s="1"/>
</calcChain>
</file>

<file path=xl/sharedStrings.xml><?xml version="1.0" encoding="utf-8"?>
<sst xmlns="http://schemas.openxmlformats.org/spreadsheetml/2006/main" count="105" uniqueCount="35">
  <si>
    <t>sell</t>
  </si>
  <si>
    <t>false</t>
  </si>
  <si>
    <t>true</t>
  </si>
  <si>
    <t>Compra</t>
  </si>
  <si>
    <t>Venta</t>
  </si>
  <si>
    <t>0.8605852</t>
  </si>
  <si>
    <t>0.58241118</t>
  </si>
  <si>
    <t>0.51843318</t>
  </si>
  <si>
    <t>0.55005501</t>
  </si>
  <si>
    <t>0.55445545</t>
  </si>
  <si>
    <t>2.5</t>
  </si>
  <si>
    <t>0.5</t>
  </si>
  <si>
    <t>0.49062845</t>
  </si>
  <si>
    <t>0.49532196</t>
  </si>
  <si>
    <t>0.31166518</t>
  </si>
  <si>
    <t>0.40071238</t>
  </si>
  <si>
    <t>0.66666667</t>
  </si>
  <si>
    <t>1.9</t>
  </si>
  <si>
    <t>81.53</t>
  </si>
  <si>
    <t>21.77</t>
  </si>
  <si>
    <t>75.7</t>
  </si>
  <si>
    <t>22.47</t>
  </si>
  <si>
    <t>20.45</t>
  </si>
  <si>
    <t>10.24</t>
  </si>
  <si>
    <t>9.2</t>
  </si>
  <si>
    <t>21.86</t>
  </si>
  <si>
    <t>0.831</t>
  </si>
  <si>
    <t>0.16723164</t>
  </si>
  <si>
    <t>Coin</t>
  </si>
  <si>
    <t>Price</t>
  </si>
  <si>
    <t>Tipo</t>
  </si>
  <si>
    <t>CHA - Time</t>
  </si>
  <si>
    <t>Acumulado Compra</t>
  </si>
  <si>
    <t>Acumulado Venta</t>
  </si>
  <si>
    <t>Market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</si>
</sst>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44" fontId="0" fillId="0" borderId="0" xfId="0" applyNumberFormat="1"/>
    <xf numFmtId="0" fontId="2" fillId="3" borderId="0" xfId="0" applyFont="1" applyFill="1"/>
    <xf numFmtId="3" fontId="2" fillId="0" borderId="0" xfId="0" applyNumberFormat="1" applyFont="1"/>
    <xf numFmtId="0" fontId="0" fillId="0" borderId="1" xfId="0" applyBorder="1"/>
    <xf numFmtId="44" fontId="0" fillId="0" borderId="1" xfId="1" applyFont="1" applyBorder="1"/>
    <xf numFmtId="0" fontId="0" fillId="4" borderId="1" xfId="0" applyFill="1" applyBorder="1"/>
    <xf numFmtId="0" fontId="0" fillId="3" borderId="1" xfId="0" applyFill="1" applyBorder="1"/>
    <xf numFmtId="44" fontId="3" fillId="6" borderId="1" xfId="1" applyFont="1" applyFill="1" applyBorder="1"/>
    <xf numFmtId="0" fontId="0" fillId="7" borderId="1" xfId="0" applyFill="1" applyBorder="1" applyProtection="1"/>
    <xf numFmtId="44" fontId="0" fillId="6" borderId="1" xfId="1" applyFont="1" applyFill="1" applyBorder="1"/>
    <xf numFmtId="44" fontId="0" fillId="5" borderId="1" xfId="0" applyNumberFormat="1" applyFill="1" applyBorder="1"/>
    <xf numFmtId="0" fontId="0" fillId="8" borderId="1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T210"/>
  <sheetViews>
    <sheetView tabSelected="1" topLeftCell="B82" workbookViewId="0">
      <selection activeCell="E95" sqref="E95"/>
    </sheetView>
  </sheetViews>
  <sheetFormatPr baseColWidth="10" defaultRowHeight="15" x14ac:dyDescent="0.25"/>
  <cols>
    <col min="9" max="9" width="14.5703125" bestFit="1" customWidth="1"/>
    <col min="11" max="11" width="13" bestFit="1" customWidth="1"/>
    <col min="13" max="14" width="14.5703125" bestFit="1" customWidth="1"/>
    <col min="17" max="17" width="16.42578125" bestFit="1" customWidth="1"/>
  </cols>
  <sheetData>
    <row r="7" spans="2:14" x14ac:dyDescent="0.25">
      <c r="B7" s="4">
        <v>4925000</v>
      </c>
      <c r="C7" s="4">
        <v>8.9999999999999993E-3</v>
      </c>
      <c r="D7" s="4">
        <f>B7*C7</f>
        <v>44325</v>
      </c>
    </row>
    <row r="8" spans="2:14" x14ac:dyDescent="0.25">
      <c r="B8" s="4">
        <v>4925001</v>
      </c>
      <c r="C8" s="4">
        <v>4.4999999999999997E-3</v>
      </c>
      <c r="D8" s="4">
        <f>B8*C8</f>
        <v>22162.504499999999</v>
      </c>
    </row>
    <row r="9" spans="2:14" x14ac:dyDescent="0.25">
      <c r="B9" s="4">
        <v>50000</v>
      </c>
      <c r="C9" s="4"/>
      <c r="D9" s="4">
        <f>B9</f>
        <v>50000</v>
      </c>
    </row>
    <row r="10" spans="2:14" x14ac:dyDescent="0.25">
      <c r="B10" s="4">
        <v>5000</v>
      </c>
      <c r="C10" s="4"/>
      <c r="D10" s="4">
        <f>B10</f>
        <v>5000</v>
      </c>
    </row>
    <row r="11" spans="2:14" x14ac:dyDescent="0.25">
      <c r="B11" s="4">
        <v>10000000</v>
      </c>
      <c r="C11" s="4">
        <v>5.0000000000000001E-4</v>
      </c>
      <c r="D11" s="4">
        <f t="shared" ref="D11:D17" si="0">B11*C11</f>
        <v>5000</v>
      </c>
      <c r="H11">
        <v>1</v>
      </c>
      <c r="I11">
        <v>74079.051563775996</v>
      </c>
      <c r="J11">
        <v>100.819676672</v>
      </c>
      <c r="K11">
        <f>I11-J11</f>
        <v>73978.23188710399</v>
      </c>
      <c r="M11">
        <f>900000*0.00000001</f>
        <v>9.0000000000000011E-3</v>
      </c>
      <c r="N11">
        <v>96410.866907160002</v>
      </c>
    </row>
    <row r="12" spans="2:14" x14ac:dyDescent="0.25">
      <c r="B12" s="4">
        <v>11000000</v>
      </c>
      <c r="C12" s="4">
        <v>2.72727E-3</v>
      </c>
      <c r="D12" s="4">
        <f t="shared" si="0"/>
        <v>29999.97</v>
      </c>
      <c r="H12">
        <v>2</v>
      </c>
      <c r="K12">
        <v>6264.1963654399997</v>
      </c>
    </row>
    <row r="13" spans="2:14" x14ac:dyDescent="0.25">
      <c r="B13" s="4">
        <v>9000000</v>
      </c>
      <c r="C13" s="4">
        <v>2.2222200000000001E-2</v>
      </c>
      <c r="D13" s="4">
        <f t="shared" si="0"/>
        <v>199999.80000000002</v>
      </c>
      <c r="H13">
        <v>3</v>
      </c>
      <c r="K13">
        <v>7901.5327251423996</v>
      </c>
    </row>
    <row r="14" spans="2:14" x14ac:dyDescent="0.25">
      <c r="B14" s="4">
        <v>9500002</v>
      </c>
      <c r="C14" s="4">
        <v>1.40358E-3</v>
      </c>
      <c r="D14" s="4">
        <f t="shared" si="0"/>
        <v>13334.012807159999</v>
      </c>
      <c r="H14">
        <v>4</v>
      </c>
      <c r="K14">
        <v>46264.997285571</v>
      </c>
    </row>
    <row r="15" spans="2:14" x14ac:dyDescent="0.25">
      <c r="B15" s="4">
        <v>10000000</v>
      </c>
      <c r="C15" s="4">
        <v>2E-3</v>
      </c>
      <c r="D15" s="4">
        <f t="shared" si="0"/>
        <v>20000</v>
      </c>
      <c r="H15">
        <v>5</v>
      </c>
    </row>
    <row r="16" spans="2:14" x14ac:dyDescent="0.25">
      <c r="B16" s="4">
        <v>10000000</v>
      </c>
      <c r="C16" s="4">
        <v>2E-3</v>
      </c>
      <c r="D16" s="4">
        <f t="shared" si="0"/>
        <v>20000</v>
      </c>
      <c r="H16">
        <v>6</v>
      </c>
    </row>
    <row r="17" spans="2:13" x14ac:dyDescent="0.25">
      <c r="B17" s="4">
        <v>10000000</v>
      </c>
      <c r="C17" s="4">
        <v>2E-3</v>
      </c>
      <c r="D17" s="4">
        <f t="shared" si="0"/>
        <v>20000</v>
      </c>
      <c r="H17">
        <v>7</v>
      </c>
    </row>
    <row r="18" spans="2:13" x14ac:dyDescent="0.25">
      <c r="B18" s="4">
        <v>20021</v>
      </c>
      <c r="C18" s="4"/>
      <c r="D18" s="4">
        <f>B18</f>
        <v>20021</v>
      </c>
    </row>
    <row r="19" spans="2:13" x14ac:dyDescent="0.25">
      <c r="B19" s="2">
        <v>10490000</v>
      </c>
      <c r="C19" s="2">
        <v>2.3615959999999998E-2</v>
      </c>
      <c r="D19" s="2">
        <f>B19*C19</f>
        <v>247731.42039999997</v>
      </c>
    </row>
    <row r="20" spans="2:13" x14ac:dyDescent="0.25">
      <c r="B20" s="2">
        <v>10570000</v>
      </c>
      <c r="C20" s="2">
        <v>0.01</v>
      </c>
      <c r="D20" s="2">
        <f>B20*C20</f>
        <v>105700</v>
      </c>
      <c r="F20">
        <f>449842.28730716-353431.4204</f>
        <v>96410.866907159972</v>
      </c>
    </row>
    <row r="21" spans="2:13" x14ac:dyDescent="0.25">
      <c r="D21" s="4">
        <f>SUM(D7:D18)-SUM(D19:D20)</f>
        <v>96410.866907160089</v>
      </c>
      <c r="I21">
        <v>207769</v>
      </c>
      <c r="K21">
        <v>96410</v>
      </c>
    </row>
    <row r="22" spans="2:13" x14ac:dyDescent="0.25">
      <c r="I22">
        <v>-6087</v>
      </c>
      <c r="K22">
        <v>155782</v>
      </c>
    </row>
    <row r="23" spans="2:13" x14ac:dyDescent="0.25">
      <c r="I23">
        <v>594839.99998199998</v>
      </c>
      <c r="K23">
        <v>14260</v>
      </c>
    </row>
    <row r="24" spans="2:13" x14ac:dyDescent="0.25">
      <c r="I24">
        <v>883720.78793111001</v>
      </c>
      <c r="K24">
        <v>5680</v>
      </c>
    </row>
    <row r="25" spans="2:13" x14ac:dyDescent="0.25">
      <c r="I25">
        <v>70436.802572119996</v>
      </c>
      <c r="K25">
        <v>4000</v>
      </c>
    </row>
    <row r="26" spans="2:13" x14ac:dyDescent="0.25">
      <c r="I26">
        <v>19791.038</v>
      </c>
      <c r="K26">
        <v>3900</v>
      </c>
    </row>
    <row r="27" spans="2:13" x14ac:dyDescent="0.25">
      <c r="I27" s="1">
        <f>SUM(I21:I26)</f>
        <v>1770470.62848523</v>
      </c>
      <c r="K27" s="1">
        <f>SUM(K21:K26)</f>
        <v>280032</v>
      </c>
      <c r="M27" s="6">
        <f>SUM(I27:K27)</f>
        <v>2050502.62848523</v>
      </c>
    </row>
    <row r="33" spans="3:20" x14ac:dyDescent="0.25">
      <c r="L33" t="s">
        <v>3</v>
      </c>
      <c r="M33" t="s">
        <v>4</v>
      </c>
      <c r="Q33" s="9" t="s">
        <v>28</v>
      </c>
      <c r="R33" s="9" t="s">
        <v>29</v>
      </c>
      <c r="S33" s="9" t="s">
        <v>3</v>
      </c>
      <c r="T33" s="9" t="s">
        <v>4</v>
      </c>
    </row>
    <row r="34" spans="3:20" ht="18.75" x14ac:dyDescent="0.3">
      <c r="C34" t="s">
        <v>0</v>
      </c>
      <c r="G34" t="s">
        <v>3</v>
      </c>
      <c r="H34" t="s">
        <v>4</v>
      </c>
      <c r="K34">
        <f t="shared" ref="K34:K97" si="1">L34+K35</f>
        <v>4800</v>
      </c>
      <c r="L34" s="5">
        <v>3900</v>
      </c>
      <c r="M34">
        <v>0</v>
      </c>
      <c r="Q34" s="9">
        <v>491803279</v>
      </c>
      <c r="R34" s="9">
        <v>793</v>
      </c>
      <c r="S34" s="9">
        <v>3900</v>
      </c>
      <c r="T34" s="9">
        <v>0</v>
      </c>
    </row>
    <row r="35" spans="3:20" ht="18.75" x14ac:dyDescent="0.3">
      <c r="C35" t="s">
        <v>1</v>
      </c>
      <c r="D35">
        <v>12000</v>
      </c>
      <c r="G35" s="5">
        <v>44325</v>
      </c>
      <c r="H35">
        <v>0</v>
      </c>
      <c r="K35">
        <f t="shared" si="1"/>
        <v>900</v>
      </c>
      <c r="L35" s="5">
        <v>0</v>
      </c>
      <c r="M35">
        <v>2358</v>
      </c>
      <c r="Q35" s="9">
        <v>3</v>
      </c>
      <c r="R35" s="9">
        <v>786</v>
      </c>
      <c r="S35" s="9">
        <v>0</v>
      </c>
      <c r="T35" s="9">
        <v>2358</v>
      </c>
    </row>
    <row r="36" spans="3:20" ht="18.75" x14ac:dyDescent="0.3">
      <c r="C36" t="s">
        <v>2</v>
      </c>
      <c r="D36">
        <v>750</v>
      </c>
      <c r="G36" s="5">
        <v>22162</v>
      </c>
      <c r="H36">
        <v>0</v>
      </c>
      <c r="K36">
        <f t="shared" si="1"/>
        <v>900</v>
      </c>
      <c r="L36" s="5">
        <v>0</v>
      </c>
      <c r="M36">
        <v>1572</v>
      </c>
      <c r="Q36" s="9">
        <v>2</v>
      </c>
      <c r="R36" s="9">
        <v>786</v>
      </c>
      <c r="S36" s="9">
        <v>0</v>
      </c>
      <c r="T36" s="9">
        <v>1572</v>
      </c>
    </row>
    <row r="37" spans="3:20" ht="18.75" x14ac:dyDescent="0.3">
      <c r="C37" t="s">
        <v>1</v>
      </c>
      <c r="D37">
        <v>760</v>
      </c>
      <c r="G37" s="5">
        <v>50000</v>
      </c>
      <c r="H37">
        <v>0</v>
      </c>
      <c r="K37">
        <f t="shared" si="1"/>
        <v>900</v>
      </c>
      <c r="L37" s="5">
        <v>900</v>
      </c>
      <c r="M37">
        <v>0</v>
      </c>
      <c r="Q37" s="9">
        <v>111801242</v>
      </c>
      <c r="R37" s="9">
        <v>805</v>
      </c>
      <c r="S37" s="9">
        <v>900</v>
      </c>
      <c r="T37" s="9">
        <v>0</v>
      </c>
    </row>
    <row r="38" spans="3:20" ht="18.75" x14ac:dyDescent="0.3">
      <c r="C38" t="s">
        <v>1</v>
      </c>
      <c r="D38">
        <v>1500</v>
      </c>
      <c r="G38" s="5">
        <v>5000</v>
      </c>
      <c r="H38">
        <v>0</v>
      </c>
      <c r="K38">
        <f t="shared" ref="K38" si="2">L38</f>
        <v>0</v>
      </c>
      <c r="L38" s="5">
        <v>0</v>
      </c>
      <c r="M38">
        <v>850</v>
      </c>
      <c r="Q38" s="9">
        <v>1</v>
      </c>
      <c r="R38" s="9">
        <v>850</v>
      </c>
      <c r="S38" s="9">
        <v>0</v>
      </c>
      <c r="T38" s="9">
        <v>850</v>
      </c>
    </row>
    <row r="39" spans="3:20" ht="18.75" x14ac:dyDescent="0.3">
      <c r="D39">
        <f>1500+760+12000</f>
        <v>14260</v>
      </c>
      <c r="G39" s="5">
        <v>5000</v>
      </c>
      <c r="H39">
        <v>0</v>
      </c>
      <c r="K39">
        <f t="shared" si="1"/>
        <v>209447</v>
      </c>
      <c r="L39" s="5">
        <v>0</v>
      </c>
      <c r="M39">
        <v>1557</v>
      </c>
      <c r="Q39" s="9">
        <v>2</v>
      </c>
      <c r="R39" s="9">
        <v>1557</v>
      </c>
      <c r="S39" s="9">
        <v>0</v>
      </c>
      <c r="T39" s="9">
        <v>1557</v>
      </c>
    </row>
    <row r="40" spans="3:20" ht="18.75" x14ac:dyDescent="0.3">
      <c r="D40">
        <f>D39-750</f>
        <v>13510</v>
      </c>
      <c r="G40" s="5">
        <v>0</v>
      </c>
      <c r="H40">
        <v>247731</v>
      </c>
      <c r="K40">
        <f t="shared" si="1"/>
        <v>209447</v>
      </c>
      <c r="L40" s="5">
        <v>0</v>
      </c>
      <c r="M40">
        <v>762</v>
      </c>
      <c r="Q40" s="9">
        <v>1</v>
      </c>
      <c r="R40" s="9">
        <v>762</v>
      </c>
      <c r="S40" s="9">
        <v>0</v>
      </c>
      <c r="T40" s="9">
        <v>762</v>
      </c>
    </row>
    <row r="41" spans="3:20" ht="18.75" x14ac:dyDescent="0.3">
      <c r="G41" s="5">
        <v>0</v>
      </c>
      <c r="H41">
        <v>105700</v>
      </c>
      <c r="K41">
        <f t="shared" si="1"/>
        <v>209447</v>
      </c>
      <c r="L41" s="5">
        <v>3810</v>
      </c>
      <c r="M41">
        <v>0</v>
      </c>
      <c r="Q41" s="9">
        <v>448763251</v>
      </c>
      <c r="R41" s="9">
        <v>849</v>
      </c>
      <c r="S41" s="9">
        <v>3810</v>
      </c>
      <c r="T41" s="9">
        <v>0</v>
      </c>
    </row>
    <row r="42" spans="3:20" ht="18.75" x14ac:dyDescent="0.3">
      <c r="G42" s="5">
        <v>30000</v>
      </c>
      <c r="H42">
        <v>0</v>
      </c>
      <c r="K42">
        <f t="shared" si="1"/>
        <v>205637</v>
      </c>
      <c r="L42" s="5">
        <v>51000</v>
      </c>
      <c r="M42">
        <v>0</v>
      </c>
      <c r="Q42" s="9">
        <v>60</v>
      </c>
      <c r="R42" s="9">
        <v>850</v>
      </c>
      <c r="S42" s="9">
        <v>51000</v>
      </c>
      <c r="T42" s="9">
        <v>0</v>
      </c>
    </row>
    <row r="43" spans="3:20" ht="18.75" x14ac:dyDescent="0.3">
      <c r="G43" s="5">
        <v>200000</v>
      </c>
      <c r="H43">
        <v>0</v>
      </c>
      <c r="K43">
        <f t="shared" si="1"/>
        <v>154637</v>
      </c>
      <c r="L43" s="5">
        <v>0</v>
      </c>
      <c r="M43">
        <v>71500</v>
      </c>
      <c r="Q43" s="9">
        <v>100</v>
      </c>
      <c r="R43" s="9">
        <v>1430</v>
      </c>
      <c r="S43" s="9">
        <v>0</v>
      </c>
      <c r="T43" s="9">
        <v>71500</v>
      </c>
    </row>
    <row r="44" spans="3:20" ht="18.75" x14ac:dyDescent="0.3">
      <c r="G44" s="5">
        <v>13334</v>
      </c>
      <c r="H44">
        <v>0</v>
      </c>
      <c r="K44">
        <f t="shared" si="1"/>
        <v>154637</v>
      </c>
      <c r="L44" s="5">
        <v>53500</v>
      </c>
      <c r="M44">
        <v>0</v>
      </c>
      <c r="Q44" s="9">
        <v>100</v>
      </c>
      <c r="R44" s="9">
        <v>535</v>
      </c>
      <c r="S44" s="9">
        <v>53500</v>
      </c>
      <c r="T44" s="9">
        <v>0</v>
      </c>
    </row>
    <row r="45" spans="3:20" ht="18.75" x14ac:dyDescent="0.3">
      <c r="G45" s="5">
        <v>20000</v>
      </c>
      <c r="H45">
        <v>0</v>
      </c>
      <c r="K45">
        <f t="shared" si="1"/>
        <v>101137</v>
      </c>
      <c r="L45" s="5">
        <v>1000</v>
      </c>
      <c r="M45">
        <v>0</v>
      </c>
      <c r="Q45" s="9">
        <v>1</v>
      </c>
      <c r="R45" s="9">
        <v>1000</v>
      </c>
      <c r="S45" s="9">
        <v>1000</v>
      </c>
      <c r="T45" s="9">
        <v>0</v>
      </c>
    </row>
    <row r="46" spans="3:20" ht="18.75" x14ac:dyDescent="0.3">
      <c r="G46" s="5">
        <v>20000</v>
      </c>
      <c r="H46">
        <v>0</v>
      </c>
      <c r="K46">
        <f t="shared" si="1"/>
        <v>100137</v>
      </c>
      <c r="L46" s="5">
        <v>0</v>
      </c>
      <c r="M46">
        <v>1119</v>
      </c>
      <c r="Q46" s="9">
        <v>1</v>
      </c>
      <c r="R46" s="9">
        <v>1119</v>
      </c>
      <c r="S46" s="9">
        <v>0</v>
      </c>
      <c r="T46" s="9">
        <v>1119</v>
      </c>
    </row>
    <row r="47" spans="3:20" ht="18.75" x14ac:dyDescent="0.3">
      <c r="G47" s="5">
        <v>20000</v>
      </c>
      <c r="H47">
        <v>0</v>
      </c>
      <c r="K47">
        <f t="shared" ref="K47" si="3">L47</f>
        <v>100137</v>
      </c>
      <c r="L47" s="5">
        <v>100137</v>
      </c>
      <c r="M47">
        <v>0</v>
      </c>
      <c r="Q47" s="9">
        <v>87</v>
      </c>
      <c r="R47" s="9">
        <v>1151</v>
      </c>
      <c r="S47" s="9">
        <v>100137</v>
      </c>
      <c r="T47" s="9">
        <v>0</v>
      </c>
    </row>
    <row r="48" spans="3:20" ht="18.75" x14ac:dyDescent="0.3">
      <c r="G48" s="5">
        <v>20021</v>
      </c>
      <c r="H48">
        <v>0</v>
      </c>
      <c r="K48">
        <f t="shared" si="1"/>
        <v>32000</v>
      </c>
      <c r="L48" s="5">
        <v>4000</v>
      </c>
      <c r="M48">
        <v>0</v>
      </c>
      <c r="Q48" s="9">
        <v>222732827</v>
      </c>
      <c r="R48" s="9">
        <v>3575</v>
      </c>
      <c r="S48" s="9">
        <v>4000</v>
      </c>
      <c r="T48" s="9">
        <v>0</v>
      </c>
    </row>
    <row r="49" spans="7:20" ht="18.75" x14ac:dyDescent="0.3">
      <c r="G49">
        <f>SUM(G35:G48)</f>
        <v>449842</v>
      </c>
      <c r="H49">
        <f>SUM(H35:H48)</f>
        <v>353431</v>
      </c>
      <c r="I49">
        <f>G49-H49</f>
        <v>96411</v>
      </c>
      <c r="K49">
        <f t="shared" si="1"/>
        <v>28000</v>
      </c>
      <c r="L49" s="5">
        <v>0</v>
      </c>
      <c r="M49">
        <v>16428</v>
      </c>
      <c r="Q49" s="9">
        <v>12</v>
      </c>
      <c r="R49" s="9">
        <v>1369</v>
      </c>
      <c r="S49" s="9">
        <v>0</v>
      </c>
      <c r="T49" s="9">
        <v>16428</v>
      </c>
    </row>
    <row r="50" spans="7:20" ht="18.75" x14ac:dyDescent="0.3">
      <c r="K50">
        <f t="shared" si="1"/>
        <v>28000</v>
      </c>
      <c r="L50" s="5">
        <v>0</v>
      </c>
      <c r="M50">
        <v>4434</v>
      </c>
      <c r="Q50" s="9">
        <v>3</v>
      </c>
      <c r="R50" s="9">
        <v>1478</v>
      </c>
      <c r="S50" s="9">
        <v>0</v>
      </c>
      <c r="T50" s="9">
        <v>4434</v>
      </c>
    </row>
    <row r="51" spans="7:20" ht="18.75" x14ac:dyDescent="0.3">
      <c r="K51">
        <f t="shared" si="1"/>
        <v>28000</v>
      </c>
      <c r="L51" s="5">
        <v>0</v>
      </c>
      <c r="M51">
        <v>1478</v>
      </c>
      <c r="Q51" s="9">
        <v>1</v>
      </c>
      <c r="R51" s="9">
        <v>1478</v>
      </c>
      <c r="S51" s="9">
        <v>0</v>
      </c>
      <c r="T51" s="9">
        <v>1478</v>
      </c>
    </row>
    <row r="52" spans="7:20" ht="18.75" x14ac:dyDescent="0.3">
      <c r="K52">
        <f t="shared" si="1"/>
        <v>28000</v>
      </c>
      <c r="L52" s="5">
        <v>1000</v>
      </c>
      <c r="M52">
        <v>0</v>
      </c>
      <c r="Q52" s="9" t="s">
        <v>5</v>
      </c>
      <c r="R52" s="9">
        <v>1162</v>
      </c>
      <c r="S52" s="9">
        <v>1000</v>
      </c>
      <c r="T52" s="9">
        <v>0</v>
      </c>
    </row>
    <row r="53" spans="7:20" ht="18.75" x14ac:dyDescent="0.3">
      <c r="K53">
        <f t="shared" si="1"/>
        <v>27000</v>
      </c>
      <c r="L53" s="5">
        <v>0</v>
      </c>
      <c r="M53">
        <v>1151</v>
      </c>
      <c r="Q53" s="9">
        <v>1</v>
      </c>
      <c r="R53" s="9">
        <v>1151</v>
      </c>
      <c r="S53" s="9">
        <v>0</v>
      </c>
      <c r="T53" s="9">
        <v>1151</v>
      </c>
    </row>
    <row r="54" spans="7:20" ht="18.75" x14ac:dyDescent="0.3">
      <c r="K54">
        <f t="shared" si="1"/>
        <v>27000</v>
      </c>
      <c r="L54" s="5">
        <v>0</v>
      </c>
      <c r="M54">
        <v>12050</v>
      </c>
      <c r="Q54" s="9">
        <v>10</v>
      </c>
      <c r="R54" s="9">
        <v>1205</v>
      </c>
      <c r="S54" s="9">
        <v>0</v>
      </c>
      <c r="T54" s="9">
        <v>12050</v>
      </c>
    </row>
    <row r="55" spans="7:20" ht="18.75" x14ac:dyDescent="0.3">
      <c r="K55">
        <f t="shared" si="1"/>
        <v>27000</v>
      </c>
      <c r="L55" s="5">
        <v>27000</v>
      </c>
      <c r="M55">
        <v>0</v>
      </c>
      <c r="Q55" s="9">
        <v>1626506024</v>
      </c>
      <c r="R55" s="9">
        <v>1660</v>
      </c>
      <c r="S55" s="9">
        <v>27000</v>
      </c>
      <c r="T55" s="9">
        <v>0</v>
      </c>
    </row>
    <row r="56" spans="7:20" ht="18.75" x14ac:dyDescent="0.3">
      <c r="K56">
        <f t="shared" ref="K56" si="4">L56</f>
        <v>0</v>
      </c>
      <c r="L56" s="5">
        <v>0</v>
      </c>
      <c r="M56">
        <v>27262</v>
      </c>
      <c r="Q56" s="9">
        <v>16</v>
      </c>
      <c r="R56" s="9">
        <v>3407</v>
      </c>
      <c r="S56" s="9">
        <v>0</v>
      </c>
      <c r="T56" s="9">
        <v>27262</v>
      </c>
    </row>
    <row r="57" spans="7:20" ht="18.75" x14ac:dyDescent="0.3">
      <c r="K57">
        <f t="shared" si="1"/>
        <v>13514</v>
      </c>
      <c r="L57" s="5">
        <v>3514</v>
      </c>
      <c r="M57">
        <v>0</v>
      </c>
      <c r="Q57" s="9">
        <v>209627319</v>
      </c>
      <c r="R57" s="9">
        <v>3354</v>
      </c>
      <c r="S57" s="9">
        <v>3514</v>
      </c>
      <c r="T57" s="9">
        <v>0</v>
      </c>
    </row>
    <row r="58" spans="7:20" ht="18.75" x14ac:dyDescent="0.3">
      <c r="K58">
        <f t="shared" si="1"/>
        <v>10000</v>
      </c>
      <c r="L58" s="5">
        <v>0</v>
      </c>
      <c r="M58">
        <v>1676</v>
      </c>
      <c r="Q58" s="9">
        <v>1</v>
      </c>
      <c r="R58" s="9">
        <v>1676</v>
      </c>
      <c r="S58" s="9">
        <v>0</v>
      </c>
      <c r="T58" s="9">
        <v>1676</v>
      </c>
    </row>
    <row r="59" spans="7:20" ht="18.75" x14ac:dyDescent="0.3">
      <c r="K59">
        <f t="shared" si="1"/>
        <v>10000</v>
      </c>
      <c r="L59" s="5">
        <v>1000</v>
      </c>
      <c r="M59">
        <v>0</v>
      </c>
      <c r="Q59" s="9" t="s">
        <v>6</v>
      </c>
      <c r="R59" s="9">
        <v>1717</v>
      </c>
      <c r="S59" s="9">
        <v>1000</v>
      </c>
      <c r="T59" s="9">
        <v>0</v>
      </c>
    </row>
    <row r="60" spans="7:20" ht="18.75" x14ac:dyDescent="0.3">
      <c r="K60">
        <f t="shared" si="1"/>
        <v>9000</v>
      </c>
      <c r="L60" s="5">
        <v>0</v>
      </c>
      <c r="M60">
        <v>1676</v>
      </c>
      <c r="Q60" s="9">
        <v>1</v>
      </c>
      <c r="R60" s="9">
        <v>1676</v>
      </c>
      <c r="S60" s="9">
        <v>0</v>
      </c>
      <c r="T60" s="9">
        <v>1676</v>
      </c>
    </row>
    <row r="61" spans="7:20" ht="18.75" x14ac:dyDescent="0.3">
      <c r="K61">
        <f t="shared" si="1"/>
        <v>9000</v>
      </c>
      <c r="L61" s="5">
        <v>1000</v>
      </c>
      <c r="M61">
        <v>0</v>
      </c>
      <c r="Q61" s="9" t="s">
        <v>6</v>
      </c>
      <c r="R61" s="9">
        <v>1717</v>
      </c>
      <c r="S61" s="9">
        <v>1000</v>
      </c>
      <c r="T61" s="9">
        <v>0</v>
      </c>
    </row>
    <row r="62" spans="7:20" ht="18.75" x14ac:dyDescent="0.3">
      <c r="K62">
        <f t="shared" si="1"/>
        <v>8000</v>
      </c>
      <c r="L62" s="5">
        <v>0</v>
      </c>
      <c r="M62">
        <v>1678</v>
      </c>
      <c r="Q62" s="9">
        <v>1</v>
      </c>
      <c r="R62" s="9">
        <v>3355</v>
      </c>
      <c r="S62" s="9">
        <v>0</v>
      </c>
      <c r="T62" s="9">
        <v>1678</v>
      </c>
    </row>
    <row r="63" spans="7:20" ht="18.75" x14ac:dyDescent="0.3">
      <c r="K63">
        <f t="shared" si="1"/>
        <v>8000</v>
      </c>
      <c r="L63" s="5">
        <v>8000</v>
      </c>
      <c r="M63">
        <v>0</v>
      </c>
      <c r="Q63" s="9">
        <v>465386853</v>
      </c>
      <c r="R63" s="9">
        <v>1719</v>
      </c>
      <c r="S63" s="9">
        <v>8000</v>
      </c>
      <c r="T63" s="9">
        <v>0</v>
      </c>
    </row>
    <row r="64" spans="7:20" ht="18.75" x14ac:dyDescent="0.3">
      <c r="K64">
        <f t="shared" si="1"/>
        <v>0</v>
      </c>
      <c r="L64" s="5">
        <v>0</v>
      </c>
      <c r="M64">
        <v>3185</v>
      </c>
      <c r="Q64" s="9">
        <v>18956</v>
      </c>
      <c r="R64" s="9">
        <v>1680</v>
      </c>
      <c r="S64" s="9">
        <v>0</v>
      </c>
      <c r="T64" s="9">
        <v>3185</v>
      </c>
    </row>
    <row r="65" spans="11:20" ht="18.75" x14ac:dyDescent="0.3">
      <c r="K65">
        <f t="shared" ref="K65" si="5">L65</f>
        <v>0</v>
      </c>
      <c r="L65" s="5">
        <v>0</v>
      </c>
      <c r="M65">
        <v>3360</v>
      </c>
      <c r="Q65" s="9">
        <v>2</v>
      </c>
      <c r="R65" s="9">
        <v>1680</v>
      </c>
      <c r="S65" s="9">
        <v>0</v>
      </c>
      <c r="T65" s="9">
        <v>3360</v>
      </c>
    </row>
    <row r="66" spans="11:20" ht="18.75" x14ac:dyDescent="0.3">
      <c r="K66">
        <f t="shared" si="1"/>
        <v>16300</v>
      </c>
      <c r="L66" s="5">
        <v>0</v>
      </c>
      <c r="M66">
        <v>1697</v>
      </c>
      <c r="Q66" s="9">
        <v>1</v>
      </c>
      <c r="R66" s="9">
        <v>5095</v>
      </c>
      <c r="S66" s="9">
        <v>0</v>
      </c>
      <c r="T66" s="9">
        <v>1697</v>
      </c>
    </row>
    <row r="67" spans="11:20" ht="18.75" x14ac:dyDescent="0.3">
      <c r="K67">
        <f t="shared" si="1"/>
        <v>16300</v>
      </c>
      <c r="L67" s="5">
        <v>4900</v>
      </c>
      <c r="M67">
        <v>0</v>
      </c>
      <c r="Q67" s="9">
        <v>281124498</v>
      </c>
      <c r="R67" s="9">
        <v>1743</v>
      </c>
      <c r="S67" s="9">
        <v>4900</v>
      </c>
      <c r="T67" s="9">
        <v>0</v>
      </c>
    </row>
    <row r="68" spans="11:20" ht="18.75" x14ac:dyDescent="0.3">
      <c r="K68">
        <f t="shared" si="1"/>
        <v>11400</v>
      </c>
      <c r="L68" s="5">
        <v>0</v>
      </c>
      <c r="M68">
        <v>1710</v>
      </c>
      <c r="Q68" s="9">
        <v>1</v>
      </c>
      <c r="R68" s="9">
        <v>1710</v>
      </c>
      <c r="S68" s="9">
        <v>0</v>
      </c>
      <c r="T68" s="9">
        <v>1710</v>
      </c>
    </row>
    <row r="69" spans="11:20" ht="18.75" x14ac:dyDescent="0.3">
      <c r="K69">
        <f t="shared" si="1"/>
        <v>11400</v>
      </c>
      <c r="L69" s="5">
        <v>7000</v>
      </c>
      <c r="M69">
        <v>0</v>
      </c>
      <c r="Q69" s="9">
        <v>405964202</v>
      </c>
      <c r="R69" s="9">
        <v>3449</v>
      </c>
      <c r="S69" s="9">
        <v>7000</v>
      </c>
      <c r="T69" s="9">
        <v>0</v>
      </c>
    </row>
    <row r="70" spans="11:20" ht="18.75" x14ac:dyDescent="0.3">
      <c r="K70">
        <f t="shared" si="1"/>
        <v>4400</v>
      </c>
      <c r="L70" s="5">
        <v>0</v>
      </c>
      <c r="M70">
        <v>8552</v>
      </c>
      <c r="Q70" s="9">
        <v>5</v>
      </c>
      <c r="R70" s="9">
        <v>3421</v>
      </c>
      <c r="S70" s="9">
        <v>0</v>
      </c>
      <c r="T70" s="9">
        <v>8552</v>
      </c>
    </row>
    <row r="71" spans="11:20" ht="18.75" x14ac:dyDescent="0.3">
      <c r="K71">
        <f t="shared" si="1"/>
        <v>4400</v>
      </c>
      <c r="L71" s="5">
        <v>0</v>
      </c>
      <c r="M71">
        <v>1713</v>
      </c>
      <c r="Q71" s="9">
        <v>1</v>
      </c>
      <c r="R71" s="9">
        <v>1713</v>
      </c>
      <c r="S71" s="9">
        <v>0</v>
      </c>
      <c r="T71" s="9">
        <v>1713</v>
      </c>
    </row>
    <row r="72" spans="11:20" ht="18.75" x14ac:dyDescent="0.3">
      <c r="K72">
        <f t="shared" si="1"/>
        <v>4400</v>
      </c>
      <c r="L72" s="5">
        <v>900</v>
      </c>
      <c r="M72">
        <v>0</v>
      </c>
      <c r="Q72" s="9" t="s">
        <v>7</v>
      </c>
      <c r="R72" s="9">
        <v>1736</v>
      </c>
      <c r="S72" s="9">
        <v>900</v>
      </c>
      <c r="T72" s="9">
        <v>0</v>
      </c>
    </row>
    <row r="73" spans="11:20" ht="18.75" x14ac:dyDescent="0.3">
      <c r="K73">
        <f t="shared" si="1"/>
        <v>3500</v>
      </c>
      <c r="L73" s="5">
        <v>3500</v>
      </c>
      <c r="M73">
        <v>0</v>
      </c>
      <c r="Q73" s="9">
        <v>192519252</v>
      </c>
      <c r="R73" s="9">
        <v>1818</v>
      </c>
      <c r="S73" s="9">
        <v>3500</v>
      </c>
      <c r="T73" s="9">
        <v>0</v>
      </c>
    </row>
    <row r="74" spans="11:20" ht="18.75" x14ac:dyDescent="0.3">
      <c r="K74">
        <f t="shared" ref="K74" si="6">L74</f>
        <v>0</v>
      </c>
      <c r="L74" s="5">
        <v>0</v>
      </c>
      <c r="M74">
        <v>1811</v>
      </c>
      <c r="Q74" s="9">
        <v>1</v>
      </c>
      <c r="R74" s="9">
        <v>1811</v>
      </c>
      <c r="S74" s="9">
        <v>0</v>
      </c>
      <c r="T74" s="9">
        <v>1811</v>
      </c>
    </row>
    <row r="75" spans="11:20" ht="18.75" x14ac:dyDescent="0.3">
      <c r="K75">
        <f t="shared" si="1"/>
        <v>8008</v>
      </c>
      <c r="L75" s="5">
        <v>1000</v>
      </c>
      <c r="M75">
        <v>0</v>
      </c>
      <c r="Q75" s="9" t="s">
        <v>8</v>
      </c>
      <c r="R75" s="9">
        <v>1818</v>
      </c>
      <c r="S75" s="9">
        <v>1000</v>
      </c>
      <c r="T75" s="9">
        <v>0</v>
      </c>
    </row>
    <row r="76" spans="11:20" ht="18.75" x14ac:dyDescent="0.3">
      <c r="K76">
        <f t="shared" si="1"/>
        <v>7008</v>
      </c>
      <c r="L76" s="5">
        <v>1008</v>
      </c>
      <c r="M76">
        <v>0</v>
      </c>
      <c r="Q76" s="9" t="s">
        <v>9</v>
      </c>
      <c r="R76" s="9">
        <v>1818</v>
      </c>
      <c r="S76" s="9">
        <v>1008</v>
      </c>
      <c r="T76" s="9">
        <v>0</v>
      </c>
    </row>
    <row r="77" spans="11:20" ht="18.75" x14ac:dyDescent="0.3">
      <c r="K77">
        <f t="shared" si="1"/>
        <v>6000</v>
      </c>
      <c r="L77" s="5">
        <v>1000</v>
      </c>
      <c r="M77">
        <v>0</v>
      </c>
      <c r="Q77" s="9" t="s">
        <v>8</v>
      </c>
      <c r="R77" s="9">
        <v>1818</v>
      </c>
      <c r="S77" s="9">
        <v>1000</v>
      </c>
      <c r="T77" s="9">
        <v>0</v>
      </c>
    </row>
    <row r="78" spans="11:20" ht="18.75" x14ac:dyDescent="0.3">
      <c r="K78">
        <f t="shared" si="1"/>
        <v>5000</v>
      </c>
      <c r="L78" s="5">
        <v>1000</v>
      </c>
      <c r="M78">
        <v>0</v>
      </c>
      <c r="Q78" s="9" t="s">
        <v>8</v>
      </c>
      <c r="R78" s="9">
        <v>1818</v>
      </c>
      <c r="S78" s="9">
        <v>1000</v>
      </c>
      <c r="T78" s="9">
        <v>0</v>
      </c>
    </row>
    <row r="79" spans="11:20" ht="18.75" x14ac:dyDescent="0.3">
      <c r="K79">
        <f t="shared" si="1"/>
        <v>4000</v>
      </c>
      <c r="L79" s="5">
        <v>1000</v>
      </c>
      <c r="M79">
        <v>0</v>
      </c>
      <c r="Q79" s="9" t="s">
        <v>8</v>
      </c>
      <c r="R79" s="9">
        <v>1818</v>
      </c>
      <c r="S79" s="9">
        <v>1000</v>
      </c>
      <c r="T79" s="9">
        <v>0</v>
      </c>
    </row>
    <row r="80" spans="11:20" ht="18.75" x14ac:dyDescent="0.3">
      <c r="K80">
        <f t="shared" si="1"/>
        <v>3000</v>
      </c>
      <c r="L80" s="5">
        <v>0</v>
      </c>
      <c r="M80">
        <v>1811</v>
      </c>
      <c r="Q80" s="9">
        <v>1</v>
      </c>
      <c r="R80" s="9">
        <v>1811</v>
      </c>
      <c r="S80" s="9">
        <v>0</v>
      </c>
      <c r="T80" s="9">
        <v>1811</v>
      </c>
    </row>
    <row r="81" spans="11:20" ht="18.75" x14ac:dyDescent="0.3">
      <c r="K81">
        <f t="shared" si="1"/>
        <v>3000</v>
      </c>
      <c r="L81" s="5">
        <v>1000</v>
      </c>
      <c r="M81">
        <v>0</v>
      </c>
      <c r="Q81" s="9" t="s">
        <v>8</v>
      </c>
      <c r="R81" s="9">
        <v>1818</v>
      </c>
      <c r="S81" s="9">
        <v>1000</v>
      </c>
      <c r="T81" s="9">
        <v>0</v>
      </c>
    </row>
    <row r="82" spans="11:20" ht="18.75" x14ac:dyDescent="0.3">
      <c r="K82">
        <f t="shared" si="1"/>
        <v>2000</v>
      </c>
      <c r="L82" s="5">
        <v>2000</v>
      </c>
      <c r="M82">
        <v>0</v>
      </c>
      <c r="Q82" s="9">
        <v>110011001</v>
      </c>
      <c r="R82" s="9">
        <v>1818</v>
      </c>
      <c r="S82" s="9">
        <v>2000</v>
      </c>
      <c r="T82" s="9">
        <v>0</v>
      </c>
    </row>
    <row r="83" spans="11:20" ht="18.75" x14ac:dyDescent="0.3">
      <c r="K83">
        <f t="shared" ref="K83" si="7">L83</f>
        <v>0</v>
      </c>
      <c r="L83" s="5">
        <v>0</v>
      </c>
      <c r="M83">
        <v>4528</v>
      </c>
      <c r="Q83" s="9" t="s">
        <v>10</v>
      </c>
      <c r="R83" s="9">
        <v>1811</v>
      </c>
      <c r="S83" s="9">
        <v>0</v>
      </c>
      <c r="T83" s="9">
        <v>4528</v>
      </c>
    </row>
    <row r="84" spans="11:20" ht="18.75" x14ac:dyDescent="0.3">
      <c r="K84">
        <f t="shared" si="1"/>
        <v>4690</v>
      </c>
      <c r="L84" s="5">
        <v>1000</v>
      </c>
      <c r="M84">
        <v>0</v>
      </c>
      <c r="Q84" s="9" t="s">
        <v>8</v>
      </c>
      <c r="R84" s="9">
        <v>1818</v>
      </c>
      <c r="S84" s="9">
        <v>1000</v>
      </c>
      <c r="T84" s="9">
        <v>0</v>
      </c>
    </row>
    <row r="85" spans="11:20" ht="18.75" x14ac:dyDescent="0.3">
      <c r="K85">
        <f t="shared" si="1"/>
        <v>3690</v>
      </c>
      <c r="L85" s="5">
        <v>0</v>
      </c>
      <c r="M85">
        <v>906</v>
      </c>
      <c r="Q85" s="9" t="s">
        <v>11</v>
      </c>
      <c r="R85" s="9">
        <v>1811</v>
      </c>
      <c r="S85" s="9">
        <v>0</v>
      </c>
      <c r="T85" s="9">
        <v>906</v>
      </c>
    </row>
    <row r="86" spans="11:20" ht="18.75" x14ac:dyDescent="0.3">
      <c r="K86">
        <f t="shared" si="1"/>
        <v>3690</v>
      </c>
      <c r="L86" s="5">
        <v>0</v>
      </c>
      <c r="M86">
        <v>3622</v>
      </c>
      <c r="Q86" s="9">
        <v>2</v>
      </c>
      <c r="R86" s="9">
        <v>1811</v>
      </c>
      <c r="S86" s="9">
        <v>0</v>
      </c>
      <c r="T86" s="9">
        <v>3622</v>
      </c>
    </row>
    <row r="87" spans="11:20" ht="18.75" x14ac:dyDescent="0.3">
      <c r="K87">
        <f t="shared" si="1"/>
        <v>3690</v>
      </c>
      <c r="L87" s="5">
        <v>1000</v>
      </c>
      <c r="M87">
        <v>0</v>
      </c>
      <c r="Q87" s="9" t="s">
        <v>8</v>
      </c>
      <c r="R87" s="9">
        <v>1818</v>
      </c>
      <c r="S87" s="9">
        <v>1000</v>
      </c>
      <c r="T87" s="9">
        <v>0</v>
      </c>
    </row>
    <row r="88" spans="11:20" ht="18.75" x14ac:dyDescent="0.3">
      <c r="K88">
        <f t="shared" si="1"/>
        <v>2690</v>
      </c>
      <c r="L88" s="5">
        <v>0</v>
      </c>
      <c r="M88">
        <v>1811</v>
      </c>
      <c r="Q88" s="9">
        <v>1</v>
      </c>
      <c r="R88" s="9">
        <v>1811</v>
      </c>
      <c r="S88" s="9">
        <v>0</v>
      </c>
      <c r="T88" s="9">
        <v>1811</v>
      </c>
    </row>
    <row r="89" spans="11:20" ht="18.75" x14ac:dyDescent="0.3">
      <c r="K89">
        <f t="shared" si="1"/>
        <v>2690</v>
      </c>
      <c r="L89" s="5">
        <v>890</v>
      </c>
      <c r="M89">
        <v>0</v>
      </c>
      <c r="Q89" s="9" t="s">
        <v>12</v>
      </c>
      <c r="R89" s="9">
        <v>1814</v>
      </c>
      <c r="S89" s="9">
        <v>890</v>
      </c>
      <c r="T89" s="9">
        <v>0</v>
      </c>
    </row>
    <row r="90" spans="11:20" ht="18.75" x14ac:dyDescent="0.3">
      <c r="K90">
        <f t="shared" si="1"/>
        <v>1800</v>
      </c>
      <c r="L90" s="5">
        <v>900</v>
      </c>
      <c r="M90">
        <v>0</v>
      </c>
      <c r="Q90" s="9" t="s">
        <v>13</v>
      </c>
      <c r="R90" s="9">
        <v>1817</v>
      </c>
      <c r="S90" s="9">
        <v>900</v>
      </c>
      <c r="T90" s="9">
        <v>0</v>
      </c>
    </row>
    <row r="91" spans="11:20" ht="18.75" x14ac:dyDescent="0.3">
      <c r="K91">
        <f t="shared" si="1"/>
        <v>900</v>
      </c>
      <c r="L91" s="5">
        <v>900</v>
      </c>
      <c r="M91">
        <v>0</v>
      </c>
      <c r="Q91" s="9" t="s">
        <v>13</v>
      </c>
      <c r="R91" s="9">
        <v>1817</v>
      </c>
      <c r="S91" s="9">
        <v>900</v>
      </c>
      <c r="T91" s="9">
        <v>0</v>
      </c>
    </row>
    <row r="92" spans="11:20" ht="18.75" x14ac:dyDescent="0.3">
      <c r="K92">
        <f t="shared" ref="K92" si="8">L92</f>
        <v>0</v>
      </c>
      <c r="L92" s="5">
        <v>0</v>
      </c>
      <c r="M92">
        <v>1103</v>
      </c>
      <c r="Q92" s="9" t="s">
        <v>11</v>
      </c>
      <c r="R92" s="9">
        <v>2206</v>
      </c>
      <c r="S92" s="9">
        <v>0</v>
      </c>
      <c r="T92" s="9">
        <v>1103</v>
      </c>
    </row>
    <row r="93" spans="11:20" ht="18.75" x14ac:dyDescent="0.3">
      <c r="K93">
        <f t="shared" si="1"/>
        <v>113665</v>
      </c>
      <c r="L93" s="5">
        <v>0</v>
      </c>
      <c r="M93">
        <v>1104</v>
      </c>
      <c r="Q93" s="9" t="s">
        <v>11</v>
      </c>
      <c r="R93" s="9">
        <v>2207</v>
      </c>
      <c r="S93" s="9">
        <v>0</v>
      </c>
      <c r="T93" s="9">
        <v>1104</v>
      </c>
    </row>
    <row r="94" spans="11:20" ht="18.75" x14ac:dyDescent="0.3">
      <c r="K94">
        <f t="shared" si="1"/>
        <v>113665</v>
      </c>
      <c r="L94" s="5">
        <v>700</v>
      </c>
      <c r="M94">
        <v>0</v>
      </c>
      <c r="Q94" s="9" t="s">
        <v>14</v>
      </c>
      <c r="R94" s="9">
        <v>2246</v>
      </c>
      <c r="S94" s="9">
        <v>700</v>
      </c>
      <c r="T94" s="9">
        <v>0</v>
      </c>
    </row>
    <row r="95" spans="11:20" ht="18.75" x14ac:dyDescent="0.3">
      <c r="K95">
        <f t="shared" si="1"/>
        <v>112965</v>
      </c>
      <c r="L95" s="5">
        <v>0</v>
      </c>
      <c r="M95">
        <v>1110</v>
      </c>
      <c r="Q95" s="9" t="s">
        <v>11</v>
      </c>
      <c r="R95" s="9">
        <v>4440</v>
      </c>
      <c r="S95" s="9">
        <v>0</v>
      </c>
      <c r="T95" s="9">
        <v>1110</v>
      </c>
    </row>
    <row r="96" spans="11:20" ht="18.75" x14ac:dyDescent="0.3">
      <c r="K96">
        <f t="shared" si="1"/>
        <v>112965</v>
      </c>
      <c r="L96" s="5">
        <v>900</v>
      </c>
      <c r="M96">
        <v>0</v>
      </c>
      <c r="Q96" s="9" t="s">
        <v>15</v>
      </c>
      <c r="R96" s="9">
        <v>2246</v>
      </c>
      <c r="S96" s="9">
        <v>900</v>
      </c>
      <c r="T96" s="9">
        <v>0</v>
      </c>
    </row>
    <row r="97" spans="11:20" ht="18.75" x14ac:dyDescent="0.3">
      <c r="K97">
        <f t="shared" si="1"/>
        <v>112065</v>
      </c>
      <c r="L97" s="5">
        <v>6580</v>
      </c>
      <c r="M97">
        <v>0</v>
      </c>
      <c r="Q97" s="9">
        <v>4</v>
      </c>
      <c r="R97" s="9">
        <v>1645</v>
      </c>
      <c r="S97" s="9">
        <v>6580</v>
      </c>
      <c r="T97" s="9">
        <v>0</v>
      </c>
    </row>
    <row r="98" spans="11:20" ht="18.75" x14ac:dyDescent="0.3">
      <c r="K98">
        <f t="shared" ref="K98:K100" si="9">L98+K99</f>
        <v>105485</v>
      </c>
      <c r="L98" s="5">
        <v>32000</v>
      </c>
      <c r="M98">
        <v>0</v>
      </c>
      <c r="Q98" s="9">
        <v>20</v>
      </c>
      <c r="R98" s="9">
        <v>1600</v>
      </c>
      <c r="S98" s="9">
        <v>32000</v>
      </c>
      <c r="T98" s="9">
        <v>0</v>
      </c>
    </row>
    <row r="99" spans="11:20" ht="18.75" x14ac:dyDescent="0.3">
      <c r="K99">
        <f t="shared" si="9"/>
        <v>73485</v>
      </c>
      <c r="L99" s="5">
        <v>43470</v>
      </c>
      <c r="M99">
        <v>0</v>
      </c>
      <c r="Q99" s="9">
        <v>30</v>
      </c>
      <c r="R99" s="9">
        <v>5796</v>
      </c>
      <c r="S99" s="9">
        <v>43470</v>
      </c>
      <c r="T99" s="9">
        <v>0</v>
      </c>
    </row>
    <row r="100" spans="11:20" ht="18.75" x14ac:dyDescent="0.3">
      <c r="K100">
        <f t="shared" si="9"/>
        <v>30015</v>
      </c>
      <c r="L100" s="5">
        <v>0</v>
      </c>
      <c r="M100">
        <v>83000</v>
      </c>
      <c r="Q100" s="9">
        <v>50</v>
      </c>
      <c r="R100" s="9">
        <v>1660</v>
      </c>
      <c r="S100" s="9">
        <v>0</v>
      </c>
      <c r="T100" s="9">
        <v>83000</v>
      </c>
    </row>
    <row r="101" spans="11:20" ht="18.75" x14ac:dyDescent="0.3">
      <c r="K101">
        <f t="shared" ref="K101" si="10">L101</f>
        <v>30015</v>
      </c>
      <c r="L101" s="5">
        <v>30015</v>
      </c>
      <c r="M101">
        <v>0</v>
      </c>
      <c r="Q101" s="9">
        <v>15</v>
      </c>
      <c r="R101" s="9">
        <v>2001</v>
      </c>
      <c r="S101" s="9">
        <v>30015</v>
      </c>
      <c r="T101" s="9">
        <v>0</v>
      </c>
    </row>
    <row r="102" spans="11:20" ht="18.75" x14ac:dyDescent="0.3">
      <c r="K102">
        <f t="shared" ref="K102:K165" si="11">L102+K103</f>
        <v>418817</v>
      </c>
      <c r="L102" s="5">
        <v>275000</v>
      </c>
      <c r="M102">
        <v>0</v>
      </c>
      <c r="Q102" s="9">
        <v>125</v>
      </c>
      <c r="R102" s="9">
        <v>2200</v>
      </c>
      <c r="S102" s="9">
        <v>275000</v>
      </c>
      <c r="T102" s="9">
        <v>0</v>
      </c>
    </row>
    <row r="103" spans="11:20" ht="18.75" x14ac:dyDescent="0.3">
      <c r="K103">
        <f t="shared" si="11"/>
        <v>143817</v>
      </c>
      <c r="L103" s="5">
        <v>0</v>
      </c>
      <c r="M103">
        <v>312500</v>
      </c>
      <c r="Q103" s="9">
        <v>125</v>
      </c>
      <c r="R103" s="9">
        <v>10000</v>
      </c>
      <c r="S103" s="9">
        <v>0</v>
      </c>
      <c r="T103" s="9">
        <v>312500</v>
      </c>
    </row>
    <row r="104" spans="11:20" ht="18.75" x14ac:dyDescent="0.3">
      <c r="K104">
        <f t="shared" si="11"/>
        <v>143817</v>
      </c>
      <c r="L104" s="5">
        <v>64000</v>
      </c>
      <c r="M104">
        <v>0</v>
      </c>
      <c r="Q104" s="9">
        <v>20</v>
      </c>
      <c r="R104" s="9">
        <v>3200</v>
      </c>
      <c r="S104" s="9">
        <v>64000</v>
      </c>
      <c r="T104" s="9">
        <v>0</v>
      </c>
    </row>
    <row r="105" spans="11:20" ht="18.75" x14ac:dyDescent="0.3">
      <c r="K105">
        <f t="shared" si="11"/>
        <v>79817</v>
      </c>
      <c r="L105" s="5">
        <v>0</v>
      </c>
      <c r="M105">
        <v>65000</v>
      </c>
      <c r="Q105" s="9">
        <v>20</v>
      </c>
      <c r="R105" s="9">
        <v>3250</v>
      </c>
      <c r="S105" s="9">
        <v>0</v>
      </c>
      <c r="T105" s="9">
        <v>65000</v>
      </c>
    </row>
    <row r="106" spans="11:20" ht="18.75" x14ac:dyDescent="0.3">
      <c r="K106">
        <f t="shared" si="11"/>
        <v>79817</v>
      </c>
      <c r="L106" s="5">
        <v>36050</v>
      </c>
      <c r="M106">
        <v>0</v>
      </c>
      <c r="Q106" s="9">
        <v>10</v>
      </c>
      <c r="R106" s="9">
        <v>7210</v>
      </c>
      <c r="S106" s="9">
        <v>36050</v>
      </c>
      <c r="T106" s="9">
        <v>0</v>
      </c>
    </row>
    <row r="107" spans="11:20" ht="18.75" x14ac:dyDescent="0.3">
      <c r="K107">
        <f t="shared" si="11"/>
        <v>43767</v>
      </c>
      <c r="L107" s="5">
        <v>0</v>
      </c>
      <c r="M107">
        <v>36970</v>
      </c>
      <c r="Q107" s="9">
        <v>10</v>
      </c>
      <c r="R107" s="9">
        <v>7394</v>
      </c>
      <c r="S107" s="9">
        <v>0</v>
      </c>
      <c r="T107" s="9">
        <v>36970</v>
      </c>
    </row>
    <row r="108" spans="11:20" ht="18.75" x14ac:dyDescent="0.3">
      <c r="K108">
        <f t="shared" si="11"/>
        <v>43767</v>
      </c>
      <c r="L108" s="5">
        <v>3757</v>
      </c>
      <c r="M108">
        <v>0</v>
      </c>
      <c r="Q108" s="9">
        <v>1</v>
      </c>
      <c r="R108" s="9">
        <v>3757</v>
      </c>
      <c r="S108" s="9">
        <v>3757</v>
      </c>
      <c r="T108" s="9">
        <v>0</v>
      </c>
    </row>
    <row r="109" spans="11:20" ht="18.75" x14ac:dyDescent="0.3">
      <c r="K109">
        <f t="shared" si="11"/>
        <v>40010</v>
      </c>
      <c r="L109" s="5">
        <v>0</v>
      </c>
      <c r="M109">
        <v>3849</v>
      </c>
      <c r="Q109" s="9">
        <v>1</v>
      </c>
      <c r="R109" s="9">
        <v>3849</v>
      </c>
      <c r="S109" s="9">
        <v>0</v>
      </c>
      <c r="T109" s="9">
        <v>3849</v>
      </c>
    </row>
    <row r="110" spans="11:20" ht="18.75" x14ac:dyDescent="0.3">
      <c r="K110">
        <f t="shared" ref="K110" si="12">L110</f>
        <v>40010</v>
      </c>
      <c r="L110" s="5">
        <v>40010</v>
      </c>
      <c r="M110">
        <v>0</v>
      </c>
      <c r="Q110" s="9">
        <v>10</v>
      </c>
      <c r="R110" s="9">
        <v>4001</v>
      </c>
      <c r="S110" s="9">
        <v>40010</v>
      </c>
      <c r="T110" s="9">
        <v>0</v>
      </c>
    </row>
    <row r="111" spans="11:20" ht="18.75" x14ac:dyDescent="0.3">
      <c r="K111">
        <f t="shared" si="11"/>
        <v>93620</v>
      </c>
      <c r="L111" s="5">
        <v>0</v>
      </c>
      <c r="M111">
        <v>40990</v>
      </c>
      <c r="Q111" s="9">
        <v>10</v>
      </c>
      <c r="R111" s="9">
        <v>4099</v>
      </c>
      <c r="S111" s="9">
        <v>0</v>
      </c>
      <c r="T111" s="9">
        <v>40990</v>
      </c>
    </row>
    <row r="112" spans="11:20" ht="18.75" x14ac:dyDescent="0.3">
      <c r="K112">
        <f t="shared" si="11"/>
        <v>93620</v>
      </c>
      <c r="L112" s="5">
        <v>40040</v>
      </c>
      <c r="M112">
        <v>0</v>
      </c>
      <c r="Q112" s="9">
        <v>10</v>
      </c>
      <c r="R112" s="9">
        <v>4004</v>
      </c>
      <c r="S112" s="9">
        <v>40040</v>
      </c>
      <c r="T112" s="9">
        <v>0</v>
      </c>
    </row>
    <row r="113" spans="11:20" ht="18.75" x14ac:dyDescent="0.3">
      <c r="K113">
        <f t="shared" si="11"/>
        <v>53580</v>
      </c>
      <c r="L113" s="5">
        <v>0</v>
      </c>
      <c r="M113">
        <v>40990</v>
      </c>
      <c r="Q113" s="9">
        <v>10</v>
      </c>
      <c r="R113" s="9">
        <v>4099</v>
      </c>
      <c r="S113" s="9">
        <v>0</v>
      </c>
      <c r="T113" s="9">
        <v>40990</v>
      </c>
    </row>
    <row r="114" spans="11:20" ht="18.75" x14ac:dyDescent="0.3">
      <c r="K114">
        <f t="shared" si="11"/>
        <v>53580</v>
      </c>
      <c r="L114" s="5">
        <v>18980</v>
      </c>
      <c r="M114">
        <v>0</v>
      </c>
      <c r="Q114" s="9">
        <v>5</v>
      </c>
      <c r="R114" s="9">
        <v>3796</v>
      </c>
      <c r="S114" s="9">
        <v>18980</v>
      </c>
      <c r="T114" s="9">
        <v>0</v>
      </c>
    </row>
    <row r="115" spans="11:20" ht="18.75" x14ac:dyDescent="0.3">
      <c r="K115">
        <f t="shared" si="11"/>
        <v>34600</v>
      </c>
      <c r="L115" s="5">
        <v>0</v>
      </c>
      <c r="M115">
        <v>19980</v>
      </c>
      <c r="Q115" s="9">
        <v>5</v>
      </c>
      <c r="R115" s="9">
        <v>11988</v>
      </c>
      <c r="S115" s="9">
        <v>0</v>
      </c>
      <c r="T115" s="9">
        <v>19980</v>
      </c>
    </row>
    <row r="116" spans="11:20" ht="18.75" x14ac:dyDescent="0.3">
      <c r="K116">
        <f t="shared" si="11"/>
        <v>34600</v>
      </c>
      <c r="L116" s="5">
        <v>17500</v>
      </c>
      <c r="M116">
        <v>0</v>
      </c>
      <c r="Q116" s="9">
        <v>5</v>
      </c>
      <c r="R116" s="9">
        <v>3500</v>
      </c>
      <c r="S116" s="9">
        <v>17500</v>
      </c>
      <c r="T116" s="9">
        <v>0</v>
      </c>
    </row>
    <row r="117" spans="11:20" ht="18.75" x14ac:dyDescent="0.3">
      <c r="K117">
        <f t="shared" si="11"/>
        <v>17100</v>
      </c>
      <c r="L117" s="5">
        <v>17100</v>
      </c>
      <c r="M117">
        <v>0</v>
      </c>
      <c r="Q117" s="9">
        <v>5</v>
      </c>
      <c r="R117" s="9">
        <v>3420</v>
      </c>
      <c r="S117" s="9">
        <v>17100</v>
      </c>
      <c r="T117" s="9">
        <v>0</v>
      </c>
    </row>
    <row r="118" spans="11:20" ht="18.75" x14ac:dyDescent="0.3">
      <c r="K118">
        <f t="shared" si="11"/>
        <v>0</v>
      </c>
      <c r="L118" s="5">
        <v>0</v>
      </c>
      <c r="M118">
        <v>17475</v>
      </c>
      <c r="Q118" s="9">
        <v>5</v>
      </c>
      <c r="R118" s="9">
        <v>3495</v>
      </c>
      <c r="S118" s="9">
        <v>0</v>
      </c>
      <c r="T118" s="9">
        <v>17475</v>
      </c>
    </row>
    <row r="119" spans="11:20" ht="18.75" x14ac:dyDescent="0.3">
      <c r="K119">
        <f t="shared" ref="K119" si="13">L119</f>
        <v>0</v>
      </c>
      <c r="L119" s="5">
        <v>0</v>
      </c>
      <c r="M119">
        <v>19500</v>
      </c>
      <c r="Q119" s="9">
        <v>5</v>
      </c>
      <c r="R119" s="9">
        <v>3900</v>
      </c>
      <c r="S119" s="9">
        <v>0</v>
      </c>
      <c r="T119" s="9">
        <v>19500</v>
      </c>
    </row>
    <row r="120" spans="11:20" ht="18.75" x14ac:dyDescent="0.3">
      <c r="K120">
        <f t="shared" si="11"/>
        <v>485455</v>
      </c>
      <c r="L120" s="5">
        <v>16255</v>
      </c>
      <c r="M120">
        <v>0</v>
      </c>
      <c r="Q120" s="9">
        <v>5</v>
      </c>
      <c r="R120" s="9">
        <v>3251</v>
      </c>
      <c r="S120" s="9">
        <v>16255</v>
      </c>
      <c r="T120" s="9">
        <v>0</v>
      </c>
    </row>
    <row r="121" spans="11:20" ht="18.75" x14ac:dyDescent="0.3">
      <c r="K121">
        <f t="shared" si="11"/>
        <v>469200</v>
      </c>
      <c r="L121" s="5">
        <v>175200</v>
      </c>
      <c r="M121">
        <v>0</v>
      </c>
      <c r="Q121" s="9">
        <v>50</v>
      </c>
      <c r="R121" s="9">
        <v>3504</v>
      </c>
      <c r="S121" s="9">
        <v>175200</v>
      </c>
      <c r="T121" s="9">
        <v>0</v>
      </c>
    </row>
    <row r="122" spans="11:20" ht="18.75" x14ac:dyDescent="0.3">
      <c r="K122">
        <f t="shared" si="11"/>
        <v>294000</v>
      </c>
      <c r="L122" s="5">
        <v>0</v>
      </c>
      <c r="M122">
        <v>190200</v>
      </c>
      <c r="Q122" s="9">
        <v>50</v>
      </c>
      <c r="R122" s="9">
        <v>26628</v>
      </c>
      <c r="S122" s="9">
        <v>0</v>
      </c>
      <c r="T122" s="9">
        <v>190200</v>
      </c>
    </row>
    <row r="123" spans="11:20" ht="18.75" x14ac:dyDescent="0.3">
      <c r="K123">
        <f t="shared" si="11"/>
        <v>294000</v>
      </c>
      <c r="L123" s="5">
        <v>4550</v>
      </c>
      <c r="M123">
        <v>0</v>
      </c>
      <c r="Q123" s="9">
        <v>1</v>
      </c>
      <c r="R123" s="9">
        <v>4550</v>
      </c>
      <c r="S123" s="9">
        <v>4550</v>
      </c>
      <c r="T123" s="9">
        <v>0</v>
      </c>
    </row>
    <row r="124" spans="11:20" ht="18.75" x14ac:dyDescent="0.3">
      <c r="K124">
        <f t="shared" si="11"/>
        <v>289450</v>
      </c>
      <c r="L124" s="5">
        <v>0</v>
      </c>
      <c r="M124">
        <v>4570</v>
      </c>
      <c r="Q124" s="9">
        <v>1</v>
      </c>
      <c r="R124" s="9">
        <v>4570</v>
      </c>
      <c r="S124" s="9">
        <v>0</v>
      </c>
      <c r="T124" s="9">
        <v>4570</v>
      </c>
    </row>
    <row r="125" spans="11:20" ht="18.75" x14ac:dyDescent="0.3">
      <c r="K125">
        <f t="shared" si="11"/>
        <v>289450</v>
      </c>
      <c r="L125" s="5">
        <v>22750</v>
      </c>
      <c r="M125">
        <v>0</v>
      </c>
      <c r="Q125" s="9">
        <v>5</v>
      </c>
      <c r="R125" s="9">
        <v>4550</v>
      </c>
      <c r="S125" s="9">
        <v>22750</v>
      </c>
      <c r="T125" s="9">
        <v>0</v>
      </c>
    </row>
    <row r="126" spans="11:20" ht="18.75" x14ac:dyDescent="0.3">
      <c r="K126">
        <f t="shared" si="11"/>
        <v>266700</v>
      </c>
      <c r="L126" s="5">
        <v>0</v>
      </c>
      <c r="M126">
        <v>22900</v>
      </c>
      <c r="Q126" s="9">
        <v>5</v>
      </c>
      <c r="R126" s="9">
        <v>13740</v>
      </c>
      <c r="S126" s="9">
        <v>0</v>
      </c>
      <c r="T126" s="9">
        <v>22900</v>
      </c>
    </row>
    <row r="127" spans="11:20" ht="18.75" x14ac:dyDescent="0.3">
      <c r="K127">
        <f t="shared" si="11"/>
        <v>266700</v>
      </c>
      <c r="L127" s="5">
        <v>16400</v>
      </c>
      <c r="M127">
        <v>0</v>
      </c>
      <c r="Q127" s="9">
        <v>4</v>
      </c>
      <c r="R127" s="9">
        <v>4100</v>
      </c>
      <c r="S127" s="9">
        <v>16400</v>
      </c>
      <c r="T127" s="9">
        <v>0</v>
      </c>
    </row>
    <row r="128" spans="11:20" ht="18.75" x14ac:dyDescent="0.3">
      <c r="K128">
        <f t="shared" ref="K128" si="14">L128</f>
        <v>250300</v>
      </c>
      <c r="L128" s="5">
        <v>250300</v>
      </c>
      <c r="M128">
        <v>0</v>
      </c>
      <c r="Q128" s="9">
        <v>50</v>
      </c>
      <c r="R128" s="9">
        <v>5006</v>
      </c>
      <c r="S128" s="9">
        <v>250300</v>
      </c>
      <c r="T128" s="9">
        <v>0</v>
      </c>
    </row>
    <row r="129" spans="11:20" ht="18.75" x14ac:dyDescent="0.3">
      <c r="K129">
        <f t="shared" si="11"/>
        <v>488795</v>
      </c>
      <c r="L129" s="5">
        <v>0</v>
      </c>
      <c r="M129">
        <v>265000</v>
      </c>
      <c r="Q129" s="9">
        <v>50</v>
      </c>
      <c r="R129" s="9">
        <v>5300</v>
      </c>
      <c r="S129" s="9">
        <v>0</v>
      </c>
      <c r="T129" s="9">
        <v>265000</v>
      </c>
    </row>
    <row r="130" spans="11:20" ht="18.75" x14ac:dyDescent="0.3">
      <c r="K130">
        <f t="shared" si="11"/>
        <v>488795</v>
      </c>
      <c r="L130" s="5">
        <v>107000</v>
      </c>
      <c r="M130">
        <v>0</v>
      </c>
      <c r="Q130" s="9">
        <v>20</v>
      </c>
      <c r="R130" s="9">
        <v>21400</v>
      </c>
      <c r="S130" s="9">
        <v>107000</v>
      </c>
      <c r="T130" s="9">
        <v>0</v>
      </c>
    </row>
    <row r="131" spans="11:20" ht="18.75" x14ac:dyDescent="0.3">
      <c r="K131">
        <f t="shared" si="11"/>
        <v>381795</v>
      </c>
      <c r="L131" s="5">
        <v>0</v>
      </c>
      <c r="M131">
        <v>108901</v>
      </c>
      <c r="Q131" s="9">
        <v>20</v>
      </c>
      <c r="R131" s="9">
        <v>21780</v>
      </c>
      <c r="S131" s="9">
        <v>0</v>
      </c>
      <c r="T131" s="9">
        <v>108901</v>
      </c>
    </row>
    <row r="132" spans="11:20" ht="18.75" x14ac:dyDescent="0.3">
      <c r="K132">
        <f t="shared" si="11"/>
        <v>381795</v>
      </c>
      <c r="L132" s="5">
        <v>50400</v>
      </c>
      <c r="M132">
        <v>0</v>
      </c>
      <c r="Q132" s="9">
        <v>9</v>
      </c>
      <c r="R132" s="9">
        <v>5600</v>
      </c>
      <c r="S132" s="9">
        <v>50400</v>
      </c>
      <c r="T132" s="9">
        <v>0</v>
      </c>
    </row>
    <row r="133" spans="11:20" ht="18.75" x14ac:dyDescent="0.3">
      <c r="K133">
        <f t="shared" si="11"/>
        <v>331395</v>
      </c>
      <c r="L133" s="5">
        <v>0</v>
      </c>
      <c r="M133">
        <v>3600</v>
      </c>
      <c r="Q133" s="9" t="s">
        <v>16</v>
      </c>
      <c r="R133" s="9">
        <v>5400</v>
      </c>
      <c r="S133" s="9">
        <v>0</v>
      </c>
      <c r="T133" s="9">
        <v>3600</v>
      </c>
    </row>
    <row r="134" spans="11:20" ht="18.75" x14ac:dyDescent="0.3">
      <c r="K134">
        <f t="shared" si="11"/>
        <v>331395</v>
      </c>
      <c r="L134" s="5">
        <v>22800</v>
      </c>
      <c r="M134">
        <v>0</v>
      </c>
      <c r="Q134" s="9">
        <v>4</v>
      </c>
      <c r="R134" s="9">
        <v>5700</v>
      </c>
      <c r="S134" s="9">
        <v>22800</v>
      </c>
      <c r="T134" s="9">
        <v>0</v>
      </c>
    </row>
    <row r="135" spans="11:20" ht="18.75" x14ac:dyDescent="0.3">
      <c r="K135">
        <f t="shared" si="11"/>
        <v>308595</v>
      </c>
      <c r="L135" s="5">
        <v>116060</v>
      </c>
      <c r="M135">
        <v>0</v>
      </c>
      <c r="Q135" s="9">
        <v>20</v>
      </c>
      <c r="R135" s="9">
        <v>5803</v>
      </c>
      <c r="S135" s="9">
        <v>116060</v>
      </c>
      <c r="T135" s="9">
        <v>0</v>
      </c>
    </row>
    <row r="136" spans="11:20" ht="18.75" x14ac:dyDescent="0.3">
      <c r="K136">
        <f t="shared" si="11"/>
        <v>192535</v>
      </c>
      <c r="L136" s="5">
        <v>0</v>
      </c>
      <c r="M136">
        <v>117960</v>
      </c>
      <c r="Q136" s="9">
        <v>20</v>
      </c>
      <c r="R136" s="9">
        <v>5898</v>
      </c>
      <c r="S136" s="9">
        <v>0</v>
      </c>
      <c r="T136" s="9">
        <v>117960</v>
      </c>
    </row>
    <row r="137" spans="11:20" ht="18.75" x14ac:dyDescent="0.3">
      <c r="K137">
        <f t="shared" ref="K137" si="15">L137</f>
        <v>192535</v>
      </c>
      <c r="L137" s="5">
        <v>192535</v>
      </c>
      <c r="M137">
        <v>0</v>
      </c>
      <c r="Q137" s="9">
        <v>35</v>
      </c>
      <c r="R137" s="9">
        <v>5501</v>
      </c>
      <c r="S137" s="9">
        <v>192535</v>
      </c>
      <c r="T137" s="9">
        <v>0</v>
      </c>
    </row>
    <row r="138" spans="11:20" ht="18.75" x14ac:dyDescent="0.3">
      <c r="K138">
        <f t="shared" si="11"/>
        <v>1814897</v>
      </c>
      <c r="L138" s="5">
        <v>270000</v>
      </c>
      <c r="M138">
        <v>0</v>
      </c>
      <c r="Q138" s="9">
        <v>50</v>
      </c>
      <c r="R138" s="9">
        <v>10800</v>
      </c>
      <c r="S138" s="9">
        <v>270000</v>
      </c>
      <c r="T138" s="9">
        <v>0</v>
      </c>
    </row>
    <row r="139" spans="11:20" ht="18.75" x14ac:dyDescent="0.3">
      <c r="K139">
        <f t="shared" si="11"/>
        <v>1544897</v>
      </c>
      <c r="L139" s="5">
        <v>269000</v>
      </c>
      <c r="M139">
        <v>0</v>
      </c>
      <c r="Q139" s="9">
        <v>50</v>
      </c>
      <c r="R139" s="9">
        <v>5380</v>
      </c>
      <c r="S139" s="9">
        <v>269000</v>
      </c>
      <c r="T139" s="9">
        <v>0</v>
      </c>
    </row>
    <row r="140" spans="11:20" ht="18.75" x14ac:dyDescent="0.3">
      <c r="K140">
        <f t="shared" si="11"/>
        <v>1275897</v>
      </c>
      <c r="L140" s="5">
        <v>0</v>
      </c>
      <c r="M140">
        <v>216000</v>
      </c>
      <c r="Q140" s="9">
        <v>40</v>
      </c>
      <c r="R140" s="9">
        <v>10800</v>
      </c>
      <c r="S140" s="9">
        <v>0</v>
      </c>
      <c r="T140" s="9">
        <v>216000</v>
      </c>
    </row>
    <row r="141" spans="11:20" ht="18.75" x14ac:dyDescent="0.3">
      <c r="K141">
        <f t="shared" si="11"/>
        <v>1275897</v>
      </c>
      <c r="L141" s="5">
        <v>0</v>
      </c>
      <c r="M141">
        <v>267500</v>
      </c>
      <c r="Q141" s="9">
        <v>50</v>
      </c>
      <c r="R141" s="9">
        <v>21400</v>
      </c>
      <c r="S141" s="9">
        <v>0</v>
      </c>
      <c r="T141" s="9">
        <v>267500</v>
      </c>
    </row>
    <row r="142" spans="11:20" ht="18.75" x14ac:dyDescent="0.3">
      <c r="K142">
        <f t="shared" si="11"/>
        <v>1275897</v>
      </c>
      <c r="L142" s="5">
        <v>0</v>
      </c>
      <c r="M142">
        <v>274500</v>
      </c>
      <c r="Q142" s="9">
        <v>50</v>
      </c>
      <c r="R142" s="9">
        <v>5490</v>
      </c>
      <c r="S142" s="9">
        <v>0</v>
      </c>
      <c r="T142" s="9">
        <v>274500</v>
      </c>
    </row>
    <row r="143" spans="11:20" ht="18.75" x14ac:dyDescent="0.3">
      <c r="K143">
        <f t="shared" si="11"/>
        <v>1275897</v>
      </c>
      <c r="L143" s="5">
        <v>5400</v>
      </c>
      <c r="M143">
        <v>0</v>
      </c>
      <c r="Q143" s="9">
        <v>1</v>
      </c>
      <c r="R143" s="9">
        <v>5400</v>
      </c>
      <c r="S143" s="9">
        <v>5400</v>
      </c>
      <c r="T143" s="9">
        <v>0</v>
      </c>
    </row>
    <row r="144" spans="11:20" ht="18.75" x14ac:dyDescent="0.3">
      <c r="K144">
        <f t="shared" si="11"/>
        <v>1270497</v>
      </c>
      <c r="L144" s="5">
        <v>640297</v>
      </c>
      <c r="M144">
        <v>0</v>
      </c>
      <c r="Q144" s="9">
        <v>97</v>
      </c>
      <c r="R144" s="9">
        <v>6601</v>
      </c>
      <c r="S144" s="9">
        <v>640297</v>
      </c>
      <c r="T144" s="9">
        <v>0</v>
      </c>
    </row>
    <row r="145" spans="11:20" ht="18.75" x14ac:dyDescent="0.3">
      <c r="K145">
        <f t="shared" si="11"/>
        <v>630200</v>
      </c>
      <c r="L145" s="5">
        <v>630200</v>
      </c>
      <c r="M145">
        <v>0</v>
      </c>
      <c r="Q145" s="9">
        <v>100</v>
      </c>
      <c r="R145" s="9">
        <v>6302</v>
      </c>
      <c r="S145" s="9">
        <v>630200</v>
      </c>
      <c r="T145" s="9">
        <v>0</v>
      </c>
    </row>
    <row r="146" spans="11:20" ht="18.75" x14ac:dyDescent="0.3">
      <c r="K146">
        <f t="shared" ref="K146" si="16">L146</f>
        <v>0</v>
      </c>
      <c r="L146" s="5">
        <v>0</v>
      </c>
      <c r="M146">
        <v>650000</v>
      </c>
      <c r="Q146" s="9">
        <v>100</v>
      </c>
      <c r="R146" s="9">
        <v>104000</v>
      </c>
      <c r="S146" s="9">
        <v>0</v>
      </c>
      <c r="T146" s="9">
        <v>650000</v>
      </c>
    </row>
    <row r="147" spans="11:20" ht="18.75" x14ac:dyDescent="0.3">
      <c r="K147">
        <f t="shared" si="11"/>
        <v>1546750</v>
      </c>
      <c r="L147" s="5">
        <v>0</v>
      </c>
      <c r="M147">
        <v>623000</v>
      </c>
      <c r="Q147" s="9">
        <v>100</v>
      </c>
      <c r="R147" s="9">
        <v>43610</v>
      </c>
      <c r="S147" s="9">
        <v>0</v>
      </c>
      <c r="T147" s="9">
        <v>623000</v>
      </c>
    </row>
    <row r="148" spans="11:20" ht="18.75" x14ac:dyDescent="0.3">
      <c r="K148">
        <f t="shared" si="11"/>
        <v>1546750</v>
      </c>
      <c r="L148" s="5">
        <v>130326</v>
      </c>
      <c r="M148">
        <v>0</v>
      </c>
      <c r="Q148" s="9">
        <v>21</v>
      </c>
      <c r="R148" s="9">
        <v>6206</v>
      </c>
      <c r="S148" s="9">
        <v>130326</v>
      </c>
      <c r="T148" s="9">
        <v>0</v>
      </c>
    </row>
    <row r="149" spans="11:20" ht="18.75" x14ac:dyDescent="0.3">
      <c r="K149">
        <f t="shared" si="11"/>
        <v>1416424</v>
      </c>
      <c r="L149" s="5">
        <v>421872</v>
      </c>
      <c r="M149">
        <v>0</v>
      </c>
      <c r="Q149" s="9">
        <v>68</v>
      </c>
      <c r="R149" s="9">
        <v>6204</v>
      </c>
      <c r="S149" s="9">
        <v>421872</v>
      </c>
      <c r="T149" s="9">
        <v>0</v>
      </c>
    </row>
    <row r="150" spans="11:20" ht="18.75" x14ac:dyDescent="0.3">
      <c r="K150">
        <f t="shared" si="11"/>
        <v>994552</v>
      </c>
      <c r="L150" s="5">
        <v>104040</v>
      </c>
      <c r="M150">
        <v>0</v>
      </c>
      <c r="Q150" s="9">
        <v>20</v>
      </c>
      <c r="R150" s="9">
        <v>5202</v>
      </c>
      <c r="S150" s="9">
        <v>104040</v>
      </c>
      <c r="T150" s="9">
        <v>0</v>
      </c>
    </row>
    <row r="151" spans="11:20" ht="18.75" x14ac:dyDescent="0.3">
      <c r="K151">
        <f t="shared" si="11"/>
        <v>890512</v>
      </c>
      <c r="L151" s="5">
        <v>42012</v>
      </c>
      <c r="M151">
        <v>0</v>
      </c>
      <c r="Q151" s="9">
        <v>6</v>
      </c>
      <c r="R151" s="9">
        <v>7002</v>
      </c>
      <c r="S151" s="9">
        <v>42012</v>
      </c>
      <c r="T151" s="9">
        <v>0</v>
      </c>
    </row>
    <row r="152" spans="11:20" ht="18.75" x14ac:dyDescent="0.3">
      <c r="K152">
        <f t="shared" si="11"/>
        <v>848500</v>
      </c>
      <c r="L152" s="5">
        <v>700000</v>
      </c>
      <c r="M152">
        <v>0</v>
      </c>
      <c r="Q152" s="9">
        <v>100</v>
      </c>
      <c r="R152" s="9">
        <v>7000</v>
      </c>
      <c r="S152" s="9">
        <v>700000</v>
      </c>
      <c r="T152" s="9">
        <v>0</v>
      </c>
    </row>
    <row r="153" spans="11:20" ht="18.75" x14ac:dyDescent="0.3">
      <c r="K153">
        <f t="shared" si="11"/>
        <v>148500</v>
      </c>
      <c r="L153" s="5">
        <v>0</v>
      </c>
      <c r="M153">
        <v>749900</v>
      </c>
      <c r="Q153" s="9">
        <v>100</v>
      </c>
      <c r="R153" s="9">
        <v>7499</v>
      </c>
      <c r="S153" s="9">
        <v>0</v>
      </c>
      <c r="T153" s="9">
        <v>749900</v>
      </c>
    </row>
    <row r="154" spans="11:20" ht="18.75" x14ac:dyDescent="0.3">
      <c r="K154">
        <f t="shared" si="11"/>
        <v>148500</v>
      </c>
      <c r="L154" s="5">
        <v>52500</v>
      </c>
      <c r="M154">
        <v>0</v>
      </c>
      <c r="Q154" s="9">
        <v>7</v>
      </c>
      <c r="R154" s="9">
        <v>7500</v>
      </c>
      <c r="S154" s="9">
        <v>52500</v>
      </c>
      <c r="T154" s="9">
        <v>0</v>
      </c>
    </row>
    <row r="155" spans="11:20" ht="18.75" x14ac:dyDescent="0.3">
      <c r="K155">
        <f t="shared" ref="K155" si="17">L155</f>
        <v>96000</v>
      </c>
      <c r="L155" s="5">
        <v>96000</v>
      </c>
      <c r="M155">
        <v>0</v>
      </c>
      <c r="Q155" s="9">
        <v>16</v>
      </c>
      <c r="R155" s="9">
        <v>18000</v>
      </c>
      <c r="S155" s="9">
        <v>96000</v>
      </c>
      <c r="T155" s="9">
        <v>0</v>
      </c>
    </row>
    <row r="156" spans="11:20" ht="18.75" x14ac:dyDescent="0.3">
      <c r="K156">
        <f t="shared" si="11"/>
        <v>753403</v>
      </c>
      <c r="L156" s="5">
        <v>97940</v>
      </c>
      <c r="M156">
        <v>0</v>
      </c>
      <c r="Q156" s="9">
        <v>20</v>
      </c>
      <c r="R156" s="9">
        <v>14691</v>
      </c>
      <c r="S156" s="9">
        <v>97940</v>
      </c>
      <c r="T156" s="9">
        <v>0</v>
      </c>
    </row>
    <row r="157" spans="11:20" ht="18.75" x14ac:dyDescent="0.3">
      <c r="K157">
        <f t="shared" si="11"/>
        <v>655463</v>
      </c>
      <c r="L157" s="5">
        <v>104559</v>
      </c>
      <c r="M157">
        <v>0</v>
      </c>
      <c r="Q157" s="9">
        <v>21</v>
      </c>
      <c r="R157" s="9">
        <v>4979</v>
      </c>
      <c r="S157" s="9">
        <v>104559</v>
      </c>
      <c r="T157" s="9">
        <v>0</v>
      </c>
    </row>
    <row r="158" spans="11:20" ht="18.75" x14ac:dyDescent="0.3">
      <c r="K158">
        <f t="shared" si="11"/>
        <v>550904</v>
      </c>
      <c r="L158" s="5">
        <v>28000</v>
      </c>
      <c r="M158">
        <v>0</v>
      </c>
      <c r="Q158" s="9">
        <v>636721237</v>
      </c>
      <c r="R158" s="9">
        <v>8793</v>
      </c>
      <c r="S158" s="9">
        <v>28000</v>
      </c>
      <c r="T158" s="9">
        <v>0</v>
      </c>
    </row>
    <row r="159" spans="11:20" ht="18.75" x14ac:dyDescent="0.3">
      <c r="K159">
        <f t="shared" si="11"/>
        <v>522904</v>
      </c>
      <c r="L159" s="5">
        <v>297693</v>
      </c>
      <c r="M159">
        <v>0</v>
      </c>
      <c r="Q159" s="9">
        <v>93</v>
      </c>
      <c r="R159" s="9">
        <v>3201</v>
      </c>
      <c r="S159" s="9">
        <v>297693</v>
      </c>
      <c r="T159" s="9">
        <v>0</v>
      </c>
    </row>
    <row r="160" spans="11:20" ht="18.75" x14ac:dyDescent="0.3">
      <c r="K160">
        <f t="shared" si="11"/>
        <v>225211</v>
      </c>
      <c r="L160" s="5">
        <v>100000</v>
      </c>
      <c r="M160">
        <v>0</v>
      </c>
      <c r="Q160" s="9">
        <v>3447087211</v>
      </c>
      <c r="R160" s="9">
        <v>8703</v>
      </c>
      <c r="S160" s="9">
        <v>100000</v>
      </c>
      <c r="T160" s="9">
        <v>0</v>
      </c>
    </row>
    <row r="161" spans="11:20" ht="18.75" x14ac:dyDescent="0.3">
      <c r="K161">
        <f t="shared" si="11"/>
        <v>125211</v>
      </c>
      <c r="L161" s="5">
        <v>28000</v>
      </c>
      <c r="M161">
        <v>0</v>
      </c>
      <c r="Q161" s="9">
        <v>14</v>
      </c>
      <c r="R161" s="9">
        <v>2000</v>
      </c>
      <c r="S161" s="9">
        <v>28000</v>
      </c>
      <c r="T161" s="9">
        <v>0</v>
      </c>
    </row>
    <row r="162" spans="11:20" ht="18.75" x14ac:dyDescent="0.3">
      <c r="K162">
        <f t="shared" si="11"/>
        <v>97211</v>
      </c>
      <c r="L162" s="5">
        <v>73100</v>
      </c>
      <c r="M162">
        <v>0</v>
      </c>
      <c r="Q162" s="9">
        <v>34</v>
      </c>
      <c r="R162" s="9">
        <v>2150</v>
      </c>
      <c r="S162" s="9">
        <v>73100</v>
      </c>
      <c r="T162" s="9">
        <v>0</v>
      </c>
    </row>
    <row r="163" spans="11:20" ht="18.75" x14ac:dyDescent="0.3">
      <c r="K163">
        <f t="shared" si="11"/>
        <v>24111</v>
      </c>
      <c r="L163" s="5">
        <v>19770</v>
      </c>
      <c r="M163">
        <v>0</v>
      </c>
      <c r="Q163" s="9">
        <v>919534</v>
      </c>
      <c r="R163" s="9">
        <v>2150</v>
      </c>
      <c r="S163" s="9">
        <v>19770</v>
      </c>
      <c r="T163" s="9">
        <v>0</v>
      </c>
    </row>
    <row r="164" spans="11:20" ht="18.75" x14ac:dyDescent="0.3">
      <c r="K164">
        <f t="shared" ref="K164" si="18">L164</f>
        <v>4341</v>
      </c>
      <c r="L164" s="5">
        <v>4341</v>
      </c>
      <c r="M164">
        <v>0</v>
      </c>
      <c r="Q164" s="9">
        <v>201898</v>
      </c>
      <c r="R164" s="9">
        <v>2150</v>
      </c>
      <c r="S164" s="9">
        <v>4341</v>
      </c>
      <c r="T164" s="9">
        <v>0</v>
      </c>
    </row>
    <row r="165" spans="11:20" ht="18.75" x14ac:dyDescent="0.3">
      <c r="K165">
        <f t="shared" si="11"/>
        <v>245143</v>
      </c>
      <c r="L165" s="5">
        <v>0</v>
      </c>
      <c r="M165">
        <v>4370</v>
      </c>
      <c r="Q165" s="9" t="s">
        <v>17</v>
      </c>
      <c r="R165" s="9">
        <v>2300</v>
      </c>
      <c r="S165" s="9">
        <v>0</v>
      </c>
      <c r="T165" s="9">
        <v>4370</v>
      </c>
    </row>
    <row r="166" spans="11:20" ht="18.75" x14ac:dyDescent="0.3">
      <c r="K166">
        <f t="shared" ref="K166:K199" si="19">L166+K167</f>
        <v>245143</v>
      </c>
      <c r="L166" s="5">
        <v>0</v>
      </c>
      <c r="M166">
        <v>149640</v>
      </c>
      <c r="Q166" s="9">
        <v>60</v>
      </c>
      <c r="R166" s="9">
        <v>9976</v>
      </c>
      <c r="S166" s="9">
        <v>0</v>
      </c>
      <c r="T166" s="9">
        <v>149640</v>
      </c>
    </row>
    <row r="167" spans="11:20" ht="18.75" x14ac:dyDescent="0.3">
      <c r="K167">
        <f t="shared" si="19"/>
        <v>245143</v>
      </c>
      <c r="L167" s="5">
        <v>2436</v>
      </c>
      <c r="M167">
        <v>0</v>
      </c>
      <c r="Q167" s="9">
        <v>1230303</v>
      </c>
      <c r="R167" s="9">
        <v>1980</v>
      </c>
      <c r="S167" s="9">
        <v>2436</v>
      </c>
      <c r="T167" s="9">
        <v>0</v>
      </c>
    </row>
    <row r="168" spans="11:20" ht="18.75" x14ac:dyDescent="0.3">
      <c r="K168">
        <f t="shared" si="19"/>
        <v>242707</v>
      </c>
      <c r="L168" s="5">
        <v>37240</v>
      </c>
      <c r="M168">
        <v>0</v>
      </c>
      <c r="Q168" s="9">
        <v>20</v>
      </c>
      <c r="R168" s="9">
        <v>1862</v>
      </c>
      <c r="S168" s="9">
        <v>37240</v>
      </c>
      <c r="T168" s="9">
        <v>0</v>
      </c>
    </row>
    <row r="169" spans="11:20" ht="18.75" x14ac:dyDescent="0.3">
      <c r="K169">
        <f t="shared" si="19"/>
        <v>205467</v>
      </c>
      <c r="L169" s="5">
        <v>100000</v>
      </c>
      <c r="M169">
        <v>0</v>
      </c>
      <c r="Q169" s="9">
        <v>100</v>
      </c>
      <c r="R169" s="9">
        <v>1000</v>
      </c>
      <c r="S169" s="9">
        <v>100000</v>
      </c>
      <c r="T169" s="9">
        <v>0</v>
      </c>
    </row>
    <row r="170" spans="11:20" ht="18.75" x14ac:dyDescent="0.3">
      <c r="K170">
        <f t="shared" si="19"/>
        <v>105467</v>
      </c>
      <c r="L170" s="5">
        <v>0</v>
      </c>
      <c r="M170">
        <v>119925</v>
      </c>
      <c r="Q170" s="9">
        <v>75</v>
      </c>
      <c r="R170" s="9">
        <v>1599</v>
      </c>
      <c r="S170" s="9">
        <v>0</v>
      </c>
      <c r="T170" s="9">
        <v>119925</v>
      </c>
    </row>
    <row r="171" spans="11:20" ht="18.75" x14ac:dyDescent="0.3">
      <c r="K171">
        <f t="shared" si="19"/>
        <v>105467</v>
      </c>
      <c r="L171" s="5">
        <v>29970</v>
      </c>
      <c r="M171">
        <v>0</v>
      </c>
      <c r="Q171" s="9">
        <v>30</v>
      </c>
      <c r="R171" s="9">
        <v>999</v>
      </c>
      <c r="S171" s="9">
        <v>29970</v>
      </c>
      <c r="T171" s="9">
        <v>0</v>
      </c>
    </row>
    <row r="172" spans="11:20" ht="18.75" x14ac:dyDescent="0.3">
      <c r="K172">
        <f t="shared" si="19"/>
        <v>75497</v>
      </c>
      <c r="L172" s="5">
        <v>75497</v>
      </c>
      <c r="M172">
        <v>0</v>
      </c>
      <c r="Q172" s="9" t="s">
        <v>18</v>
      </c>
      <c r="R172" s="9">
        <v>926</v>
      </c>
      <c r="S172" s="9">
        <v>75497</v>
      </c>
      <c r="T172" s="9">
        <v>0</v>
      </c>
    </row>
    <row r="173" spans="11:20" ht="18.75" x14ac:dyDescent="0.3">
      <c r="K173">
        <f t="shared" ref="K173" si="20">L173</f>
        <v>0</v>
      </c>
      <c r="L173" s="5">
        <v>0</v>
      </c>
      <c r="M173">
        <v>75660</v>
      </c>
      <c r="Q173" s="9">
        <v>78</v>
      </c>
      <c r="R173" s="9">
        <v>970</v>
      </c>
      <c r="S173" s="9">
        <v>0</v>
      </c>
      <c r="T173" s="9">
        <v>75660</v>
      </c>
    </row>
    <row r="174" spans="11:20" ht="18.75" x14ac:dyDescent="0.3">
      <c r="K174">
        <f t="shared" si="19"/>
        <v>192756</v>
      </c>
      <c r="L174" s="5">
        <v>20964</v>
      </c>
      <c r="M174">
        <v>0</v>
      </c>
      <c r="Q174" s="9" t="s">
        <v>19</v>
      </c>
      <c r="R174" s="9">
        <v>1926</v>
      </c>
      <c r="S174" s="9">
        <v>20964</v>
      </c>
      <c r="T174" s="9">
        <v>0</v>
      </c>
    </row>
    <row r="175" spans="11:20" ht="18.75" x14ac:dyDescent="0.3">
      <c r="K175">
        <f t="shared" si="19"/>
        <v>171792</v>
      </c>
      <c r="L175" s="5">
        <v>0</v>
      </c>
      <c r="M175">
        <v>20966</v>
      </c>
      <c r="Q175" s="9">
        <v>21416</v>
      </c>
      <c r="R175" s="9">
        <v>979</v>
      </c>
      <c r="S175" s="9">
        <v>0</v>
      </c>
      <c r="T175" s="9">
        <v>20966</v>
      </c>
    </row>
    <row r="176" spans="11:20" ht="18.75" x14ac:dyDescent="0.3">
      <c r="K176">
        <f t="shared" si="19"/>
        <v>171792</v>
      </c>
      <c r="L176" s="5">
        <v>20795</v>
      </c>
      <c r="M176">
        <v>0</v>
      </c>
      <c r="Q176" s="9">
        <v>21416</v>
      </c>
      <c r="R176" s="9">
        <v>971</v>
      </c>
      <c r="S176" s="9">
        <v>20795</v>
      </c>
      <c r="T176" s="9">
        <v>0</v>
      </c>
    </row>
    <row r="177" spans="11:20" ht="18.75" x14ac:dyDescent="0.3">
      <c r="K177">
        <f t="shared" si="19"/>
        <v>150997</v>
      </c>
      <c r="L177" s="5">
        <v>71839</v>
      </c>
      <c r="M177">
        <v>0</v>
      </c>
      <c r="Q177" s="9" t="s">
        <v>20</v>
      </c>
      <c r="R177" s="9">
        <v>1898</v>
      </c>
      <c r="S177" s="9">
        <v>71839</v>
      </c>
      <c r="T177" s="9">
        <v>0</v>
      </c>
    </row>
    <row r="178" spans="11:20" ht="18.75" x14ac:dyDescent="0.3">
      <c r="K178">
        <f t="shared" si="19"/>
        <v>79158</v>
      </c>
      <c r="L178" s="5">
        <v>19998</v>
      </c>
      <c r="M178">
        <v>0</v>
      </c>
      <c r="Q178" s="9" t="s">
        <v>21</v>
      </c>
      <c r="R178" s="9">
        <v>890</v>
      </c>
      <c r="S178" s="9">
        <v>19998</v>
      </c>
      <c r="T178" s="9">
        <v>0</v>
      </c>
    </row>
    <row r="179" spans="11:20" ht="18.75" x14ac:dyDescent="0.3">
      <c r="K179">
        <f t="shared" si="19"/>
        <v>59160</v>
      </c>
      <c r="L179" s="5">
        <v>0</v>
      </c>
      <c r="M179">
        <v>29638</v>
      </c>
      <c r="Q179" s="9">
        <v>359244</v>
      </c>
      <c r="R179" s="9">
        <v>825</v>
      </c>
      <c r="S179" s="9">
        <v>0</v>
      </c>
      <c r="T179" s="9">
        <v>29638</v>
      </c>
    </row>
    <row r="180" spans="11:20" ht="18.75" x14ac:dyDescent="0.3">
      <c r="K180">
        <f t="shared" si="19"/>
        <v>59160</v>
      </c>
      <c r="L180" s="5">
        <v>29160</v>
      </c>
      <c r="M180">
        <v>0</v>
      </c>
      <c r="Q180" s="9">
        <v>36</v>
      </c>
      <c r="R180" s="9">
        <v>810</v>
      </c>
      <c r="S180" s="9">
        <v>29160</v>
      </c>
      <c r="T180" s="9">
        <v>0</v>
      </c>
    </row>
    <row r="181" spans="11:20" ht="18.75" x14ac:dyDescent="0.3">
      <c r="K181">
        <f t="shared" si="19"/>
        <v>30000</v>
      </c>
      <c r="L181" s="5">
        <v>0</v>
      </c>
      <c r="M181">
        <v>30496</v>
      </c>
      <c r="Q181" s="9">
        <v>3696543628</v>
      </c>
      <c r="R181" s="9">
        <v>825</v>
      </c>
      <c r="S181" s="9">
        <v>0</v>
      </c>
      <c r="T181" s="9">
        <v>30496</v>
      </c>
    </row>
    <row r="182" spans="11:20" ht="18.75" x14ac:dyDescent="0.3">
      <c r="K182">
        <f t="shared" ref="K182" si="21">L182</f>
        <v>30000</v>
      </c>
      <c r="L182" s="5">
        <v>30000</v>
      </c>
      <c r="M182">
        <v>0</v>
      </c>
      <c r="Q182" s="9">
        <v>37037</v>
      </c>
      <c r="R182" s="9">
        <v>810</v>
      </c>
      <c r="S182" s="9">
        <v>30000</v>
      </c>
      <c r="T182" s="9">
        <v>0</v>
      </c>
    </row>
    <row r="183" spans="11:20" ht="18.75" x14ac:dyDescent="0.3">
      <c r="K183">
        <f t="shared" si="19"/>
        <v>40045</v>
      </c>
      <c r="L183" s="5">
        <v>0</v>
      </c>
      <c r="M183">
        <v>15338</v>
      </c>
      <c r="Q183" s="9" t="s">
        <v>22</v>
      </c>
      <c r="R183" s="9">
        <v>750</v>
      </c>
      <c r="S183" s="9">
        <v>0</v>
      </c>
      <c r="T183" s="9">
        <v>15338</v>
      </c>
    </row>
    <row r="184" spans="11:20" ht="18.75" x14ac:dyDescent="0.3">
      <c r="K184">
        <f t="shared" si="19"/>
        <v>40045</v>
      </c>
      <c r="L184" s="5">
        <v>7158</v>
      </c>
      <c r="M184">
        <v>0</v>
      </c>
      <c r="Q184" s="9" t="s">
        <v>23</v>
      </c>
      <c r="R184" s="9">
        <v>1398</v>
      </c>
      <c r="S184" s="9">
        <v>7158</v>
      </c>
      <c r="T184" s="9">
        <v>0</v>
      </c>
    </row>
    <row r="185" spans="11:20" ht="18.75" x14ac:dyDescent="0.3">
      <c r="K185">
        <f t="shared" si="19"/>
        <v>32887</v>
      </c>
      <c r="L185" s="5">
        <v>0</v>
      </c>
      <c r="M185">
        <v>5903</v>
      </c>
      <c r="Q185" s="9">
        <v>111385598</v>
      </c>
      <c r="R185" s="9">
        <v>530</v>
      </c>
      <c r="S185" s="9">
        <v>0</v>
      </c>
      <c r="T185" s="9">
        <v>5903</v>
      </c>
    </row>
    <row r="186" spans="11:20" ht="18.75" x14ac:dyDescent="0.3">
      <c r="K186">
        <f t="shared" si="19"/>
        <v>32887</v>
      </c>
      <c r="L186" s="5">
        <v>0</v>
      </c>
      <c r="M186">
        <v>69500</v>
      </c>
      <c r="Q186" s="9">
        <v>1263630791</v>
      </c>
      <c r="R186" s="9">
        <v>1650</v>
      </c>
      <c r="S186" s="9">
        <v>0</v>
      </c>
      <c r="T186" s="9">
        <v>69500</v>
      </c>
    </row>
    <row r="187" spans="11:20" ht="18.75" x14ac:dyDescent="0.3">
      <c r="K187">
        <f t="shared" si="19"/>
        <v>32887</v>
      </c>
      <c r="L187" s="5">
        <v>4800</v>
      </c>
      <c r="M187">
        <v>0</v>
      </c>
      <c r="Q187" s="9">
        <v>11162</v>
      </c>
      <c r="R187" s="9">
        <v>430</v>
      </c>
      <c r="S187" s="9">
        <v>4800</v>
      </c>
      <c r="T187" s="9">
        <v>0</v>
      </c>
    </row>
    <row r="188" spans="11:20" ht="18.75" x14ac:dyDescent="0.3">
      <c r="K188">
        <f t="shared" si="19"/>
        <v>28087</v>
      </c>
      <c r="L188" s="5">
        <v>13200</v>
      </c>
      <c r="M188">
        <v>0</v>
      </c>
      <c r="Q188" s="9">
        <v>30</v>
      </c>
      <c r="R188" s="9">
        <v>440</v>
      </c>
      <c r="S188" s="9">
        <v>13200</v>
      </c>
      <c r="T188" s="9">
        <v>0</v>
      </c>
    </row>
    <row r="189" spans="11:20" ht="18.75" x14ac:dyDescent="0.3">
      <c r="K189">
        <f t="shared" si="19"/>
        <v>14887</v>
      </c>
      <c r="L189" s="5">
        <v>0</v>
      </c>
      <c r="M189">
        <v>16241</v>
      </c>
      <c r="Q189" s="9">
        <v>3099479637</v>
      </c>
      <c r="R189" s="9">
        <v>524</v>
      </c>
      <c r="S189" s="9">
        <v>0</v>
      </c>
      <c r="T189" s="9">
        <v>16241</v>
      </c>
    </row>
    <row r="190" spans="11:20" ht="18.75" x14ac:dyDescent="0.3">
      <c r="K190">
        <f t="shared" si="19"/>
        <v>14887</v>
      </c>
      <c r="L190" s="5">
        <v>4416</v>
      </c>
      <c r="M190">
        <v>0</v>
      </c>
      <c r="Q190" s="9" t="s">
        <v>24</v>
      </c>
      <c r="R190" s="9">
        <v>480</v>
      </c>
      <c r="S190" s="9">
        <v>4416</v>
      </c>
      <c r="T190" s="9">
        <v>0</v>
      </c>
    </row>
    <row r="191" spans="11:20" ht="18.75" x14ac:dyDescent="0.3">
      <c r="K191">
        <f t="shared" ref="K191" si="22">L191</f>
        <v>10471</v>
      </c>
      <c r="L191" s="5">
        <v>10471</v>
      </c>
      <c r="M191">
        <v>0</v>
      </c>
      <c r="Q191" s="9" t="s">
        <v>25</v>
      </c>
      <c r="R191" s="9">
        <v>479</v>
      </c>
      <c r="S191" s="9">
        <v>10471</v>
      </c>
      <c r="T191" s="9">
        <v>0</v>
      </c>
    </row>
    <row r="192" spans="11:20" ht="18.75" x14ac:dyDescent="0.3">
      <c r="K192">
        <f t="shared" si="19"/>
        <v>43793</v>
      </c>
      <c r="L192" s="5">
        <v>0</v>
      </c>
      <c r="M192">
        <v>4423</v>
      </c>
      <c r="Q192" s="9">
        <v>8846</v>
      </c>
      <c r="R192" s="9">
        <v>500</v>
      </c>
      <c r="S192" s="9">
        <v>0</v>
      </c>
      <c r="T192" s="9">
        <v>4423</v>
      </c>
    </row>
    <row r="193" spans="11:20" ht="18.75" x14ac:dyDescent="0.3">
      <c r="K193">
        <f t="shared" si="19"/>
        <v>43793</v>
      </c>
      <c r="L193" s="5">
        <v>4255</v>
      </c>
      <c r="M193">
        <v>0</v>
      </c>
      <c r="Q193" s="9">
        <v>8864</v>
      </c>
      <c r="R193" s="9">
        <v>480</v>
      </c>
      <c r="S193" s="9">
        <v>4255</v>
      </c>
      <c r="T193" s="9">
        <v>0</v>
      </c>
    </row>
    <row r="194" spans="11:20" ht="18.75" x14ac:dyDescent="0.3">
      <c r="K194">
        <f t="shared" si="19"/>
        <v>39538</v>
      </c>
      <c r="L194" s="5">
        <v>0</v>
      </c>
      <c r="M194">
        <v>4264</v>
      </c>
      <c r="Q194" s="9">
        <v>8528</v>
      </c>
      <c r="R194" s="9">
        <v>500</v>
      </c>
      <c r="S194" s="9">
        <v>0</v>
      </c>
      <c r="T194" s="9">
        <v>4264</v>
      </c>
    </row>
    <row r="195" spans="11:20" ht="18.75" x14ac:dyDescent="0.3">
      <c r="K195">
        <f t="shared" si="19"/>
        <v>39538</v>
      </c>
      <c r="L195" s="5">
        <v>44546</v>
      </c>
      <c r="M195">
        <v>0</v>
      </c>
      <c r="Q195" s="9">
        <v>96629</v>
      </c>
      <c r="R195" s="9">
        <v>461</v>
      </c>
      <c r="S195" s="9">
        <v>44546</v>
      </c>
      <c r="T195" s="9">
        <v>0</v>
      </c>
    </row>
    <row r="196" spans="11:20" ht="18.75" x14ac:dyDescent="0.3">
      <c r="K196">
        <f>K197-M196</f>
        <v>-5008</v>
      </c>
      <c r="L196" s="5">
        <v>0</v>
      </c>
      <c r="M196" s="4">
        <v>24800</v>
      </c>
      <c r="Q196" s="9">
        <v>50</v>
      </c>
      <c r="R196" s="9">
        <v>496</v>
      </c>
      <c r="S196" s="9">
        <v>0</v>
      </c>
      <c r="T196" s="9">
        <v>24800</v>
      </c>
    </row>
    <row r="197" spans="11:20" ht="18.75" x14ac:dyDescent="0.3">
      <c r="K197">
        <f>K198-M197</f>
        <v>19792</v>
      </c>
      <c r="L197" s="5">
        <v>0</v>
      </c>
      <c r="M197" s="4">
        <v>19840</v>
      </c>
      <c r="Q197" s="9">
        <v>40</v>
      </c>
      <c r="R197" s="9">
        <v>496</v>
      </c>
      <c r="S197" s="9">
        <v>0</v>
      </c>
      <c r="T197" s="9">
        <v>19840</v>
      </c>
    </row>
    <row r="198" spans="11:20" ht="18.75" x14ac:dyDescent="0.3">
      <c r="K198">
        <f>K199-M198</f>
        <v>39632</v>
      </c>
      <c r="L198" s="5">
        <v>0</v>
      </c>
      <c r="M198" s="4">
        <v>495</v>
      </c>
      <c r="Q198" s="9">
        <v>1</v>
      </c>
      <c r="R198" s="9">
        <v>495</v>
      </c>
      <c r="S198" s="9">
        <v>0</v>
      </c>
      <c r="T198" s="9">
        <v>495</v>
      </c>
    </row>
    <row r="199" spans="11:20" ht="18.75" x14ac:dyDescent="0.3">
      <c r="K199">
        <f t="shared" si="19"/>
        <v>40127</v>
      </c>
      <c r="L199" s="5">
        <v>406</v>
      </c>
      <c r="M199">
        <v>0</v>
      </c>
      <c r="Q199" s="9" t="s">
        <v>26</v>
      </c>
      <c r="R199" s="9">
        <v>488</v>
      </c>
      <c r="S199" s="9">
        <v>406</v>
      </c>
      <c r="T199" s="9">
        <v>0</v>
      </c>
    </row>
    <row r="200" spans="11:20" ht="18.75" x14ac:dyDescent="0.3">
      <c r="K200" s="3">
        <f>K201-M200</f>
        <v>39721</v>
      </c>
      <c r="L200" s="7">
        <v>0</v>
      </c>
      <c r="M200" s="4">
        <v>10000</v>
      </c>
      <c r="Q200" s="9">
        <v>20202</v>
      </c>
      <c r="R200" s="9">
        <v>990</v>
      </c>
      <c r="S200" s="9">
        <v>0</v>
      </c>
      <c r="T200" s="9">
        <v>10000</v>
      </c>
    </row>
    <row r="201" spans="11:20" ht="18.75" x14ac:dyDescent="0.3">
      <c r="K201">
        <f t="shared" ref="K201:K205" si="23">L201+K202</f>
        <v>49721</v>
      </c>
      <c r="L201" s="5">
        <v>3024</v>
      </c>
      <c r="M201">
        <v>0</v>
      </c>
      <c r="Q201" s="9">
        <v>8</v>
      </c>
      <c r="R201" s="9">
        <v>378</v>
      </c>
      <c r="S201" s="9">
        <v>3024</v>
      </c>
      <c r="T201" s="9">
        <v>0</v>
      </c>
    </row>
    <row r="202" spans="11:20" ht="18.75" x14ac:dyDescent="0.3">
      <c r="K202">
        <f t="shared" si="23"/>
        <v>46697</v>
      </c>
      <c r="L202" s="5">
        <v>6000</v>
      </c>
      <c r="M202">
        <v>0</v>
      </c>
      <c r="Q202" s="9">
        <v>15</v>
      </c>
      <c r="R202" s="9">
        <v>800</v>
      </c>
      <c r="S202" s="9">
        <v>6000</v>
      </c>
      <c r="T202" s="9">
        <v>0</v>
      </c>
    </row>
    <row r="203" spans="11:20" ht="18.75" x14ac:dyDescent="0.3">
      <c r="K203">
        <f t="shared" si="23"/>
        <v>40697</v>
      </c>
      <c r="L203" s="5">
        <v>10570</v>
      </c>
      <c r="M203">
        <v>0</v>
      </c>
      <c r="Q203" s="9">
        <v>35</v>
      </c>
      <c r="R203" s="9">
        <v>302</v>
      </c>
      <c r="S203" s="9">
        <v>10570</v>
      </c>
      <c r="T203" s="9">
        <v>0</v>
      </c>
    </row>
    <row r="204" spans="11:20" ht="18.75" x14ac:dyDescent="0.3">
      <c r="K204">
        <f t="shared" si="23"/>
        <v>30127</v>
      </c>
      <c r="L204" s="5">
        <v>10350</v>
      </c>
      <c r="M204">
        <v>0</v>
      </c>
      <c r="Q204" s="9">
        <v>18</v>
      </c>
      <c r="R204" s="9">
        <v>575</v>
      </c>
      <c r="S204" s="9">
        <v>10350</v>
      </c>
      <c r="T204" s="9">
        <v>0</v>
      </c>
    </row>
    <row r="205" spans="11:20" ht="18.75" x14ac:dyDescent="0.3">
      <c r="K205">
        <f t="shared" si="23"/>
        <v>19777</v>
      </c>
      <c r="L205" s="5">
        <v>6580</v>
      </c>
      <c r="M205">
        <v>0</v>
      </c>
      <c r="Q205" s="9">
        <v>14</v>
      </c>
      <c r="R205" s="9">
        <v>470</v>
      </c>
      <c r="S205" s="9">
        <v>6580</v>
      </c>
      <c r="T205" s="9">
        <v>0</v>
      </c>
    </row>
    <row r="206" spans="11:20" ht="18.75" x14ac:dyDescent="0.3">
      <c r="K206">
        <f>L206+K207</f>
        <v>13197</v>
      </c>
      <c r="L206" s="5">
        <v>12320</v>
      </c>
      <c r="M206">
        <v>0</v>
      </c>
      <c r="Q206" s="9">
        <v>28</v>
      </c>
      <c r="R206" s="9">
        <v>440</v>
      </c>
      <c r="S206" s="9">
        <v>12320</v>
      </c>
      <c r="T206" s="9">
        <v>0</v>
      </c>
    </row>
    <row r="207" spans="11:20" ht="18.75" x14ac:dyDescent="0.3">
      <c r="K207">
        <f>L207+K208</f>
        <v>877</v>
      </c>
      <c r="L207" s="5">
        <v>329</v>
      </c>
      <c r="M207">
        <v>0</v>
      </c>
      <c r="Q207" s="9" t="s">
        <v>11</v>
      </c>
      <c r="R207" s="9">
        <v>657</v>
      </c>
      <c r="S207" s="9">
        <v>329</v>
      </c>
      <c r="T207" s="9">
        <v>0</v>
      </c>
    </row>
    <row r="208" spans="11:20" ht="18.75" x14ac:dyDescent="0.3">
      <c r="K208">
        <f>L208+K209</f>
        <v>548</v>
      </c>
      <c r="L208" s="5">
        <v>400</v>
      </c>
      <c r="M208">
        <v>0</v>
      </c>
      <c r="Q208" s="9" t="s">
        <v>11</v>
      </c>
      <c r="R208" s="9">
        <v>799</v>
      </c>
      <c r="S208" s="9">
        <v>400</v>
      </c>
      <c r="T208" s="9">
        <v>0</v>
      </c>
    </row>
    <row r="209" spans="11:20" ht="18.75" x14ac:dyDescent="0.3">
      <c r="K209">
        <f>L209</f>
        <v>148</v>
      </c>
      <c r="L209" s="5">
        <v>148</v>
      </c>
      <c r="M209">
        <v>0</v>
      </c>
      <c r="Q209" s="9" t="s">
        <v>27</v>
      </c>
      <c r="R209" s="9">
        <v>885</v>
      </c>
      <c r="S209" s="9">
        <v>148</v>
      </c>
      <c r="T209" s="9">
        <v>0</v>
      </c>
    </row>
    <row r="210" spans="11:20" x14ac:dyDescent="0.25">
      <c r="L210">
        <f>SUM(L34:L209)</f>
        <v>6581033</v>
      </c>
      <c r="M210">
        <f>SUM(M34:M209)</f>
        <v>4921358</v>
      </c>
      <c r="N210" s="1">
        <f>L210-M210</f>
        <v>1659675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79"/>
  <sheetViews>
    <sheetView workbookViewId="0">
      <selection activeCell="F4" sqref="F4"/>
    </sheetView>
  </sheetViews>
  <sheetFormatPr baseColWidth="10" defaultRowHeight="15" x14ac:dyDescent="0.25"/>
  <cols>
    <col min="2" max="2" width="7.85546875" bestFit="1" customWidth="1"/>
    <col min="3" max="4" width="7" bestFit="1" customWidth="1"/>
    <col min="5" max="5" width="11" bestFit="1" customWidth="1"/>
  </cols>
  <sheetData>
    <row r="3" spans="2:6" x14ac:dyDescent="0.25">
      <c r="B3" s="9" t="s">
        <v>3</v>
      </c>
      <c r="C3" s="9" t="s">
        <v>4</v>
      </c>
      <c r="D3" s="9" t="s">
        <v>29</v>
      </c>
      <c r="E3" s="9" t="s">
        <v>28</v>
      </c>
    </row>
    <row r="4" spans="2:6" x14ac:dyDescent="0.25">
      <c r="B4" s="9">
        <v>148</v>
      </c>
      <c r="C4" s="9">
        <v>0</v>
      </c>
      <c r="D4" s="9">
        <v>885</v>
      </c>
      <c r="E4" s="9" t="s">
        <v>27</v>
      </c>
      <c r="F4" t="e">
        <f>B4*E4</f>
        <v>#VALUE!</v>
      </c>
    </row>
    <row r="5" spans="2:6" x14ac:dyDescent="0.25">
      <c r="B5" s="9">
        <v>400</v>
      </c>
      <c r="C5" s="9">
        <v>0</v>
      </c>
      <c r="D5" s="9">
        <v>799</v>
      </c>
      <c r="E5" s="9" t="s">
        <v>11</v>
      </c>
    </row>
    <row r="6" spans="2:6" x14ac:dyDescent="0.25">
      <c r="B6" s="9">
        <v>329</v>
      </c>
      <c r="C6" s="9">
        <v>0</v>
      </c>
      <c r="D6" s="9">
        <v>657</v>
      </c>
      <c r="E6" s="9" t="s">
        <v>11</v>
      </c>
    </row>
    <row r="7" spans="2:6" x14ac:dyDescent="0.25">
      <c r="B7" s="9">
        <v>12320</v>
      </c>
      <c r="C7" s="9">
        <v>0</v>
      </c>
      <c r="D7" s="9">
        <v>440</v>
      </c>
      <c r="E7" s="9">
        <v>28</v>
      </c>
    </row>
    <row r="8" spans="2:6" x14ac:dyDescent="0.25">
      <c r="B8" s="9">
        <v>6580</v>
      </c>
      <c r="C8" s="9">
        <v>0</v>
      </c>
      <c r="D8" s="9">
        <v>470</v>
      </c>
      <c r="E8" s="9">
        <v>14</v>
      </c>
    </row>
    <row r="9" spans="2:6" x14ac:dyDescent="0.25">
      <c r="B9" s="9">
        <v>10350</v>
      </c>
      <c r="C9" s="9">
        <v>0</v>
      </c>
      <c r="D9" s="9">
        <v>575</v>
      </c>
      <c r="E9" s="9">
        <v>18</v>
      </c>
    </row>
    <row r="10" spans="2:6" x14ac:dyDescent="0.25">
      <c r="B10" s="9">
        <v>10570</v>
      </c>
      <c r="C10" s="9">
        <v>0</v>
      </c>
      <c r="D10" s="9">
        <v>302</v>
      </c>
      <c r="E10" s="9">
        <v>35</v>
      </c>
    </row>
    <row r="11" spans="2:6" x14ac:dyDescent="0.25">
      <c r="B11" s="9">
        <v>6000</v>
      </c>
      <c r="C11" s="9">
        <v>0</v>
      </c>
      <c r="D11" s="9">
        <v>800</v>
      </c>
      <c r="E11" s="9">
        <v>15</v>
      </c>
    </row>
    <row r="12" spans="2:6" x14ac:dyDescent="0.25">
      <c r="B12" s="9">
        <v>3024</v>
      </c>
      <c r="C12" s="9">
        <v>0</v>
      </c>
      <c r="D12" s="9">
        <v>378</v>
      </c>
      <c r="E12" s="9">
        <v>8</v>
      </c>
    </row>
    <row r="13" spans="2:6" x14ac:dyDescent="0.25">
      <c r="B13" s="9">
        <v>0</v>
      </c>
      <c r="C13" s="9">
        <v>10000</v>
      </c>
      <c r="D13" s="9">
        <v>990</v>
      </c>
      <c r="E13" s="9">
        <v>20202</v>
      </c>
    </row>
    <row r="14" spans="2:6" x14ac:dyDescent="0.25">
      <c r="B14" s="9">
        <v>406</v>
      </c>
      <c r="C14" s="9">
        <v>0</v>
      </c>
      <c r="D14" s="9">
        <v>488</v>
      </c>
      <c r="E14" s="9" t="s">
        <v>26</v>
      </c>
    </row>
    <row r="15" spans="2:6" x14ac:dyDescent="0.25">
      <c r="B15" s="9">
        <v>0</v>
      </c>
      <c r="C15" s="9">
        <v>495</v>
      </c>
      <c r="D15" s="9">
        <v>495</v>
      </c>
      <c r="E15" s="9">
        <v>1</v>
      </c>
    </row>
    <row r="16" spans="2:6" x14ac:dyDescent="0.25">
      <c r="B16" s="9">
        <v>0</v>
      </c>
      <c r="C16" s="9">
        <v>19840</v>
      </c>
      <c r="D16" s="9">
        <v>496</v>
      </c>
      <c r="E16" s="9">
        <v>40</v>
      </c>
    </row>
    <row r="17" spans="2:5" x14ac:dyDescent="0.25">
      <c r="B17" s="9">
        <v>0</v>
      </c>
      <c r="C17" s="9">
        <v>24800</v>
      </c>
      <c r="D17" s="9">
        <v>496</v>
      </c>
      <c r="E17" s="9">
        <v>50</v>
      </c>
    </row>
    <row r="18" spans="2:5" x14ac:dyDescent="0.25">
      <c r="B18" s="9">
        <v>44546</v>
      </c>
      <c r="C18" s="9">
        <v>0</v>
      </c>
      <c r="D18" s="9">
        <v>461</v>
      </c>
      <c r="E18" s="9">
        <v>96629</v>
      </c>
    </row>
    <row r="19" spans="2:5" x14ac:dyDescent="0.25">
      <c r="B19" s="9">
        <v>0</v>
      </c>
      <c r="C19" s="9">
        <v>4264</v>
      </c>
      <c r="D19" s="9">
        <v>500</v>
      </c>
      <c r="E19" s="9">
        <v>8528</v>
      </c>
    </row>
    <row r="20" spans="2:5" x14ac:dyDescent="0.25">
      <c r="B20" s="9">
        <v>4255</v>
      </c>
      <c r="C20" s="9">
        <v>0</v>
      </c>
      <c r="D20" s="9">
        <v>480</v>
      </c>
      <c r="E20" s="9">
        <v>8864</v>
      </c>
    </row>
    <row r="21" spans="2:5" x14ac:dyDescent="0.25">
      <c r="B21" s="9">
        <v>0</v>
      </c>
      <c r="C21" s="9">
        <v>4423</v>
      </c>
      <c r="D21" s="9">
        <v>500</v>
      </c>
      <c r="E21" s="9">
        <v>8846</v>
      </c>
    </row>
    <row r="22" spans="2:5" x14ac:dyDescent="0.25">
      <c r="B22" s="9">
        <v>10471</v>
      </c>
      <c r="C22" s="9">
        <v>0</v>
      </c>
      <c r="D22" s="9">
        <v>479</v>
      </c>
      <c r="E22" s="9" t="s">
        <v>25</v>
      </c>
    </row>
    <row r="23" spans="2:5" x14ac:dyDescent="0.25">
      <c r="B23" s="9">
        <v>4416</v>
      </c>
      <c r="C23" s="9">
        <v>0</v>
      </c>
      <c r="D23" s="9">
        <v>480</v>
      </c>
      <c r="E23" s="9" t="s">
        <v>24</v>
      </c>
    </row>
    <row r="24" spans="2:5" x14ac:dyDescent="0.25">
      <c r="B24" s="9">
        <v>0</v>
      </c>
      <c r="C24" s="9">
        <v>16241</v>
      </c>
      <c r="D24" s="9">
        <v>524</v>
      </c>
      <c r="E24" s="9">
        <v>3099479637</v>
      </c>
    </row>
    <row r="25" spans="2:5" x14ac:dyDescent="0.25">
      <c r="B25" s="9">
        <v>13200</v>
      </c>
      <c r="C25" s="9">
        <v>0</v>
      </c>
      <c r="D25" s="9">
        <v>440</v>
      </c>
      <c r="E25" s="9">
        <v>30</v>
      </c>
    </row>
    <row r="26" spans="2:5" x14ac:dyDescent="0.25">
      <c r="B26" s="9">
        <v>4800</v>
      </c>
      <c r="C26" s="9">
        <v>0</v>
      </c>
      <c r="D26" s="9">
        <v>430</v>
      </c>
      <c r="E26" s="9">
        <v>11162</v>
      </c>
    </row>
    <row r="27" spans="2:5" x14ac:dyDescent="0.25">
      <c r="B27" s="9">
        <v>0</v>
      </c>
      <c r="C27" s="9">
        <v>69500</v>
      </c>
      <c r="D27" s="9">
        <v>1650</v>
      </c>
      <c r="E27" s="9">
        <v>1263630791</v>
      </c>
    </row>
    <row r="28" spans="2:5" x14ac:dyDescent="0.25">
      <c r="B28" s="9">
        <v>0</v>
      </c>
      <c r="C28" s="9">
        <v>5903</v>
      </c>
      <c r="D28" s="9">
        <v>530</v>
      </c>
      <c r="E28" s="9">
        <v>111385598</v>
      </c>
    </row>
    <row r="29" spans="2:5" x14ac:dyDescent="0.25">
      <c r="B29" s="9">
        <v>7158</v>
      </c>
      <c r="C29" s="9">
        <v>0</v>
      </c>
      <c r="D29" s="9">
        <v>1398</v>
      </c>
      <c r="E29" s="9" t="s">
        <v>23</v>
      </c>
    </row>
    <row r="30" spans="2:5" x14ac:dyDescent="0.25">
      <c r="B30" s="9">
        <v>0</v>
      </c>
      <c r="C30" s="9">
        <v>15338</v>
      </c>
      <c r="D30" s="9">
        <v>750</v>
      </c>
      <c r="E30" s="9" t="s">
        <v>22</v>
      </c>
    </row>
    <row r="31" spans="2:5" x14ac:dyDescent="0.25">
      <c r="B31" s="9">
        <v>30000</v>
      </c>
      <c r="C31" s="9">
        <v>0</v>
      </c>
      <c r="D31" s="9">
        <v>810</v>
      </c>
      <c r="E31" s="9">
        <v>37037</v>
      </c>
    </row>
    <row r="32" spans="2:5" x14ac:dyDescent="0.25">
      <c r="B32" s="9">
        <v>0</v>
      </c>
      <c r="C32" s="9">
        <v>30496</v>
      </c>
      <c r="D32" s="9">
        <v>825</v>
      </c>
      <c r="E32" s="9">
        <v>3696543628</v>
      </c>
    </row>
    <row r="33" spans="2:5" x14ac:dyDescent="0.25">
      <c r="B33" s="9">
        <v>29160</v>
      </c>
      <c r="C33" s="9">
        <v>0</v>
      </c>
      <c r="D33" s="9">
        <v>810</v>
      </c>
      <c r="E33" s="9">
        <v>36</v>
      </c>
    </row>
    <row r="34" spans="2:5" x14ac:dyDescent="0.25">
      <c r="B34" s="9">
        <v>0</v>
      </c>
      <c r="C34" s="9">
        <v>29638</v>
      </c>
      <c r="D34" s="9">
        <v>825</v>
      </c>
      <c r="E34" s="9">
        <v>359244</v>
      </c>
    </row>
    <row r="35" spans="2:5" x14ac:dyDescent="0.25">
      <c r="B35" s="9">
        <v>19998</v>
      </c>
      <c r="C35" s="9">
        <v>0</v>
      </c>
      <c r="D35" s="9">
        <v>890</v>
      </c>
      <c r="E35" s="9" t="s">
        <v>21</v>
      </c>
    </row>
    <row r="36" spans="2:5" x14ac:dyDescent="0.25">
      <c r="B36" s="9">
        <v>71839</v>
      </c>
      <c r="C36" s="9">
        <v>0</v>
      </c>
      <c r="D36" s="9">
        <v>1898</v>
      </c>
      <c r="E36" s="9" t="s">
        <v>20</v>
      </c>
    </row>
    <row r="37" spans="2:5" x14ac:dyDescent="0.25">
      <c r="B37" s="9">
        <v>20795</v>
      </c>
      <c r="C37" s="9">
        <v>0</v>
      </c>
      <c r="D37" s="9">
        <v>971</v>
      </c>
      <c r="E37" s="9">
        <v>21416</v>
      </c>
    </row>
    <row r="38" spans="2:5" x14ac:dyDescent="0.25">
      <c r="B38" s="9">
        <v>0</v>
      </c>
      <c r="C38" s="9">
        <v>20966</v>
      </c>
      <c r="D38" s="9">
        <v>979</v>
      </c>
      <c r="E38" s="9">
        <v>21416</v>
      </c>
    </row>
    <row r="39" spans="2:5" x14ac:dyDescent="0.25">
      <c r="B39" s="9">
        <v>20964</v>
      </c>
      <c r="C39" s="9">
        <v>0</v>
      </c>
      <c r="D39" s="9">
        <v>1926</v>
      </c>
      <c r="E39" s="9" t="s">
        <v>19</v>
      </c>
    </row>
    <row r="40" spans="2:5" x14ac:dyDescent="0.25">
      <c r="B40" s="9">
        <v>0</v>
      </c>
      <c r="C40" s="9">
        <v>75660</v>
      </c>
      <c r="D40" s="9">
        <v>970</v>
      </c>
      <c r="E40" s="9">
        <v>78</v>
      </c>
    </row>
    <row r="41" spans="2:5" x14ac:dyDescent="0.25">
      <c r="B41" s="9">
        <v>75497</v>
      </c>
      <c r="C41" s="9">
        <v>0</v>
      </c>
      <c r="D41" s="9">
        <v>926</v>
      </c>
      <c r="E41" s="9" t="s">
        <v>18</v>
      </c>
    </row>
    <row r="42" spans="2:5" x14ac:dyDescent="0.25">
      <c r="B42" s="9">
        <v>29970</v>
      </c>
      <c r="C42" s="9">
        <v>0</v>
      </c>
      <c r="D42" s="9">
        <v>999</v>
      </c>
      <c r="E42" s="9">
        <v>30</v>
      </c>
    </row>
    <row r="43" spans="2:5" x14ac:dyDescent="0.25">
      <c r="B43" s="9">
        <v>0</v>
      </c>
      <c r="C43" s="9">
        <v>119925</v>
      </c>
      <c r="D43" s="9">
        <v>1599</v>
      </c>
      <c r="E43" s="9">
        <v>75</v>
      </c>
    </row>
    <row r="44" spans="2:5" x14ac:dyDescent="0.25">
      <c r="B44" s="9">
        <v>100000</v>
      </c>
      <c r="C44" s="9">
        <v>0</v>
      </c>
      <c r="D44" s="9">
        <v>1000</v>
      </c>
      <c r="E44" s="9">
        <v>100</v>
      </c>
    </row>
    <row r="45" spans="2:5" x14ac:dyDescent="0.25">
      <c r="B45" s="9">
        <v>37240</v>
      </c>
      <c r="C45" s="9">
        <v>0</v>
      </c>
      <c r="D45" s="9">
        <v>1862</v>
      </c>
      <c r="E45" s="9">
        <v>20</v>
      </c>
    </row>
    <row r="46" spans="2:5" x14ac:dyDescent="0.25">
      <c r="B46" s="9">
        <v>2436</v>
      </c>
      <c r="C46" s="9">
        <v>0</v>
      </c>
      <c r="D46" s="9">
        <v>1980</v>
      </c>
      <c r="E46" s="9">
        <v>1230303</v>
      </c>
    </row>
    <row r="47" spans="2:5" x14ac:dyDescent="0.25">
      <c r="B47" s="9">
        <v>0</v>
      </c>
      <c r="C47" s="9">
        <v>149640</v>
      </c>
      <c r="D47" s="9">
        <v>9976</v>
      </c>
      <c r="E47" s="9">
        <v>60</v>
      </c>
    </row>
    <row r="48" spans="2:5" x14ac:dyDescent="0.25">
      <c r="B48" s="9">
        <v>0</v>
      </c>
      <c r="C48" s="9">
        <v>4370</v>
      </c>
      <c r="D48" s="9">
        <v>2300</v>
      </c>
      <c r="E48" s="9" t="s">
        <v>17</v>
      </c>
    </row>
    <row r="49" spans="2:5" x14ac:dyDescent="0.25">
      <c r="B49" s="9">
        <v>4341</v>
      </c>
      <c r="C49" s="9">
        <v>0</v>
      </c>
      <c r="D49" s="9">
        <v>2150</v>
      </c>
      <c r="E49" s="9">
        <v>201898</v>
      </c>
    </row>
    <row r="50" spans="2:5" x14ac:dyDescent="0.25">
      <c r="B50" s="9">
        <v>19770</v>
      </c>
      <c r="C50" s="9">
        <v>0</v>
      </c>
      <c r="D50" s="9">
        <v>2150</v>
      </c>
      <c r="E50" s="9">
        <v>919534</v>
      </c>
    </row>
    <row r="51" spans="2:5" x14ac:dyDescent="0.25">
      <c r="B51" s="9">
        <v>73100</v>
      </c>
      <c r="C51" s="9">
        <v>0</v>
      </c>
      <c r="D51" s="9">
        <v>2150</v>
      </c>
      <c r="E51" s="9">
        <v>34</v>
      </c>
    </row>
    <row r="52" spans="2:5" x14ac:dyDescent="0.25">
      <c r="B52" s="9">
        <v>28000</v>
      </c>
      <c r="C52" s="9">
        <v>0</v>
      </c>
      <c r="D52" s="9">
        <v>2000</v>
      </c>
      <c r="E52" s="9">
        <v>14</v>
      </c>
    </row>
    <row r="53" spans="2:5" x14ac:dyDescent="0.25">
      <c r="B53" s="9">
        <v>100000</v>
      </c>
      <c r="C53" s="9">
        <v>0</v>
      </c>
      <c r="D53" s="9">
        <v>8703</v>
      </c>
      <c r="E53" s="9">
        <v>3447087211</v>
      </c>
    </row>
    <row r="54" spans="2:5" x14ac:dyDescent="0.25">
      <c r="B54" s="9">
        <v>297693</v>
      </c>
      <c r="C54" s="9">
        <v>0</v>
      </c>
      <c r="D54" s="9">
        <v>3201</v>
      </c>
      <c r="E54" s="9">
        <v>93</v>
      </c>
    </row>
    <row r="55" spans="2:5" x14ac:dyDescent="0.25">
      <c r="B55" s="9">
        <v>28000</v>
      </c>
      <c r="C55" s="9">
        <v>0</v>
      </c>
      <c r="D55" s="9">
        <v>8793</v>
      </c>
      <c r="E55" s="9">
        <v>636721237</v>
      </c>
    </row>
    <row r="56" spans="2:5" x14ac:dyDescent="0.25">
      <c r="B56" s="9">
        <v>104559</v>
      </c>
      <c r="C56" s="9">
        <v>0</v>
      </c>
      <c r="D56" s="9">
        <v>4979</v>
      </c>
      <c r="E56" s="9">
        <v>21</v>
      </c>
    </row>
    <row r="57" spans="2:5" x14ac:dyDescent="0.25">
      <c r="B57" s="9">
        <v>97940</v>
      </c>
      <c r="C57" s="9">
        <v>0</v>
      </c>
      <c r="D57" s="9">
        <v>14691</v>
      </c>
      <c r="E57" s="9">
        <v>20</v>
      </c>
    </row>
    <row r="58" spans="2:5" x14ac:dyDescent="0.25">
      <c r="B58" s="9">
        <v>96000</v>
      </c>
      <c r="C58" s="9">
        <v>0</v>
      </c>
      <c r="D58" s="9">
        <v>18000</v>
      </c>
      <c r="E58" s="9">
        <v>16</v>
      </c>
    </row>
    <row r="59" spans="2:5" x14ac:dyDescent="0.25">
      <c r="B59" s="9">
        <v>52500</v>
      </c>
      <c r="C59" s="9">
        <v>0</v>
      </c>
      <c r="D59" s="9">
        <v>7500</v>
      </c>
      <c r="E59" s="9">
        <v>7</v>
      </c>
    </row>
    <row r="60" spans="2:5" x14ac:dyDescent="0.25">
      <c r="B60" s="9">
        <v>0</v>
      </c>
      <c r="C60" s="9">
        <v>749900</v>
      </c>
      <c r="D60" s="9">
        <v>7499</v>
      </c>
      <c r="E60" s="9">
        <v>100</v>
      </c>
    </row>
    <row r="61" spans="2:5" x14ac:dyDescent="0.25">
      <c r="B61" s="9">
        <v>700000</v>
      </c>
      <c r="C61" s="9">
        <v>0</v>
      </c>
      <c r="D61" s="9">
        <v>7000</v>
      </c>
      <c r="E61" s="9">
        <v>100</v>
      </c>
    </row>
    <row r="62" spans="2:5" x14ac:dyDescent="0.25">
      <c r="B62" s="9">
        <v>42012</v>
      </c>
      <c r="C62" s="9">
        <v>0</v>
      </c>
      <c r="D62" s="9">
        <v>7002</v>
      </c>
      <c r="E62" s="9">
        <v>6</v>
      </c>
    </row>
    <row r="63" spans="2:5" x14ac:dyDescent="0.25">
      <c r="B63" s="9">
        <v>104040</v>
      </c>
      <c r="C63" s="9">
        <v>0</v>
      </c>
      <c r="D63" s="9">
        <v>5202</v>
      </c>
      <c r="E63" s="9">
        <v>20</v>
      </c>
    </row>
    <row r="64" spans="2:5" x14ac:dyDescent="0.25">
      <c r="B64" s="9">
        <v>421872</v>
      </c>
      <c r="C64" s="9">
        <v>0</v>
      </c>
      <c r="D64" s="9">
        <v>6204</v>
      </c>
      <c r="E64" s="9">
        <v>68</v>
      </c>
    </row>
    <row r="65" spans="2:5" x14ac:dyDescent="0.25">
      <c r="B65" s="9">
        <v>130326</v>
      </c>
      <c r="C65" s="9">
        <v>0</v>
      </c>
      <c r="D65" s="9">
        <v>6206</v>
      </c>
      <c r="E65" s="9">
        <v>21</v>
      </c>
    </row>
    <row r="66" spans="2:5" x14ac:dyDescent="0.25">
      <c r="B66" s="9">
        <v>0</v>
      </c>
      <c r="C66" s="9">
        <v>623000</v>
      </c>
      <c r="D66" s="9">
        <v>43610</v>
      </c>
      <c r="E66" s="9">
        <v>100</v>
      </c>
    </row>
    <row r="67" spans="2:5" x14ac:dyDescent="0.25">
      <c r="B67" s="9">
        <v>0</v>
      </c>
      <c r="C67" s="9">
        <v>650000</v>
      </c>
      <c r="D67" s="9">
        <v>104000</v>
      </c>
      <c r="E67" s="9">
        <v>100</v>
      </c>
    </row>
    <row r="68" spans="2:5" x14ac:dyDescent="0.25">
      <c r="B68" s="9">
        <v>630200</v>
      </c>
      <c r="C68" s="9">
        <v>0</v>
      </c>
      <c r="D68" s="9">
        <v>6302</v>
      </c>
      <c r="E68" s="9">
        <v>100</v>
      </c>
    </row>
    <row r="69" spans="2:5" x14ac:dyDescent="0.25">
      <c r="B69" s="9">
        <v>640297</v>
      </c>
      <c r="C69" s="9">
        <v>0</v>
      </c>
      <c r="D69" s="9">
        <v>6601</v>
      </c>
      <c r="E69" s="9">
        <v>97</v>
      </c>
    </row>
    <row r="70" spans="2:5" x14ac:dyDescent="0.25">
      <c r="B70" s="9">
        <v>5400</v>
      </c>
      <c r="C70" s="9">
        <v>0</v>
      </c>
      <c r="D70" s="9">
        <v>5400</v>
      </c>
      <c r="E70" s="9">
        <v>1</v>
      </c>
    </row>
    <row r="71" spans="2:5" x14ac:dyDescent="0.25">
      <c r="B71" s="9">
        <v>0</v>
      </c>
      <c r="C71" s="9">
        <v>274500</v>
      </c>
      <c r="D71" s="9">
        <v>5490</v>
      </c>
      <c r="E71" s="9">
        <v>50</v>
      </c>
    </row>
    <row r="72" spans="2:5" x14ac:dyDescent="0.25">
      <c r="B72" s="9">
        <v>0</v>
      </c>
      <c r="C72" s="9">
        <v>267500</v>
      </c>
      <c r="D72" s="9">
        <v>21400</v>
      </c>
      <c r="E72" s="9">
        <v>50</v>
      </c>
    </row>
    <row r="73" spans="2:5" x14ac:dyDescent="0.25">
      <c r="B73" s="9">
        <v>0</v>
      </c>
      <c r="C73" s="9">
        <v>216000</v>
      </c>
      <c r="D73" s="9">
        <v>10800</v>
      </c>
      <c r="E73" s="9">
        <v>40</v>
      </c>
    </row>
    <row r="74" spans="2:5" x14ac:dyDescent="0.25">
      <c r="B74" s="9">
        <v>269000</v>
      </c>
      <c r="C74" s="9">
        <v>0</v>
      </c>
      <c r="D74" s="9">
        <v>5380</v>
      </c>
      <c r="E74" s="9">
        <v>50</v>
      </c>
    </row>
    <row r="75" spans="2:5" x14ac:dyDescent="0.25">
      <c r="B75" s="9">
        <v>270000</v>
      </c>
      <c r="C75" s="9">
        <v>0</v>
      </c>
      <c r="D75" s="9">
        <v>10800</v>
      </c>
      <c r="E75" s="9">
        <v>50</v>
      </c>
    </row>
    <row r="76" spans="2:5" x14ac:dyDescent="0.25">
      <c r="B76" s="9">
        <v>192535</v>
      </c>
      <c r="C76" s="9">
        <v>0</v>
      </c>
      <c r="D76" s="9">
        <v>5501</v>
      </c>
      <c r="E76" s="9">
        <v>35</v>
      </c>
    </row>
    <row r="77" spans="2:5" x14ac:dyDescent="0.25">
      <c r="B77" s="9">
        <v>0</v>
      </c>
      <c r="C77" s="9">
        <v>117960</v>
      </c>
      <c r="D77" s="9">
        <v>5898</v>
      </c>
      <c r="E77" s="9">
        <v>20</v>
      </c>
    </row>
    <row r="78" spans="2:5" x14ac:dyDescent="0.25">
      <c r="B78" s="9">
        <v>116060</v>
      </c>
      <c r="C78" s="9">
        <v>0</v>
      </c>
      <c r="D78" s="9">
        <v>5803</v>
      </c>
      <c r="E78" s="9">
        <v>20</v>
      </c>
    </row>
    <row r="79" spans="2:5" x14ac:dyDescent="0.25">
      <c r="B79" s="9">
        <v>22800</v>
      </c>
      <c r="C79" s="9">
        <v>0</v>
      </c>
      <c r="D79" s="9">
        <v>5700</v>
      </c>
      <c r="E79" s="9">
        <v>4</v>
      </c>
    </row>
    <row r="80" spans="2:5" x14ac:dyDescent="0.25">
      <c r="B80" s="9">
        <v>0</v>
      </c>
      <c r="C80" s="9">
        <v>3600</v>
      </c>
      <c r="D80" s="9">
        <v>5400</v>
      </c>
      <c r="E80" s="9" t="s">
        <v>16</v>
      </c>
    </row>
    <row r="81" spans="2:5" x14ac:dyDescent="0.25">
      <c r="B81" s="9">
        <v>50400</v>
      </c>
      <c r="C81" s="9">
        <v>0</v>
      </c>
      <c r="D81" s="9">
        <v>5600</v>
      </c>
      <c r="E81" s="9">
        <v>9</v>
      </c>
    </row>
    <row r="82" spans="2:5" x14ac:dyDescent="0.25">
      <c r="B82" s="9">
        <v>0</v>
      </c>
      <c r="C82" s="9">
        <v>108901</v>
      </c>
      <c r="D82" s="9">
        <v>21780</v>
      </c>
      <c r="E82" s="9">
        <v>20</v>
      </c>
    </row>
    <row r="83" spans="2:5" x14ac:dyDescent="0.25">
      <c r="B83" s="9">
        <v>107000</v>
      </c>
      <c r="C83" s="9">
        <v>0</v>
      </c>
      <c r="D83" s="9">
        <v>21400</v>
      </c>
      <c r="E83" s="9">
        <v>20</v>
      </c>
    </row>
    <row r="84" spans="2:5" x14ac:dyDescent="0.25">
      <c r="B84" s="9">
        <v>0</v>
      </c>
      <c r="C84" s="9">
        <v>265000</v>
      </c>
      <c r="D84" s="9">
        <v>5300</v>
      </c>
      <c r="E84" s="9">
        <v>50</v>
      </c>
    </row>
    <row r="85" spans="2:5" x14ac:dyDescent="0.25">
      <c r="B85" s="9">
        <v>250300</v>
      </c>
      <c r="C85" s="9">
        <v>0</v>
      </c>
      <c r="D85" s="9">
        <v>5006</v>
      </c>
      <c r="E85" s="9">
        <v>50</v>
      </c>
    </row>
    <row r="86" spans="2:5" x14ac:dyDescent="0.25">
      <c r="B86" s="9">
        <v>16400</v>
      </c>
      <c r="C86" s="9">
        <v>0</v>
      </c>
      <c r="D86" s="9">
        <v>4100</v>
      </c>
      <c r="E86" s="9">
        <v>4</v>
      </c>
    </row>
    <row r="87" spans="2:5" x14ac:dyDescent="0.25">
      <c r="B87" s="9">
        <v>0</v>
      </c>
      <c r="C87" s="9">
        <v>22900</v>
      </c>
      <c r="D87" s="9">
        <v>13740</v>
      </c>
      <c r="E87" s="9">
        <v>5</v>
      </c>
    </row>
    <row r="88" spans="2:5" x14ac:dyDescent="0.25">
      <c r="B88" s="9">
        <v>22750</v>
      </c>
      <c r="C88" s="9">
        <v>0</v>
      </c>
      <c r="D88" s="9">
        <v>4550</v>
      </c>
      <c r="E88" s="9">
        <v>5</v>
      </c>
    </row>
    <row r="89" spans="2:5" x14ac:dyDescent="0.25">
      <c r="B89" s="9">
        <v>0</v>
      </c>
      <c r="C89" s="9">
        <v>4570</v>
      </c>
      <c r="D89" s="9">
        <v>4570</v>
      </c>
      <c r="E89" s="9">
        <v>1</v>
      </c>
    </row>
    <row r="90" spans="2:5" x14ac:dyDescent="0.25">
      <c r="B90" s="9">
        <v>4550</v>
      </c>
      <c r="C90" s="9">
        <v>0</v>
      </c>
      <c r="D90" s="9">
        <v>4550</v>
      </c>
      <c r="E90" s="9">
        <v>1</v>
      </c>
    </row>
    <row r="91" spans="2:5" x14ac:dyDescent="0.25">
      <c r="B91" s="9">
        <v>0</v>
      </c>
      <c r="C91" s="9">
        <v>190200</v>
      </c>
      <c r="D91" s="9">
        <v>26628</v>
      </c>
      <c r="E91" s="9">
        <v>50</v>
      </c>
    </row>
    <row r="92" spans="2:5" x14ac:dyDescent="0.25">
      <c r="B92" s="9">
        <v>175200</v>
      </c>
      <c r="C92" s="9">
        <v>0</v>
      </c>
      <c r="D92" s="9">
        <v>3504</v>
      </c>
      <c r="E92" s="9">
        <v>50</v>
      </c>
    </row>
    <row r="93" spans="2:5" x14ac:dyDescent="0.25">
      <c r="B93" s="9">
        <v>16255</v>
      </c>
      <c r="C93" s="9">
        <v>0</v>
      </c>
      <c r="D93" s="9">
        <v>3251</v>
      </c>
      <c r="E93" s="9">
        <v>5</v>
      </c>
    </row>
    <row r="94" spans="2:5" x14ac:dyDescent="0.25">
      <c r="B94" s="9">
        <v>0</v>
      </c>
      <c r="C94" s="9">
        <v>19500</v>
      </c>
      <c r="D94" s="9">
        <v>3900</v>
      </c>
      <c r="E94" s="9">
        <v>5</v>
      </c>
    </row>
    <row r="95" spans="2:5" x14ac:dyDescent="0.25">
      <c r="B95" s="9">
        <v>0</v>
      </c>
      <c r="C95" s="9">
        <v>17475</v>
      </c>
      <c r="D95" s="9">
        <v>3495</v>
      </c>
      <c r="E95" s="9">
        <v>5</v>
      </c>
    </row>
    <row r="96" spans="2:5" x14ac:dyDescent="0.25">
      <c r="B96" s="9">
        <v>17100</v>
      </c>
      <c r="C96" s="9">
        <v>0</v>
      </c>
      <c r="D96" s="9">
        <v>3420</v>
      </c>
      <c r="E96" s="9">
        <v>5</v>
      </c>
    </row>
    <row r="97" spans="2:5" x14ac:dyDescent="0.25">
      <c r="B97" s="9">
        <v>17500</v>
      </c>
      <c r="C97" s="9">
        <v>0</v>
      </c>
      <c r="D97" s="9">
        <v>3500</v>
      </c>
      <c r="E97" s="9">
        <v>5</v>
      </c>
    </row>
    <row r="98" spans="2:5" x14ac:dyDescent="0.25">
      <c r="B98" s="9">
        <v>0</v>
      </c>
      <c r="C98" s="9">
        <v>19980</v>
      </c>
      <c r="D98" s="9">
        <v>11988</v>
      </c>
      <c r="E98" s="9">
        <v>5</v>
      </c>
    </row>
    <row r="99" spans="2:5" x14ac:dyDescent="0.25">
      <c r="B99" s="9">
        <v>18980</v>
      </c>
      <c r="C99" s="9">
        <v>0</v>
      </c>
      <c r="D99" s="9">
        <v>3796</v>
      </c>
      <c r="E99" s="9">
        <v>5</v>
      </c>
    </row>
    <row r="100" spans="2:5" x14ac:dyDescent="0.25">
      <c r="B100" s="9">
        <v>0</v>
      </c>
      <c r="C100" s="9">
        <v>40990</v>
      </c>
      <c r="D100" s="9">
        <v>4099</v>
      </c>
      <c r="E100" s="9">
        <v>10</v>
      </c>
    </row>
    <row r="101" spans="2:5" x14ac:dyDescent="0.25">
      <c r="B101" s="9">
        <v>40040</v>
      </c>
      <c r="C101" s="9">
        <v>0</v>
      </c>
      <c r="D101" s="9">
        <v>4004</v>
      </c>
      <c r="E101" s="9">
        <v>10</v>
      </c>
    </row>
    <row r="102" spans="2:5" x14ac:dyDescent="0.25">
      <c r="B102" s="9">
        <v>0</v>
      </c>
      <c r="C102" s="9">
        <v>40990</v>
      </c>
      <c r="D102" s="9">
        <v>4099</v>
      </c>
      <c r="E102" s="9">
        <v>10</v>
      </c>
    </row>
    <row r="103" spans="2:5" x14ac:dyDescent="0.25">
      <c r="B103" s="9">
        <v>40010</v>
      </c>
      <c r="C103" s="9">
        <v>0</v>
      </c>
      <c r="D103" s="9">
        <v>4001</v>
      </c>
      <c r="E103" s="9">
        <v>10</v>
      </c>
    </row>
    <row r="104" spans="2:5" x14ac:dyDescent="0.25">
      <c r="B104" s="9">
        <v>0</v>
      </c>
      <c r="C104" s="9">
        <v>3849</v>
      </c>
      <c r="D104" s="9">
        <v>3849</v>
      </c>
      <c r="E104" s="9">
        <v>1</v>
      </c>
    </row>
    <row r="105" spans="2:5" x14ac:dyDescent="0.25">
      <c r="B105" s="9">
        <v>3757</v>
      </c>
      <c r="C105" s="9">
        <v>0</v>
      </c>
      <c r="D105" s="9">
        <v>3757</v>
      </c>
      <c r="E105" s="9">
        <v>1</v>
      </c>
    </row>
    <row r="106" spans="2:5" x14ac:dyDescent="0.25">
      <c r="B106" s="9">
        <v>0</v>
      </c>
      <c r="C106" s="9">
        <v>36970</v>
      </c>
      <c r="D106" s="9">
        <v>7394</v>
      </c>
      <c r="E106" s="9">
        <v>10</v>
      </c>
    </row>
    <row r="107" spans="2:5" x14ac:dyDescent="0.25">
      <c r="B107" s="9">
        <v>36050</v>
      </c>
      <c r="C107" s="9">
        <v>0</v>
      </c>
      <c r="D107" s="9">
        <v>7210</v>
      </c>
      <c r="E107" s="9">
        <v>10</v>
      </c>
    </row>
    <row r="108" spans="2:5" x14ac:dyDescent="0.25">
      <c r="B108" s="9">
        <v>0</v>
      </c>
      <c r="C108" s="9">
        <v>65000</v>
      </c>
      <c r="D108" s="9">
        <v>3250</v>
      </c>
      <c r="E108" s="9">
        <v>20</v>
      </c>
    </row>
    <row r="109" spans="2:5" x14ac:dyDescent="0.25">
      <c r="B109" s="9">
        <v>64000</v>
      </c>
      <c r="C109" s="9">
        <v>0</v>
      </c>
      <c r="D109" s="9">
        <v>3200</v>
      </c>
      <c r="E109" s="9">
        <v>20</v>
      </c>
    </row>
    <row r="110" spans="2:5" x14ac:dyDescent="0.25">
      <c r="B110" s="9">
        <v>0</v>
      </c>
      <c r="C110" s="9">
        <v>312500</v>
      </c>
      <c r="D110" s="9">
        <v>10000</v>
      </c>
      <c r="E110" s="9">
        <v>125</v>
      </c>
    </row>
    <row r="111" spans="2:5" x14ac:dyDescent="0.25">
      <c r="B111" s="9">
        <v>275000</v>
      </c>
      <c r="C111" s="9">
        <v>0</v>
      </c>
      <c r="D111" s="9">
        <v>2200</v>
      </c>
      <c r="E111" s="9">
        <v>125</v>
      </c>
    </row>
    <row r="112" spans="2:5" x14ac:dyDescent="0.25">
      <c r="B112" s="9">
        <v>30015</v>
      </c>
      <c r="C112" s="9">
        <v>0</v>
      </c>
      <c r="D112" s="9">
        <v>2001</v>
      </c>
      <c r="E112" s="9">
        <v>15</v>
      </c>
    </row>
    <row r="113" spans="2:5" x14ac:dyDescent="0.25">
      <c r="B113" s="9">
        <v>0</v>
      </c>
      <c r="C113" s="9">
        <v>83000</v>
      </c>
      <c r="D113" s="9">
        <v>1660</v>
      </c>
      <c r="E113" s="9">
        <v>50</v>
      </c>
    </row>
    <row r="114" spans="2:5" x14ac:dyDescent="0.25">
      <c r="B114" s="9">
        <v>43470</v>
      </c>
      <c r="C114" s="9">
        <v>0</v>
      </c>
      <c r="D114" s="9">
        <v>5796</v>
      </c>
      <c r="E114" s="9">
        <v>30</v>
      </c>
    </row>
    <row r="115" spans="2:5" x14ac:dyDescent="0.25">
      <c r="B115" s="9">
        <v>32000</v>
      </c>
      <c r="C115" s="9">
        <v>0</v>
      </c>
      <c r="D115" s="9">
        <v>1600</v>
      </c>
      <c r="E115" s="9">
        <v>20</v>
      </c>
    </row>
    <row r="116" spans="2:5" x14ac:dyDescent="0.25">
      <c r="B116" s="9">
        <v>6580</v>
      </c>
      <c r="C116" s="9">
        <v>0</v>
      </c>
      <c r="D116" s="9">
        <v>1645</v>
      </c>
      <c r="E116" s="9">
        <v>4</v>
      </c>
    </row>
    <row r="117" spans="2:5" x14ac:dyDescent="0.25">
      <c r="B117" s="9">
        <v>900</v>
      </c>
      <c r="C117" s="9">
        <v>0</v>
      </c>
      <c r="D117" s="9">
        <v>2246</v>
      </c>
      <c r="E117" s="9" t="s">
        <v>15</v>
      </c>
    </row>
    <row r="118" spans="2:5" x14ac:dyDescent="0.25">
      <c r="B118" s="9">
        <v>0</v>
      </c>
      <c r="C118" s="9">
        <v>1110</v>
      </c>
      <c r="D118" s="9">
        <v>4440</v>
      </c>
      <c r="E118" s="9" t="s">
        <v>11</v>
      </c>
    </row>
    <row r="119" spans="2:5" x14ac:dyDescent="0.25">
      <c r="B119" s="9">
        <v>700</v>
      </c>
      <c r="C119" s="9">
        <v>0</v>
      </c>
      <c r="D119" s="9">
        <v>2246</v>
      </c>
      <c r="E119" s="9" t="s">
        <v>14</v>
      </c>
    </row>
    <row r="120" spans="2:5" x14ac:dyDescent="0.25">
      <c r="B120" s="9">
        <v>0</v>
      </c>
      <c r="C120" s="9">
        <v>1104</v>
      </c>
      <c r="D120" s="9">
        <v>2207</v>
      </c>
      <c r="E120" s="9" t="s">
        <v>11</v>
      </c>
    </row>
    <row r="121" spans="2:5" x14ac:dyDescent="0.25">
      <c r="B121" s="9">
        <v>0</v>
      </c>
      <c r="C121" s="9">
        <v>1103</v>
      </c>
      <c r="D121" s="9">
        <v>2206</v>
      </c>
      <c r="E121" s="9" t="s">
        <v>11</v>
      </c>
    </row>
    <row r="122" spans="2:5" x14ac:dyDescent="0.25">
      <c r="B122" s="9">
        <v>900</v>
      </c>
      <c r="C122" s="9">
        <v>0</v>
      </c>
      <c r="D122" s="9">
        <v>1817</v>
      </c>
      <c r="E122" s="9" t="s">
        <v>13</v>
      </c>
    </row>
    <row r="123" spans="2:5" x14ac:dyDescent="0.25">
      <c r="B123" s="9">
        <v>900</v>
      </c>
      <c r="C123" s="9">
        <v>0</v>
      </c>
      <c r="D123" s="9">
        <v>1817</v>
      </c>
      <c r="E123" s="9" t="s">
        <v>13</v>
      </c>
    </row>
    <row r="124" spans="2:5" x14ac:dyDescent="0.25">
      <c r="B124" s="9">
        <v>890</v>
      </c>
      <c r="C124" s="9">
        <v>0</v>
      </c>
      <c r="D124" s="9">
        <v>1814</v>
      </c>
      <c r="E124" s="9" t="s">
        <v>12</v>
      </c>
    </row>
    <row r="125" spans="2:5" x14ac:dyDescent="0.25">
      <c r="B125" s="9">
        <v>0</v>
      </c>
      <c r="C125" s="9">
        <v>1811</v>
      </c>
      <c r="D125" s="9">
        <v>1811</v>
      </c>
      <c r="E125" s="9">
        <v>1</v>
      </c>
    </row>
    <row r="126" spans="2:5" x14ac:dyDescent="0.25">
      <c r="B126" s="9">
        <v>1000</v>
      </c>
      <c r="C126" s="9">
        <v>0</v>
      </c>
      <c r="D126" s="9">
        <v>1818</v>
      </c>
      <c r="E126" s="9" t="s">
        <v>8</v>
      </c>
    </row>
    <row r="127" spans="2:5" x14ac:dyDescent="0.25">
      <c r="B127" s="9">
        <v>0</v>
      </c>
      <c r="C127" s="9">
        <v>3622</v>
      </c>
      <c r="D127" s="9">
        <v>1811</v>
      </c>
      <c r="E127" s="9">
        <v>2</v>
      </c>
    </row>
    <row r="128" spans="2:5" x14ac:dyDescent="0.25">
      <c r="B128" s="9">
        <v>0</v>
      </c>
      <c r="C128" s="9">
        <v>906</v>
      </c>
      <c r="D128" s="9">
        <v>1811</v>
      </c>
      <c r="E128" s="9" t="s">
        <v>11</v>
      </c>
    </row>
    <row r="129" spans="2:5" x14ac:dyDescent="0.25">
      <c r="B129" s="9">
        <v>1000</v>
      </c>
      <c r="C129" s="9">
        <v>0</v>
      </c>
      <c r="D129" s="9">
        <v>1818</v>
      </c>
      <c r="E129" s="9" t="s">
        <v>8</v>
      </c>
    </row>
    <row r="130" spans="2:5" x14ac:dyDescent="0.25">
      <c r="B130" s="9">
        <v>0</v>
      </c>
      <c r="C130" s="9">
        <v>4528</v>
      </c>
      <c r="D130" s="9">
        <v>1811</v>
      </c>
      <c r="E130" s="9" t="s">
        <v>10</v>
      </c>
    </row>
    <row r="131" spans="2:5" x14ac:dyDescent="0.25">
      <c r="B131" s="9">
        <v>2000</v>
      </c>
      <c r="C131" s="9">
        <v>0</v>
      </c>
      <c r="D131" s="9">
        <v>1818</v>
      </c>
      <c r="E131" s="9">
        <v>110011001</v>
      </c>
    </row>
    <row r="132" spans="2:5" x14ac:dyDescent="0.25">
      <c r="B132" s="9">
        <v>1000</v>
      </c>
      <c r="C132" s="9">
        <v>0</v>
      </c>
      <c r="D132" s="9">
        <v>1818</v>
      </c>
      <c r="E132" s="9" t="s">
        <v>8</v>
      </c>
    </row>
    <row r="133" spans="2:5" x14ac:dyDescent="0.25">
      <c r="B133" s="9">
        <v>0</v>
      </c>
      <c r="C133" s="9">
        <v>1811</v>
      </c>
      <c r="D133" s="9">
        <v>1811</v>
      </c>
      <c r="E133" s="9">
        <v>1</v>
      </c>
    </row>
    <row r="134" spans="2:5" x14ac:dyDescent="0.25">
      <c r="B134" s="9">
        <v>1000</v>
      </c>
      <c r="C134" s="9">
        <v>0</v>
      </c>
      <c r="D134" s="9">
        <v>1818</v>
      </c>
      <c r="E134" s="9" t="s">
        <v>8</v>
      </c>
    </row>
    <row r="135" spans="2:5" x14ac:dyDescent="0.25">
      <c r="B135" s="9">
        <v>1000</v>
      </c>
      <c r="C135" s="9">
        <v>0</v>
      </c>
      <c r="D135" s="9">
        <v>1818</v>
      </c>
      <c r="E135" s="9" t="s">
        <v>8</v>
      </c>
    </row>
    <row r="136" spans="2:5" x14ac:dyDescent="0.25">
      <c r="B136" s="9">
        <v>1000</v>
      </c>
      <c r="C136" s="9">
        <v>0</v>
      </c>
      <c r="D136" s="9">
        <v>1818</v>
      </c>
      <c r="E136" s="9" t="s">
        <v>8</v>
      </c>
    </row>
    <row r="137" spans="2:5" x14ac:dyDescent="0.25">
      <c r="B137" s="9">
        <v>1008</v>
      </c>
      <c r="C137" s="9">
        <v>0</v>
      </c>
      <c r="D137" s="9">
        <v>1818</v>
      </c>
      <c r="E137" s="9" t="s">
        <v>9</v>
      </c>
    </row>
    <row r="138" spans="2:5" x14ac:dyDescent="0.25">
      <c r="B138" s="9">
        <v>1000</v>
      </c>
      <c r="C138" s="9">
        <v>0</v>
      </c>
      <c r="D138" s="9">
        <v>1818</v>
      </c>
      <c r="E138" s="9" t="s">
        <v>8</v>
      </c>
    </row>
    <row r="139" spans="2:5" x14ac:dyDescent="0.25">
      <c r="B139" s="9">
        <v>0</v>
      </c>
      <c r="C139" s="9">
        <v>1811</v>
      </c>
      <c r="D139" s="9">
        <v>1811</v>
      </c>
      <c r="E139" s="9">
        <v>1</v>
      </c>
    </row>
    <row r="140" spans="2:5" x14ac:dyDescent="0.25">
      <c r="B140" s="9">
        <v>3500</v>
      </c>
      <c r="C140" s="9">
        <v>0</v>
      </c>
      <c r="D140" s="9">
        <v>1818</v>
      </c>
      <c r="E140" s="9">
        <v>192519252</v>
      </c>
    </row>
    <row r="141" spans="2:5" x14ac:dyDescent="0.25">
      <c r="B141" s="9">
        <v>900</v>
      </c>
      <c r="C141" s="9">
        <v>0</v>
      </c>
      <c r="D141" s="9">
        <v>1736</v>
      </c>
      <c r="E141" s="9" t="s">
        <v>7</v>
      </c>
    </row>
    <row r="142" spans="2:5" x14ac:dyDescent="0.25">
      <c r="B142" s="9">
        <v>0</v>
      </c>
      <c r="C142" s="9">
        <v>1713</v>
      </c>
      <c r="D142" s="9">
        <v>1713</v>
      </c>
      <c r="E142" s="9">
        <v>1</v>
      </c>
    </row>
    <row r="143" spans="2:5" x14ac:dyDescent="0.25">
      <c r="B143" s="9">
        <v>0</v>
      </c>
      <c r="C143" s="9">
        <v>8552</v>
      </c>
      <c r="D143" s="9">
        <v>3421</v>
      </c>
      <c r="E143" s="9">
        <v>5</v>
      </c>
    </row>
    <row r="144" spans="2:5" x14ac:dyDescent="0.25">
      <c r="B144" s="9">
        <v>7000</v>
      </c>
      <c r="C144" s="9">
        <v>0</v>
      </c>
      <c r="D144" s="9">
        <v>3449</v>
      </c>
      <c r="E144" s="9">
        <v>405964202</v>
      </c>
    </row>
    <row r="145" spans="2:5" x14ac:dyDescent="0.25">
      <c r="B145" s="9">
        <v>0</v>
      </c>
      <c r="C145" s="9">
        <v>1710</v>
      </c>
      <c r="D145" s="9">
        <v>1710</v>
      </c>
      <c r="E145" s="9">
        <v>1</v>
      </c>
    </row>
    <row r="146" spans="2:5" x14ac:dyDescent="0.25">
      <c r="B146" s="9">
        <v>4900</v>
      </c>
      <c r="C146" s="9">
        <v>0</v>
      </c>
      <c r="D146" s="9">
        <v>1743</v>
      </c>
      <c r="E146" s="9">
        <v>281124498</v>
      </c>
    </row>
    <row r="147" spans="2:5" x14ac:dyDescent="0.25">
      <c r="B147" s="9">
        <v>0</v>
      </c>
      <c r="C147" s="9">
        <v>1697</v>
      </c>
      <c r="D147" s="9">
        <v>5095</v>
      </c>
      <c r="E147" s="9">
        <v>1</v>
      </c>
    </row>
    <row r="148" spans="2:5" x14ac:dyDescent="0.25">
      <c r="B148" s="9">
        <v>0</v>
      </c>
      <c r="C148" s="9">
        <v>3360</v>
      </c>
      <c r="D148" s="9">
        <v>1680</v>
      </c>
      <c r="E148" s="9">
        <v>2</v>
      </c>
    </row>
    <row r="149" spans="2:5" x14ac:dyDescent="0.25">
      <c r="B149" s="9">
        <v>0</v>
      </c>
      <c r="C149" s="9">
        <v>3185</v>
      </c>
      <c r="D149" s="9">
        <v>1680</v>
      </c>
      <c r="E149" s="9">
        <v>18956</v>
      </c>
    </row>
    <row r="150" spans="2:5" x14ac:dyDescent="0.25">
      <c r="B150" s="9">
        <v>8000</v>
      </c>
      <c r="C150" s="9">
        <v>0</v>
      </c>
      <c r="D150" s="9">
        <v>1719</v>
      </c>
      <c r="E150" s="9">
        <v>465386853</v>
      </c>
    </row>
    <row r="151" spans="2:5" x14ac:dyDescent="0.25">
      <c r="B151" s="9">
        <v>0</v>
      </c>
      <c r="C151" s="9">
        <v>1678</v>
      </c>
      <c r="D151" s="9">
        <v>3355</v>
      </c>
      <c r="E151" s="9">
        <v>1</v>
      </c>
    </row>
    <row r="152" spans="2:5" x14ac:dyDescent="0.25">
      <c r="B152" s="9">
        <v>1000</v>
      </c>
      <c r="C152" s="9">
        <v>0</v>
      </c>
      <c r="D152" s="9">
        <v>1717</v>
      </c>
      <c r="E152" s="9" t="s">
        <v>6</v>
      </c>
    </row>
    <row r="153" spans="2:5" x14ac:dyDescent="0.25">
      <c r="B153" s="9">
        <v>0</v>
      </c>
      <c r="C153" s="9">
        <v>1676</v>
      </c>
      <c r="D153" s="9">
        <v>1676</v>
      </c>
      <c r="E153" s="9">
        <v>1</v>
      </c>
    </row>
    <row r="154" spans="2:5" x14ac:dyDescent="0.25">
      <c r="B154" s="9">
        <v>1000</v>
      </c>
      <c r="C154" s="9">
        <v>0</v>
      </c>
      <c r="D154" s="9">
        <v>1717</v>
      </c>
      <c r="E154" s="9" t="s">
        <v>6</v>
      </c>
    </row>
    <row r="155" spans="2:5" x14ac:dyDescent="0.25">
      <c r="B155" s="9">
        <v>0</v>
      </c>
      <c r="C155" s="9">
        <v>1676</v>
      </c>
      <c r="D155" s="9">
        <v>1676</v>
      </c>
      <c r="E155" s="9">
        <v>1</v>
      </c>
    </row>
    <row r="156" spans="2:5" x14ac:dyDescent="0.25">
      <c r="B156" s="9">
        <v>3514</v>
      </c>
      <c r="C156" s="9">
        <v>0</v>
      </c>
      <c r="D156" s="9">
        <v>3354</v>
      </c>
      <c r="E156" s="9">
        <v>209627319</v>
      </c>
    </row>
    <row r="157" spans="2:5" x14ac:dyDescent="0.25">
      <c r="B157" s="9">
        <v>0</v>
      </c>
      <c r="C157" s="9">
        <v>27262</v>
      </c>
      <c r="D157" s="9">
        <v>3407</v>
      </c>
      <c r="E157" s="9">
        <v>16</v>
      </c>
    </row>
    <row r="158" spans="2:5" x14ac:dyDescent="0.25">
      <c r="B158" s="9">
        <v>27000</v>
      </c>
      <c r="C158" s="9">
        <v>0</v>
      </c>
      <c r="D158" s="9">
        <v>1660</v>
      </c>
      <c r="E158" s="9">
        <v>1626506024</v>
      </c>
    </row>
    <row r="159" spans="2:5" x14ac:dyDescent="0.25">
      <c r="B159" s="9">
        <v>0</v>
      </c>
      <c r="C159" s="9">
        <v>12050</v>
      </c>
      <c r="D159" s="9">
        <v>1205</v>
      </c>
      <c r="E159" s="9">
        <v>10</v>
      </c>
    </row>
    <row r="160" spans="2:5" x14ac:dyDescent="0.25">
      <c r="B160" s="9">
        <v>0</v>
      </c>
      <c r="C160" s="9">
        <v>1151</v>
      </c>
      <c r="D160" s="9">
        <v>1151</v>
      </c>
      <c r="E160" s="9">
        <v>1</v>
      </c>
    </row>
    <row r="161" spans="2:5" x14ac:dyDescent="0.25">
      <c r="B161" s="9">
        <v>1000</v>
      </c>
      <c r="C161" s="9">
        <v>0</v>
      </c>
      <c r="D161" s="9">
        <v>1162</v>
      </c>
      <c r="E161" s="9" t="s">
        <v>5</v>
      </c>
    </row>
    <row r="162" spans="2:5" x14ac:dyDescent="0.25">
      <c r="B162" s="9">
        <v>0</v>
      </c>
      <c r="C162" s="9">
        <v>1478</v>
      </c>
      <c r="D162" s="9">
        <v>1478</v>
      </c>
      <c r="E162" s="9">
        <v>1</v>
      </c>
    </row>
    <row r="163" spans="2:5" x14ac:dyDescent="0.25">
      <c r="B163" s="9">
        <v>0</v>
      </c>
      <c r="C163" s="9">
        <v>4434</v>
      </c>
      <c r="D163" s="9">
        <v>1478</v>
      </c>
      <c r="E163" s="9">
        <v>3</v>
      </c>
    </row>
    <row r="164" spans="2:5" x14ac:dyDescent="0.25">
      <c r="B164" s="9">
        <v>0</v>
      </c>
      <c r="C164" s="9">
        <v>16428</v>
      </c>
      <c r="D164" s="9">
        <v>1369</v>
      </c>
      <c r="E164" s="9">
        <v>12</v>
      </c>
    </row>
    <row r="165" spans="2:5" x14ac:dyDescent="0.25">
      <c r="B165" s="9">
        <v>4000</v>
      </c>
      <c r="C165" s="9">
        <v>0</v>
      </c>
      <c r="D165" s="9">
        <v>3575</v>
      </c>
      <c r="E165" s="9">
        <v>222732827</v>
      </c>
    </row>
    <row r="166" spans="2:5" x14ac:dyDescent="0.25">
      <c r="B166" s="9">
        <v>100137</v>
      </c>
      <c r="C166" s="9">
        <v>0</v>
      </c>
      <c r="D166" s="9">
        <v>1151</v>
      </c>
      <c r="E166" s="9">
        <v>87</v>
      </c>
    </row>
    <row r="167" spans="2:5" x14ac:dyDescent="0.25">
      <c r="B167" s="9">
        <v>0</v>
      </c>
      <c r="C167" s="9">
        <v>1119</v>
      </c>
      <c r="D167" s="9">
        <v>1119</v>
      </c>
      <c r="E167" s="9">
        <v>1</v>
      </c>
    </row>
    <row r="168" spans="2:5" x14ac:dyDescent="0.25">
      <c r="B168" s="9">
        <v>1000</v>
      </c>
      <c r="C168" s="9">
        <v>0</v>
      </c>
      <c r="D168" s="9">
        <v>1000</v>
      </c>
      <c r="E168" s="9">
        <v>1</v>
      </c>
    </row>
    <row r="169" spans="2:5" x14ac:dyDescent="0.25">
      <c r="B169" s="9">
        <v>53500</v>
      </c>
      <c r="C169" s="9">
        <v>0</v>
      </c>
      <c r="D169" s="9">
        <v>535</v>
      </c>
      <c r="E169" s="9">
        <v>100</v>
      </c>
    </row>
    <row r="170" spans="2:5" x14ac:dyDescent="0.25">
      <c r="B170" s="9">
        <v>0</v>
      </c>
      <c r="C170" s="9">
        <v>71500</v>
      </c>
      <c r="D170" s="9">
        <v>1430</v>
      </c>
      <c r="E170" s="9">
        <v>100</v>
      </c>
    </row>
    <row r="171" spans="2:5" x14ac:dyDescent="0.25">
      <c r="B171" s="9">
        <v>51000</v>
      </c>
      <c r="C171" s="9">
        <v>0</v>
      </c>
      <c r="D171" s="9">
        <v>850</v>
      </c>
      <c r="E171" s="9">
        <v>60</v>
      </c>
    </row>
    <row r="172" spans="2:5" x14ac:dyDescent="0.25">
      <c r="B172" s="9">
        <v>3810</v>
      </c>
      <c r="C172" s="9">
        <v>0</v>
      </c>
      <c r="D172" s="9">
        <v>849</v>
      </c>
      <c r="E172" s="9">
        <v>448763251</v>
      </c>
    </row>
    <row r="173" spans="2:5" x14ac:dyDescent="0.25">
      <c r="B173" s="9">
        <v>0</v>
      </c>
      <c r="C173" s="9">
        <v>762</v>
      </c>
      <c r="D173" s="9">
        <v>762</v>
      </c>
      <c r="E173" s="9">
        <v>1</v>
      </c>
    </row>
    <row r="174" spans="2:5" x14ac:dyDescent="0.25">
      <c r="B174" s="9">
        <v>0</v>
      </c>
      <c r="C174" s="9">
        <v>1557</v>
      </c>
      <c r="D174" s="9">
        <v>1557</v>
      </c>
      <c r="E174" s="9">
        <v>2</v>
      </c>
    </row>
    <row r="175" spans="2:5" x14ac:dyDescent="0.25">
      <c r="B175" s="9">
        <v>0</v>
      </c>
      <c r="C175" s="9">
        <v>850</v>
      </c>
      <c r="D175" s="9">
        <v>850</v>
      </c>
      <c r="E175" s="9">
        <v>1</v>
      </c>
    </row>
    <row r="176" spans="2:5" x14ac:dyDescent="0.25">
      <c r="B176" s="9">
        <v>900</v>
      </c>
      <c r="C176" s="9">
        <v>0</v>
      </c>
      <c r="D176" s="9">
        <v>805</v>
      </c>
      <c r="E176" s="9">
        <v>111801242</v>
      </c>
    </row>
    <row r="177" spans="2:5" x14ac:dyDescent="0.25">
      <c r="B177" s="9">
        <v>0</v>
      </c>
      <c r="C177" s="9">
        <v>1572</v>
      </c>
      <c r="D177" s="9">
        <v>786</v>
      </c>
      <c r="E177" s="9">
        <v>2</v>
      </c>
    </row>
    <row r="178" spans="2:5" x14ac:dyDescent="0.25">
      <c r="B178" s="9">
        <v>0</v>
      </c>
      <c r="C178" s="9">
        <v>2358</v>
      </c>
      <c r="D178" s="9">
        <v>786</v>
      </c>
      <c r="E178" s="9">
        <v>3</v>
      </c>
    </row>
    <row r="179" spans="2:5" x14ac:dyDescent="0.25">
      <c r="B179" s="9">
        <v>3900</v>
      </c>
      <c r="C179" s="9">
        <v>0</v>
      </c>
      <c r="D179" s="9">
        <v>793</v>
      </c>
      <c r="E179" s="9">
        <v>491803279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7"/>
  <sheetViews>
    <sheetView workbookViewId="0">
      <selection activeCell="I33" sqref="I33"/>
    </sheetView>
  </sheetViews>
  <sheetFormatPr baseColWidth="10" defaultRowHeight="15" x14ac:dyDescent="0.25"/>
  <cols>
    <col min="5" max="6" width="13" bestFit="1" customWidth="1"/>
    <col min="7" max="7" width="11" bestFit="1" customWidth="1"/>
    <col min="8" max="8" width="15.5703125" bestFit="1" customWidth="1"/>
    <col min="9" max="9" width="7.85546875" bestFit="1" customWidth="1"/>
    <col min="10" max="10" width="11" bestFit="1" customWidth="1"/>
    <col min="11" max="11" width="18.42578125" bestFit="1" customWidth="1"/>
    <col min="12" max="12" width="16.85546875" bestFit="1" customWidth="1"/>
    <col min="13" max="13" width="12" bestFit="1" customWidth="1"/>
  </cols>
  <sheetData>
    <row r="2" spans="5:13" x14ac:dyDescent="0.25">
      <c r="E2" s="14" t="s">
        <v>3</v>
      </c>
      <c r="F2" s="14" t="s">
        <v>4</v>
      </c>
      <c r="G2" s="14" t="s">
        <v>28</v>
      </c>
      <c r="H2" s="14" t="s">
        <v>34</v>
      </c>
      <c r="I2" s="14" t="s">
        <v>30</v>
      </c>
      <c r="J2" s="14" t="s">
        <v>31</v>
      </c>
      <c r="K2" s="17" t="s">
        <v>32</v>
      </c>
      <c r="L2" s="17" t="s">
        <v>33</v>
      </c>
    </row>
    <row r="3" spans="5:13" x14ac:dyDescent="0.25">
      <c r="E3" s="10">
        <v>20021</v>
      </c>
      <c r="F3" s="10">
        <v>0</v>
      </c>
      <c r="G3" s="9">
        <v>1.3347299999999999E-3</v>
      </c>
      <c r="H3" s="10">
        <v>15000000</v>
      </c>
      <c r="I3" s="9" t="str">
        <f>IF(E3&gt;0,"Compra","Venta")</f>
        <v>Compra</v>
      </c>
      <c r="J3" s="9">
        <f>IF(E3&lt;&gt;0,SUM(G$2:G3),L8-G3)</f>
        <v>1.3347299999999999E-3</v>
      </c>
      <c r="K3" s="16">
        <f>E3</f>
        <v>20021</v>
      </c>
      <c r="L3" s="16">
        <f>F3</f>
        <v>0</v>
      </c>
    </row>
    <row r="4" spans="5:13" x14ac:dyDescent="0.25">
      <c r="E4" s="10">
        <v>20000</v>
      </c>
      <c r="F4" s="10">
        <v>0</v>
      </c>
      <c r="G4" s="9">
        <v>2E-3</v>
      </c>
      <c r="H4" s="10">
        <v>10000000</v>
      </c>
      <c r="I4" s="9" t="str">
        <f t="shared" ref="I4" si="0">IF(E4&gt;0,"Compra","Venta")</f>
        <v>Compra</v>
      </c>
      <c r="J4" s="9">
        <f>IF(E4&lt;&gt;0,G4+J3,J3-G4)</f>
        <v>3.3347300000000002E-3</v>
      </c>
      <c r="K4" s="16">
        <f>E4+K3</f>
        <v>40021</v>
      </c>
      <c r="L4" s="16">
        <f>F4+L3</f>
        <v>0</v>
      </c>
    </row>
    <row r="5" spans="5:13" x14ac:dyDescent="0.25">
      <c r="E5" s="10">
        <v>20000</v>
      </c>
      <c r="F5" s="10">
        <v>0</v>
      </c>
      <c r="G5" s="9">
        <v>2E-3</v>
      </c>
      <c r="H5" s="10">
        <v>10000000</v>
      </c>
      <c r="I5" s="9" t="str">
        <f t="shared" ref="I4:I16" si="1">IF(E5&gt;0,"Compra","Venta")</f>
        <v>Compra</v>
      </c>
      <c r="J5" s="9">
        <f t="shared" ref="J5:J16" si="2">IF(E5&lt;&gt;0,G5+J4,J4-G5)</f>
        <v>5.3347300000000002E-3</v>
      </c>
      <c r="K5" s="16">
        <f t="shared" ref="K5:K16" si="3">E5+K4</f>
        <v>60021</v>
      </c>
      <c r="L5" s="16">
        <f t="shared" ref="L5:L16" si="4">F5+L4</f>
        <v>0</v>
      </c>
    </row>
    <row r="6" spans="5:13" x14ac:dyDescent="0.25">
      <c r="E6" s="10">
        <v>20000</v>
      </c>
      <c r="F6" s="10">
        <v>0</v>
      </c>
      <c r="G6" s="9">
        <v>2E-3</v>
      </c>
      <c r="H6" s="10">
        <v>10000000</v>
      </c>
      <c r="I6" s="9" t="str">
        <f t="shared" si="1"/>
        <v>Compra</v>
      </c>
      <c r="J6" s="9">
        <f t="shared" si="2"/>
        <v>7.3347300000000002E-3</v>
      </c>
      <c r="K6" s="16">
        <f t="shared" si="3"/>
        <v>80021</v>
      </c>
      <c r="L6" s="16">
        <f t="shared" si="4"/>
        <v>0</v>
      </c>
    </row>
    <row r="7" spans="5:13" x14ac:dyDescent="0.25">
      <c r="E7" s="10">
        <v>13334</v>
      </c>
      <c r="F7" s="10">
        <v>0</v>
      </c>
      <c r="G7" s="9">
        <v>1.40358E-3</v>
      </c>
      <c r="H7" s="10">
        <v>9500002</v>
      </c>
      <c r="I7" s="9" t="str">
        <f t="shared" si="1"/>
        <v>Compra</v>
      </c>
      <c r="J7" s="9">
        <f t="shared" si="2"/>
        <v>8.7383100000000009E-3</v>
      </c>
      <c r="K7" s="16">
        <f t="shared" si="3"/>
        <v>93355</v>
      </c>
      <c r="L7" s="16">
        <f t="shared" si="4"/>
        <v>0</v>
      </c>
    </row>
    <row r="8" spans="5:13" x14ac:dyDescent="0.25">
      <c r="E8" s="10">
        <v>200000</v>
      </c>
      <c r="F8" s="10">
        <v>0</v>
      </c>
      <c r="G8" s="9">
        <v>2.2222200000000001E-2</v>
      </c>
      <c r="H8" s="10">
        <v>9000000</v>
      </c>
      <c r="I8" s="9" t="str">
        <f t="shared" si="1"/>
        <v>Compra</v>
      </c>
      <c r="J8" s="9">
        <f t="shared" si="2"/>
        <v>3.0960510000000004E-2</v>
      </c>
      <c r="K8" s="16">
        <f t="shared" si="3"/>
        <v>293355</v>
      </c>
      <c r="L8" s="16">
        <f t="shared" si="4"/>
        <v>0</v>
      </c>
    </row>
    <row r="9" spans="5:13" x14ac:dyDescent="0.25">
      <c r="E9" s="10">
        <v>30000</v>
      </c>
      <c r="F9" s="10">
        <v>0</v>
      </c>
      <c r="G9" s="9">
        <v>2.72727E-3</v>
      </c>
      <c r="H9" s="10">
        <v>11000000</v>
      </c>
      <c r="I9" s="9" t="str">
        <f t="shared" si="1"/>
        <v>Compra</v>
      </c>
      <c r="J9" s="9">
        <f t="shared" si="2"/>
        <v>3.3687780000000001E-2</v>
      </c>
      <c r="K9" s="16">
        <f t="shared" si="3"/>
        <v>323355</v>
      </c>
      <c r="L9" s="16">
        <f t="shared" si="4"/>
        <v>0</v>
      </c>
    </row>
    <row r="10" spans="5:13" x14ac:dyDescent="0.25">
      <c r="E10" s="10">
        <v>0</v>
      </c>
      <c r="F10" s="10">
        <v>105700</v>
      </c>
      <c r="G10" s="9">
        <v>0.01</v>
      </c>
      <c r="H10" s="10">
        <v>10570000</v>
      </c>
      <c r="I10" s="9" t="str">
        <f t="shared" si="1"/>
        <v>Venta</v>
      </c>
      <c r="J10" s="9">
        <f t="shared" si="2"/>
        <v>2.3687779999999999E-2</v>
      </c>
      <c r="K10" s="16">
        <f>E10+K9-L10</f>
        <v>217655</v>
      </c>
      <c r="L10" s="16">
        <f t="shared" si="4"/>
        <v>105700</v>
      </c>
    </row>
    <row r="11" spans="5:13" x14ac:dyDescent="0.25">
      <c r="E11" s="10">
        <v>0</v>
      </c>
      <c r="F11" s="10">
        <v>247731</v>
      </c>
      <c r="G11" s="9">
        <v>2.3615959999999998E-2</v>
      </c>
      <c r="H11" s="10">
        <v>10490000</v>
      </c>
      <c r="I11" s="9" t="str">
        <f t="shared" si="1"/>
        <v>Venta</v>
      </c>
      <c r="J11" s="9">
        <f t="shared" si="2"/>
        <v>7.1820000000000217E-5</v>
      </c>
      <c r="K11" s="16">
        <f t="shared" si="3"/>
        <v>217655</v>
      </c>
      <c r="L11" s="16">
        <f t="shared" si="4"/>
        <v>353431</v>
      </c>
    </row>
    <row r="12" spans="5:13" x14ac:dyDescent="0.25">
      <c r="E12" s="10">
        <v>5000</v>
      </c>
      <c r="F12" s="10">
        <v>0</v>
      </c>
      <c r="G12" s="9">
        <v>5.0000000000000001E-4</v>
      </c>
      <c r="H12" s="10">
        <v>10000000</v>
      </c>
      <c r="I12" s="9" t="str">
        <f t="shared" si="1"/>
        <v>Compra</v>
      </c>
      <c r="J12" s="9">
        <f t="shared" si="2"/>
        <v>5.7182000000000023E-4</v>
      </c>
      <c r="K12" s="16">
        <f t="shared" si="3"/>
        <v>222655</v>
      </c>
      <c r="L12" s="16">
        <f t="shared" si="4"/>
        <v>353431</v>
      </c>
    </row>
    <row r="13" spans="5:13" x14ac:dyDescent="0.25">
      <c r="E13" s="10">
        <v>5000</v>
      </c>
      <c r="F13" s="10">
        <v>0</v>
      </c>
      <c r="G13" s="9">
        <v>7.0423000000000003E-4</v>
      </c>
      <c r="H13" s="10">
        <v>7100000</v>
      </c>
      <c r="I13" s="9" t="str">
        <f t="shared" si="1"/>
        <v>Compra</v>
      </c>
      <c r="J13" s="9">
        <f t="shared" si="2"/>
        <v>1.2760500000000004E-3</v>
      </c>
      <c r="K13" s="16">
        <f t="shared" si="3"/>
        <v>227655</v>
      </c>
      <c r="L13" s="16">
        <f t="shared" si="4"/>
        <v>353431</v>
      </c>
    </row>
    <row r="14" spans="5:13" x14ac:dyDescent="0.25">
      <c r="E14" s="10">
        <v>50000</v>
      </c>
      <c r="F14" s="10">
        <v>0</v>
      </c>
      <c r="G14" s="9">
        <v>1.0522689999999999E-2</v>
      </c>
      <c r="H14" s="10">
        <v>4751637</v>
      </c>
      <c r="I14" s="9" t="str">
        <f t="shared" si="1"/>
        <v>Compra</v>
      </c>
      <c r="J14" s="9">
        <f t="shared" si="2"/>
        <v>1.179874E-2</v>
      </c>
      <c r="K14" s="16">
        <f t="shared" si="3"/>
        <v>277655</v>
      </c>
      <c r="L14" s="16">
        <f t="shared" si="4"/>
        <v>353431</v>
      </c>
    </row>
    <row r="15" spans="5:13" x14ac:dyDescent="0.25">
      <c r="E15" s="10">
        <v>22162</v>
      </c>
      <c r="F15" s="10">
        <v>0</v>
      </c>
      <c r="G15" s="9">
        <v>4.4999999999999997E-3</v>
      </c>
      <c r="H15" s="10">
        <v>4925001</v>
      </c>
      <c r="I15" s="9" t="str">
        <f t="shared" si="1"/>
        <v>Compra</v>
      </c>
      <c r="J15" s="9">
        <f t="shared" si="2"/>
        <v>1.6298739999999999E-2</v>
      </c>
      <c r="K15" s="16">
        <f t="shared" si="3"/>
        <v>299817</v>
      </c>
      <c r="L15" s="16">
        <f t="shared" si="4"/>
        <v>353431</v>
      </c>
    </row>
    <row r="16" spans="5:13" x14ac:dyDescent="0.25">
      <c r="E16" s="10">
        <v>44325</v>
      </c>
      <c r="F16" s="10">
        <v>0</v>
      </c>
      <c r="G16" s="9">
        <v>8.9999999999999993E-3</v>
      </c>
      <c r="H16" s="10">
        <v>4925000</v>
      </c>
      <c r="I16" s="9" t="str">
        <f t="shared" si="1"/>
        <v>Compra</v>
      </c>
      <c r="J16" s="9">
        <f t="shared" si="2"/>
        <v>2.529874E-2</v>
      </c>
      <c r="K16" s="16">
        <f t="shared" si="3"/>
        <v>344142</v>
      </c>
      <c r="L16" s="16">
        <f t="shared" si="4"/>
        <v>353431</v>
      </c>
      <c r="M16" s="6">
        <f>K16-L16</f>
        <v>-9289</v>
      </c>
    </row>
    <row r="17" spans="12:12" x14ac:dyDescent="0.25">
      <c r="L17" s="6">
        <f>135885-M16</f>
        <v>145174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81"/>
  <sheetViews>
    <sheetView workbookViewId="0">
      <pane ySplit="1" topLeftCell="A2" activePane="bottomLeft" state="frozen"/>
      <selection pane="bottomLeft" activeCell="F1" sqref="F1:M1"/>
    </sheetView>
  </sheetViews>
  <sheetFormatPr baseColWidth="10" defaultRowHeight="15" x14ac:dyDescent="0.25"/>
  <cols>
    <col min="2" max="2" width="16.42578125" bestFit="1" customWidth="1"/>
    <col min="3" max="5" width="7" bestFit="1" customWidth="1"/>
    <col min="6" max="6" width="16.85546875" bestFit="1" customWidth="1"/>
    <col min="7" max="7" width="13.140625" bestFit="1" customWidth="1"/>
    <col min="8" max="8" width="12" bestFit="1" customWidth="1"/>
    <col min="9" max="9" width="12.140625" bestFit="1" customWidth="1"/>
    <col min="10" max="10" width="11.85546875" bestFit="1" customWidth="1"/>
    <col min="12" max="12" width="18.42578125" bestFit="1" customWidth="1"/>
    <col min="13" max="13" width="16.85546875" bestFit="1" customWidth="1"/>
    <col min="14" max="14" width="14.5703125" bestFit="1" customWidth="1"/>
    <col min="15" max="16" width="12" bestFit="1" customWidth="1"/>
  </cols>
  <sheetData>
    <row r="1" spans="2:18" x14ac:dyDescent="0.25">
      <c r="F1" s="14" t="s">
        <v>3</v>
      </c>
      <c r="G1" s="14" t="s">
        <v>4</v>
      </c>
      <c r="H1" s="14" t="s">
        <v>28</v>
      </c>
      <c r="I1" s="14" t="s">
        <v>34</v>
      </c>
      <c r="J1" s="14" t="s">
        <v>30</v>
      </c>
      <c r="K1" s="14" t="s">
        <v>31</v>
      </c>
      <c r="L1" s="17" t="s">
        <v>32</v>
      </c>
      <c r="M1" s="17" t="s">
        <v>33</v>
      </c>
    </row>
    <row r="2" spans="2:18" x14ac:dyDescent="0.25">
      <c r="F2" s="10">
        <v>148</v>
      </c>
      <c r="G2" s="10">
        <v>0</v>
      </c>
      <c r="H2" s="11">
        <v>0.16723163999999999</v>
      </c>
      <c r="I2" s="10">
        <v>885</v>
      </c>
      <c r="J2" s="9" t="str">
        <f>IF(F2&gt;0,"Compra","Venta")</f>
        <v>Compra</v>
      </c>
      <c r="K2" s="9">
        <f>IF(F2&lt;&gt;0,SUM(H$2:H2),M7-H2)</f>
        <v>0.16723163999999999</v>
      </c>
      <c r="L2" s="16">
        <f>F2</f>
        <v>148</v>
      </c>
      <c r="M2" s="16">
        <f>G2</f>
        <v>0</v>
      </c>
      <c r="O2" s="6">
        <f>H2*I2</f>
        <v>148.0000014</v>
      </c>
    </row>
    <row r="3" spans="2:18" x14ac:dyDescent="0.25">
      <c r="F3" s="10">
        <v>400</v>
      </c>
      <c r="G3" s="10">
        <v>0</v>
      </c>
      <c r="H3" s="11">
        <v>0.5</v>
      </c>
      <c r="I3" s="10">
        <v>799</v>
      </c>
      <c r="J3" s="9" t="str">
        <f t="shared" ref="J3:J66" si="0">IF(F3&gt;0,"Compra","Venta")</f>
        <v>Compra</v>
      </c>
      <c r="K3" s="9">
        <f>IF(F3&lt;&gt;0,H3+K2,K2-H3)</f>
        <v>0.66723164000000001</v>
      </c>
      <c r="L3" s="16">
        <f>F3+L2</f>
        <v>548</v>
      </c>
      <c r="M3" s="16">
        <f>G3+M2</f>
        <v>0</v>
      </c>
      <c r="O3" s="6">
        <f t="shared" ref="O3:O28" si="1">H3*I3</f>
        <v>399.5</v>
      </c>
    </row>
    <row r="4" spans="2:18" ht="18.75" x14ac:dyDescent="0.3">
      <c r="B4" s="8"/>
      <c r="F4" s="10">
        <v>329</v>
      </c>
      <c r="G4" s="10">
        <v>0</v>
      </c>
      <c r="H4" s="11">
        <v>0.5</v>
      </c>
      <c r="I4" s="10">
        <v>657</v>
      </c>
      <c r="J4" s="9" t="str">
        <f t="shared" si="0"/>
        <v>Compra</v>
      </c>
      <c r="K4" s="9">
        <f>IF(F4&lt;&gt;0,H4+K3,K3-H4)</f>
        <v>1.16723164</v>
      </c>
      <c r="L4" s="16">
        <f t="shared" ref="L4:L67" si="2">F4+L3</f>
        <v>877</v>
      </c>
      <c r="M4" s="16">
        <f t="shared" ref="M4:M67" si="3">G4+M3</f>
        <v>0</v>
      </c>
      <c r="O4" s="6">
        <f t="shared" si="1"/>
        <v>328.5</v>
      </c>
    </row>
    <row r="5" spans="2:18" ht="18.75" x14ac:dyDescent="0.3">
      <c r="B5" s="5"/>
      <c r="F5" s="10">
        <v>12320</v>
      </c>
      <c r="G5" s="10">
        <v>0</v>
      </c>
      <c r="H5" s="11">
        <v>28</v>
      </c>
      <c r="I5" s="10">
        <v>440</v>
      </c>
      <c r="J5" s="9" t="str">
        <f t="shared" si="0"/>
        <v>Compra</v>
      </c>
      <c r="K5" s="9">
        <f>IF(F5&lt;&gt;0,H5+K4,K4-H5)</f>
        <v>29.167231640000001</v>
      </c>
      <c r="L5" s="16">
        <f t="shared" si="2"/>
        <v>13197</v>
      </c>
      <c r="M5" s="16">
        <f t="shared" si="3"/>
        <v>0</v>
      </c>
      <c r="O5" s="6">
        <f t="shared" si="1"/>
        <v>12320</v>
      </c>
    </row>
    <row r="6" spans="2:18" ht="18.75" x14ac:dyDescent="0.3">
      <c r="B6" s="5"/>
      <c r="F6" s="10">
        <v>6580</v>
      </c>
      <c r="G6" s="10">
        <v>0</v>
      </c>
      <c r="H6" s="11">
        <v>14</v>
      </c>
      <c r="I6" s="10">
        <v>470</v>
      </c>
      <c r="J6" s="9" t="str">
        <f t="shared" si="0"/>
        <v>Compra</v>
      </c>
      <c r="K6" s="9">
        <f>IF(F6&lt;&gt;0,H6+K5,K5-H6)</f>
        <v>43.167231639999997</v>
      </c>
      <c r="L6" s="16">
        <f t="shared" si="2"/>
        <v>19777</v>
      </c>
      <c r="M6" s="16">
        <f t="shared" si="3"/>
        <v>0</v>
      </c>
      <c r="O6" s="6">
        <f t="shared" si="1"/>
        <v>6580</v>
      </c>
    </row>
    <row r="7" spans="2:18" ht="18.75" x14ac:dyDescent="0.3">
      <c r="B7" s="8"/>
      <c r="F7" s="10">
        <v>10350</v>
      </c>
      <c r="G7" s="10">
        <v>0</v>
      </c>
      <c r="H7" s="11">
        <v>18</v>
      </c>
      <c r="I7" s="10">
        <v>575</v>
      </c>
      <c r="J7" s="9" t="str">
        <f t="shared" si="0"/>
        <v>Compra</v>
      </c>
      <c r="K7" s="9">
        <f>IF(F7&lt;&gt;0,H7+K6,K6-H7)</f>
        <v>61.167231639999997</v>
      </c>
      <c r="L7" s="16">
        <f t="shared" si="2"/>
        <v>30127</v>
      </c>
      <c r="M7" s="16">
        <f t="shared" si="3"/>
        <v>0</v>
      </c>
      <c r="O7" s="6">
        <f t="shared" si="1"/>
        <v>10350</v>
      </c>
    </row>
    <row r="8" spans="2:18" ht="18.75" x14ac:dyDescent="0.3">
      <c r="B8" s="5"/>
      <c r="F8" s="10">
        <v>10570</v>
      </c>
      <c r="G8" s="10">
        <v>0</v>
      </c>
      <c r="H8" s="11">
        <v>35</v>
      </c>
      <c r="I8" s="10">
        <v>302</v>
      </c>
      <c r="J8" s="9" t="str">
        <f t="shared" si="0"/>
        <v>Compra</v>
      </c>
      <c r="K8" s="9">
        <f>IF(F8&lt;&gt;0,H8+K7,K7-H8)</f>
        <v>96.167231639999997</v>
      </c>
      <c r="L8" s="16">
        <f t="shared" si="2"/>
        <v>40697</v>
      </c>
      <c r="M8" s="16">
        <f t="shared" si="3"/>
        <v>0</v>
      </c>
      <c r="O8" s="6">
        <f t="shared" si="1"/>
        <v>10570</v>
      </c>
      <c r="Q8" s="5"/>
      <c r="R8" s="5"/>
    </row>
    <row r="9" spans="2:18" ht="18.75" x14ac:dyDescent="0.3">
      <c r="B9" s="5"/>
      <c r="F9" s="10">
        <v>6000</v>
      </c>
      <c r="G9" s="10">
        <v>0</v>
      </c>
      <c r="H9" s="11">
        <v>15</v>
      </c>
      <c r="I9" s="10">
        <v>400</v>
      </c>
      <c r="J9" s="9" t="str">
        <f t="shared" si="0"/>
        <v>Compra</v>
      </c>
      <c r="K9" s="9">
        <f>IF(F9&lt;&gt;0,H9+K8,K8-H9)</f>
        <v>111.16723164</v>
      </c>
      <c r="L9" s="16">
        <f t="shared" si="2"/>
        <v>46697</v>
      </c>
      <c r="M9" s="16">
        <f t="shared" si="3"/>
        <v>0</v>
      </c>
      <c r="O9" s="6">
        <f t="shared" si="1"/>
        <v>6000</v>
      </c>
      <c r="Q9" s="5"/>
      <c r="R9" s="5"/>
    </row>
    <row r="10" spans="2:18" ht="18.75" x14ac:dyDescent="0.3">
      <c r="B10" s="5"/>
      <c r="F10" s="10">
        <v>3024</v>
      </c>
      <c r="G10" s="10">
        <v>0</v>
      </c>
      <c r="H10" s="11">
        <v>8</v>
      </c>
      <c r="I10" s="10">
        <v>378</v>
      </c>
      <c r="J10" s="9" t="str">
        <f t="shared" si="0"/>
        <v>Compra</v>
      </c>
      <c r="K10" s="9">
        <f>IF(F10&lt;&gt;0,H10+K9,K9-H10)</f>
        <v>119.16723164</v>
      </c>
      <c r="L10" s="16">
        <f t="shared" si="2"/>
        <v>49721</v>
      </c>
      <c r="M10" s="16">
        <f t="shared" si="3"/>
        <v>0</v>
      </c>
      <c r="O10" s="6">
        <f t="shared" si="1"/>
        <v>3024</v>
      </c>
      <c r="Q10" s="5"/>
      <c r="R10" s="5"/>
    </row>
    <row r="11" spans="2:18" ht="18.75" x14ac:dyDescent="0.3">
      <c r="B11" s="8"/>
      <c r="F11" s="10">
        <v>0</v>
      </c>
      <c r="G11" s="13">
        <v>10000</v>
      </c>
      <c r="H11" s="11">
        <v>20.202000000000002</v>
      </c>
      <c r="I11" s="10">
        <v>495</v>
      </c>
      <c r="J11" s="9" t="str">
        <f t="shared" si="0"/>
        <v>Venta</v>
      </c>
      <c r="K11" s="12">
        <f>IF(F11&lt;&gt;0,H11+K10,K10-H11)</f>
        <v>98.965231639999999</v>
      </c>
      <c r="L11" s="16">
        <f t="shared" si="2"/>
        <v>49721</v>
      </c>
      <c r="M11" s="16">
        <f t="shared" si="3"/>
        <v>10000</v>
      </c>
      <c r="P11" s="6">
        <f>H11*I11</f>
        <v>9999.9900000000016</v>
      </c>
      <c r="Q11" s="5"/>
      <c r="R11" s="5"/>
    </row>
    <row r="12" spans="2:18" ht="18.75" x14ac:dyDescent="0.3">
      <c r="B12" s="5"/>
      <c r="F12" s="10">
        <v>406</v>
      </c>
      <c r="G12" s="10">
        <v>0</v>
      </c>
      <c r="H12" s="11">
        <v>0.83099999999999996</v>
      </c>
      <c r="I12" s="10">
        <v>488</v>
      </c>
      <c r="J12" s="9" t="str">
        <f t="shared" si="0"/>
        <v>Compra</v>
      </c>
      <c r="K12" s="9">
        <f>IF(F12&lt;&gt;0,H12+K11,K11-H12)</f>
        <v>99.796231640000002</v>
      </c>
      <c r="L12" s="16">
        <f t="shared" si="2"/>
        <v>50127</v>
      </c>
      <c r="M12" s="16">
        <f t="shared" si="3"/>
        <v>10000</v>
      </c>
      <c r="O12" s="6">
        <f t="shared" si="1"/>
        <v>405.52799999999996</v>
      </c>
      <c r="Q12" s="5"/>
      <c r="R12" s="5"/>
    </row>
    <row r="13" spans="2:18" ht="18.75" x14ac:dyDescent="0.3">
      <c r="B13" s="5"/>
      <c r="F13" s="10">
        <v>0</v>
      </c>
      <c r="G13" s="15">
        <v>495</v>
      </c>
      <c r="H13" s="11">
        <v>1</v>
      </c>
      <c r="I13" s="10">
        <v>495</v>
      </c>
      <c r="J13" s="9" t="str">
        <f t="shared" si="0"/>
        <v>Venta</v>
      </c>
      <c r="K13" s="12">
        <f>IF(F13&lt;&gt;0,H13+K12,K12-H13)</f>
        <v>98.796231640000002</v>
      </c>
      <c r="L13" s="16">
        <f t="shared" si="2"/>
        <v>50127</v>
      </c>
      <c r="M13" s="16">
        <f t="shared" si="3"/>
        <v>10495</v>
      </c>
      <c r="P13" s="6">
        <f>H13*I13</f>
        <v>495</v>
      </c>
      <c r="Q13" s="5"/>
      <c r="R13" s="5"/>
    </row>
    <row r="14" spans="2:18" ht="18.75" x14ac:dyDescent="0.3">
      <c r="B14" s="5"/>
      <c r="F14" s="10">
        <v>0</v>
      </c>
      <c r="G14" s="15">
        <v>19840</v>
      </c>
      <c r="H14" s="11">
        <v>40</v>
      </c>
      <c r="I14" s="10">
        <v>496</v>
      </c>
      <c r="J14" s="9" t="str">
        <f t="shared" si="0"/>
        <v>Venta</v>
      </c>
      <c r="K14" s="12">
        <f>IF(F14&lt;&gt;0,H14+K13,K13-H14)</f>
        <v>58.796231640000002</v>
      </c>
      <c r="L14" s="16">
        <f t="shared" si="2"/>
        <v>50127</v>
      </c>
      <c r="M14" s="16">
        <f t="shared" si="3"/>
        <v>30335</v>
      </c>
      <c r="P14" s="6">
        <f>H14*I14</f>
        <v>19840</v>
      </c>
      <c r="Q14" s="5"/>
      <c r="R14" s="5"/>
    </row>
    <row r="15" spans="2:18" ht="18.75" x14ac:dyDescent="0.3">
      <c r="B15" s="5"/>
      <c r="F15" s="10">
        <v>0</v>
      </c>
      <c r="G15" s="15">
        <v>24800</v>
      </c>
      <c r="H15" s="11">
        <v>50</v>
      </c>
      <c r="I15" s="10">
        <v>496</v>
      </c>
      <c r="J15" s="9" t="str">
        <f t="shared" si="0"/>
        <v>Venta</v>
      </c>
      <c r="K15" s="12">
        <f>IF(F15&lt;&gt;0,H15+K14,K14-H15)</f>
        <v>8.796231640000002</v>
      </c>
      <c r="L15" s="16">
        <f t="shared" si="2"/>
        <v>50127</v>
      </c>
      <c r="M15" s="16">
        <f t="shared" si="3"/>
        <v>55135</v>
      </c>
      <c r="P15" s="6">
        <f>H15*I15</f>
        <v>24800</v>
      </c>
      <c r="Q15" s="5"/>
      <c r="R15" s="5"/>
    </row>
    <row r="16" spans="2:18" ht="18.75" x14ac:dyDescent="0.3">
      <c r="B16" s="5"/>
      <c r="F16" s="10">
        <v>44546</v>
      </c>
      <c r="G16" s="10">
        <v>0</v>
      </c>
      <c r="H16" s="11">
        <v>96.629000000000005</v>
      </c>
      <c r="I16" s="10">
        <v>461</v>
      </c>
      <c r="J16" s="9" t="str">
        <f t="shared" si="0"/>
        <v>Compra</v>
      </c>
      <c r="K16" s="9">
        <f>IF(F16&lt;&gt;0,H16+K15,K15-H16)</f>
        <v>105.42523164000001</v>
      </c>
      <c r="L16" s="16">
        <f t="shared" si="2"/>
        <v>94673</v>
      </c>
      <c r="M16" s="16">
        <f t="shared" si="3"/>
        <v>55135</v>
      </c>
      <c r="O16" s="6">
        <f t="shared" si="1"/>
        <v>44545.969000000005</v>
      </c>
      <c r="Q16" s="5"/>
      <c r="R16" s="5"/>
    </row>
    <row r="17" spans="2:18" ht="18.75" x14ac:dyDescent="0.3">
      <c r="B17" s="5"/>
      <c r="F17" s="10">
        <v>0</v>
      </c>
      <c r="G17" s="10">
        <v>4264</v>
      </c>
      <c r="H17" s="11">
        <v>8.5280000000000005</v>
      </c>
      <c r="I17" s="10">
        <v>500</v>
      </c>
      <c r="J17" s="9" t="str">
        <f t="shared" si="0"/>
        <v>Venta</v>
      </c>
      <c r="K17" s="9">
        <f>IF(F17&lt;&gt;0,H17+K16,K16-H17)</f>
        <v>96.897231640000001</v>
      </c>
      <c r="L17" s="16">
        <f t="shared" si="2"/>
        <v>94673</v>
      </c>
      <c r="M17" s="16">
        <f t="shared" si="3"/>
        <v>59399</v>
      </c>
      <c r="P17" s="6">
        <f>H17*I17</f>
        <v>4264</v>
      </c>
      <c r="Q17" s="5"/>
      <c r="R17" s="5"/>
    </row>
    <row r="18" spans="2:18" ht="18.75" x14ac:dyDescent="0.3">
      <c r="B18" s="8"/>
      <c r="F18" s="10">
        <v>4255</v>
      </c>
      <c r="G18" s="10">
        <v>0</v>
      </c>
      <c r="H18" s="11">
        <v>8.8640000000000008</v>
      </c>
      <c r="I18" s="10">
        <v>480</v>
      </c>
      <c r="J18" s="9" t="str">
        <f t="shared" si="0"/>
        <v>Compra</v>
      </c>
      <c r="K18" s="9">
        <f>IF(F18&lt;&gt;0,H18+K17,K17-H18)</f>
        <v>105.76123164000001</v>
      </c>
      <c r="L18" s="16">
        <f t="shared" si="2"/>
        <v>98928</v>
      </c>
      <c r="M18" s="16">
        <f t="shared" si="3"/>
        <v>59399</v>
      </c>
      <c r="O18" s="6">
        <f t="shared" si="1"/>
        <v>4254.72</v>
      </c>
      <c r="Q18" s="5"/>
      <c r="R18" s="5"/>
    </row>
    <row r="19" spans="2:18" ht="18.75" x14ac:dyDescent="0.3">
      <c r="B19" s="5"/>
      <c r="F19" s="10">
        <v>0</v>
      </c>
      <c r="G19" s="10">
        <v>4423</v>
      </c>
      <c r="H19" s="11">
        <v>8.8460000000000001</v>
      </c>
      <c r="I19" s="10">
        <v>500</v>
      </c>
      <c r="J19" s="9" t="str">
        <f t="shared" si="0"/>
        <v>Venta</v>
      </c>
      <c r="K19" s="9">
        <f>IF(F19&lt;&gt;0,H19+K18,K18-H19)</f>
        <v>96.915231640000002</v>
      </c>
      <c r="L19" s="16">
        <f t="shared" si="2"/>
        <v>98928</v>
      </c>
      <c r="M19" s="16">
        <f t="shared" si="3"/>
        <v>63822</v>
      </c>
      <c r="P19" s="6">
        <f>H19*I19</f>
        <v>4423</v>
      </c>
      <c r="Q19" s="5"/>
      <c r="R19" s="5"/>
    </row>
    <row r="20" spans="2:18" ht="18.75" x14ac:dyDescent="0.3">
      <c r="B20" s="5"/>
      <c r="F20" s="10">
        <v>10471</v>
      </c>
      <c r="G20" s="10">
        <v>0</v>
      </c>
      <c r="H20" s="11">
        <v>21.86</v>
      </c>
      <c r="I20" s="10">
        <v>479</v>
      </c>
      <c r="J20" s="9" t="str">
        <f t="shared" si="0"/>
        <v>Compra</v>
      </c>
      <c r="K20" s="9">
        <f>IF(F20&lt;&gt;0,H20+K19,K19-H20)</f>
        <v>118.77523164</v>
      </c>
      <c r="L20" s="16">
        <f t="shared" si="2"/>
        <v>109399</v>
      </c>
      <c r="M20" s="16">
        <f t="shared" si="3"/>
        <v>63822</v>
      </c>
      <c r="O20" s="6">
        <f t="shared" si="1"/>
        <v>10470.94</v>
      </c>
      <c r="Q20" s="5"/>
      <c r="R20" s="5"/>
    </row>
    <row r="21" spans="2:18" ht="18.75" x14ac:dyDescent="0.3">
      <c r="B21" s="5"/>
      <c r="F21" s="10">
        <v>4416</v>
      </c>
      <c r="G21" s="10">
        <v>0</v>
      </c>
      <c r="H21" s="11">
        <v>9.1999999999999993</v>
      </c>
      <c r="I21" s="10">
        <v>480</v>
      </c>
      <c r="J21" s="9" t="str">
        <f t="shared" si="0"/>
        <v>Compra</v>
      </c>
      <c r="K21" s="9">
        <f>IF(F21&lt;&gt;0,H21+K20,K20-H21)</f>
        <v>127.97523164</v>
      </c>
      <c r="L21" s="16">
        <f t="shared" si="2"/>
        <v>113815</v>
      </c>
      <c r="M21" s="16">
        <f t="shared" si="3"/>
        <v>63822</v>
      </c>
      <c r="O21" s="6">
        <f t="shared" si="1"/>
        <v>4416</v>
      </c>
      <c r="Q21" s="5"/>
      <c r="R21" s="5"/>
    </row>
    <row r="22" spans="2:18" ht="18.75" x14ac:dyDescent="0.3">
      <c r="B22" s="5"/>
      <c r="F22" s="10">
        <v>0</v>
      </c>
      <c r="G22" s="10">
        <v>16241</v>
      </c>
      <c r="H22" s="11">
        <v>30.99479637</v>
      </c>
      <c r="I22" s="10">
        <v>524</v>
      </c>
      <c r="J22" s="9" t="str">
        <f t="shared" si="0"/>
        <v>Venta</v>
      </c>
      <c r="K22" s="9">
        <f>IF(F22&lt;&gt;0,H22+K21,K21-H22)</f>
        <v>96.980435270000001</v>
      </c>
      <c r="L22" s="16">
        <f t="shared" si="2"/>
        <v>113815</v>
      </c>
      <c r="M22" s="16">
        <f t="shared" si="3"/>
        <v>80063</v>
      </c>
      <c r="P22" s="6">
        <f>H22*I22</f>
        <v>16241.27329788</v>
      </c>
      <c r="Q22" s="5"/>
      <c r="R22" s="5"/>
    </row>
    <row r="23" spans="2:18" ht="18.75" x14ac:dyDescent="0.3">
      <c r="B23" s="5"/>
      <c r="F23" s="10">
        <v>13200</v>
      </c>
      <c r="G23" s="10">
        <v>0</v>
      </c>
      <c r="H23" s="11">
        <v>30</v>
      </c>
      <c r="I23" s="10">
        <v>440</v>
      </c>
      <c r="J23" s="9" t="str">
        <f t="shared" si="0"/>
        <v>Compra</v>
      </c>
      <c r="K23" s="9">
        <f>IF(F23&lt;&gt;0,H23+K22,K22-H23)</f>
        <v>126.98043527</v>
      </c>
      <c r="L23" s="16">
        <f t="shared" si="2"/>
        <v>127015</v>
      </c>
      <c r="M23" s="16">
        <f t="shared" si="3"/>
        <v>80063</v>
      </c>
      <c r="O23" s="6">
        <f t="shared" si="1"/>
        <v>13200</v>
      </c>
      <c r="Q23" s="5"/>
      <c r="R23" s="5"/>
    </row>
    <row r="24" spans="2:18" ht="18.75" x14ac:dyDescent="0.3">
      <c r="B24" s="5"/>
      <c r="F24" s="10">
        <v>4800</v>
      </c>
      <c r="G24" s="10">
        <v>0</v>
      </c>
      <c r="H24" s="11">
        <v>11.162000000000001</v>
      </c>
      <c r="I24" s="10">
        <v>430</v>
      </c>
      <c r="J24" s="9" t="str">
        <f t="shared" si="0"/>
        <v>Compra</v>
      </c>
      <c r="K24" s="9">
        <f>IF(F24&lt;&gt;0,H24+K23,K23-H24)</f>
        <v>138.14243526999999</v>
      </c>
      <c r="L24" s="16">
        <f t="shared" si="2"/>
        <v>131815</v>
      </c>
      <c r="M24" s="16">
        <f t="shared" si="3"/>
        <v>80063</v>
      </c>
      <c r="O24" s="6">
        <f t="shared" si="1"/>
        <v>4799.6600000000008</v>
      </c>
      <c r="Q24" s="5"/>
      <c r="R24" s="5"/>
    </row>
    <row r="25" spans="2:18" ht="18.75" x14ac:dyDescent="0.3">
      <c r="B25" s="8"/>
      <c r="F25" s="10">
        <v>0</v>
      </c>
      <c r="G25" s="10">
        <v>69500</v>
      </c>
      <c r="H25" s="11">
        <v>126.36307909999999</v>
      </c>
      <c r="I25" s="10">
        <v>550</v>
      </c>
      <c r="J25" s="9" t="str">
        <f t="shared" si="0"/>
        <v>Venta</v>
      </c>
      <c r="K25" s="9">
        <f>IF(F25&lt;&gt;0,H25+K24,K24-H25)</f>
        <v>11.77935617</v>
      </c>
      <c r="L25" s="16">
        <f t="shared" si="2"/>
        <v>131815</v>
      </c>
      <c r="M25" s="16">
        <f t="shared" si="3"/>
        <v>149563</v>
      </c>
      <c r="P25" s="6">
        <f>H25*I25</f>
        <v>69499.693505000003</v>
      </c>
      <c r="Q25" s="5"/>
      <c r="R25" s="5"/>
    </row>
    <row r="26" spans="2:18" ht="18.75" x14ac:dyDescent="0.3">
      <c r="B26" s="5"/>
      <c r="F26" s="10">
        <v>0</v>
      </c>
      <c r="G26" s="10">
        <v>5903</v>
      </c>
      <c r="H26" s="11">
        <v>11.138559799999999</v>
      </c>
      <c r="I26" s="10">
        <v>530</v>
      </c>
      <c r="J26" s="9" t="str">
        <f t="shared" si="0"/>
        <v>Venta</v>
      </c>
      <c r="K26" s="9">
        <f>IF(F26&lt;&gt;0,H26+K25,K25-H26)</f>
        <v>0.64079637000000034</v>
      </c>
      <c r="L26" s="16">
        <f t="shared" si="2"/>
        <v>131815</v>
      </c>
      <c r="M26" s="16">
        <f t="shared" si="3"/>
        <v>155466</v>
      </c>
      <c r="P26" s="6">
        <f>H26*I26</f>
        <v>5903.436694</v>
      </c>
      <c r="Q26" s="5"/>
      <c r="R26" s="5"/>
    </row>
    <row r="27" spans="2:18" ht="18.75" x14ac:dyDescent="0.3">
      <c r="B27" s="8"/>
      <c r="F27" s="10">
        <v>7158</v>
      </c>
      <c r="G27" s="10">
        <v>0</v>
      </c>
      <c r="H27" s="11">
        <v>10.24</v>
      </c>
      <c r="I27" s="10">
        <v>699</v>
      </c>
      <c r="J27" s="9" t="str">
        <f t="shared" si="0"/>
        <v>Compra</v>
      </c>
      <c r="K27" s="9">
        <f>IF(F27&lt;&gt;0,H27+K26,K26-H27)</f>
        <v>10.880796370000001</v>
      </c>
      <c r="L27" s="16">
        <f t="shared" si="2"/>
        <v>138973</v>
      </c>
      <c r="M27" s="16">
        <f t="shared" si="3"/>
        <v>155466</v>
      </c>
      <c r="O27" s="6">
        <f t="shared" si="1"/>
        <v>7157.76</v>
      </c>
      <c r="Q27" s="5"/>
      <c r="R27" s="5"/>
    </row>
    <row r="28" spans="2:18" ht="18.75" x14ac:dyDescent="0.3">
      <c r="B28" s="5"/>
      <c r="F28" s="10">
        <v>0</v>
      </c>
      <c r="G28" s="10">
        <v>15338</v>
      </c>
      <c r="H28" s="11">
        <v>20.45</v>
      </c>
      <c r="I28" s="10">
        <v>750</v>
      </c>
      <c r="J28" s="9" t="str">
        <f t="shared" si="0"/>
        <v>Venta</v>
      </c>
      <c r="K28" s="9">
        <f>IF(F28&lt;&gt;0,H28+K27,K27-H28)</f>
        <v>-9.5692036299999987</v>
      </c>
      <c r="L28" s="16">
        <f t="shared" si="2"/>
        <v>138973</v>
      </c>
      <c r="M28" s="16">
        <f t="shared" si="3"/>
        <v>170804</v>
      </c>
      <c r="P28" s="6">
        <f>H28*I28</f>
        <v>15337.5</v>
      </c>
      <c r="Q28" s="5"/>
      <c r="R28" s="5"/>
    </row>
    <row r="29" spans="2:18" ht="18.75" x14ac:dyDescent="0.3">
      <c r="B29" s="5"/>
      <c r="F29" s="10">
        <v>30000</v>
      </c>
      <c r="G29" s="10">
        <v>0</v>
      </c>
      <c r="H29" s="11">
        <v>37.036999999999999</v>
      </c>
      <c r="I29" s="10">
        <v>810</v>
      </c>
      <c r="J29" s="9" t="str">
        <f t="shared" si="0"/>
        <v>Compra</v>
      </c>
      <c r="K29" s="9">
        <f>IF(F29&lt;&gt;0,H29+K28,K28-H29)</f>
        <v>27.467796370000002</v>
      </c>
      <c r="L29" s="16">
        <f t="shared" si="2"/>
        <v>168973</v>
      </c>
      <c r="M29" s="16">
        <f t="shared" si="3"/>
        <v>170804</v>
      </c>
      <c r="Q29" s="5"/>
      <c r="R29" s="5"/>
    </row>
    <row r="30" spans="2:18" ht="18.75" x14ac:dyDescent="0.3">
      <c r="B30" s="5"/>
      <c r="F30" s="10">
        <v>0</v>
      </c>
      <c r="G30" s="10">
        <v>30496</v>
      </c>
      <c r="H30" s="11">
        <v>36.965436279999999</v>
      </c>
      <c r="I30" s="10">
        <v>825</v>
      </c>
      <c r="J30" s="9" t="str">
        <f t="shared" si="0"/>
        <v>Venta</v>
      </c>
      <c r="K30" s="9">
        <f>IF(F30&lt;&gt;0,H30+K29,K29-H30)</f>
        <v>-9.4976399099999966</v>
      </c>
      <c r="L30" s="16">
        <f t="shared" si="2"/>
        <v>168973</v>
      </c>
      <c r="M30" s="16">
        <f t="shared" si="3"/>
        <v>201300</v>
      </c>
      <c r="Q30" s="5"/>
      <c r="R30" s="5"/>
    </row>
    <row r="31" spans="2:18" ht="18.75" x14ac:dyDescent="0.3">
      <c r="B31" s="5"/>
      <c r="F31" s="10">
        <v>29160</v>
      </c>
      <c r="G31" s="10">
        <v>0</v>
      </c>
      <c r="H31" s="11">
        <v>36</v>
      </c>
      <c r="I31" s="10">
        <v>810</v>
      </c>
      <c r="J31" s="9" t="str">
        <f t="shared" si="0"/>
        <v>Compra</v>
      </c>
      <c r="K31" s="9">
        <f>IF(F31&lt;&gt;0,H31+K30,K30-H31)</f>
        <v>26.502360090000003</v>
      </c>
      <c r="L31" s="16">
        <f t="shared" si="2"/>
        <v>198133</v>
      </c>
      <c r="M31" s="16">
        <f t="shared" si="3"/>
        <v>201300</v>
      </c>
      <c r="Q31" s="5"/>
      <c r="R31" s="5"/>
    </row>
    <row r="32" spans="2:18" ht="18.75" x14ac:dyDescent="0.3">
      <c r="B32" s="5"/>
      <c r="F32" s="10">
        <v>0</v>
      </c>
      <c r="G32" s="10">
        <v>29638</v>
      </c>
      <c r="H32" s="11">
        <v>35.924399999999999</v>
      </c>
      <c r="I32" s="10">
        <v>825</v>
      </c>
      <c r="J32" s="9" t="str">
        <f t="shared" si="0"/>
        <v>Venta</v>
      </c>
      <c r="K32" s="9">
        <f>IF(F32&lt;&gt;0,H32+K31,K31-H32)</f>
        <v>-9.4220399099999952</v>
      </c>
      <c r="L32" s="16">
        <f t="shared" si="2"/>
        <v>198133</v>
      </c>
      <c r="M32" s="16">
        <f t="shared" si="3"/>
        <v>230938</v>
      </c>
      <c r="Q32" s="5"/>
      <c r="R32" s="5"/>
    </row>
    <row r="33" spans="2:18" ht="18.75" x14ac:dyDescent="0.3">
      <c r="B33" s="8"/>
      <c r="F33" s="10">
        <v>19998</v>
      </c>
      <c r="G33" s="10">
        <v>0</v>
      </c>
      <c r="H33" s="11">
        <v>22.47</v>
      </c>
      <c r="I33" s="10">
        <v>890</v>
      </c>
      <c r="J33" s="9" t="str">
        <f t="shared" si="0"/>
        <v>Compra</v>
      </c>
      <c r="K33" s="9">
        <f>IF(F33&lt;&gt;0,H33+K32,K32-H33)</f>
        <v>13.047960090000004</v>
      </c>
      <c r="L33" s="16">
        <f t="shared" si="2"/>
        <v>218131</v>
      </c>
      <c r="M33" s="16">
        <f t="shared" si="3"/>
        <v>230938</v>
      </c>
      <c r="Q33" s="5"/>
      <c r="R33" s="5"/>
    </row>
    <row r="34" spans="2:18" ht="18.75" x14ac:dyDescent="0.3">
      <c r="B34" s="8"/>
      <c r="F34" s="10">
        <v>71839</v>
      </c>
      <c r="G34" s="10">
        <v>0</v>
      </c>
      <c r="H34" s="11">
        <v>75.7</v>
      </c>
      <c r="I34" s="10">
        <v>949</v>
      </c>
      <c r="J34" s="9" t="str">
        <f t="shared" si="0"/>
        <v>Compra</v>
      </c>
      <c r="K34" s="9">
        <f>IF(F34&lt;&gt;0,H34+K33,K33-H34)</f>
        <v>88.747960090000007</v>
      </c>
      <c r="L34" s="16">
        <f t="shared" si="2"/>
        <v>289970</v>
      </c>
      <c r="M34" s="16">
        <f t="shared" si="3"/>
        <v>230938</v>
      </c>
      <c r="Q34" s="5"/>
      <c r="R34" s="5"/>
    </row>
    <row r="35" spans="2:18" ht="18.75" x14ac:dyDescent="0.3">
      <c r="B35" s="5"/>
      <c r="F35" s="10">
        <v>20795</v>
      </c>
      <c r="G35" s="10">
        <v>0</v>
      </c>
      <c r="H35" s="11">
        <v>21.416</v>
      </c>
      <c r="I35" s="10">
        <v>971</v>
      </c>
      <c r="J35" s="9" t="str">
        <f t="shared" si="0"/>
        <v>Compra</v>
      </c>
      <c r="K35" s="9">
        <f>IF(F35&lt;&gt;0,H35+K34,K34-H35)</f>
        <v>110.16396009</v>
      </c>
      <c r="L35" s="16">
        <f t="shared" si="2"/>
        <v>310765</v>
      </c>
      <c r="M35" s="16">
        <f t="shared" si="3"/>
        <v>230938</v>
      </c>
      <c r="Q35" s="5"/>
      <c r="R35" s="5"/>
    </row>
    <row r="36" spans="2:18" ht="18.75" x14ac:dyDescent="0.3">
      <c r="B36" s="5"/>
      <c r="F36" s="10">
        <v>0</v>
      </c>
      <c r="G36" s="10">
        <v>20966</v>
      </c>
      <c r="H36" s="11">
        <v>21.416</v>
      </c>
      <c r="I36" s="10">
        <v>979</v>
      </c>
      <c r="J36" s="9" t="str">
        <f t="shared" si="0"/>
        <v>Venta</v>
      </c>
      <c r="K36" s="9">
        <f>IF(F36&lt;&gt;0,H36+K35,K35-H36)</f>
        <v>88.747960090000007</v>
      </c>
      <c r="L36" s="16">
        <f t="shared" si="2"/>
        <v>310765</v>
      </c>
      <c r="M36" s="16">
        <f t="shared" si="3"/>
        <v>251904</v>
      </c>
      <c r="Q36" s="5"/>
      <c r="R36" s="5"/>
    </row>
    <row r="37" spans="2:18" ht="18.75" x14ac:dyDescent="0.3">
      <c r="B37" s="8"/>
      <c r="F37" s="10">
        <v>20964</v>
      </c>
      <c r="G37" s="10">
        <v>0</v>
      </c>
      <c r="H37" s="11">
        <v>21.77</v>
      </c>
      <c r="I37" s="10">
        <v>963</v>
      </c>
      <c r="J37" s="9" t="str">
        <f t="shared" si="0"/>
        <v>Compra</v>
      </c>
      <c r="K37" s="9">
        <f>IF(F37&lt;&gt;0,H37+K36,K36-H37)</f>
        <v>110.51796009</v>
      </c>
      <c r="L37" s="16">
        <f t="shared" si="2"/>
        <v>331729</v>
      </c>
      <c r="M37" s="16">
        <f t="shared" si="3"/>
        <v>251904</v>
      </c>
      <c r="Q37" s="5"/>
      <c r="R37" s="5"/>
    </row>
    <row r="38" spans="2:18" ht="18.75" x14ac:dyDescent="0.3">
      <c r="B38" s="5"/>
      <c r="F38" s="10">
        <v>0</v>
      </c>
      <c r="G38" s="10">
        <v>75660</v>
      </c>
      <c r="H38" s="11">
        <v>78</v>
      </c>
      <c r="I38" s="10">
        <v>970</v>
      </c>
      <c r="J38" s="9" t="str">
        <f t="shared" si="0"/>
        <v>Venta</v>
      </c>
      <c r="K38" s="9">
        <f>IF(F38&lt;&gt;0,H38+K37,K37-H38)</f>
        <v>32.517960090000003</v>
      </c>
      <c r="L38" s="16">
        <f t="shared" si="2"/>
        <v>331729</v>
      </c>
      <c r="M38" s="16">
        <f t="shared" si="3"/>
        <v>327564</v>
      </c>
      <c r="Q38" s="5"/>
      <c r="R38" s="5"/>
    </row>
    <row r="39" spans="2:18" ht="18.75" x14ac:dyDescent="0.3">
      <c r="B39" s="8"/>
      <c r="F39" s="10">
        <v>75497</v>
      </c>
      <c r="G39" s="10">
        <v>0</v>
      </c>
      <c r="H39" s="11">
        <v>81.53</v>
      </c>
      <c r="I39" s="10">
        <v>926</v>
      </c>
      <c r="J39" s="9" t="str">
        <f t="shared" si="0"/>
        <v>Compra</v>
      </c>
      <c r="K39" s="9">
        <f>IF(F39&lt;&gt;0,H39+K38,K38-H39)</f>
        <v>114.04796009</v>
      </c>
      <c r="L39" s="16">
        <f t="shared" si="2"/>
        <v>407226</v>
      </c>
      <c r="M39" s="16">
        <f t="shared" si="3"/>
        <v>327564</v>
      </c>
      <c r="Q39" s="5"/>
      <c r="R39" s="5"/>
    </row>
    <row r="40" spans="2:18" ht="18.75" x14ac:dyDescent="0.3">
      <c r="B40" s="5"/>
      <c r="F40" s="10">
        <v>29970</v>
      </c>
      <c r="G40" s="10">
        <v>0</v>
      </c>
      <c r="H40" s="11">
        <v>30</v>
      </c>
      <c r="I40" s="10">
        <v>999</v>
      </c>
      <c r="J40" s="9" t="str">
        <f t="shared" si="0"/>
        <v>Compra</v>
      </c>
      <c r="K40" s="9">
        <f>IF(F40&lt;&gt;0,H40+K39,K39-H40)</f>
        <v>144.04796009</v>
      </c>
      <c r="L40" s="16">
        <f t="shared" si="2"/>
        <v>437196</v>
      </c>
      <c r="M40" s="16">
        <f t="shared" si="3"/>
        <v>327564</v>
      </c>
      <c r="Q40" s="5"/>
      <c r="R40" s="5"/>
    </row>
    <row r="41" spans="2:18" ht="18.75" x14ac:dyDescent="0.3">
      <c r="B41" s="5"/>
      <c r="F41" s="10">
        <v>0</v>
      </c>
      <c r="G41" s="10">
        <v>119925</v>
      </c>
      <c r="H41" s="11">
        <v>75</v>
      </c>
      <c r="I41" s="10">
        <v>1599</v>
      </c>
      <c r="J41" s="9" t="str">
        <f t="shared" si="0"/>
        <v>Venta</v>
      </c>
      <c r="K41" s="9">
        <f>IF(F41&lt;&gt;0,H41+K40,K40-H41)</f>
        <v>69.047960090000004</v>
      </c>
      <c r="L41" s="16">
        <f t="shared" si="2"/>
        <v>437196</v>
      </c>
      <c r="M41" s="16">
        <f t="shared" si="3"/>
        <v>447489</v>
      </c>
      <c r="Q41" s="5"/>
      <c r="R41" s="5"/>
    </row>
    <row r="42" spans="2:18" ht="18.75" x14ac:dyDescent="0.3">
      <c r="B42" s="5"/>
      <c r="F42" s="10">
        <v>100000</v>
      </c>
      <c r="G42" s="10">
        <v>0</v>
      </c>
      <c r="H42" s="11">
        <v>100</v>
      </c>
      <c r="I42" s="10">
        <v>1000</v>
      </c>
      <c r="J42" s="9" t="str">
        <f t="shared" si="0"/>
        <v>Compra</v>
      </c>
      <c r="K42" s="9">
        <f>IF(F42&lt;&gt;0,H42+K41,K41-H42)</f>
        <v>169.04796009</v>
      </c>
      <c r="L42" s="16">
        <f t="shared" si="2"/>
        <v>537196</v>
      </c>
      <c r="M42" s="16">
        <f t="shared" si="3"/>
        <v>447489</v>
      </c>
      <c r="Q42" s="5"/>
      <c r="R42" s="5"/>
    </row>
    <row r="43" spans="2:18" ht="18.75" x14ac:dyDescent="0.3">
      <c r="B43" s="8"/>
      <c r="F43" s="10">
        <v>37240</v>
      </c>
      <c r="G43" s="10">
        <v>0</v>
      </c>
      <c r="H43" s="11">
        <v>20</v>
      </c>
      <c r="I43" s="10">
        <v>1862</v>
      </c>
      <c r="J43" s="9" t="str">
        <f t="shared" si="0"/>
        <v>Compra</v>
      </c>
      <c r="K43" s="9">
        <f>IF(F43&lt;&gt;0,H43+K42,K42-H43)</f>
        <v>189.04796009</v>
      </c>
      <c r="L43" s="16">
        <f t="shared" si="2"/>
        <v>574436</v>
      </c>
      <c r="M43" s="16">
        <f t="shared" si="3"/>
        <v>447489</v>
      </c>
      <c r="Q43" s="5"/>
      <c r="R43" s="5"/>
    </row>
    <row r="44" spans="2:18" ht="18.75" x14ac:dyDescent="0.3">
      <c r="B44" s="5"/>
      <c r="F44" s="10">
        <v>2436</v>
      </c>
      <c r="G44" s="10">
        <v>0</v>
      </c>
      <c r="H44" s="11">
        <v>1.2303029999999999</v>
      </c>
      <c r="I44" s="10">
        <v>1980</v>
      </c>
      <c r="J44" s="9" t="str">
        <f t="shared" si="0"/>
        <v>Compra</v>
      </c>
      <c r="K44" s="9">
        <f>IF(F44&lt;&gt;0,H44+K43,K43-H44)</f>
        <v>190.27826309</v>
      </c>
      <c r="L44" s="16">
        <f t="shared" si="2"/>
        <v>576872</v>
      </c>
      <c r="M44" s="16">
        <f t="shared" si="3"/>
        <v>447489</v>
      </c>
      <c r="Q44" s="5"/>
      <c r="R44" s="5"/>
    </row>
    <row r="45" spans="2:18" ht="18.75" x14ac:dyDescent="0.3">
      <c r="B45" s="5"/>
      <c r="F45" s="10">
        <v>0</v>
      </c>
      <c r="G45" s="10">
        <v>149640</v>
      </c>
      <c r="H45" s="11">
        <v>60</v>
      </c>
      <c r="I45" s="10">
        <v>2494</v>
      </c>
      <c r="J45" s="9" t="str">
        <f t="shared" si="0"/>
        <v>Venta</v>
      </c>
      <c r="K45" s="9">
        <f>IF(F45&lt;&gt;0,H45+K44,K44-H45)</f>
        <v>130.27826309</v>
      </c>
      <c r="L45" s="16">
        <f t="shared" si="2"/>
        <v>576872</v>
      </c>
      <c r="M45" s="16">
        <f t="shared" si="3"/>
        <v>597129</v>
      </c>
      <c r="Q45" s="5"/>
      <c r="R45" s="5"/>
    </row>
    <row r="46" spans="2:18" ht="18.75" x14ac:dyDescent="0.3">
      <c r="B46" s="5"/>
      <c r="F46" s="10">
        <v>0</v>
      </c>
      <c r="G46" s="10">
        <v>4370</v>
      </c>
      <c r="H46" s="11">
        <v>1.9</v>
      </c>
      <c r="I46" s="10">
        <v>2300</v>
      </c>
      <c r="J46" s="9" t="str">
        <f t="shared" si="0"/>
        <v>Venta</v>
      </c>
      <c r="K46" s="9">
        <f>IF(F46&lt;&gt;0,H46+K45,K45-H46)</f>
        <v>128.37826308999999</v>
      </c>
      <c r="L46" s="16">
        <f t="shared" si="2"/>
        <v>576872</v>
      </c>
      <c r="M46" s="16">
        <f t="shared" si="3"/>
        <v>601499</v>
      </c>
      <c r="Q46" s="5"/>
      <c r="R46" s="5"/>
    </row>
    <row r="47" spans="2:18" ht="18.75" x14ac:dyDescent="0.3">
      <c r="B47" s="5"/>
      <c r="F47" s="10">
        <v>4341</v>
      </c>
      <c r="G47" s="10">
        <v>0</v>
      </c>
      <c r="H47" s="11">
        <v>2.01898</v>
      </c>
      <c r="I47" s="10">
        <v>2150</v>
      </c>
      <c r="J47" s="9" t="str">
        <f t="shared" si="0"/>
        <v>Compra</v>
      </c>
      <c r="K47" s="9">
        <f>IF(F47&lt;&gt;0,H47+K46,K46-H47)</f>
        <v>130.39724308999999</v>
      </c>
      <c r="L47" s="16">
        <f t="shared" si="2"/>
        <v>581213</v>
      </c>
      <c r="M47" s="16">
        <f t="shared" si="3"/>
        <v>601499</v>
      </c>
      <c r="Q47" s="5"/>
      <c r="R47" s="5"/>
    </row>
    <row r="48" spans="2:18" ht="18.75" x14ac:dyDescent="0.3">
      <c r="B48" s="5"/>
      <c r="F48" s="10">
        <v>19770</v>
      </c>
      <c r="G48" s="10">
        <v>0</v>
      </c>
      <c r="H48" s="11">
        <v>9.1953399999999998</v>
      </c>
      <c r="I48" s="10">
        <v>2150</v>
      </c>
      <c r="J48" s="9" t="str">
        <f t="shared" si="0"/>
        <v>Compra</v>
      </c>
      <c r="K48" s="9">
        <f>IF(F48&lt;&gt;0,H48+K47,K47-H48)</f>
        <v>139.59258308999998</v>
      </c>
      <c r="L48" s="16">
        <f t="shared" si="2"/>
        <v>600983</v>
      </c>
      <c r="M48" s="16">
        <f t="shared" si="3"/>
        <v>601499</v>
      </c>
      <c r="Q48" s="5"/>
      <c r="R48" s="5"/>
    </row>
    <row r="49" spans="2:18" ht="18.75" x14ac:dyDescent="0.3">
      <c r="B49" s="5"/>
      <c r="F49" s="10">
        <v>73100</v>
      </c>
      <c r="G49" s="10">
        <v>0</v>
      </c>
      <c r="H49" s="11">
        <v>34</v>
      </c>
      <c r="I49" s="10">
        <v>2150</v>
      </c>
      <c r="J49" s="9" t="str">
        <f t="shared" si="0"/>
        <v>Compra</v>
      </c>
      <c r="K49" s="9">
        <f>IF(F49&lt;&gt;0,H49+K48,K48-H49)</f>
        <v>173.59258308999998</v>
      </c>
      <c r="L49" s="16">
        <f t="shared" si="2"/>
        <v>674083</v>
      </c>
      <c r="M49" s="16">
        <f t="shared" si="3"/>
        <v>601499</v>
      </c>
      <c r="Q49" s="5"/>
      <c r="R49" s="5"/>
    </row>
    <row r="50" spans="2:18" ht="18.75" x14ac:dyDescent="0.3">
      <c r="B50" s="5"/>
      <c r="F50" s="10">
        <v>28000</v>
      </c>
      <c r="G50" s="10">
        <v>0</v>
      </c>
      <c r="H50" s="11">
        <v>14</v>
      </c>
      <c r="I50" s="10">
        <v>2000</v>
      </c>
      <c r="J50" s="9" t="str">
        <f t="shared" si="0"/>
        <v>Compra</v>
      </c>
      <c r="K50" s="9">
        <f>IF(F50&lt;&gt;0,H50+K49,K49-H50)</f>
        <v>187.59258308999998</v>
      </c>
      <c r="L50" s="16">
        <f t="shared" si="2"/>
        <v>702083</v>
      </c>
      <c r="M50" s="16">
        <f t="shared" si="3"/>
        <v>601499</v>
      </c>
      <c r="Q50" s="5"/>
      <c r="R50" s="5"/>
    </row>
    <row r="51" spans="2:18" ht="18.75" x14ac:dyDescent="0.3">
      <c r="B51" s="5"/>
      <c r="F51" s="10">
        <v>100000</v>
      </c>
      <c r="G51" s="10">
        <v>0</v>
      </c>
      <c r="H51" s="11">
        <v>34.470872110000002</v>
      </c>
      <c r="I51" s="10">
        <v>2901</v>
      </c>
      <c r="J51" s="9" t="str">
        <f t="shared" si="0"/>
        <v>Compra</v>
      </c>
      <c r="K51" s="9">
        <f>IF(F51&lt;&gt;0,H51+K50,K50-H51)</f>
        <v>222.06345519999996</v>
      </c>
      <c r="L51" s="16">
        <f t="shared" si="2"/>
        <v>802083</v>
      </c>
      <c r="M51" s="16">
        <f t="shared" si="3"/>
        <v>601499</v>
      </c>
      <c r="Q51" s="5"/>
      <c r="R51" s="5"/>
    </row>
    <row r="52" spans="2:18" ht="18.75" x14ac:dyDescent="0.3">
      <c r="B52" s="8"/>
      <c r="F52" s="10">
        <v>297693</v>
      </c>
      <c r="G52" s="10">
        <v>0</v>
      </c>
      <c r="H52" s="11">
        <v>93</v>
      </c>
      <c r="I52" s="10">
        <v>3201</v>
      </c>
      <c r="J52" s="9" t="str">
        <f t="shared" si="0"/>
        <v>Compra</v>
      </c>
      <c r="K52" s="9">
        <f>IF(F52&lt;&gt;0,H52+K51,K51-H52)</f>
        <v>315.06345519999996</v>
      </c>
      <c r="L52" s="16">
        <f t="shared" si="2"/>
        <v>1099776</v>
      </c>
      <c r="M52" s="16">
        <f t="shared" si="3"/>
        <v>601499</v>
      </c>
      <c r="Q52" s="5"/>
      <c r="R52" s="5"/>
    </row>
    <row r="53" spans="2:18" ht="18.75" x14ac:dyDescent="0.3">
      <c r="B53" s="5"/>
      <c r="F53" s="10">
        <v>28000</v>
      </c>
      <c r="G53" s="10">
        <v>0</v>
      </c>
      <c r="H53" s="11">
        <v>6.3672123699999998</v>
      </c>
      <c r="I53" s="10">
        <v>4397</v>
      </c>
      <c r="J53" s="9" t="str">
        <f t="shared" si="0"/>
        <v>Compra</v>
      </c>
      <c r="K53" s="9">
        <f>IF(F53&lt;&gt;0,H53+K52,K52-H53)</f>
        <v>321.43066756999997</v>
      </c>
      <c r="L53" s="16">
        <f t="shared" si="2"/>
        <v>1127776</v>
      </c>
      <c r="M53" s="16">
        <f t="shared" si="3"/>
        <v>601499</v>
      </c>
      <c r="Q53" s="5"/>
      <c r="R53" s="5"/>
    </row>
    <row r="54" spans="2:18" ht="18.75" x14ac:dyDescent="0.3">
      <c r="B54" s="5"/>
      <c r="F54" s="10">
        <v>104559</v>
      </c>
      <c r="G54" s="10">
        <v>0</v>
      </c>
      <c r="H54" s="11">
        <v>21</v>
      </c>
      <c r="I54" s="10">
        <v>4979</v>
      </c>
      <c r="J54" s="9" t="str">
        <f t="shared" si="0"/>
        <v>Compra</v>
      </c>
      <c r="K54" s="9">
        <f>IF(F54&lt;&gt;0,H54+K53,K53-H54)</f>
        <v>342.43066756999997</v>
      </c>
      <c r="L54" s="16">
        <f t="shared" si="2"/>
        <v>1232335</v>
      </c>
      <c r="M54" s="16">
        <f t="shared" si="3"/>
        <v>601499</v>
      </c>
      <c r="Q54" s="5"/>
      <c r="R54" s="5"/>
    </row>
    <row r="55" spans="2:18" ht="18.75" x14ac:dyDescent="0.3">
      <c r="B55" s="5"/>
      <c r="F55" s="10">
        <v>97940</v>
      </c>
      <c r="G55" s="10">
        <v>0</v>
      </c>
      <c r="H55" s="11">
        <v>20</v>
      </c>
      <c r="I55" s="10">
        <v>4897</v>
      </c>
      <c r="J55" s="9" t="str">
        <f t="shared" si="0"/>
        <v>Compra</v>
      </c>
      <c r="K55" s="9">
        <f>IF(F55&lt;&gt;0,H55+K54,K54-H55)</f>
        <v>362.43066756999997</v>
      </c>
      <c r="L55" s="16">
        <f t="shared" si="2"/>
        <v>1330275</v>
      </c>
      <c r="M55" s="16">
        <f t="shared" si="3"/>
        <v>601499</v>
      </c>
      <c r="Q55" s="5"/>
      <c r="R55" s="5"/>
    </row>
    <row r="56" spans="2:18" ht="18.75" x14ac:dyDescent="0.3">
      <c r="B56" s="5"/>
      <c r="F56" s="10">
        <v>96000</v>
      </c>
      <c r="G56" s="10">
        <v>0</v>
      </c>
      <c r="H56" s="11">
        <v>16</v>
      </c>
      <c r="I56" s="10">
        <v>6000</v>
      </c>
      <c r="J56" s="9" t="str">
        <f t="shared" si="0"/>
        <v>Compra</v>
      </c>
      <c r="K56" s="9">
        <f>IF(F56&lt;&gt;0,H56+K55,K55-H56)</f>
        <v>378.43066756999997</v>
      </c>
      <c r="L56" s="16">
        <f t="shared" si="2"/>
        <v>1426275</v>
      </c>
      <c r="M56" s="16">
        <f t="shared" si="3"/>
        <v>601499</v>
      </c>
      <c r="Q56" s="5"/>
      <c r="R56" s="5"/>
    </row>
    <row r="57" spans="2:18" ht="18.75" x14ac:dyDescent="0.3">
      <c r="B57" s="5"/>
      <c r="F57" s="10">
        <v>52500</v>
      </c>
      <c r="G57" s="10">
        <v>0</v>
      </c>
      <c r="H57" s="11">
        <v>7</v>
      </c>
      <c r="I57" s="10">
        <v>7500</v>
      </c>
      <c r="J57" s="9" t="str">
        <f t="shared" si="0"/>
        <v>Compra</v>
      </c>
      <c r="K57" s="9">
        <f>IF(F57&lt;&gt;0,H57+K56,K56-H57)</f>
        <v>385.43066756999997</v>
      </c>
      <c r="L57" s="16">
        <f t="shared" si="2"/>
        <v>1478775</v>
      </c>
      <c r="M57" s="16">
        <f t="shared" si="3"/>
        <v>601499</v>
      </c>
      <c r="Q57" s="5"/>
      <c r="R57" s="5"/>
    </row>
    <row r="58" spans="2:18" ht="18.75" x14ac:dyDescent="0.3">
      <c r="B58" s="5"/>
      <c r="F58" s="10">
        <v>0</v>
      </c>
      <c r="G58" s="10">
        <v>749900</v>
      </c>
      <c r="H58" s="11">
        <v>100</v>
      </c>
      <c r="I58" s="10">
        <v>7499</v>
      </c>
      <c r="J58" s="9" t="str">
        <f t="shared" si="0"/>
        <v>Venta</v>
      </c>
      <c r="K58" s="9">
        <f>IF(F58&lt;&gt;0,H58+K57,K57-H58)</f>
        <v>285.43066756999997</v>
      </c>
      <c r="L58" s="16">
        <f t="shared" si="2"/>
        <v>1478775</v>
      </c>
      <c r="M58" s="16">
        <f t="shared" si="3"/>
        <v>1351399</v>
      </c>
      <c r="Q58" s="5"/>
      <c r="R58" s="5"/>
    </row>
    <row r="59" spans="2:18" ht="18.75" x14ac:dyDescent="0.3">
      <c r="B59" s="5"/>
      <c r="F59" s="10">
        <v>700000</v>
      </c>
      <c r="G59" s="10">
        <v>0</v>
      </c>
      <c r="H59" s="11">
        <v>100</v>
      </c>
      <c r="I59" s="10">
        <v>7000</v>
      </c>
      <c r="J59" s="9" t="str">
        <f t="shared" si="0"/>
        <v>Compra</v>
      </c>
      <c r="K59" s="9">
        <f>IF(F59&lt;&gt;0,H59+K58,K58-H59)</f>
        <v>385.43066756999997</v>
      </c>
      <c r="L59" s="16">
        <f t="shared" si="2"/>
        <v>2178775</v>
      </c>
      <c r="M59" s="16">
        <f t="shared" si="3"/>
        <v>1351399</v>
      </c>
      <c r="Q59" s="5"/>
      <c r="R59" s="5"/>
    </row>
    <row r="60" spans="2:18" ht="18.75" x14ac:dyDescent="0.3">
      <c r="B60" s="5"/>
      <c r="F60" s="10">
        <v>42012</v>
      </c>
      <c r="G60" s="10">
        <v>0</v>
      </c>
      <c r="H60" s="11">
        <v>6</v>
      </c>
      <c r="I60" s="10">
        <v>7002</v>
      </c>
      <c r="J60" s="9" t="str">
        <f t="shared" si="0"/>
        <v>Compra</v>
      </c>
      <c r="K60" s="9">
        <f>IF(F60&lt;&gt;0,H60+K59,K59-H60)</f>
        <v>391.43066756999997</v>
      </c>
      <c r="L60" s="16">
        <f t="shared" si="2"/>
        <v>2220787</v>
      </c>
      <c r="M60" s="16">
        <f t="shared" si="3"/>
        <v>1351399</v>
      </c>
      <c r="Q60" s="5"/>
      <c r="R60" s="5"/>
    </row>
    <row r="61" spans="2:18" ht="18.75" x14ac:dyDescent="0.3">
      <c r="B61" s="5"/>
      <c r="F61" s="10">
        <v>104040</v>
      </c>
      <c r="G61" s="10">
        <v>0</v>
      </c>
      <c r="H61" s="11">
        <v>20</v>
      </c>
      <c r="I61" s="10">
        <v>5202</v>
      </c>
      <c r="J61" s="9" t="str">
        <f t="shared" si="0"/>
        <v>Compra</v>
      </c>
      <c r="K61" s="9">
        <f>IF(F61&lt;&gt;0,H61+K60,K60-H61)</f>
        <v>411.43066756999997</v>
      </c>
      <c r="L61" s="16">
        <f t="shared" si="2"/>
        <v>2324827</v>
      </c>
      <c r="M61" s="16">
        <f t="shared" si="3"/>
        <v>1351399</v>
      </c>
      <c r="Q61" s="5"/>
      <c r="R61" s="5"/>
    </row>
    <row r="62" spans="2:18" ht="18.75" x14ac:dyDescent="0.3">
      <c r="B62" s="5"/>
      <c r="F62" s="10">
        <v>421872</v>
      </c>
      <c r="G62" s="10">
        <v>0</v>
      </c>
      <c r="H62" s="11">
        <v>68</v>
      </c>
      <c r="I62" s="10">
        <v>6204</v>
      </c>
      <c r="J62" s="9" t="str">
        <f t="shared" si="0"/>
        <v>Compra</v>
      </c>
      <c r="K62" s="9">
        <f>IF(F62&lt;&gt;0,H62+K61,K61-H62)</f>
        <v>479.43066756999997</v>
      </c>
      <c r="L62" s="16">
        <f t="shared" si="2"/>
        <v>2746699</v>
      </c>
      <c r="M62" s="16">
        <f t="shared" si="3"/>
        <v>1351399</v>
      </c>
      <c r="Q62" s="5"/>
      <c r="R62" s="5"/>
    </row>
    <row r="63" spans="2:18" ht="18.75" x14ac:dyDescent="0.3">
      <c r="B63" s="5"/>
      <c r="F63" s="10">
        <v>130326</v>
      </c>
      <c r="G63" s="10">
        <v>0</v>
      </c>
      <c r="H63" s="11">
        <v>21</v>
      </c>
      <c r="I63" s="10">
        <v>6206</v>
      </c>
      <c r="J63" s="9" t="str">
        <f t="shared" si="0"/>
        <v>Compra</v>
      </c>
      <c r="K63" s="9">
        <f>IF(F63&lt;&gt;0,H63+K62,K62-H63)</f>
        <v>500.43066756999997</v>
      </c>
      <c r="L63" s="16">
        <f t="shared" si="2"/>
        <v>2877025</v>
      </c>
      <c r="M63" s="16">
        <f t="shared" si="3"/>
        <v>1351399</v>
      </c>
      <c r="Q63" s="5"/>
      <c r="R63" s="5"/>
    </row>
    <row r="64" spans="2:18" ht="18.75" x14ac:dyDescent="0.3">
      <c r="B64" s="5"/>
      <c r="F64" s="10">
        <v>0</v>
      </c>
      <c r="G64" s="10">
        <v>623000</v>
      </c>
      <c r="H64" s="11">
        <v>100</v>
      </c>
      <c r="I64" s="10">
        <v>6230</v>
      </c>
      <c r="J64" s="9" t="str">
        <f t="shared" si="0"/>
        <v>Venta</v>
      </c>
      <c r="K64" s="9">
        <f>IF(F64&lt;&gt;0,H64+K63,K63-H64)</f>
        <v>400.43066756999997</v>
      </c>
      <c r="L64" s="16">
        <f t="shared" si="2"/>
        <v>2877025</v>
      </c>
      <c r="M64" s="16">
        <f t="shared" si="3"/>
        <v>1974399</v>
      </c>
      <c r="Q64" s="5"/>
      <c r="R64" s="5"/>
    </row>
    <row r="65" spans="2:18" ht="18.75" x14ac:dyDescent="0.3">
      <c r="B65" s="5"/>
      <c r="F65" s="10">
        <v>0</v>
      </c>
      <c r="G65" s="10">
        <v>650000</v>
      </c>
      <c r="H65" s="11">
        <v>100</v>
      </c>
      <c r="I65" s="10">
        <v>6500</v>
      </c>
      <c r="J65" s="9" t="str">
        <f t="shared" si="0"/>
        <v>Venta</v>
      </c>
      <c r="K65" s="9">
        <f>IF(F65&lt;&gt;0,H65+K64,K64-H65)</f>
        <v>300.43066756999997</v>
      </c>
      <c r="L65" s="16">
        <f t="shared" si="2"/>
        <v>2877025</v>
      </c>
      <c r="M65" s="16">
        <f t="shared" si="3"/>
        <v>2624399</v>
      </c>
      <c r="Q65" s="5"/>
      <c r="R65" s="5"/>
    </row>
    <row r="66" spans="2:18" ht="18.75" x14ac:dyDescent="0.3">
      <c r="B66" s="5"/>
      <c r="F66" s="10">
        <v>630200</v>
      </c>
      <c r="G66" s="10">
        <v>0</v>
      </c>
      <c r="H66" s="11">
        <v>100</v>
      </c>
      <c r="I66" s="10">
        <v>6302</v>
      </c>
      <c r="J66" s="9" t="str">
        <f t="shared" si="0"/>
        <v>Compra</v>
      </c>
      <c r="K66" s="9">
        <f>IF(F66&lt;&gt;0,H66+K65,K65-H66)</f>
        <v>400.43066756999997</v>
      </c>
      <c r="L66" s="16">
        <f t="shared" si="2"/>
        <v>3507225</v>
      </c>
      <c r="M66" s="16">
        <f t="shared" si="3"/>
        <v>2624399</v>
      </c>
      <c r="Q66" s="5"/>
      <c r="R66" s="5"/>
    </row>
    <row r="67" spans="2:18" ht="18.75" x14ac:dyDescent="0.3">
      <c r="B67" s="5"/>
      <c r="F67" s="10">
        <v>640297</v>
      </c>
      <c r="G67" s="10">
        <v>0</v>
      </c>
      <c r="H67" s="11">
        <v>97</v>
      </c>
      <c r="I67" s="10">
        <v>6601</v>
      </c>
      <c r="J67" s="9" t="str">
        <f t="shared" ref="J67:J130" si="4">IF(F67&gt;0,"Compra","Venta")</f>
        <v>Compra</v>
      </c>
      <c r="K67" s="9">
        <f>IF(F67&lt;&gt;0,H67+K66,K66-H67)</f>
        <v>497.43066756999997</v>
      </c>
      <c r="L67" s="16">
        <f t="shared" si="2"/>
        <v>4147522</v>
      </c>
      <c r="M67" s="16">
        <f t="shared" si="3"/>
        <v>2624399</v>
      </c>
      <c r="Q67" s="5"/>
      <c r="R67" s="5"/>
    </row>
    <row r="68" spans="2:18" ht="18.75" x14ac:dyDescent="0.3">
      <c r="B68" s="5"/>
      <c r="F68" s="10">
        <v>5400</v>
      </c>
      <c r="G68" s="10">
        <v>0</v>
      </c>
      <c r="H68" s="11">
        <v>1</v>
      </c>
      <c r="I68" s="10">
        <v>5400</v>
      </c>
      <c r="J68" s="9" t="str">
        <f t="shared" si="4"/>
        <v>Compra</v>
      </c>
      <c r="K68" s="9">
        <f>IF(F68&lt;&gt;0,H68+K67,K67-H68)</f>
        <v>498.43066756999997</v>
      </c>
      <c r="L68" s="16">
        <f t="shared" ref="L68:L131" si="5">F68+L67</f>
        <v>4152922</v>
      </c>
      <c r="M68" s="16">
        <f t="shared" ref="M68:M131" si="6">G68+M67</f>
        <v>2624399</v>
      </c>
      <c r="Q68" s="5"/>
      <c r="R68" s="5"/>
    </row>
    <row r="69" spans="2:18" ht="18.75" x14ac:dyDescent="0.3">
      <c r="B69" s="5"/>
      <c r="F69" s="10">
        <v>0</v>
      </c>
      <c r="G69" s="10">
        <v>274500</v>
      </c>
      <c r="H69" s="11">
        <v>50</v>
      </c>
      <c r="I69" s="10">
        <v>5490</v>
      </c>
      <c r="J69" s="9" t="str">
        <f t="shared" si="4"/>
        <v>Venta</v>
      </c>
      <c r="K69" s="9">
        <f>IF(F69&lt;&gt;0,H69+K68,K68-H69)</f>
        <v>448.43066756999997</v>
      </c>
      <c r="L69" s="16">
        <f t="shared" si="5"/>
        <v>4152922</v>
      </c>
      <c r="M69" s="16">
        <f t="shared" si="6"/>
        <v>2898899</v>
      </c>
      <c r="Q69" s="5"/>
      <c r="R69" s="5"/>
    </row>
    <row r="70" spans="2:18" ht="18.75" x14ac:dyDescent="0.3">
      <c r="B70" s="5"/>
      <c r="F70" s="10">
        <v>0</v>
      </c>
      <c r="G70" s="10">
        <v>267500</v>
      </c>
      <c r="H70" s="11">
        <v>50</v>
      </c>
      <c r="I70" s="10">
        <v>5350</v>
      </c>
      <c r="J70" s="9" t="str">
        <f t="shared" si="4"/>
        <v>Venta</v>
      </c>
      <c r="K70" s="9">
        <f>IF(F70&lt;&gt;0,H70+K69,K69-H70)</f>
        <v>398.43066756999997</v>
      </c>
      <c r="L70" s="16">
        <f t="shared" si="5"/>
        <v>4152922</v>
      </c>
      <c r="M70" s="16">
        <f t="shared" si="6"/>
        <v>3166399</v>
      </c>
      <c r="Q70" s="5"/>
      <c r="R70" s="5"/>
    </row>
    <row r="71" spans="2:18" ht="18.75" x14ac:dyDescent="0.3">
      <c r="B71" s="5"/>
      <c r="F71" s="10">
        <v>0</v>
      </c>
      <c r="G71" s="10">
        <v>216000</v>
      </c>
      <c r="H71" s="11">
        <v>40</v>
      </c>
      <c r="I71" s="10">
        <v>5400</v>
      </c>
      <c r="J71" s="9" t="str">
        <f t="shared" si="4"/>
        <v>Venta</v>
      </c>
      <c r="K71" s="9">
        <f>IF(F71&lt;&gt;0,H71+K70,K70-H71)</f>
        <v>358.43066756999997</v>
      </c>
      <c r="L71" s="16">
        <f t="shared" si="5"/>
        <v>4152922</v>
      </c>
      <c r="M71" s="16">
        <f t="shared" si="6"/>
        <v>3382399</v>
      </c>
      <c r="Q71" s="5"/>
      <c r="R71" s="5"/>
    </row>
    <row r="72" spans="2:18" ht="18.75" x14ac:dyDescent="0.3">
      <c r="B72" s="5"/>
      <c r="F72" s="10">
        <v>269000</v>
      </c>
      <c r="G72" s="10">
        <v>0</v>
      </c>
      <c r="H72" s="11">
        <v>50</v>
      </c>
      <c r="I72" s="10">
        <v>5380</v>
      </c>
      <c r="J72" s="9" t="str">
        <f t="shared" si="4"/>
        <v>Compra</v>
      </c>
      <c r="K72" s="9">
        <f>IF(F72&lt;&gt;0,H72+K71,K71-H72)</f>
        <v>408.43066756999997</v>
      </c>
      <c r="L72" s="16">
        <f t="shared" si="5"/>
        <v>4421922</v>
      </c>
      <c r="M72" s="16">
        <f t="shared" si="6"/>
        <v>3382399</v>
      </c>
      <c r="Q72" s="5"/>
      <c r="R72" s="5"/>
    </row>
    <row r="73" spans="2:18" ht="18.75" x14ac:dyDescent="0.3">
      <c r="B73" s="5"/>
      <c r="F73" s="10">
        <v>270000</v>
      </c>
      <c r="G73" s="10">
        <v>0</v>
      </c>
      <c r="H73" s="11">
        <v>50</v>
      </c>
      <c r="I73" s="10">
        <v>5400</v>
      </c>
      <c r="J73" s="9" t="str">
        <f t="shared" si="4"/>
        <v>Compra</v>
      </c>
      <c r="K73" s="9">
        <f>IF(F73&lt;&gt;0,H73+K72,K72-H73)</f>
        <v>458.43066756999997</v>
      </c>
      <c r="L73" s="16">
        <f t="shared" si="5"/>
        <v>4691922</v>
      </c>
      <c r="M73" s="16">
        <f t="shared" si="6"/>
        <v>3382399</v>
      </c>
      <c r="Q73" s="5"/>
      <c r="R73" s="5"/>
    </row>
    <row r="74" spans="2:18" ht="18.75" x14ac:dyDescent="0.3">
      <c r="B74" s="5"/>
      <c r="F74" s="10">
        <v>192535</v>
      </c>
      <c r="G74" s="10">
        <v>0</v>
      </c>
      <c r="H74" s="11">
        <v>35</v>
      </c>
      <c r="I74" s="10">
        <v>5501</v>
      </c>
      <c r="J74" s="9" t="str">
        <f t="shared" si="4"/>
        <v>Compra</v>
      </c>
      <c r="K74" s="9">
        <f>IF(F74&lt;&gt;0,H74+K73,K73-H74)</f>
        <v>493.43066756999997</v>
      </c>
      <c r="L74" s="16">
        <f t="shared" si="5"/>
        <v>4884457</v>
      </c>
      <c r="M74" s="16">
        <f t="shared" si="6"/>
        <v>3382399</v>
      </c>
      <c r="Q74" s="5"/>
      <c r="R74" s="5"/>
    </row>
    <row r="75" spans="2:18" ht="18.75" x14ac:dyDescent="0.3">
      <c r="B75" s="5"/>
      <c r="F75" s="10">
        <v>0</v>
      </c>
      <c r="G75" s="10">
        <v>117960</v>
      </c>
      <c r="H75" s="11">
        <v>20</v>
      </c>
      <c r="I75" s="10">
        <v>5898</v>
      </c>
      <c r="J75" s="9" t="str">
        <f t="shared" si="4"/>
        <v>Venta</v>
      </c>
      <c r="K75" s="9">
        <f>IF(F75&lt;&gt;0,H75+K74,K74-H75)</f>
        <v>473.43066756999997</v>
      </c>
      <c r="L75" s="16">
        <f t="shared" si="5"/>
        <v>4884457</v>
      </c>
      <c r="M75" s="16">
        <f t="shared" si="6"/>
        <v>3500359</v>
      </c>
      <c r="Q75" s="5"/>
      <c r="R75" s="5"/>
    </row>
    <row r="76" spans="2:18" ht="18.75" x14ac:dyDescent="0.3">
      <c r="B76" s="5"/>
      <c r="F76" s="10">
        <v>116060</v>
      </c>
      <c r="G76" s="10">
        <v>0</v>
      </c>
      <c r="H76" s="11">
        <v>20</v>
      </c>
      <c r="I76" s="10">
        <v>5803</v>
      </c>
      <c r="J76" s="9" t="str">
        <f t="shared" si="4"/>
        <v>Compra</v>
      </c>
      <c r="K76" s="9">
        <f>IF(F76&lt;&gt;0,H76+K75,K75-H76)</f>
        <v>493.43066756999997</v>
      </c>
      <c r="L76" s="16">
        <f t="shared" si="5"/>
        <v>5000517</v>
      </c>
      <c r="M76" s="16">
        <f t="shared" si="6"/>
        <v>3500359</v>
      </c>
      <c r="Q76" s="5"/>
      <c r="R76" s="5"/>
    </row>
    <row r="77" spans="2:18" ht="18.75" x14ac:dyDescent="0.3">
      <c r="B77" s="5"/>
      <c r="F77" s="10">
        <v>22800</v>
      </c>
      <c r="G77" s="10">
        <v>0</v>
      </c>
      <c r="H77" s="11">
        <v>4</v>
      </c>
      <c r="I77" s="10">
        <v>5700</v>
      </c>
      <c r="J77" s="9" t="str">
        <f t="shared" si="4"/>
        <v>Compra</v>
      </c>
      <c r="K77" s="9">
        <f>IF(F77&lt;&gt;0,H77+K76,K76-H77)</f>
        <v>497.43066756999997</v>
      </c>
      <c r="L77" s="16">
        <f t="shared" si="5"/>
        <v>5023317</v>
      </c>
      <c r="M77" s="16">
        <f t="shared" si="6"/>
        <v>3500359</v>
      </c>
      <c r="Q77" s="5"/>
      <c r="R77" s="5"/>
    </row>
    <row r="78" spans="2:18" ht="18.75" x14ac:dyDescent="0.3">
      <c r="B78" s="5"/>
      <c r="F78" s="10">
        <v>0</v>
      </c>
      <c r="G78" s="10">
        <v>3600</v>
      </c>
      <c r="H78" s="11">
        <v>0.66666667000000002</v>
      </c>
      <c r="I78" s="10">
        <v>5400</v>
      </c>
      <c r="J78" s="9" t="str">
        <f t="shared" si="4"/>
        <v>Venta</v>
      </c>
      <c r="K78" s="9">
        <f>IF(F78&lt;&gt;0,H78+K77,K77-H78)</f>
        <v>496.76400089999998</v>
      </c>
      <c r="L78" s="16">
        <f t="shared" si="5"/>
        <v>5023317</v>
      </c>
      <c r="M78" s="16">
        <f t="shared" si="6"/>
        <v>3503959</v>
      </c>
      <c r="Q78" s="5"/>
      <c r="R78" s="5"/>
    </row>
    <row r="79" spans="2:18" ht="18.75" x14ac:dyDescent="0.3">
      <c r="B79" s="5"/>
      <c r="F79" s="10">
        <v>50400</v>
      </c>
      <c r="G79" s="10">
        <v>0</v>
      </c>
      <c r="H79" s="11">
        <v>9</v>
      </c>
      <c r="I79" s="10">
        <v>5600</v>
      </c>
      <c r="J79" s="9" t="str">
        <f t="shared" si="4"/>
        <v>Compra</v>
      </c>
      <c r="K79" s="9">
        <f>IF(F79&lt;&gt;0,H79+K78,K78-H79)</f>
        <v>505.76400089999998</v>
      </c>
      <c r="L79" s="16">
        <f t="shared" si="5"/>
        <v>5073717</v>
      </c>
      <c r="M79" s="16">
        <f t="shared" si="6"/>
        <v>3503959</v>
      </c>
      <c r="Q79" s="5"/>
      <c r="R79" s="5"/>
    </row>
    <row r="80" spans="2:18" ht="18.75" x14ac:dyDescent="0.3">
      <c r="B80" s="5"/>
      <c r="F80" s="10">
        <v>0</v>
      </c>
      <c r="G80" s="10">
        <v>108901</v>
      </c>
      <c r="H80" s="11">
        <v>20</v>
      </c>
      <c r="I80" s="10">
        <v>5445</v>
      </c>
      <c r="J80" s="9" t="str">
        <f t="shared" si="4"/>
        <v>Venta</v>
      </c>
      <c r="K80" s="9">
        <f>IF(F80&lt;&gt;0,H80+K79,K79-H80)</f>
        <v>485.76400089999998</v>
      </c>
      <c r="L80" s="16">
        <f t="shared" si="5"/>
        <v>5073717</v>
      </c>
      <c r="M80" s="16">
        <f t="shared" si="6"/>
        <v>3612860</v>
      </c>
      <c r="Q80" s="5"/>
      <c r="R80" s="5"/>
    </row>
    <row r="81" spans="2:18" ht="18.75" x14ac:dyDescent="0.3">
      <c r="B81" s="5"/>
      <c r="F81" s="10">
        <v>107000</v>
      </c>
      <c r="G81" s="10">
        <v>0</v>
      </c>
      <c r="H81" s="11">
        <v>20</v>
      </c>
      <c r="I81" s="10">
        <v>5350</v>
      </c>
      <c r="J81" s="9" t="str">
        <f t="shared" si="4"/>
        <v>Compra</v>
      </c>
      <c r="K81" s="9">
        <f>IF(F81&lt;&gt;0,H81+K80,K80-H81)</f>
        <v>505.76400089999998</v>
      </c>
      <c r="L81" s="16">
        <f t="shared" si="5"/>
        <v>5180717</v>
      </c>
      <c r="M81" s="16">
        <f t="shared" si="6"/>
        <v>3612860</v>
      </c>
      <c r="Q81" s="5"/>
      <c r="R81" s="5"/>
    </row>
    <row r="82" spans="2:18" ht="18.75" x14ac:dyDescent="0.3">
      <c r="B82" s="5"/>
      <c r="F82" s="10">
        <v>0</v>
      </c>
      <c r="G82" s="10">
        <v>265000</v>
      </c>
      <c r="H82" s="11">
        <v>50</v>
      </c>
      <c r="I82" s="10">
        <v>5300</v>
      </c>
      <c r="J82" s="9" t="str">
        <f t="shared" si="4"/>
        <v>Venta</v>
      </c>
      <c r="K82" s="9">
        <f>IF(F82&lt;&gt;0,H82+K81,K81-H82)</f>
        <v>455.76400089999998</v>
      </c>
      <c r="L82" s="16">
        <f t="shared" si="5"/>
        <v>5180717</v>
      </c>
      <c r="M82" s="16">
        <f t="shared" si="6"/>
        <v>3877860</v>
      </c>
      <c r="Q82" s="5"/>
      <c r="R82" s="5"/>
    </row>
    <row r="83" spans="2:18" ht="18.75" x14ac:dyDescent="0.3">
      <c r="B83" s="5"/>
      <c r="F83" s="10">
        <v>250300</v>
      </c>
      <c r="G83" s="10">
        <v>0</v>
      </c>
      <c r="H83" s="11">
        <v>50</v>
      </c>
      <c r="I83" s="10">
        <v>5006</v>
      </c>
      <c r="J83" s="9" t="str">
        <f t="shared" si="4"/>
        <v>Compra</v>
      </c>
      <c r="K83" s="9">
        <f>IF(F83&lt;&gt;0,H83+K82,K82-H83)</f>
        <v>505.76400089999998</v>
      </c>
      <c r="L83" s="16">
        <f t="shared" si="5"/>
        <v>5431017</v>
      </c>
      <c r="M83" s="16">
        <f t="shared" si="6"/>
        <v>3877860</v>
      </c>
      <c r="Q83" s="5"/>
      <c r="R83" s="5"/>
    </row>
    <row r="84" spans="2:18" ht="18.75" x14ac:dyDescent="0.3">
      <c r="B84" s="5"/>
      <c r="F84" s="10">
        <v>16400</v>
      </c>
      <c r="G84" s="10">
        <v>0</v>
      </c>
      <c r="H84" s="11">
        <v>4</v>
      </c>
      <c r="I84" s="10">
        <v>4100</v>
      </c>
      <c r="J84" s="9" t="str">
        <f t="shared" si="4"/>
        <v>Compra</v>
      </c>
      <c r="K84" s="9">
        <f>IF(F84&lt;&gt;0,H84+K83,K83-H84)</f>
        <v>509.76400089999998</v>
      </c>
      <c r="L84" s="16">
        <f t="shared" si="5"/>
        <v>5447417</v>
      </c>
      <c r="M84" s="16">
        <f t="shared" si="6"/>
        <v>3877860</v>
      </c>
      <c r="Q84" s="5"/>
      <c r="R84" s="5"/>
    </row>
    <row r="85" spans="2:18" ht="18.75" x14ac:dyDescent="0.3">
      <c r="B85" s="5"/>
      <c r="F85" s="10">
        <v>0</v>
      </c>
      <c r="G85" s="10">
        <v>22900</v>
      </c>
      <c r="H85" s="11">
        <v>5</v>
      </c>
      <c r="I85" s="10">
        <v>4580</v>
      </c>
      <c r="J85" s="9" t="str">
        <f t="shared" si="4"/>
        <v>Venta</v>
      </c>
      <c r="K85" s="9">
        <f>IF(F85&lt;&gt;0,H85+K84,K84-H85)</f>
        <v>504.76400089999998</v>
      </c>
      <c r="L85" s="16">
        <f t="shared" si="5"/>
        <v>5447417</v>
      </c>
      <c r="M85" s="16">
        <f t="shared" si="6"/>
        <v>3900760</v>
      </c>
      <c r="Q85" s="5"/>
      <c r="R85" s="5"/>
    </row>
    <row r="86" spans="2:18" ht="18.75" x14ac:dyDescent="0.3">
      <c r="B86" s="5"/>
      <c r="F86" s="10">
        <v>22750</v>
      </c>
      <c r="G86" s="10">
        <v>0</v>
      </c>
      <c r="H86" s="11">
        <v>5</v>
      </c>
      <c r="I86" s="10">
        <v>4550</v>
      </c>
      <c r="J86" s="9" t="str">
        <f t="shared" si="4"/>
        <v>Compra</v>
      </c>
      <c r="K86" s="9">
        <f>IF(F86&lt;&gt;0,H86+K85,K85-H86)</f>
        <v>509.76400089999998</v>
      </c>
      <c r="L86" s="16">
        <f t="shared" si="5"/>
        <v>5470167</v>
      </c>
      <c r="M86" s="16">
        <f t="shared" si="6"/>
        <v>3900760</v>
      </c>
      <c r="Q86" s="5"/>
      <c r="R86" s="5"/>
    </row>
    <row r="87" spans="2:18" ht="18.75" x14ac:dyDescent="0.3">
      <c r="B87" s="5"/>
      <c r="F87" s="10">
        <v>0</v>
      </c>
      <c r="G87" s="10">
        <v>4570</v>
      </c>
      <c r="H87" s="11">
        <v>1</v>
      </c>
      <c r="I87" s="10">
        <v>4570</v>
      </c>
      <c r="J87" s="9" t="str">
        <f t="shared" si="4"/>
        <v>Venta</v>
      </c>
      <c r="K87" s="9">
        <f>IF(F87&lt;&gt;0,H87+K86,K86-H87)</f>
        <v>508.76400089999998</v>
      </c>
      <c r="L87" s="16">
        <f t="shared" si="5"/>
        <v>5470167</v>
      </c>
      <c r="M87" s="16">
        <f t="shared" si="6"/>
        <v>3905330</v>
      </c>
      <c r="Q87" s="5"/>
      <c r="R87" s="5"/>
    </row>
    <row r="88" spans="2:18" ht="18.75" x14ac:dyDescent="0.3">
      <c r="B88" s="5"/>
      <c r="F88" s="10">
        <v>4550</v>
      </c>
      <c r="G88" s="10">
        <v>0</v>
      </c>
      <c r="H88" s="11">
        <v>1</v>
      </c>
      <c r="I88" s="10">
        <v>4550</v>
      </c>
      <c r="J88" s="9" t="str">
        <f t="shared" si="4"/>
        <v>Compra</v>
      </c>
      <c r="K88" s="9">
        <f>IF(F88&lt;&gt;0,H88+K87,K87-H88)</f>
        <v>509.76400089999998</v>
      </c>
      <c r="L88" s="16">
        <f t="shared" si="5"/>
        <v>5474717</v>
      </c>
      <c r="M88" s="16">
        <f t="shared" si="6"/>
        <v>3905330</v>
      </c>
      <c r="Q88" s="5"/>
      <c r="R88" s="5"/>
    </row>
    <row r="89" spans="2:18" ht="18.75" x14ac:dyDescent="0.3">
      <c r="B89" s="5"/>
      <c r="F89" s="10">
        <v>0</v>
      </c>
      <c r="G89" s="10">
        <v>190200</v>
      </c>
      <c r="H89" s="11">
        <v>50</v>
      </c>
      <c r="I89" s="10">
        <v>3804</v>
      </c>
      <c r="J89" s="9" t="str">
        <f t="shared" si="4"/>
        <v>Venta</v>
      </c>
      <c r="K89" s="9">
        <f>IF(F89&lt;&gt;0,H89+K88,K88-H89)</f>
        <v>459.76400089999998</v>
      </c>
      <c r="L89" s="16">
        <f t="shared" si="5"/>
        <v>5474717</v>
      </c>
      <c r="M89" s="16">
        <f t="shared" si="6"/>
        <v>4095530</v>
      </c>
      <c r="Q89" s="5"/>
      <c r="R89" s="5"/>
    </row>
    <row r="90" spans="2:18" ht="18.75" x14ac:dyDescent="0.3">
      <c r="B90" s="5"/>
      <c r="F90" s="10">
        <v>175200</v>
      </c>
      <c r="G90" s="10">
        <v>0</v>
      </c>
      <c r="H90" s="11">
        <v>50</v>
      </c>
      <c r="I90" s="10">
        <v>3504</v>
      </c>
      <c r="J90" s="9" t="str">
        <f t="shared" si="4"/>
        <v>Compra</v>
      </c>
      <c r="K90" s="9">
        <f>IF(F90&lt;&gt;0,H90+K89,K89-H90)</f>
        <v>509.76400089999998</v>
      </c>
      <c r="L90" s="16">
        <f t="shared" si="5"/>
        <v>5649917</v>
      </c>
      <c r="M90" s="16">
        <f t="shared" si="6"/>
        <v>4095530</v>
      </c>
      <c r="Q90" s="5"/>
      <c r="R90" s="5"/>
    </row>
    <row r="91" spans="2:18" ht="18.75" x14ac:dyDescent="0.3">
      <c r="B91" s="5"/>
      <c r="F91" s="10">
        <v>16255</v>
      </c>
      <c r="G91" s="10">
        <v>0</v>
      </c>
      <c r="H91" s="11">
        <v>5</v>
      </c>
      <c r="I91" s="10">
        <v>3251</v>
      </c>
      <c r="J91" s="9" t="str">
        <f t="shared" si="4"/>
        <v>Compra</v>
      </c>
      <c r="K91" s="9">
        <f>IF(F91&lt;&gt;0,H91+K90,K90-H91)</f>
        <v>514.76400089999993</v>
      </c>
      <c r="L91" s="16">
        <f t="shared" si="5"/>
        <v>5666172</v>
      </c>
      <c r="M91" s="16">
        <f t="shared" si="6"/>
        <v>4095530</v>
      </c>
      <c r="Q91" s="5"/>
      <c r="R91" s="5"/>
    </row>
    <row r="92" spans="2:18" ht="18.75" x14ac:dyDescent="0.3">
      <c r="B92" s="5"/>
      <c r="F92" s="10">
        <v>0</v>
      </c>
      <c r="G92" s="10">
        <v>19500</v>
      </c>
      <c r="H92" s="11">
        <v>5</v>
      </c>
      <c r="I92" s="10">
        <v>3900</v>
      </c>
      <c r="J92" s="9" t="str">
        <f t="shared" si="4"/>
        <v>Venta</v>
      </c>
      <c r="K92" s="9">
        <f>IF(F92&lt;&gt;0,H92+K91,K91-H92)</f>
        <v>509.76400089999993</v>
      </c>
      <c r="L92" s="16">
        <f t="shared" si="5"/>
        <v>5666172</v>
      </c>
      <c r="M92" s="16">
        <f t="shared" si="6"/>
        <v>4115030</v>
      </c>
      <c r="Q92" s="5"/>
      <c r="R92" s="5"/>
    </row>
    <row r="93" spans="2:18" ht="18.75" x14ac:dyDescent="0.3">
      <c r="B93" s="5"/>
      <c r="F93" s="10">
        <v>0</v>
      </c>
      <c r="G93" s="10">
        <v>17475</v>
      </c>
      <c r="H93" s="11">
        <v>5</v>
      </c>
      <c r="I93" s="10">
        <v>3495</v>
      </c>
      <c r="J93" s="9" t="str">
        <f t="shared" si="4"/>
        <v>Venta</v>
      </c>
      <c r="K93" s="9">
        <f>IF(F93&lt;&gt;0,H93+K92,K92-H93)</f>
        <v>504.76400089999993</v>
      </c>
      <c r="L93" s="16">
        <f t="shared" si="5"/>
        <v>5666172</v>
      </c>
      <c r="M93" s="16">
        <f t="shared" si="6"/>
        <v>4132505</v>
      </c>
      <c r="Q93" s="5"/>
      <c r="R93" s="5"/>
    </row>
    <row r="94" spans="2:18" ht="18.75" x14ac:dyDescent="0.3">
      <c r="B94" s="5"/>
      <c r="F94" s="10">
        <v>17100</v>
      </c>
      <c r="G94" s="10">
        <v>0</v>
      </c>
      <c r="H94" s="11">
        <v>5</v>
      </c>
      <c r="I94" s="10">
        <v>3420</v>
      </c>
      <c r="J94" s="9" t="str">
        <f t="shared" si="4"/>
        <v>Compra</v>
      </c>
      <c r="K94" s="9">
        <f>IF(F94&lt;&gt;0,H94+K93,K93-H94)</f>
        <v>509.76400089999993</v>
      </c>
      <c r="L94" s="16">
        <f t="shared" si="5"/>
        <v>5683272</v>
      </c>
      <c r="M94" s="16">
        <f t="shared" si="6"/>
        <v>4132505</v>
      </c>
      <c r="Q94" s="5"/>
      <c r="R94" s="5"/>
    </row>
    <row r="95" spans="2:18" ht="18.75" x14ac:dyDescent="0.3">
      <c r="B95" s="5"/>
      <c r="F95" s="10">
        <v>17500</v>
      </c>
      <c r="G95" s="10">
        <v>0</v>
      </c>
      <c r="H95" s="11">
        <v>5</v>
      </c>
      <c r="I95" s="10">
        <v>3500</v>
      </c>
      <c r="J95" s="9" t="str">
        <f t="shared" si="4"/>
        <v>Compra</v>
      </c>
      <c r="K95" s="9">
        <f>IF(F95&lt;&gt;0,H95+K94,K94-H95)</f>
        <v>514.76400089999993</v>
      </c>
      <c r="L95" s="16">
        <f t="shared" si="5"/>
        <v>5700772</v>
      </c>
      <c r="M95" s="16">
        <f t="shared" si="6"/>
        <v>4132505</v>
      </c>
      <c r="Q95" s="5"/>
      <c r="R95" s="5"/>
    </row>
    <row r="96" spans="2:18" ht="18.75" x14ac:dyDescent="0.3">
      <c r="B96" s="5"/>
      <c r="F96" s="10">
        <v>0</v>
      </c>
      <c r="G96" s="10">
        <v>19980</v>
      </c>
      <c r="H96" s="11">
        <v>5</v>
      </c>
      <c r="I96" s="10">
        <v>3996</v>
      </c>
      <c r="J96" s="9" t="str">
        <f t="shared" si="4"/>
        <v>Venta</v>
      </c>
      <c r="K96" s="9">
        <f>IF(F96&lt;&gt;0,H96+K95,K95-H96)</f>
        <v>509.76400089999993</v>
      </c>
      <c r="L96" s="16">
        <f t="shared" si="5"/>
        <v>5700772</v>
      </c>
      <c r="M96" s="16">
        <f t="shared" si="6"/>
        <v>4152485</v>
      </c>
      <c r="Q96" s="5"/>
      <c r="R96" s="5"/>
    </row>
    <row r="97" spans="2:18" ht="18.75" x14ac:dyDescent="0.3">
      <c r="B97" s="5"/>
      <c r="F97" s="10">
        <v>18980</v>
      </c>
      <c r="G97" s="10">
        <v>0</v>
      </c>
      <c r="H97" s="11">
        <v>5</v>
      </c>
      <c r="I97" s="10">
        <v>3796</v>
      </c>
      <c r="J97" s="9" t="str">
        <f t="shared" si="4"/>
        <v>Compra</v>
      </c>
      <c r="K97" s="9">
        <f>IF(F97&lt;&gt;0,H97+K96,K96-H97)</f>
        <v>514.76400089999993</v>
      </c>
      <c r="L97" s="16">
        <f t="shared" si="5"/>
        <v>5719752</v>
      </c>
      <c r="M97" s="16">
        <f t="shared" si="6"/>
        <v>4152485</v>
      </c>
      <c r="Q97" s="5"/>
      <c r="R97" s="5"/>
    </row>
    <row r="98" spans="2:18" ht="18.75" x14ac:dyDescent="0.3">
      <c r="B98" s="5"/>
      <c r="F98" s="10">
        <v>0</v>
      </c>
      <c r="G98" s="10">
        <v>40990</v>
      </c>
      <c r="H98" s="11">
        <v>10</v>
      </c>
      <c r="I98" s="10">
        <v>4099</v>
      </c>
      <c r="J98" s="9" t="str">
        <f t="shared" si="4"/>
        <v>Venta</v>
      </c>
      <c r="K98" s="9">
        <f>IF(F98&lt;&gt;0,H98+K97,K97-H98)</f>
        <v>504.76400089999993</v>
      </c>
      <c r="L98" s="16">
        <f t="shared" si="5"/>
        <v>5719752</v>
      </c>
      <c r="M98" s="16">
        <f t="shared" si="6"/>
        <v>4193475</v>
      </c>
      <c r="Q98" s="5"/>
      <c r="R98" s="5"/>
    </row>
    <row r="99" spans="2:18" ht="18.75" x14ac:dyDescent="0.3">
      <c r="B99" s="5"/>
      <c r="F99" s="10">
        <v>40040</v>
      </c>
      <c r="G99" s="10">
        <v>0</v>
      </c>
      <c r="H99" s="11">
        <v>10</v>
      </c>
      <c r="I99" s="10">
        <v>4004</v>
      </c>
      <c r="J99" s="9" t="str">
        <f t="shared" si="4"/>
        <v>Compra</v>
      </c>
      <c r="K99" s="9">
        <f>IF(F99&lt;&gt;0,H99+K98,K98-H99)</f>
        <v>514.76400089999993</v>
      </c>
      <c r="L99" s="16">
        <f t="shared" si="5"/>
        <v>5759792</v>
      </c>
      <c r="M99" s="16">
        <f t="shared" si="6"/>
        <v>4193475</v>
      </c>
      <c r="Q99" s="5"/>
      <c r="R99" s="5"/>
    </row>
    <row r="100" spans="2:18" ht="18.75" x14ac:dyDescent="0.3">
      <c r="B100" s="5"/>
      <c r="F100" s="10">
        <v>0</v>
      </c>
      <c r="G100" s="10">
        <v>40990</v>
      </c>
      <c r="H100" s="11">
        <v>10</v>
      </c>
      <c r="I100" s="10">
        <v>4099</v>
      </c>
      <c r="J100" s="9" t="str">
        <f t="shared" si="4"/>
        <v>Venta</v>
      </c>
      <c r="K100" s="9">
        <f>IF(F100&lt;&gt;0,H100+K99,K99-H100)</f>
        <v>504.76400089999993</v>
      </c>
      <c r="L100" s="16">
        <f t="shared" si="5"/>
        <v>5759792</v>
      </c>
      <c r="M100" s="16">
        <f t="shared" si="6"/>
        <v>4234465</v>
      </c>
      <c r="Q100" s="5"/>
      <c r="R100" s="5"/>
    </row>
    <row r="101" spans="2:18" ht="18.75" x14ac:dyDescent="0.3">
      <c r="B101" s="5"/>
      <c r="F101" s="10">
        <v>40010</v>
      </c>
      <c r="G101" s="10">
        <v>0</v>
      </c>
      <c r="H101" s="11">
        <v>10</v>
      </c>
      <c r="I101" s="10">
        <v>4001</v>
      </c>
      <c r="J101" s="9" t="str">
        <f t="shared" si="4"/>
        <v>Compra</v>
      </c>
      <c r="K101" s="9">
        <f>IF(F101&lt;&gt;0,H101+K100,K100-H101)</f>
        <v>514.76400089999993</v>
      </c>
      <c r="L101" s="16">
        <f t="shared" si="5"/>
        <v>5799802</v>
      </c>
      <c r="M101" s="16">
        <f t="shared" si="6"/>
        <v>4234465</v>
      </c>
      <c r="Q101" s="5"/>
      <c r="R101" s="5"/>
    </row>
    <row r="102" spans="2:18" ht="18.75" x14ac:dyDescent="0.3">
      <c r="B102" s="5"/>
      <c r="F102" s="10">
        <v>0</v>
      </c>
      <c r="G102" s="10">
        <v>3849</v>
      </c>
      <c r="H102" s="11">
        <v>1</v>
      </c>
      <c r="I102" s="10">
        <v>3849</v>
      </c>
      <c r="J102" s="9" t="str">
        <f t="shared" si="4"/>
        <v>Venta</v>
      </c>
      <c r="K102" s="9">
        <f>IF(F102&lt;&gt;0,H102+K101,K101-H102)</f>
        <v>513.76400089999993</v>
      </c>
      <c r="L102" s="16">
        <f t="shared" si="5"/>
        <v>5799802</v>
      </c>
      <c r="M102" s="16">
        <f t="shared" si="6"/>
        <v>4238314</v>
      </c>
      <c r="Q102" s="5"/>
      <c r="R102" s="5"/>
    </row>
    <row r="103" spans="2:18" ht="18.75" x14ac:dyDescent="0.3">
      <c r="B103" s="5"/>
      <c r="F103" s="10">
        <v>3757</v>
      </c>
      <c r="G103" s="10">
        <v>0</v>
      </c>
      <c r="H103" s="11">
        <v>1</v>
      </c>
      <c r="I103" s="10">
        <v>3757</v>
      </c>
      <c r="J103" s="9" t="str">
        <f t="shared" si="4"/>
        <v>Compra</v>
      </c>
      <c r="K103" s="9">
        <f>IF(F103&lt;&gt;0,H103+K102,K102-H103)</f>
        <v>514.76400089999993</v>
      </c>
      <c r="L103" s="16">
        <f t="shared" si="5"/>
        <v>5803559</v>
      </c>
      <c r="M103" s="16">
        <f t="shared" si="6"/>
        <v>4238314</v>
      </c>
      <c r="Q103" s="5"/>
      <c r="R103" s="5"/>
    </row>
    <row r="104" spans="2:18" ht="18.75" x14ac:dyDescent="0.3">
      <c r="B104" s="5"/>
      <c r="F104" s="10">
        <v>0</v>
      </c>
      <c r="G104" s="10">
        <v>36970</v>
      </c>
      <c r="H104" s="11">
        <v>10</v>
      </c>
      <c r="I104" s="10">
        <v>3697</v>
      </c>
      <c r="J104" s="9" t="str">
        <f t="shared" si="4"/>
        <v>Venta</v>
      </c>
      <c r="K104" s="9">
        <f>IF(F104&lt;&gt;0,H104+K103,K103-H104)</f>
        <v>504.76400089999993</v>
      </c>
      <c r="L104" s="16">
        <f t="shared" si="5"/>
        <v>5803559</v>
      </c>
      <c r="M104" s="16">
        <f t="shared" si="6"/>
        <v>4275284</v>
      </c>
      <c r="Q104" s="5"/>
      <c r="R104" s="5"/>
    </row>
    <row r="105" spans="2:18" ht="18.75" x14ac:dyDescent="0.3">
      <c r="B105" s="5"/>
      <c r="F105" s="10">
        <v>36050</v>
      </c>
      <c r="G105" s="10">
        <v>0</v>
      </c>
      <c r="H105" s="11">
        <v>10</v>
      </c>
      <c r="I105" s="10">
        <v>3605</v>
      </c>
      <c r="J105" s="9" t="str">
        <f t="shared" si="4"/>
        <v>Compra</v>
      </c>
      <c r="K105" s="9">
        <f>IF(F105&lt;&gt;0,H105+K104,K104-H105)</f>
        <v>514.76400089999993</v>
      </c>
      <c r="L105" s="16">
        <f t="shared" si="5"/>
        <v>5839609</v>
      </c>
      <c r="M105" s="16">
        <f t="shared" si="6"/>
        <v>4275284</v>
      </c>
      <c r="Q105" s="5"/>
      <c r="R105" s="5"/>
    </row>
    <row r="106" spans="2:18" ht="18.75" x14ac:dyDescent="0.3">
      <c r="B106" s="5"/>
      <c r="F106" s="10">
        <v>0</v>
      </c>
      <c r="G106" s="10">
        <v>65000</v>
      </c>
      <c r="H106" s="11">
        <v>20</v>
      </c>
      <c r="I106" s="10">
        <v>3250</v>
      </c>
      <c r="J106" s="9" t="str">
        <f t="shared" si="4"/>
        <v>Venta</v>
      </c>
      <c r="K106" s="9">
        <f>IF(F106&lt;&gt;0,H106+K105,K105-H106)</f>
        <v>494.76400089999993</v>
      </c>
      <c r="L106" s="16">
        <f t="shared" si="5"/>
        <v>5839609</v>
      </c>
      <c r="M106" s="16">
        <f t="shared" si="6"/>
        <v>4340284</v>
      </c>
      <c r="Q106" s="5"/>
      <c r="R106" s="5"/>
    </row>
    <row r="107" spans="2:18" ht="18.75" x14ac:dyDescent="0.3">
      <c r="B107" s="5"/>
      <c r="F107" s="10">
        <v>64000</v>
      </c>
      <c r="G107" s="10">
        <v>0</v>
      </c>
      <c r="H107" s="11">
        <v>20</v>
      </c>
      <c r="I107" s="10">
        <v>3200</v>
      </c>
      <c r="J107" s="9" t="str">
        <f t="shared" si="4"/>
        <v>Compra</v>
      </c>
      <c r="K107" s="9">
        <f>IF(F107&lt;&gt;0,H107+K106,K106-H107)</f>
        <v>514.76400089999993</v>
      </c>
      <c r="L107" s="16">
        <f t="shared" si="5"/>
        <v>5903609</v>
      </c>
      <c r="M107" s="16">
        <f t="shared" si="6"/>
        <v>4340284</v>
      </c>
      <c r="Q107" s="5"/>
      <c r="R107" s="5"/>
    </row>
    <row r="108" spans="2:18" ht="18.75" x14ac:dyDescent="0.3">
      <c r="B108" s="5"/>
      <c r="F108" s="10">
        <v>0</v>
      </c>
      <c r="G108" s="10">
        <v>312500</v>
      </c>
      <c r="H108" s="11">
        <v>125</v>
      </c>
      <c r="I108" s="10">
        <v>2500</v>
      </c>
      <c r="J108" s="9" t="str">
        <f t="shared" si="4"/>
        <v>Venta</v>
      </c>
      <c r="K108" s="9">
        <f>IF(F108&lt;&gt;0,H108+K107,K107-H108)</f>
        <v>389.76400089999993</v>
      </c>
      <c r="L108" s="16">
        <f t="shared" si="5"/>
        <v>5903609</v>
      </c>
      <c r="M108" s="16">
        <f t="shared" si="6"/>
        <v>4652784</v>
      </c>
      <c r="Q108" s="5"/>
      <c r="R108" s="5"/>
    </row>
    <row r="109" spans="2:18" ht="18.75" x14ac:dyDescent="0.3">
      <c r="B109" s="5"/>
      <c r="F109" s="10">
        <v>275000</v>
      </c>
      <c r="G109" s="10">
        <v>0</v>
      </c>
      <c r="H109" s="11">
        <v>125</v>
      </c>
      <c r="I109" s="10">
        <v>2200</v>
      </c>
      <c r="J109" s="9" t="str">
        <f t="shared" si="4"/>
        <v>Compra</v>
      </c>
      <c r="K109" s="9">
        <f>IF(F109&lt;&gt;0,H109+K108,K108-H109)</f>
        <v>514.76400089999993</v>
      </c>
      <c r="L109" s="16">
        <f t="shared" si="5"/>
        <v>6178609</v>
      </c>
      <c r="M109" s="16">
        <f t="shared" si="6"/>
        <v>4652784</v>
      </c>
      <c r="Q109" s="5"/>
      <c r="R109" s="5"/>
    </row>
    <row r="110" spans="2:18" ht="18.75" x14ac:dyDescent="0.3">
      <c r="B110" s="5"/>
      <c r="F110" s="10">
        <v>30015</v>
      </c>
      <c r="G110" s="10">
        <v>0</v>
      </c>
      <c r="H110" s="11">
        <v>15</v>
      </c>
      <c r="I110" s="10">
        <v>2001</v>
      </c>
      <c r="J110" s="9" t="str">
        <f t="shared" si="4"/>
        <v>Compra</v>
      </c>
      <c r="K110" s="9">
        <f>IF(F110&lt;&gt;0,H110+K109,K109-H110)</f>
        <v>529.76400089999993</v>
      </c>
      <c r="L110" s="16">
        <f t="shared" si="5"/>
        <v>6208624</v>
      </c>
      <c r="M110" s="16">
        <f t="shared" si="6"/>
        <v>4652784</v>
      </c>
      <c r="Q110" s="5"/>
      <c r="R110" s="5"/>
    </row>
    <row r="111" spans="2:18" ht="18.75" x14ac:dyDescent="0.3">
      <c r="B111" s="5"/>
      <c r="F111" s="10">
        <v>0</v>
      </c>
      <c r="G111" s="10">
        <v>83000</v>
      </c>
      <c r="H111" s="11">
        <v>50</v>
      </c>
      <c r="I111" s="10">
        <v>1660</v>
      </c>
      <c r="J111" s="9" t="str">
        <f t="shared" si="4"/>
        <v>Venta</v>
      </c>
      <c r="K111" s="9">
        <f>IF(F111&lt;&gt;0,H111+K110,K110-H111)</f>
        <v>479.76400089999993</v>
      </c>
      <c r="L111" s="16">
        <f t="shared" si="5"/>
        <v>6208624</v>
      </c>
      <c r="M111" s="16">
        <f t="shared" si="6"/>
        <v>4735784</v>
      </c>
      <c r="Q111" s="5"/>
      <c r="R111" s="5"/>
    </row>
    <row r="112" spans="2:18" ht="18.75" x14ac:dyDescent="0.3">
      <c r="B112" s="5"/>
      <c r="F112" s="10">
        <v>43470</v>
      </c>
      <c r="G112" s="10">
        <v>0</v>
      </c>
      <c r="H112" s="11">
        <v>30</v>
      </c>
      <c r="I112" s="10">
        <v>1449</v>
      </c>
      <c r="J112" s="9" t="str">
        <f t="shared" si="4"/>
        <v>Compra</v>
      </c>
      <c r="K112" s="9">
        <f>IF(F112&lt;&gt;0,H112+K111,K111-H112)</f>
        <v>509.76400089999993</v>
      </c>
      <c r="L112" s="16">
        <f t="shared" si="5"/>
        <v>6252094</v>
      </c>
      <c r="M112" s="16">
        <f t="shared" si="6"/>
        <v>4735784</v>
      </c>
      <c r="Q112" s="5"/>
      <c r="R112" s="5"/>
    </row>
    <row r="113" spans="2:18" ht="18.75" x14ac:dyDescent="0.3">
      <c r="B113" s="5"/>
      <c r="F113" s="10">
        <v>32000</v>
      </c>
      <c r="G113" s="10">
        <v>0</v>
      </c>
      <c r="H113" s="11">
        <v>20</v>
      </c>
      <c r="I113" s="10">
        <v>1600</v>
      </c>
      <c r="J113" s="9" t="str">
        <f t="shared" si="4"/>
        <v>Compra</v>
      </c>
      <c r="K113" s="9">
        <f>IF(F113&lt;&gt;0,H113+K112,K112-H113)</f>
        <v>529.76400089999993</v>
      </c>
      <c r="L113" s="16">
        <f t="shared" si="5"/>
        <v>6284094</v>
      </c>
      <c r="M113" s="16">
        <f t="shared" si="6"/>
        <v>4735784</v>
      </c>
      <c r="Q113" s="5"/>
      <c r="R113" s="5"/>
    </row>
    <row r="114" spans="2:18" ht="18.75" x14ac:dyDescent="0.3">
      <c r="B114" s="5"/>
      <c r="F114" s="10">
        <v>6580</v>
      </c>
      <c r="G114" s="10">
        <v>0</v>
      </c>
      <c r="H114" s="11">
        <v>4</v>
      </c>
      <c r="I114" s="10">
        <v>1645</v>
      </c>
      <c r="J114" s="9" t="str">
        <f t="shared" si="4"/>
        <v>Compra</v>
      </c>
      <c r="K114" s="9">
        <f>IF(F114&lt;&gt;0,H114+K113,K113-H114)</f>
        <v>533.76400089999993</v>
      </c>
      <c r="L114" s="16">
        <f t="shared" si="5"/>
        <v>6290674</v>
      </c>
      <c r="M114" s="16">
        <f t="shared" si="6"/>
        <v>4735784</v>
      </c>
      <c r="Q114" s="5"/>
      <c r="R114" s="5"/>
    </row>
    <row r="115" spans="2:18" ht="18.75" x14ac:dyDescent="0.3">
      <c r="B115" s="5"/>
      <c r="F115" s="10">
        <v>900</v>
      </c>
      <c r="G115" s="10">
        <v>0</v>
      </c>
      <c r="H115" s="11">
        <v>0.40071237999999998</v>
      </c>
      <c r="I115" s="10">
        <v>2246</v>
      </c>
      <c r="J115" s="9" t="str">
        <f t="shared" si="4"/>
        <v>Compra</v>
      </c>
      <c r="K115" s="9">
        <f>IF(F115&lt;&gt;0,H115+K114,K114-H115)</f>
        <v>534.16471327999989</v>
      </c>
      <c r="L115" s="16">
        <f t="shared" si="5"/>
        <v>6291574</v>
      </c>
      <c r="M115" s="16">
        <f t="shared" si="6"/>
        <v>4735784</v>
      </c>
      <c r="Q115" s="5"/>
      <c r="R115" s="5"/>
    </row>
    <row r="116" spans="2:18" ht="18.75" x14ac:dyDescent="0.3">
      <c r="B116" s="5"/>
      <c r="F116" s="10">
        <v>0</v>
      </c>
      <c r="G116" s="10">
        <v>1110</v>
      </c>
      <c r="H116" s="11">
        <v>0.5</v>
      </c>
      <c r="I116" s="10">
        <v>2220</v>
      </c>
      <c r="J116" s="9" t="str">
        <f t="shared" si="4"/>
        <v>Venta</v>
      </c>
      <c r="K116" s="9">
        <f>IF(F116&lt;&gt;0,H116+K115,K115-H116)</f>
        <v>533.66471327999989</v>
      </c>
      <c r="L116" s="16">
        <f t="shared" si="5"/>
        <v>6291574</v>
      </c>
      <c r="M116" s="16">
        <f t="shared" si="6"/>
        <v>4736894</v>
      </c>
      <c r="Q116" s="5"/>
      <c r="R116" s="5"/>
    </row>
    <row r="117" spans="2:18" ht="18.75" x14ac:dyDescent="0.3">
      <c r="B117" s="5"/>
      <c r="F117" s="10">
        <v>700</v>
      </c>
      <c r="G117" s="10">
        <v>0</v>
      </c>
      <c r="H117" s="11">
        <v>0.31166517999999999</v>
      </c>
      <c r="I117" s="10">
        <v>2246</v>
      </c>
      <c r="J117" s="9" t="str">
        <f t="shared" si="4"/>
        <v>Compra</v>
      </c>
      <c r="K117" s="9">
        <f>IF(F117&lt;&gt;0,H117+K116,K116-H117)</f>
        <v>533.97637845999986</v>
      </c>
      <c r="L117" s="16">
        <f t="shared" si="5"/>
        <v>6292274</v>
      </c>
      <c r="M117" s="16">
        <f t="shared" si="6"/>
        <v>4736894</v>
      </c>
      <c r="Q117" s="5"/>
      <c r="R117" s="5"/>
    </row>
    <row r="118" spans="2:18" ht="18.75" x14ac:dyDescent="0.3">
      <c r="B118" s="5"/>
      <c r="F118" s="10">
        <v>0</v>
      </c>
      <c r="G118" s="10">
        <v>1104</v>
      </c>
      <c r="H118" s="11">
        <v>0.5</v>
      </c>
      <c r="I118" s="10">
        <v>2207</v>
      </c>
      <c r="J118" s="9" t="str">
        <f t="shared" si="4"/>
        <v>Venta</v>
      </c>
      <c r="K118" s="9">
        <f>IF(F118&lt;&gt;0,H118+K117,K117-H118)</f>
        <v>533.47637845999986</v>
      </c>
      <c r="L118" s="16">
        <f t="shared" si="5"/>
        <v>6292274</v>
      </c>
      <c r="M118" s="16">
        <f t="shared" si="6"/>
        <v>4737998</v>
      </c>
      <c r="Q118" s="5"/>
      <c r="R118" s="5"/>
    </row>
    <row r="119" spans="2:18" ht="18.75" x14ac:dyDescent="0.3">
      <c r="B119" s="5"/>
      <c r="F119" s="10">
        <v>0</v>
      </c>
      <c r="G119" s="10">
        <v>1103</v>
      </c>
      <c r="H119" s="11">
        <v>0.5</v>
      </c>
      <c r="I119" s="10">
        <v>2206</v>
      </c>
      <c r="J119" s="9" t="str">
        <f t="shared" si="4"/>
        <v>Venta</v>
      </c>
      <c r="K119" s="9">
        <f>IF(F119&lt;&gt;0,H119+K118,K118-H119)</f>
        <v>532.97637845999986</v>
      </c>
      <c r="L119" s="16">
        <f t="shared" si="5"/>
        <v>6292274</v>
      </c>
      <c r="M119" s="16">
        <f t="shared" si="6"/>
        <v>4739101</v>
      </c>
      <c r="Q119" s="5"/>
      <c r="R119" s="5"/>
    </row>
    <row r="120" spans="2:18" ht="18.75" x14ac:dyDescent="0.3">
      <c r="B120" s="5"/>
      <c r="F120" s="10">
        <v>900</v>
      </c>
      <c r="G120" s="10">
        <v>0</v>
      </c>
      <c r="H120" s="11">
        <v>0.49532196000000001</v>
      </c>
      <c r="I120" s="10">
        <v>1817</v>
      </c>
      <c r="J120" s="9" t="str">
        <f t="shared" si="4"/>
        <v>Compra</v>
      </c>
      <c r="K120" s="9">
        <f>IF(F120&lt;&gt;0,H120+K119,K119-H120)</f>
        <v>533.47170041999982</v>
      </c>
      <c r="L120" s="16">
        <f t="shared" si="5"/>
        <v>6293174</v>
      </c>
      <c r="M120" s="16">
        <f t="shared" si="6"/>
        <v>4739101</v>
      </c>
      <c r="Q120" s="5"/>
      <c r="R120" s="5"/>
    </row>
    <row r="121" spans="2:18" ht="18.75" x14ac:dyDescent="0.3">
      <c r="B121" s="5"/>
      <c r="F121" s="10">
        <v>900</v>
      </c>
      <c r="G121" s="10">
        <v>0</v>
      </c>
      <c r="H121" s="11">
        <v>0.49532196000000001</v>
      </c>
      <c r="I121" s="10">
        <v>1817</v>
      </c>
      <c r="J121" s="9" t="str">
        <f t="shared" si="4"/>
        <v>Compra</v>
      </c>
      <c r="K121" s="9">
        <f>IF(F121&lt;&gt;0,H121+K120,K120-H121)</f>
        <v>533.96702237999978</v>
      </c>
      <c r="L121" s="16">
        <f t="shared" si="5"/>
        <v>6294074</v>
      </c>
      <c r="M121" s="16">
        <f t="shared" si="6"/>
        <v>4739101</v>
      </c>
      <c r="Q121" s="5"/>
      <c r="R121" s="5"/>
    </row>
    <row r="122" spans="2:18" ht="18.75" x14ac:dyDescent="0.3">
      <c r="B122" s="5"/>
      <c r="F122" s="10">
        <v>890</v>
      </c>
      <c r="G122" s="10">
        <v>0</v>
      </c>
      <c r="H122" s="11">
        <v>0.49062844999999999</v>
      </c>
      <c r="I122" s="10">
        <v>1814</v>
      </c>
      <c r="J122" s="9" t="str">
        <f t="shared" si="4"/>
        <v>Compra</v>
      </c>
      <c r="K122" s="9">
        <f>IF(F122&lt;&gt;0,H122+K121,K121-H122)</f>
        <v>534.45765082999981</v>
      </c>
      <c r="L122" s="16">
        <f t="shared" si="5"/>
        <v>6294964</v>
      </c>
      <c r="M122" s="16">
        <f t="shared" si="6"/>
        <v>4739101</v>
      </c>
      <c r="Q122" s="5"/>
      <c r="R122" s="5"/>
    </row>
    <row r="123" spans="2:18" ht="18.75" x14ac:dyDescent="0.3">
      <c r="B123" s="5"/>
      <c r="F123" s="10">
        <v>0</v>
      </c>
      <c r="G123" s="10">
        <v>1811</v>
      </c>
      <c r="H123" s="11">
        <v>1</v>
      </c>
      <c r="I123" s="10">
        <v>1811</v>
      </c>
      <c r="J123" s="9" t="str">
        <f t="shared" si="4"/>
        <v>Venta</v>
      </c>
      <c r="K123" s="9">
        <f>IF(F123&lt;&gt;0,H123+K122,K122-H123)</f>
        <v>533.45765082999981</v>
      </c>
      <c r="L123" s="16">
        <f t="shared" si="5"/>
        <v>6294964</v>
      </c>
      <c r="M123" s="16">
        <f t="shared" si="6"/>
        <v>4740912</v>
      </c>
      <c r="Q123" s="5"/>
      <c r="R123" s="5"/>
    </row>
    <row r="124" spans="2:18" ht="18.75" x14ac:dyDescent="0.3">
      <c r="B124" s="5"/>
      <c r="F124" s="10">
        <v>1000</v>
      </c>
      <c r="G124" s="10">
        <v>0</v>
      </c>
      <c r="H124" s="11">
        <v>0.55005501000000001</v>
      </c>
      <c r="I124" s="10">
        <v>1818</v>
      </c>
      <c r="J124" s="9" t="str">
        <f t="shared" si="4"/>
        <v>Compra</v>
      </c>
      <c r="K124" s="9">
        <f>IF(F124&lt;&gt;0,H124+K123,K123-H124)</f>
        <v>534.00770583999986</v>
      </c>
      <c r="L124" s="16">
        <f t="shared" si="5"/>
        <v>6295964</v>
      </c>
      <c r="M124" s="16">
        <f t="shared" si="6"/>
        <v>4740912</v>
      </c>
      <c r="Q124" s="5"/>
      <c r="R124" s="5"/>
    </row>
    <row r="125" spans="2:18" ht="18.75" x14ac:dyDescent="0.3">
      <c r="B125" s="5"/>
      <c r="F125" s="10">
        <v>0</v>
      </c>
      <c r="G125" s="10">
        <v>3622</v>
      </c>
      <c r="H125" s="11">
        <v>2</v>
      </c>
      <c r="I125" s="10">
        <v>1811</v>
      </c>
      <c r="J125" s="9" t="str">
        <f t="shared" si="4"/>
        <v>Venta</v>
      </c>
      <c r="K125" s="9">
        <f>IF(F125&lt;&gt;0,H125+K124,K124-H125)</f>
        <v>532.00770583999986</v>
      </c>
      <c r="L125" s="16">
        <f t="shared" si="5"/>
        <v>6295964</v>
      </c>
      <c r="M125" s="16">
        <f t="shared" si="6"/>
        <v>4744534</v>
      </c>
      <c r="Q125" s="5"/>
      <c r="R125" s="5"/>
    </row>
    <row r="126" spans="2:18" ht="18.75" x14ac:dyDescent="0.3">
      <c r="B126" s="5"/>
      <c r="F126" s="10">
        <v>0</v>
      </c>
      <c r="G126" s="10">
        <v>906</v>
      </c>
      <c r="H126" s="11">
        <v>0.5</v>
      </c>
      <c r="I126" s="10">
        <v>1811</v>
      </c>
      <c r="J126" s="9" t="str">
        <f t="shared" si="4"/>
        <v>Venta</v>
      </c>
      <c r="K126" s="9">
        <f>IF(F126&lt;&gt;0,H126+K125,K125-H126)</f>
        <v>531.50770583999986</v>
      </c>
      <c r="L126" s="16">
        <f t="shared" si="5"/>
        <v>6295964</v>
      </c>
      <c r="M126" s="16">
        <f t="shared" si="6"/>
        <v>4745440</v>
      </c>
      <c r="Q126" s="5"/>
      <c r="R126" s="5"/>
    </row>
    <row r="127" spans="2:18" ht="18.75" x14ac:dyDescent="0.3">
      <c r="B127" s="5"/>
      <c r="F127" s="10">
        <v>1000</v>
      </c>
      <c r="G127" s="10">
        <v>0</v>
      </c>
      <c r="H127" s="11">
        <v>0.55005501000000001</v>
      </c>
      <c r="I127" s="10">
        <v>1818</v>
      </c>
      <c r="J127" s="9" t="str">
        <f t="shared" si="4"/>
        <v>Compra</v>
      </c>
      <c r="K127" s="9">
        <f>IF(F127&lt;&gt;0,H127+K126,K126-H127)</f>
        <v>532.05776084999991</v>
      </c>
      <c r="L127" s="16">
        <f t="shared" si="5"/>
        <v>6296964</v>
      </c>
      <c r="M127" s="16">
        <f t="shared" si="6"/>
        <v>4745440</v>
      </c>
      <c r="Q127" s="5"/>
      <c r="R127" s="5"/>
    </row>
    <row r="128" spans="2:18" ht="18.75" x14ac:dyDescent="0.3">
      <c r="B128" s="8"/>
      <c r="F128" s="10">
        <v>0</v>
      </c>
      <c r="G128" s="10">
        <v>4528</v>
      </c>
      <c r="H128" s="11">
        <v>2.5</v>
      </c>
      <c r="I128" s="10">
        <v>1811</v>
      </c>
      <c r="J128" s="9" t="str">
        <f t="shared" si="4"/>
        <v>Venta</v>
      </c>
      <c r="K128" s="9">
        <f>IF(F128&lt;&gt;0,H128+K127,K127-H128)</f>
        <v>529.55776084999991</v>
      </c>
      <c r="L128" s="16">
        <f t="shared" si="5"/>
        <v>6296964</v>
      </c>
      <c r="M128" s="16">
        <f t="shared" si="6"/>
        <v>4749968</v>
      </c>
      <c r="Q128" s="5"/>
      <c r="R128" s="5"/>
    </row>
    <row r="129" spans="2:18" ht="18.75" x14ac:dyDescent="0.3">
      <c r="B129" s="5"/>
      <c r="F129" s="10">
        <v>2000</v>
      </c>
      <c r="G129" s="10">
        <v>0</v>
      </c>
      <c r="H129" s="11">
        <v>1.1001100100000001</v>
      </c>
      <c r="I129" s="10">
        <v>1818</v>
      </c>
      <c r="J129" s="9" t="str">
        <f t="shared" si="4"/>
        <v>Compra</v>
      </c>
      <c r="K129" s="9">
        <f>IF(F129&lt;&gt;0,H129+K128,K128-H129)</f>
        <v>530.65787085999989</v>
      </c>
      <c r="L129" s="16">
        <f t="shared" si="5"/>
        <v>6298964</v>
      </c>
      <c r="M129" s="16">
        <f t="shared" si="6"/>
        <v>4749968</v>
      </c>
      <c r="Q129" s="5"/>
      <c r="R129" s="5"/>
    </row>
    <row r="130" spans="2:18" ht="18.75" x14ac:dyDescent="0.3">
      <c r="B130" s="8"/>
      <c r="F130" s="10">
        <v>1000</v>
      </c>
      <c r="G130" s="10">
        <v>0</v>
      </c>
      <c r="H130" s="11">
        <v>0.55005501000000001</v>
      </c>
      <c r="I130" s="10">
        <v>1818</v>
      </c>
      <c r="J130" s="9" t="str">
        <f t="shared" si="4"/>
        <v>Compra</v>
      </c>
      <c r="K130" s="9">
        <f>IF(F130&lt;&gt;0,H130+K129,K129-H130)</f>
        <v>531.20792586999994</v>
      </c>
      <c r="L130" s="16">
        <f t="shared" si="5"/>
        <v>6299964</v>
      </c>
      <c r="M130" s="16">
        <f t="shared" si="6"/>
        <v>4749968</v>
      </c>
      <c r="Q130" s="5"/>
      <c r="R130" s="5"/>
    </row>
    <row r="131" spans="2:18" ht="18.75" x14ac:dyDescent="0.3">
      <c r="B131" s="5"/>
      <c r="F131" s="10">
        <v>0</v>
      </c>
      <c r="G131" s="10">
        <v>1811</v>
      </c>
      <c r="H131" s="11">
        <v>1</v>
      </c>
      <c r="I131" s="10">
        <v>1811</v>
      </c>
      <c r="J131" s="9" t="str">
        <f t="shared" ref="J131:J177" si="7">IF(F131&gt;0,"Compra","Venta")</f>
        <v>Venta</v>
      </c>
      <c r="K131" s="9">
        <f>IF(F131&lt;&gt;0,H131+K130,K130-H131)</f>
        <v>530.20792586999994</v>
      </c>
      <c r="L131" s="16">
        <f t="shared" si="5"/>
        <v>6299964</v>
      </c>
      <c r="M131" s="16">
        <f t="shared" si="6"/>
        <v>4751779</v>
      </c>
      <c r="Q131" s="5"/>
      <c r="R131" s="5"/>
    </row>
    <row r="132" spans="2:18" ht="18.75" x14ac:dyDescent="0.3">
      <c r="B132" s="5"/>
      <c r="F132" s="10">
        <v>1000</v>
      </c>
      <c r="G132" s="10">
        <v>0</v>
      </c>
      <c r="H132" s="11">
        <v>0.55005501000000001</v>
      </c>
      <c r="I132" s="10">
        <v>1818</v>
      </c>
      <c r="J132" s="9" t="str">
        <f t="shared" si="7"/>
        <v>Compra</v>
      </c>
      <c r="K132" s="9">
        <f>IF(F132&lt;&gt;0,H132+K131,K131-H132)</f>
        <v>530.75798087999999</v>
      </c>
      <c r="L132" s="16">
        <f t="shared" ref="L132:L177" si="8">F132+L131</f>
        <v>6300964</v>
      </c>
      <c r="M132" s="16">
        <f t="shared" ref="M132:M177" si="9">G132+M131</f>
        <v>4751779</v>
      </c>
      <c r="Q132" s="5"/>
      <c r="R132" s="5"/>
    </row>
    <row r="133" spans="2:18" ht="18.75" x14ac:dyDescent="0.3">
      <c r="B133" s="8"/>
      <c r="F133" s="10">
        <v>1000</v>
      </c>
      <c r="G133" s="10">
        <v>0</v>
      </c>
      <c r="H133" s="11">
        <v>0.55005501000000001</v>
      </c>
      <c r="I133" s="10">
        <v>1818</v>
      </c>
      <c r="J133" s="9" t="str">
        <f t="shared" si="7"/>
        <v>Compra</v>
      </c>
      <c r="K133" s="9">
        <f>IF(F133&lt;&gt;0,H133+K132,K132-H133)</f>
        <v>531.30803589000004</v>
      </c>
      <c r="L133" s="16">
        <f t="shared" si="8"/>
        <v>6301964</v>
      </c>
      <c r="M133" s="16">
        <f t="shared" si="9"/>
        <v>4751779</v>
      </c>
      <c r="Q133" s="5"/>
      <c r="R133" s="5"/>
    </row>
    <row r="134" spans="2:18" ht="18.75" x14ac:dyDescent="0.3">
      <c r="B134" s="8"/>
      <c r="F134" s="10">
        <v>1000</v>
      </c>
      <c r="G134" s="10">
        <v>0</v>
      </c>
      <c r="H134" s="11">
        <v>0.55005501000000001</v>
      </c>
      <c r="I134" s="10">
        <v>1818</v>
      </c>
      <c r="J134" s="9" t="str">
        <f t="shared" si="7"/>
        <v>Compra</v>
      </c>
      <c r="K134" s="9">
        <f>IF(F134&lt;&gt;0,H134+K133,K133-H134)</f>
        <v>531.85809090000009</v>
      </c>
      <c r="L134" s="16">
        <f t="shared" si="8"/>
        <v>6302964</v>
      </c>
      <c r="M134" s="16">
        <f t="shared" si="9"/>
        <v>4751779</v>
      </c>
      <c r="Q134" s="5"/>
      <c r="R134" s="5"/>
    </row>
    <row r="135" spans="2:18" ht="18.75" x14ac:dyDescent="0.3">
      <c r="B135" s="5"/>
      <c r="F135" s="10">
        <v>1008</v>
      </c>
      <c r="G135" s="10">
        <v>0</v>
      </c>
      <c r="H135" s="11">
        <v>0.55445544999999996</v>
      </c>
      <c r="I135" s="10">
        <v>1818</v>
      </c>
      <c r="J135" s="9" t="str">
        <f t="shared" si="7"/>
        <v>Compra</v>
      </c>
      <c r="K135" s="9">
        <f>IF(F135&lt;&gt;0,H135+K134,K134-H135)</f>
        <v>532.41254635000007</v>
      </c>
      <c r="L135" s="16">
        <f t="shared" si="8"/>
        <v>6303972</v>
      </c>
      <c r="M135" s="16">
        <f t="shared" si="9"/>
        <v>4751779</v>
      </c>
      <c r="Q135" s="5"/>
      <c r="R135" s="5"/>
    </row>
    <row r="136" spans="2:18" ht="18.75" x14ac:dyDescent="0.3">
      <c r="B136" s="5"/>
      <c r="F136" s="10">
        <v>1000</v>
      </c>
      <c r="G136" s="10">
        <v>0</v>
      </c>
      <c r="H136" s="11">
        <v>0.55005501000000001</v>
      </c>
      <c r="I136" s="10">
        <v>1818</v>
      </c>
      <c r="J136" s="9" t="str">
        <f t="shared" si="7"/>
        <v>Compra</v>
      </c>
      <c r="K136" s="9">
        <f>IF(F136&lt;&gt;0,H136+K135,K135-H136)</f>
        <v>532.96260136000012</v>
      </c>
      <c r="L136" s="16">
        <f t="shared" si="8"/>
        <v>6304972</v>
      </c>
      <c r="M136" s="16">
        <f t="shared" si="9"/>
        <v>4751779</v>
      </c>
      <c r="Q136" s="5"/>
      <c r="R136" s="5"/>
    </row>
    <row r="137" spans="2:18" ht="18.75" x14ac:dyDescent="0.3">
      <c r="B137" s="8"/>
      <c r="F137" s="10">
        <v>0</v>
      </c>
      <c r="G137" s="10">
        <v>1811</v>
      </c>
      <c r="H137" s="11">
        <v>1</v>
      </c>
      <c r="I137" s="10">
        <v>1811</v>
      </c>
      <c r="J137" s="9" t="str">
        <f t="shared" si="7"/>
        <v>Venta</v>
      </c>
      <c r="K137" s="9">
        <f>IF(F137&lt;&gt;0,H137+K136,K136-H137)</f>
        <v>531.96260136000012</v>
      </c>
      <c r="L137" s="16">
        <f t="shared" si="8"/>
        <v>6304972</v>
      </c>
      <c r="M137" s="16">
        <f t="shared" si="9"/>
        <v>4753590</v>
      </c>
      <c r="Q137" s="5"/>
      <c r="R137" s="5"/>
    </row>
    <row r="138" spans="2:18" ht="18.75" x14ac:dyDescent="0.3">
      <c r="B138" s="5"/>
      <c r="F138" s="10">
        <v>3500</v>
      </c>
      <c r="G138" s="10">
        <v>0</v>
      </c>
      <c r="H138" s="11">
        <v>1.92519252</v>
      </c>
      <c r="I138" s="10">
        <v>1818</v>
      </c>
      <c r="J138" s="9" t="str">
        <f t="shared" si="7"/>
        <v>Compra</v>
      </c>
      <c r="K138" s="9">
        <f>IF(F138&lt;&gt;0,H138+K137,K137-H138)</f>
        <v>533.88779388000012</v>
      </c>
      <c r="L138" s="16">
        <f t="shared" si="8"/>
        <v>6308472</v>
      </c>
      <c r="M138" s="16">
        <f t="shared" si="9"/>
        <v>4753590</v>
      </c>
      <c r="Q138" s="5"/>
      <c r="R138" s="5"/>
    </row>
    <row r="139" spans="2:18" ht="18.75" x14ac:dyDescent="0.3">
      <c r="B139" s="5"/>
      <c r="F139" s="10">
        <v>900</v>
      </c>
      <c r="G139" s="10">
        <v>0</v>
      </c>
      <c r="H139" s="11">
        <v>0.51843318000000005</v>
      </c>
      <c r="I139" s="10">
        <v>1736</v>
      </c>
      <c r="J139" s="9" t="str">
        <f t="shared" si="7"/>
        <v>Compra</v>
      </c>
      <c r="K139" s="9">
        <f>IF(F139&lt;&gt;0,H139+K138,K138-H139)</f>
        <v>534.40622706000011</v>
      </c>
      <c r="L139" s="16">
        <f t="shared" si="8"/>
        <v>6309372</v>
      </c>
      <c r="M139" s="16">
        <f t="shared" si="9"/>
        <v>4753590</v>
      </c>
      <c r="Q139" s="5"/>
      <c r="R139" s="5"/>
    </row>
    <row r="140" spans="2:18" ht="18.75" x14ac:dyDescent="0.3">
      <c r="B140" s="5"/>
      <c r="F140" s="10">
        <v>0</v>
      </c>
      <c r="G140" s="10">
        <v>1713</v>
      </c>
      <c r="H140" s="11">
        <v>1</v>
      </c>
      <c r="I140" s="10">
        <v>1713</v>
      </c>
      <c r="J140" s="9" t="str">
        <f t="shared" si="7"/>
        <v>Venta</v>
      </c>
      <c r="K140" s="9">
        <f>IF(F140&lt;&gt;0,H140+K139,K139-H140)</f>
        <v>533.40622706000011</v>
      </c>
      <c r="L140" s="16">
        <f t="shared" si="8"/>
        <v>6309372</v>
      </c>
      <c r="M140" s="16">
        <f t="shared" si="9"/>
        <v>4755303</v>
      </c>
      <c r="Q140" s="5"/>
      <c r="R140" s="5"/>
    </row>
    <row r="141" spans="2:18" ht="18.75" x14ac:dyDescent="0.3">
      <c r="B141" s="5"/>
      <c r="F141" s="10">
        <v>0</v>
      </c>
      <c r="G141" s="10">
        <v>8552</v>
      </c>
      <c r="H141" s="11">
        <v>5</v>
      </c>
      <c r="I141" s="10">
        <v>1711</v>
      </c>
      <c r="J141" s="9" t="str">
        <f t="shared" si="7"/>
        <v>Venta</v>
      </c>
      <c r="K141" s="9">
        <f>IF(F141&lt;&gt;0,H141+K140,K140-H141)</f>
        <v>528.40622706000011</v>
      </c>
      <c r="L141" s="16">
        <f t="shared" si="8"/>
        <v>6309372</v>
      </c>
      <c r="M141" s="16">
        <f t="shared" si="9"/>
        <v>4763855</v>
      </c>
      <c r="Q141" s="5"/>
      <c r="R141" s="5"/>
    </row>
    <row r="142" spans="2:18" ht="18.75" x14ac:dyDescent="0.3">
      <c r="B142" s="5"/>
      <c r="F142" s="10">
        <v>7000</v>
      </c>
      <c r="G142" s="10">
        <v>0</v>
      </c>
      <c r="H142" s="11">
        <v>4.0596420200000001</v>
      </c>
      <c r="I142" s="10">
        <v>1725</v>
      </c>
      <c r="J142" s="9" t="str">
        <f t="shared" si="7"/>
        <v>Compra</v>
      </c>
      <c r="K142" s="9">
        <f>IF(F142&lt;&gt;0,H142+K141,K141-H142)</f>
        <v>532.46586908000006</v>
      </c>
      <c r="L142" s="16">
        <f t="shared" si="8"/>
        <v>6316372</v>
      </c>
      <c r="M142" s="16">
        <f t="shared" si="9"/>
        <v>4763855</v>
      </c>
      <c r="Q142" s="5"/>
      <c r="R142" s="5"/>
    </row>
    <row r="143" spans="2:18" ht="18.75" x14ac:dyDescent="0.3">
      <c r="B143" s="5"/>
      <c r="F143" s="10">
        <v>0</v>
      </c>
      <c r="G143" s="10">
        <v>1710</v>
      </c>
      <c r="H143" s="11">
        <v>1</v>
      </c>
      <c r="I143" s="10">
        <v>1710</v>
      </c>
      <c r="J143" s="9" t="str">
        <f t="shared" si="7"/>
        <v>Venta</v>
      </c>
      <c r="K143" s="9">
        <f>IF(F143&lt;&gt;0,H143+K142,K142-H143)</f>
        <v>531.46586908000006</v>
      </c>
      <c r="L143" s="16">
        <f t="shared" si="8"/>
        <v>6316372</v>
      </c>
      <c r="M143" s="16">
        <f t="shared" si="9"/>
        <v>4765565</v>
      </c>
      <c r="Q143" s="5"/>
      <c r="R143" s="5"/>
    </row>
    <row r="144" spans="2:18" ht="18.75" x14ac:dyDescent="0.3">
      <c r="B144" s="5"/>
      <c r="F144" s="10">
        <v>4900</v>
      </c>
      <c r="G144" s="10">
        <v>0</v>
      </c>
      <c r="H144" s="11">
        <v>2.8112449800000001</v>
      </c>
      <c r="I144" s="10">
        <v>1743</v>
      </c>
      <c r="J144" s="9" t="str">
        <f t="shared" si="7"/>
        <v>Compra</v>
      </c>
      <c r="K144" s="9">
        <f>IF(F144&lt;&gt;0,H144+K143,K143-H144)</f>
        <v>534.27711406000003</v>
      </c>
      <c r="L144" s="16">
        <f t="shared" si="8"/>
        <v>6321272</v>
      </c>
      <c r="M144" s="16">
        <f t="shared" si="9"/>
        <v>4765565</v>
      </c>
      <c r="Q144" s="5"/>
      <c r="R144" s="5"/>
    </row>
    <row r="145" spans="2:18" ht="18.75" x14ac:dyDescent="0.3">
      <c r="B145" s="8"/>
      <c r="F145" s="10">
        <v>0</v>
      </c>
      <c r="G145" s="10">
        <v>1697</v>
      </c>
      <c r="H145" s="11">
        <v>1</v>
      </c>
      <c r="I145" s="10">
        <v>1694</v>
      </c>
      <c r="J145" s="9" t="str">
        <f t="shared" si="7"/>
        <v>Venta</v>
      </c>
      <c r="K145" s="9">
        <f>IF(F145&lt;&gt;0,H145+K144,K144-H145)</f>
        <v>533.27711406000003</v>
      </c>
      <c r="L145" s="16">
        <f t="shared" si="8"/>
        <v>6321272</v>
      </c>
      <c r="M145" s="16">
        <f t="shared" si="9"/>
        <v>4767262</v>
      </c>
      <c r="Q145" s="5"/>
      <c r="R145" s="5"/>
    </row>
    <row r="146" spans="2:18" ht="18.75" x14ac:dyDescent="0.3">
      <c r="B146" s="8"/>
      <c r="F146" s="10">
        <v>0</v>
      </c>
      <c r="G146" s="10">
        <v>3360</v>
      </c>
      <c r="H146" s="11">
        <v>2</v>
      </c>
      <c r="I146" s="10">
        <v>1680</v>
      </c>
      <c r="J146" s="9" t="str">
        <f t="shared" si="7"/>
        <v>Venta</v>
      </c>
      <c r="K146" s="9">
        <f>IF(F146&lt;&gt;0,H146+K145,K145-H146)</f>
        <v>531.27711406000003</v>
      </c>
      <c r="L146" s="16">
        <f t="shared" si="8"/>
        <v>6321272</v>
      </c>
      <c r="M146" s="16">
        <f t="shared" si="9"/>
        <v>4770622</v>
      </c>
      <c r="Q146" s="5"/>
      <c r="R146" s="5"/>
    </row>
    <row r="147" spans="2:18" ht="18.75" x14ac:dyDescent="0.3">
      <c r="B147" s="5"/>
      <c r="F147" s="10">
        <v>0</v>
      </c>
      <c r="G147" s="10">
        <v>3185</v>
      </c>
      <c r="H147" s="11">
        <v>1.8956</v>
      </c>
      <c r="I147" s="10">
        <v>1680</v>
      </c>
      <c r="J147" s="9" t="str">
        <f t="shared" si="7"/>
        <v>Venta</v>
      </c>
      <c r="K147" s="9">
        <f>IF(F147&lt;&gt;0,H147+K146,K146-H147)</f>
        <v>529.38151406000009</v>
      </c>
      <c r="L147" s="16">
        <f t="shared" si="8"/>
        <v>6321272</v>
      </c>
      <c r="M147" s="16">
        <f t="shared" si="9"/>
        <v>4773807</v>
      </c>
      <c r="Q147" s="5"/>
      <c r="R147" s="5"/>
    </row>
    <row r="148" spans="2:18" ht="18.75" x14ac:dyDescent="0.3">
      <c r="B148" s="5"/>
      <c r="F148" s="10">
        <v>8000</v>
      </c>
      <c r="G148" s="10">
        <v>0</v>
      </c>
      <c r="H148" s="11">
        <v>4.6538685299999996</v>
      </c>
      <c r="I148" s="10">
        <v>1719</v>
      </c>
      <c r="J148" s="9" t="str">
        <f t="shared" si="7"/>
        <v>Compra</v>
      </c>
      <c r="K148" s="9">
        <f>IF(F148&lt;&gt;0,H148+K147,K147-H148)</f>
        <v>534.03538259000004</v>
      </c>
      <c r="L148" s="16">
        <f t="shared" si="8"/>
        <v>6329272</v>
      </c>
      <c r="M148" s="16">
        <f t="shared" si="9"/>
        <v>4773807</v>
      </c>
      <c r="Q148" s="5"/>
      <c r="R148" s="5"/>
    </row>
    <row r="149" spans="2:18" ht="18.75" x14ac:dyDescent="0.3">
      <c r="B149" s="8"/>
      <c r="F149" s="10">
        <v>0</v>
      </c>
      <c r="G149" s="10">
        <v>1678</v>
      </c>
      <c r="H149" s="11">
        <v>1</v>
      </c>
      <c r="I149" s="10">
        <v>1678</v>
      </c>
      <c r="J149" s="9" t="str">
        <f t="shared" si="7"/>
        <v>Venta</v>
      </c>
      <c r="K149" s="9">
        <f>IF(F149&lt;&gt;0,H149+K148,K148-H149)</f>
        <v>533.03538259000004</v>
      </c>
      <c r="L149" s="16">
        <f t="shared" si="8"/>
        <v>6329272</v>
      </c>
      <c r="M149" s="16">
        <f t="shared" si="9"/>
        <v>4775485</v>
      </c>
      <c r="Q149" s="5"/>
      <c r="R149" s="5"/>
    </row>
    <row r="150" spans="2:18" ht="18.75" x14ac:dyDescent="0.3">
      <c r="B150" s="5"/>
      <c r="F150" s="10">
        <v>1000</v>
      </c>
      <c r="G150" s="10">
        <v>0</v>
      </c>
      <c r="H150" s="11">
        <v>0.58241118000000003</v>
      </c>
      <c r="I150" s="10">
        <v>1717</v>
      </c>
      <c r="J150" s="9" t="str">
        <f t="shared" si="7"/>
        <v>Compra</v>
      </c>
      <c r="K150" s="9">
        <f>IF(F150&lt;&gt;0,H150+K149,K149-H150)</f>
        <v>533.61779377000005</v>
      </c>
      <c r="L150" s="16">
        <f t="shared" si="8"/>
        <v>6330272</v>
      </c>
      <c r="M150" s="16">
        <f t="shared" si="9"/>
        <v>4775485</v>
      </c>
      <c r="Q150" s="5"/>
      <c r="R150" s="5"/>
    </row>
    <row r="151" spans="2:18" ht="18.75" x14ac:dyDescent="0.3">
      <c r="B151" s="8"/>
      <c r="F151" s="10">
        <v>0</v>
      </c>
      <c r="G151" s="10">
        <v>1676</v>
      </c>
      <c r="H151" s="11">
        <v>1</v>
      </c>
      <c r="I151" s="10">
        <v>1676</v>
      </c>
      <c r="J151" s="9" t="str">
        <f t="shared" si="7"/>
        <v>Venta</v>
      </c>
      <c r="K151" s="9">
        <f>IF(F151&lt;&gt;0,H151+K150,K150-H151)</f>
        <v>532.61779377000005</v>
      </c>
      <c r="L151" s="16">
        <f t="shared" si="8"/>
        <v>6330272</v>
      </c>
      <c r="M151" s="16">
        <f t="shared" si="9"/>
        <v>4777161</v>
      </c>
      <c r="Q151" s="5"/>
      <c r="R151" s="5"/>
    </row>
    <row r="152" spans="2:18" ht="18.75" x14ac:dyDescent="0.3">
      <c r="B152" s="8"/>
      <c r="F152" s="10">
        <v>1000</v>
      </c>
      <c r="G152" s="10">
        <v>0</v>
      </c>
      <c r="H152" s="11">
        <v>0.58241118000000003</v>
      </c>
      <c r="I152" s="10">
        <v>1717</v>
      </c>
      <c r="J152" s="9" t="str">
        <f t="shared" si="7"/>
        <v>Compra</v>
      </c>
      <c r="K152" s="9">
        <f>IF(F152&lt;&gt;0,H152+K151,K151-H152)</f>
        <v>533.20020495000006</v>
      </c>
      <c r="L152" s="16">
        <f t="shared" si="8"/>
        <v>6331272</v>
      </c>
      <c r="M152" s="16">
        <f t="shared" si="9"/>
        <v>4777161</v>
      </c>
      <c r="Q152" s="5"/>
      <c r="R152" s="5"/>
    </row>
    <row r="153" spans="2:18" ht="18.75" x14ac:dyDescent="0.3">
      <c r="B153" s="5"/>
      <c r="F153" s="10">
        <v>0</v>
      </c>
      <c r="G153" s="10">
        <v>1676</v>
      </c>
      <c r="H153" s="11">
        <v>1</v>
      </c>
      <c r="I153" s="10">
        <v>1676</v>
      </c>
      <c r="J153" s="9" t="str">
        <f t="shared" si="7"/>
        <v>Venta</v>
      </c>
      <c r="K153" s="9">
        <f>IF(F153&lt;&gt;0,H153+K152,K152-H153)</f>
        <v>532.20020495000006</v>
      </c>
      <c r="L153" s="16">
        <f t="shared" si="8"/>
        <v>6331272</v>
      </c>
      <c r="M153" s="16">
        <f t="shared" si="9"/>
        <v>4778837</v>
      </c>
      <c r="Q153" s="5"/>
      <c r="R153" s="5"/>
    </row>
    <row r="154" spans="2:18" ht="18.75" x14ac:dyDescent="0.3">
      <c r="B154" s="5"/>
      <c r="F154" s="10">
        <v>3514</v>
      </c>
      <c r="G154" s="10">
        <v>0</v>
      </c>
      <c r="H154" s="11">
        <v>2.0962731899999998</v>
      </c>
      <c r="I154" s="10">
        <v>1677</v>
      </c>
      <c r="J154" s="9" t="str">
        <f t="shared" si="7"/>
        <v>Compra</v>
      </c>
      <c r="K154" s="9">
        <f>IF(F154&lt;&gt;0,H154+K153,K153-H154)</f>
        <v>534.29647814000009</v>
      </c>
      <c r="L154" s="16">
        <f t="shared" si="8"/>
        <v>6334786</v>
      </c>
      <c r="M154" s="16">
        <f t="shared" si="9"/>
        <v>4778837</v>
      </c>
      <c r="Q154" s="5"/>
      <c r="R154" s="5"/>
    </row>
    <row r="155" spans="2:18" ht="18.75" x14ac:dyDescent="0.3">
      <c r="B155" s="8"/>
      <c r="F155" s="10">
        <v>0</v>
      </c>
      <c r="G155" s="10">
        <v>27262</v>
      </c>
      <c r="H155" s="11">
        <v>16</v>
      </c>
      <c r="I155" s="10">
        <v>1704</v>
      </c>
      <c r="J155" s="9" t="str">
        <f t="shared" si="7"/>
        <v>Venta</v>
      </c>
      <c r="K155" s="9">
        <f>IF(F155&lt;&gt;0,H155+K154,K154-H155)</f>
        <v>518.29647814000009</v>
      </c>
      <c r="L155" s="16">
        <f t="shared" si="8"/>
        <v>6334786</v>
      </c>
      <c r="M155" s="16">
        <f t="shared" si="9"/>
        <v>4806099</v>
      </c>
      <c r="Q155" s="5"/>
      <c r="R155" s="5"/>
    </row>
    <row r="156" spans="2:18" ht="18.75" x14ac:dyDescent="0.3">
      <c r="B156" s="8"/>
      <c r="F156" s="10">
        <v>27000</v>
      </c>
      <c r="G156" s="10">
        <v>0</v>
      </c>
      <c r="H156" s="11">
        <v>16.26506024</v>
      </c>
      <c r="I156" s="10">
        <v>1660</v>
      </c>
      <c r="J156" s="9" t="str">
        <f t="shared" si="7"/>
        <v>Compra</v>
      </c>
      <c r="K156" s="9">
        <f>IF(F156&lt;&gt;0,H156+K155,K155-H156)</f>
        <v>534.56153838000012</v>
      </c>
      <c r="L156" s="16">
        <f t="shared" si="8"/>
        <v>6361786</v>
      </c>
      <c r="M156" s="16">
        <f t="shared" si="9"/>
        <v>4806099</v>
      </c>
      <c r="Q156" s="5"/>
      <c r="R156" s="5"/>
    </row>
    <row r="157" spans="2:18" ht="18.75" x14ac:dyDescent="0.3">
      <c r="B157" s="8"/>
      <c r="F157" s="10">
        <v>0</v>
      </c>
      <c r="G157" s="10">
        <v>12050</v>
      </c>
      <c r="H157" s="11">
        <v>10</v>
      </c>
      <c r="I157" s="10">
        <v>1205</v>
      </c>
      <c r="J157" s="9" t="str">
        <f t="shared" si="7"/>
        <v>Venta</v>
      </c>
      <c r="K157" s="9">
        <f>IF(F157&lt;&gt;0,H157+K156,K156-H157)</f>
        <v>524.56153838000012</v>
      </c>
      <c r="L157" s="16">
        <f t="shared" si="8"/>
        <v>6361786</v>
      </c>
      <c r="M157" s="16">
        <f t="shared" si="9"/>
        <v>4818149</v>
      </c>
      <c r="Q157" s="5"/>
      <c r="R157" s="5"/>
    </row>
    <row r="158" spans="2:18" ht="18.75" x14ac:dyDescent="0.3">
      <c r="B158" s="5"/>
      <c r="F158" s="10">
        <v>0</v>
      </c>
      <c r="G158" s="10">
        <v>1151</v>
      </c>
      <c r="H158" s="11">
        <v>1</v>
      </c>
      <c r="I158" s="10">
        <v>1151</v>
      </c>
      <c r="J158" s="9" t="str">
        <f t="shared" si="7"/>
        <v>Venta</v>
      </c>
      <c r="K158" s="9">
        <f>IF(F158&lt;&gt;0,H158+K157,K157-H158)</f>
        <v>523.56153838000012</v>
      </c>
      <c r="L158" s="16">
        <f t="shared" si="8"/>
        <v>6361786</v>
      </c>
      <c r="M158" s="16">
        <f t="shared" si="9"/>
        <v>4819300</v>
      </c>
      <c r="Q158" s="5"/>
      <c r="R158" s="5"/>
    </row>
    <row r="159" spans="2:18" ht="18.75" x14ac:dyDescent="0.3">
      <c r="B159" s="8"/>
      <c r="F159" s="10">
        <v>1000</v>
      </c>
      <c r="G159" s="10">
        <v>0</v>
      </c>
      <c r="H159" s="11">
        <v>0.86058520000000005</v>
      </c>
      <c r="I159" s="10">
        <v>1162</v>
      </c>
      <c r="J159" s="9" t="str">
        <f t="shared" si="7"/>
        <v>Compra</v>
      </c>
      <c r="K159" s="9">
        <f>IF(F159&lt;&gt;0,H159+K158,K158-H159)</f>
        <v>524.42212358000006</v>
      </c>
      <c r="L159" s="16">
        <f t="shared" si="8"/>
        <v>6362786</v>
      </c>
      <c r="M159" s="16">
        <f t="shared" si="9"/>
        <v>4819300</v>
      </c>
      <c r="Q159" s="5"/>
      <c r="R159" s="5"/>
    </row>
    <row r="160" spans="2:18" ht="18.75" x14ac:dyDescent="0.3">
      <c r="B160" s="5"/>
      <c r="F160" s="10">
        <v>0</v>
      </c>
      <c r="G160" s="10">
        <v>1478</v>
      </c>
      <c r="H160" s="11">
        <v>1</v>
      </c>
      <c r="I160" s="10">
        <v>1478</v>
      </c>
      <c r="J160" s="9" t="str">
        <f t="shared" si="7"/>
        <v>Venta</v>
      </c>
      <c r="K160" s="9">
        <f>IF(F160&lt;&gt;0,H160+K159,K159-H160)</f>
        <v>523.42212358000006</v>
      </c>
      <c r="L160" s="16">
        <f t="shared" si="8"/>
        <v>6362786</v>
      </c>
      <c r="M160" s="16">
        <f t="shared" si="9"/>
        <v>4820778</v>
      </c>
      <c r="Q160" s="5"/>
      <c r="R160" s="5"/>
    </row>
    <row r="161" spans="2:18" ht="18.75" x14ac:dyDescent="0.3">
      <c r="B161" s="5"/>
      <c r="F161" s="10">
        <v>0</v>
      </c>
      <c r="G161" s="10">
        <v>4434</v>
      </c>
      <c r="H161" s="11">
        <v>3</v>
      </c>
      <c r="I161" s="10">
        <v>1478</v>
      </c>
      <c r="J161" s="9" t="str">
        <f t="shared" si="7"/>
        <v>Venta</v>
      </c>
      <c r="K161" s="9">
        <f>IF(F161&lt;&gt;0,H161+K160,K160-H161)</f>
        <v>520.42212358000006</v>
      </c>
      <c r="L161" s="16">
        <f t="shared" si="8"/>
        <v>6362786</v>
      </c>
      <c r="M161" s="16">
        <f t="shared" si="9"/>
        <v>4825212</v>
      </c>
      <c r="Q161" s="5"/>
      <c r="R161" s="5"/>
    </row>
    <row r="162" spans="2:18" ht="18.75" x14ac:dyDescent="0.3">
      <c r="B162" s="8"/>
      <c r="F162" s="10">
        <v>0</v>
      </c>
      <c r="G162" s="10">
        <v>16428</v>
      </c>
      <c r="H162" s="11">
        <v>12</v>
      </c>
      <c r="I162" s="10">
        <v>1369</v>
      </c>
      <c r="J162" s="9" t="str">
        <f t="shared" si="7"/>
        <v>Venta</v>
      </c>
      <c r="K162" s="9">
        <f>IF(F162&lt;&gt;0,H162+K161,K161-H162)</f>
        <v>508.42212358000006</v>
      </c>
      <c r="L162" s="16">
        <f t="shared" si="8"/>
        <v>6362786</v>
      </c>
      <c r="M162" s="16">
        <f t="shared" si="9"/>
        <v>4841640</v>
      </c>
      <c r="Q162" s="5"/>
      <c r="R162" s="5"/>
    </row>
    <row r="163" spans="2:18" ht="18.75" x14ac:dyDescent="0.3">
      <c r="B163" s="8"/>
      <c r="F163" s="10">
        <v>4000</v>
      </c>
      <c r="G163" s="10">
        <v>0</v>
      </c>
      <c r="H163" s="11">
        <v>2.2273282700000001</v>
      </c>
      <c r="I163" s="10">
        <v>1788</v>
      </c>
      <c r="J163" s="9" t="str">
        <f t="shared" si="7"/>
        <v>Compra</v>
      </c>
      <c r="K163" s="9">
        <f>IF(F163&lt;&gt;0,H163+K162,K162-H163)</f>
        <v>510.64945185000005</v>
      </c>
      <c r="L163" s="16">
        <f t="shared" si="8"/>
        <v>6366786</v>
      </c>
      <c r="M163" s="16">
        <f t="shared" si="9"/>
        <v>4841640</v>
      </c>
      <c r="Q163" s="5"/>
      <c r="R163" s="5"/>
    </row>
    <row r="164" spans="2:18" ht="18.75" x14ac:dyDescent="0.3">
      <c r="B164" s="8"/>
      <c r="F164" s="10">
        <v>100137</v>
      </c>
      <c r="G164" s="10">
        <v>0</v>
      </c>
      <c r="H164" s="11">
        <v>87</v>
      </c>
      <c r="I164" s="10">
        <v>1151</v>
      </c>
      <c r="J164" s="9" t="str">
        <f t="shared" si="7"/>
        <v>Compra</v>
      </c>
      <c r="K164" s="9">
        <f>IF(F164&lt;&gt;0,H164+K163,K163-H164)</f>
        <v>597.6494518500001</v>
      </c>
      <c r="L164" s="16">
        <f t="shared" si="8"/>
        <v>6466923</v>
      </c>
      <c r="M164" s="16">
        <f t="shared" si="9"/>
        <v>4841640</v>
      </c>
      <c r="Q164" s="5"/>
      <c r="R164" s="5"/>
    </row>
    <row r="165" spans="2:18" ht="18.75" x14ac:dyDescent="0.3">
      <c r="B165" s="8"/>
      <c r="F165" s="10">
        <v>0</v>
      </c>
      <c r="G165" s="10">
        <v>1119</v>
      </c>
      <c r="H165" s="11">
        <v>1</v>
      </c>
      <c r="I165" s="10">
        <v>1119</v>
      </c>
      <c r="J165" s="9" t="str">
        <f t="shared" si="7"/>
        <v>Venta</v>
      </c>
      <c r="K165" s="9">
        <f>IF(F165&lt;&gt;0,H165+K164,K164-H165)</f>
        <v>596.6494518500001</v>
      </c>
      <c r="L165" s="16">
        <f t="shared" si="8"/>
        <v>6466923</v>
      </c>
      <c r="M165" s="16">
        <f t="shared" si="9"/>
        <v>4842759</v>
      </c>
      <c r="Q165" s="5"/>
      <c r="R165" s="5"/>
    </row>
    <row r="166" spans="2:18" ht="18.75" x14ac:dyDescent="0.3">
      <c r="B166" s="5"/>
      <c r="F166" s="10">
        <v>1000</v>
      </c>
      <c r="G166" s="10">
        <v>0</v>
      </c>
      <c r="H166" s="11">
        <v>1</v>
      </c>
      <c r="I166" s="10">
        <v>1000</v>
      </c>
      <c r="J166" s="9" t="str">
        <f t="shared" si="7"/>
        <v>Compra</v>
      </c>
      <c r="K166" s="9">
        <f>IF(F166&lt;&gt;0,H166+K165,K165-H166)</f>
        <v>597.6494518500001</v>
      </c>
      <c r="L166" s="16">
        <f t="shared" si="8"/>
        <v>6467923</v>
      </c>
      <c r="M166" s="16">
        <f t="shared" si="9"/>
        <v>4842759</v>
      </c>
      <c r="Q166" s="5"/>
      <c r="R166" s="5"/>
    </row>
    <row r="167" spans="2:18" ht="18.75" x14ac:dyDescent="0.3">
      <c r="B167" s="5"/>
      <c r="F167" s="10">
        <v>53500</v>
      </c>
      <c r="G167" s="10">
        <v>0</v>
      </c>
      <c r="H167" s="11">
        <v>100</v>
      </c>
      <c r="I167" s="10">
        <v>535</v>
      </c>
      <c r="J167" s="9" t="str">
        <f t="shared" si="7"/>
        <v>Compra</v>
      </c>
      <c r="K167" s="9">
        <f>IF(F167&lt;&gt;0,H167+K166,K166-H167)</f>
        <v>697.6494518500001</v>
      </c>
      <c r="L167" s="16">
        <f t="shared" si="8"/>
        <v>6521423</v>
      </c>
      <c r="M167" s="16">
        <f t="shared" si="9"/>
        <v>4842759</v>
      </c>
      <c r="Q167" s="5"/>
      <c r="R167" s="5"/>
    </row>
    <row r="168" spans="2:18" ht="18.75" x14ac:dyDescent="0.3">
      <c r="B168" s="5"/>
      <c r="F168" s="10">
        <v>0</v>
      </c>
      <c r="G168" s="10">
        <v>71500</v>
      </c>
      <c r="H168" s="11">
        <v>100</v>
      </c>
      <c r="I168" s="10">
        <v>715</v>
      </c>
      <c r="J168" s="9" t="str">
        <f t="shared" si="7"/>
        <v>Venta</v>
      </c>
      <c r="K168" s="9">
        <f>IF(F168&lt;&gt;0,H168+K167,K167-H168)</f>
        <v>597.6494518500001</v>
      </c>
      <c r="L168" s="16">
        <f t="shared" si="8"/>
        <v>6521423</v>
      </c>
      <c r="M168" s="16">
        <f t="shared" si="9"/>
        <v>4914259</v>
      </c>
      <c r="Q168" s="5"/>
      <c r="R168" s="5"/>
    </row>
    <row r="169" spans="2:18" ht="18.75" x14ac:dyDescent="0.3">
      <c r="B169" s="5"/>
      <c r="F169" s="10">
        <v>51000</v>
      </c>
      <c r="G169" s="10">
        <v>0</v>
      </c>
      <c r="H169" s="11">
        <v>60</v>
      </c>
      <c r="I169" s="10">
        <v>850</v>
      </c>
      <c r="J169" s="9" t="str">
        <f t="shared" si="7"/>
        <v>Compra</v>
      </c>
      <c r="K169" s="9">
        <f>IF(F169&lt;&gt;0,H169+K168,K168-H169)</f>
        <v>657.6494518500001</v>
      </c>
      <c r="L169" s="16">
        <f t="shared" si="8"/>
        <v>6572423</v>
      </c>
      <c r="M169" s="16">
        <f t="shared" si="9"/>
        <v>4914259</v>
      </c>
      <c r="Q169" s="5"/>
      <c r="R169" s="5"/>
    </row>
    <row r="170" spans="2:18" ht="18.75" x14ac:dyDescent="0.3">
      <c r="B170" s="8"/>
      <c r="F170" s="10">
        <v>3810</v>
      </c>
      <c r="G170" s="10">
        <v>0</v>
      </c>
      <c r="H170" s="11">
        <v>4.4876325100000001</v>
      </c>
      <c r="I170" s="10">
        <v>849</v>
      </c>
      <c r="J170" s="9" t="str">
        <f t="shared" si="7"/>
        <v>Compra</v>
      </c>
      <c r="K170" s="9">
        <f>IF(F170&lt;&gt;0,H170+K169,K169-H170)</f>
        <v>662.13708436000013</v>
      </c>
      <c r="L170" s="16">
        <f t="shared" si="8"/>
        <v>6576233</v>
      </c>
      <c r="M170" s="16">
        <f t="shared" si="9"/>
        <v>4914259</v>
      </c>
      <c r="Q170" s="5"/>
      <c r="R170" s="5"/>
    </row>
    <row r="171" spans="2:18" ht="18.75" x14ac:dyDescent="0.3">
      <c r="B171" s="5"/>
      <c r="F171" s="10">
        <v>0</v>
      </c>
      <c r="G171" s="10">
        <v>762</v>
      </c>
      <c r="H171" s="11">
        <v>1</v>
      </c>
      <c r="I171" s="10">
        <v>762</v>
      </c>
      <c r="J171" s="9" t="str">
        <f t="shared" si="7"/>
        <v>Venta</v>
      </c>
      <c r="K171" s="9">
        <f>IF(F171&lt;&gt;0,H171+K170,K170-H171)</f>
        <v>661.13708436000013</v>
      </c>
      <c r="L171" s="16">
        <f t="shared" si="8"/>
        <v>6576233</v>
      </c>
      <c r="M171" s="16">
        <f t="shared" si="9"/>
        <v>4915021</v>
      </c>
      <c r="Q171" s="5"/>
      <c r="R171" s="5"/>
    </row>
    <row r="172" spans="2:18" ht="18.75" x14ac:dyDescent="0.3">
      <c r="B172" s="5"/>
      <c r="F172" s="10">
        <v>0</v>
      </c>
      <c r="G172" s="10">
        <v>1557</v>
      </c>
      <c r="H172" s="11">
        <v>2</v>
      </c>
      <c r="I172" s="10">
        <v>779</v>
      </c>
      <c r="J172" s="9" t="str">
        <f t="shared" si="7"/>
        <v>Venta</v>
      </c>
      <c r="K172" s="9">
        <f>IF(F172&lt;&gt;0,H172+K171,K171-H172)</f>
        <v>659.13708436000013</v>
      </c>
      <c r="L172" s="16">
        <f t="shared" si="8"/>
        <v>6576233</v>
      </c>
      <c r="M172" s="16">
        <f t="shared" si="9"/>
        <v>4916578</v>
      </c>
      <c r="Q172" s="5"/>
      <c r="R172" s="5"/>
    </row>
    <row r="173" spans="2:18" ht="18.75" x14ac:dyDescent="0.3">
      <c r="B173" s="5"/>
      <c r="F173" s="10">
        <v>0</v>
      </c>
      <c r="G173" s="10">
        <v>850</v>
      </c>
      <c r="H173" s="11">
        <v>1</v>
      </c>
      <c r="I173" s="10">
        <v>850</v>
      </c>
      <c r="J173" s="9" t="str">
        <f t="shared" si="7"/>
        <v>Venta</v>
      </c>
      <c r="K173" s="9">
        <f>IF(F173&lt;&gt;0,H173+K172,K172-H173)</f>
        <v>658.13708436000013</v>
      </c>
      <c r="L173" s="16">
        <f t="shared" si="8"/>
        <v>6576233</v>
      </c>
      <c r="M173" s="16">
        <f t="shared" si="9"/>
        <v>4917428</v>
      </c>
      <c r="Q173" s="5"/>
      <c r="R173" s="5"/>
    </row>
    <row r="174" spans="2:18" ht="18.75" x14ac:dyDescent="0.3">
      <c r="B174" s="5"/>
      <c r="F174" s="10">
        <v>900</v>
      </c>
      <c r="G174" s="10">
        <v>0</v>
      </c>
      <c r="H174" s="11">
        <v>1.1180124199999999</v>
      </c>
      <c r="I174" s="10">
        <v>805</v>
      </c>
      <c r="J174" s="9" t="str">
        <f t="shared" si="7"/>
        <v>Compra</v>
      </c>
      <c r="K174" s="9">
        <f>IF(F174&lt;&gt;0,H174+K173,K173-H174)</f>
        <v>659.25509678000014</v>
      </c>
      <c r="L174" s="16">
        <f t="shared" si="8"/>
        <v>6577133</v>
      </c>
      <c r="M174" s="16">
        <f t="shared" si="9"/>
        <v>4917428</v>
      </c>
      <c r="Q174" s="5"/>
      <c r="R174" s="5"/>
    </row>
    <row r="175" spans="2:18" ht="18.75" x14ac:dyDescent="0.3">
      <c r="B175" s="5"/>
      <c r="F175" s="10">
        <v>0</v>
      </c>
      <c r="G175" s="10">
        <v>1572</v>
      </c>
      <c r="H175" s="11">
        <v>2</v>
      </c>
      <c r="I175" s="10">
        <v>786</v>
      </c>
      <c r="J175" s="9" t="str">
        <f t="shared" si="7"/>
        <v>Venta</v>
      </c>
      <c r="K175" s="9">
        <f>IF(F175&lt;&gt;0,H175+K174,K174-H175)</f>
        <v>657.25509678000014</v>
      </c>
      <c r="L175" s="16">
        <f t="shared" si="8"/>
        <v>6577133</v>
      </c>
      <c r="M175" s="16">
        <f t="shared" si="9"/>
        <v>4919000</v>
      </c>
      <c r="Q175" s="5"/>
      <c r="R175" s="5"/>
    </row>
    <row r="176" spans="2:18" ht="18.75" x14ac:dyDescent="0.3">
      <c r="B176" s="5"/>
      <c r="F176" s="10">
        <v>0</v>
      </c>
      <c r="G176" s="10">
        <v>2358</v>
      </c>
      <c r="H176" s="11">
        <v>3</v>
      </c>
      <c r="I176" s="10">
        <v>786</v>
      </c>
      <c r="J176" s="9" t="str">
        <f t="shared" si="7"/>
        <v>Venta</v>
      </c>
      <c r="K176" s="9">
        <f>IF(F176&lt;&gt;0,H176+K175,K175-H176)</f>
        <v>654.25509678000014</v>
      </c>
      <c r="L176" s="16">
        <f t="shared" si="8"/>
        <v>6577133</v>
      </c>
      <c r="M176" s="16">
        <f t="shared" si="9"/>
        <v>4921358</v>
      </c>
      <c r="Q176" s="5"/>
      <c r="R176" s="5"/>
    </row>
    <row r="177" spans="2:18" ht="18.75" x14ac:dyDescent="0.3">
      <c r="B177" s="5"/>
      <c r="F177" s="10">
        <v>3900</v>
      </c>
      <c r="G177" s="10">
        <v>0</v>
      </c>
      <c r="H177" s="11">
        <v>4.9180327899999998</v>
      </c>
      <c r="I177" s="10">
        <v>793</v>
      </c>
      <c r="J177" s="9" t="str">
        <f t="shared" si="7"/>
        <v>Compra</v>
      </c>
      <c r="K177" s="9">
        <f>IF(F177&lt;&gt;0,H177+K176,K176-H177)</f>
        <v>659.17312957000013</v>
      </c>
      <c r="L177" s="16">
        <f t="shared" si="8"/>
        <v>6581033</v>
      </c>
      <c r="M177" s="16">
        <f t="shared" si="9"/>
        <v>4921358</v>
      </c>
      <c r="N177" s="6"/>
      <c r="Q177" s="5"/>
      <c r="R177" s="5"/>
    </row>
    <row r="178" spans="2:18" ht="18.75" x14ac:dyDescent="0.3">
      <c r="B178" s="5"/>
      <c r="Q178" s="5"/>
      <c r="R178" s="5"/>
    </row>
    <row r="179" spans="2:18" ht="18.75" x14ac:dyDescent="0.3">
      <c r="B179" s="5"/>
      <c r="Q179" s="5"/>
      <c r="R179" s="5"/>
    </row>
    <row r="180" spans="2:18" ht="18.75" x14ac:dyDescent="0.3">
      <c r="Q180" s="5"/>
      <c r="R180" s="5"/>
    </row>
    <row r="181" spans="2:18" ht="18.75" x14ac:dyDescent="0.3">
      <c r="Q181" s="5"/>
      <c r="R181" s="5"/>
    </row>
  </sheetData>
  <sortState ref="O182:S195">
    <sortCondition descending="1" ref="O1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ALVAREZ IGNACIO</dc:creator>
  <cp:lastModifiedBy>ALVAREZ IGNACIO</cp:lastModifiedBy>
  <dcterms:created xsi:type="dcterms:W3CDTF">2018-02-07T15:55:30Z</dcterms:created>
  <dcterms:modified xsi:type="dcterms:W3CDTF">2018-02-09T20:48:56Z</dcterms:modified>
</cp:coreProperties>
</file>