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astillas\Downloads\"/>
    </mc:Choice>
  </mc:AlternateContent>
  <xr:revisionPtr revIDLastSave="0" documentId="10_ncr:100000_{8ACC5FB2-5B62-4B31-9C05-C64815023C8D}" xr6:coauthVersionLast="31" xr6:coauthVersionMax="31" xr10:uidLastSave="{00000000-0000-0000-0000-000000000000}"/>
  <bookViews>
    <workbookView xWindow="0" yWindow="0" windowWidth="26083" windowHeight="10501" firstSheet="10" activeTab="17" xr2:uid="{00000000-000D-0000-FFFF-FFFF00000000}"/>
  </bookViews>
  <sheets>
    <sheet name="8040_335027" sheetId="1" r:id="rId1"/>
    <sheet name="8043_335841" sheetId="2" r:id="rId2"/>
    <sheet name="8046_335841" sheetId="3" r:id="rId3"/>
    <sheet name="8049_337055" sheetId="4" r:id="rId4"/>
    <sheet name="8052_338153" sheetId="5" r:id="rId5"/>
    <sheet name="8056_338153" sheetId="6" r:id="rId6"/>
    <sheet name="8058_338766" sheetId="7" r:id="rId7"/>
    <sheet name="8060_338766" sheetId="8" r:id="rId8"/>
    <sheet name="8063_339978" sheetId="9" r:id="rId9"/>
    <sheet name="8066_339978" sheetId="10" r:id="rId10"/>
    <sheet name="8069_34118" sheetId="11" r:id="rId11"/>
    <sheet name="8072_34118" sheetId="12" r:id="rId12"/>
    <sheet name="8077_342363" sheetId="13" r:id="rId13"/>
    <sheet name="8083_343766" sheetId="14" r:id="rId14"/>
    <sheet name="8085_343766" sheetId="15" r:id="rId15"/>
    <sheet name="8088_345359" sheetId="16" r:id="rId16"/>
    <sheet name="8091_345359" sheetId="17" r:id="rId17"/>
    <sheet name="8094_346762" sheetId="18" r:id="rId18"/>
  </sheets>
  <externalReferences>
    <externalReference r:id="rId19"/>
  </externalReferenc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8" l="1"/>
  <c r="E12" i="18"/>
  <c r="E11" i="18"/>
  <c r="E9" i="18"/>
  <c r="E16" i="17"/>
  <c r="E15" i="17"/>
  <c r="E14" i="17"/>
  <c r="E13" i="17"/>
  <c r="E12" i="17"/>
  <c r="E11" i="17"/>
  <c r="E10" i="17"/>
  <c r="E9" i="17"/>
  <c r="E8" i="17"/>
  <c r="E7" i="17"/>
  <c r="E4" i="17"/>
  <c r="E3" i="17"/>
  <c r="E3" i="18"/>
  <c r="D38" i="18"/>
  <c r="E38" i="18" s="1"/>
  <c r="C38" i="18"/>
  <c r="B38" i="18"/>
  <c r="E37" i="18"/>
  <c r="D37" i="18"/>
  <c r="D36" i="18"/>
  <c r="E36" i="18" s="1"/>
  <c r="E35" i="18"/>
  <c r="D35" i="18"/>
  <c r="D34" i="18"/>
  <c r="E34" i="18" s="1"/>
  <c r="E33" i="18"/>
  <c r="D33" i="18"/>
  <c r="D32" i="18"/>
  <c r="E32" i="18" s="1"/>
  <c r="E31" i="18"/>
  <c r="D31" i="18"/>
  <c r="B28" i="18"/>
  <c r="D27" i="18"/>
  <c r="E27" i="18" s="1"/>
  <c r="E26" i="18"/>
  <c r="D26" i="18"/>
  <c r="C25" i="18"/>
  <c r="D25" i="18" s="1"/>
  <c r="E25" i="18" s="1"/>
  <c r="E24" i="18"/>
  <c r="D24" i="18"/>
  <c r="C23" i="18"/>
  <c r="C28" i="18" s="1"/>
  <c r="D28" i="18" s="1"/>
  <c r="E28" i="18" s="1"/>
  <c r="D22" i="18"/>
  <c r="E22" i="18" s="1"/>
  <c r="D21" i="18"/>
  <c r="E21" i="18" s="1"/>
  <c r="D20" i="18"/>
  <c r="E20" i="18" s="1"/>
  <c r="D19" i="18"/>
  <c r="E19" i="18" s="1"/>
  <c r="C16" i="18"/>
  <c r="I12" i="18" s="1"/>
  <c r="B16" i="18"/>
  <c r="D15" i="18"/>
  <c r="D14" i="18"/>
  <c r="E14" i="18" s="1"/>
  <c r="D13" i="18"/>
  <c r="E13" i="18" s="1"/>
  <c r="D12" i="18"/>
  <c r="D11" i="18"/>
  <c r="D10" i="18"/>
  <c r="E10" i="18" s="1"/>
  <c r="D9" i="18"/>
  <c r="D8" i="18"/>
  <c r="E8" i="18" s="1"/>
  <c r="D7" i="18"/>
  <c r="E7" i="18" s="1"/>
  <c r="D4" i="18"/>
  <c r="E4" i="18" s="1"/>
  <c r="D3" i="18"/>
  <c r="I7" i="18" l="1"/>
  <c r="I10" i="18"/>
  <c r="I5" i="18"/>
  <c r="I6" i="18"/>
  <c r="I14" i="18"/>
  <c r="I11" i="18"/>
  <c r="D23" i="18"/>
  <c r="E23" i="18" s="1"/>
  <c r="I9" i="18"/>
  <c r="I13" i="18"/>
  <c r="D16" i="18"/>
  <c r="E16" i="18" s="1"/>
  <c r="I8" i="18"/>
  <c r="D38" i="17"/>
  <c r="E38" i="17" s="1"/>
  <c r="C38" i="17"/>
  <c r="B38" i="17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31" i="17"/>
  <c r="E31" i="17" s="1"/>
  <c r="B28" i="17"/>
  <c r="D27" i="17"/>
  <c r="E27" i="17" s="1"/>
  <c r="D26" i="17"/>
  <c r="E26" i="17" s="1"/>
  <c r="D25" i="17"/>
  <c r="E25" i="17" s="1"/>
  <c r="C25" i="17"/>
  <c r="E24" i="17"/>
  <c r="D24" i="17"/>
  <c r="C23" i="17"/>
  <c r="C28" i="17" s="1"/>
  <c r="D28" i="17" s="1"/>
  <c r="E28" i="17" s="1"/>
  <c r="D22" i="17"/>
  <c r="E22" i="17" s="1"/>
  <c r="D21" i="17"/>
  <c r="E21" i="17" s="1"/>
  <c r="D20" i="17"/>
  <c r="E20" i="17" s="1"/>
  <c r="D19" i="17"/>
  <c r="E19" i="17" s="1"/>
  <c r="C16" i="17"/>
  <c r="I14" i="17" s="1"/>
  <c r="B16" i="17"/>
  <c r="D15" i="17"/>
  <c r="D14" i="17"/>
  <c r="D13" i="17"/>
  <c r="D12" i="17"/>
  <c r="D11" i="17"/>
  <c r="D10" i="17"/>
  <c r="D9" i="17"/>
  <c r="D8" i="17"/>
  <c r="D7" i="17"/>
  <c r="D4" i="17"/>
  <c r="D3" i="17"/>
  <c r="I6" i="17" l="1"/>
  <c r="I8" i="17"/>
  <c r="I7" i="17"/>
  <c r="I5" i="17"/>
  <c r="I9" i="17"/>
  <c r="I11" i="17"/>
  <c r="I13" i="17"/>
  <c r="D16" i="17"/>
  <c r="I10" i="17"/>
  <c r="I12" i="17"/>
  <c r="D23" i="17"/>
  <c r="E23" i="17" s="1"/>
  <c r="E15" i="16"/>
  <c r="E14" i="16"/>
  <c r="E12" i="16"/>
  <c r="E11" i="16"/>
  <c r="E10" i="16"/>
  <c r="E4" i="16"/>
  <c r="D38" i="16"/>
  <c r="E38" i="16" s="1"/>
  <c r="C38" i="16"/>
  <c r="B38" i="16"/>
  <c r="D37" i="16"/>
  <c r="E37" i="16" s="1"/>
  <c r="E36" i="16"/>
  <c r="D36" i="16"/>
  <c r="D35" i="16"/>
  <c r="E35" i="16" s="1"/>
  <c r="E34" i="16"/>
  <c r="D34" i="16"/>
  <c r="D33" i="16"/>
  <c r="E33" i="16" s="1"/>
  <c r="E32" i="16"/>
  <c r="D32" i="16"/>
  <c r="D31" i="16"/>
  <c r="E31" i="16" s="1"/>
  <c r="B28" i="16"/>
  <c r="E27" i="16"/>
  <c r="D27" i="16"/>
  <c r="D26" i="16"/>
  <c r="E26" i="16" s="1"/>
  <c r="E25" i="16"/>
  <c r="D25" i="16"/>
  <c r="C25" i="16"/>
  <c r="D24" i="16"/>
  <c r="E24" i="16" s="1"/>
  <c r="C23" i="16"/>
  <c r="C28" i="16" s="1"/>
  <c r="D28" i="16" s="1"/>
  <c r="E28" i="16" s="1"/>
  <c r="E22" i="16"/>
  <c r="D22" i="16"/>
  <c r="D21" i="16"/>
  <c r="E21" i="16" s="1"/>
  <c r="E20" i="16"/>
  <c r="D20" i="16"/>
  <c r="D19" i="16"/>
  <c r="E19" i="16" s="1"/>
  <c r="C16" i="16"/>
  <c r="I13" i="16" s="1"/>
  <c r="B16" i="16"/>
  <c r="D15" i="16"/>
  <c r="D14" i="16"/>
  <c r="D13" i="16"/>
  <c r="E13" i="16" s="1"/>
  <c r="D12" i="16"/>
  <c r="D11" i="16"/>
  <c r="D10" i="16"/>
  <c r="D9" i="16"/>
  <c r="E9" i="16" s="1"/>
  <c r="D8" i="16"/>
  <c r="E8" i="16" s="1"/>
  <c r="D7" i="16"/>
  <c r="E7" i="16" s="1"/>
  <c r="D4" i="16"/>
  <c r="D3" i="16"/>
  <c r="E3" i="16" s="1"/>
  <c r="I14" i="16" l="1"/>
  <c r="I7" i="16"/>
  <c r="I6" i="16"/>
  <c r="I9" i="16"/>
  <c r="I5" i="16"/>
  <c r="I12" i="16"/>
  <c r="I8" i="16"/>
  <c r="I10" i="16"/>
  <c r="I11" i="16"/>
  <c r="D16" i="16"/>
  <c r="E16" i="16" s="1"/>
  <c r="D23" i="16"/>
  <c r="E23" i="16" s="1"/>
  <c r="E14" i="15"/>
  <c r="E12" i="15"/>
  <c r="E11" i="15"/>
  <c r="E10" i="15"/>
  <c r="E8" i="15"/>
  <c r="E7" i="15"/>
  <c r="C38" i="15"/>
  <c r="D38" i="15" s="1"/>
  <c r="E38" i="15" s="1"/>
  <c r="B38" i="15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D31" i="15"/>
  <c r="E31" i="15" s="1"/>
  <c r="B28" i="15"/>
  <c r="D27" i="15"/>
  <c r="E27" i="15" s="1"/>
  <c r="D26" i="15"/>
  <c r="E26" i="15" s="1"/>
  <c r="D25" i="15"/>
  <c r="E25" i="15" s="1"/>
  <c r="C25" i="15"/>
  <c r="D24" i="15"/>
  <c r="E24" i="15" s="1"/>
  <c r="C23" i="15"/>
  <c r="C28" i="15" s="1"/>
  <c r="D28" i="15" s="1"/>
  <c r="E28" i="15" s="1"/>
  <c r="D22" i="15"/>
  <c r="E22" i="15" s="1"/>
  <c r="D21" i="15"/>
  <c r="E21" i="15" s="1"/>
  <c r="D20" i="15"/>
  <c r="E20" i="15" s="1"/>
  <c r="D19" i="15"/>
  <c r="E19" i="15" s="1"/>
  <c r="C16" i="15"/>
  <c r="I5" i="15" s="1"/>
  <c r="B16" i="15"/>
  <c r="D15" i="15"/>
  <c r="E15" i="15" s="1"/>
  <c r="D14" i="15"/>
  <c r="D13" i="15"/>
  <c r="E13" i="15" s="1"/>
  <c r="D12" i="15"/>
  <c r="D11" i="15"/>
  <c r="D10" i="15"/>
  <c r="D9" i="15"/>
  <c r="E9" i="15" s="1"/>
  <c r="D8" i="15"/>
  <c r="D7" i="15"/>
  <c r="D4" i="15"/>
  <c r="E4" i="15" s="1"/>
  <c r="D3" i="15"/>
  <c r="E3" i="15" s="1"/>
  <c r="D16" i="15" l="1"/>
  <c r="E16" i="15" s="1"/>
  <c r="I6" i="15"/>
  <c r="I8" i="15"/>
  <c r="I10" i="15"/>
  <c r="I12" i="15"/>
  <c r="I14" i="15"/>
  <c r="I7" i="15"/>
  <c r="I9" i="15"/>
  <c r="I11" i="15"/>
  <c r="I13" i="15"/>
  <c r="D23" i="15"/>
  <c r="E23" i="15" s="1"/>
  <c r="E15" i="14"/>
  <c r="E14" i="14"/>
  <c r="E13" i="14"/>
  <c r="E11" i="14"/>
  <c r="E10" i="14"/>
  <c r="E7" i="14"/>
  <c r="C38" i="14"/>
  <c r="D38" i="14" s="1"/>
  <c r="E38" i="14" s="1"/>
  <c r="B38" i="14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B28" i="14"/>
  <c r="D27" i="14"/>
  <c r="E27" i="14" s="1"/>
  <c r="E26" i="14"/>
  <c r="D26" i="14"/>
  <c r="D25" i="14"/>
  <c r="E25" i="14" s="1"/>
  <c r="C25" i="14"/>
  <c r="D24" i="14"/>
  <c r="E24" i="14" s="1"/>
  <c r="E23" i="14"/>
  <c r="D23" i="14"/>
  <c r="C23" i="14"/>
  <c r="C28" i="14" s="1"/>
  <c r="D28" i="14" s="1"/>
  <c r="E28" i="14" s="1"/>
  <c r="D22" i="14"/>
  <c r="E22" i="14" s="1"/>
  <c r="E21" i="14"/>
  <c r="D21" i="14"/>
  <c r="D20" i="14"/>
  <c r="E20" i="14" s="1"/>
  <c r="E19" i="14"/>
  <c r="D19" i="14"/>
  <c r="C16" i="14"/>
  <c r="I11" i="14" s="1"/>
  <c r="B16" i="14"/>
  <c r="D15" i="14"/>
  <c r="D14" i="14"/>
  <c r="D13" i="14"/>
  <c r="D12" i="14"/>
  <c r="E12" i="14" s="1"/>
  <c r="D11" i="14"/>
  <c r="D10" i="14"/>
  <c r="D9" i="14"/>
  <c r="E9" i="14" s="1"/>
  <c r="D8" i="14"/>
  <c r="E8" i="14" s="1"/>
  <c r="D7" i="14"/>
  <c r="D4" i="14"/>
  <c r="E4" i="14" s="1"/>
  <c r="D3" i="14"/>
  <c r="E3" i="14" s="1"/>
  <c r="I14" i="14" l="1"/>
  <c r="I6" i="14"/>
  <c r="I9" i="14"/>
  <c r="I12" i="14"/>
  <c r="I8" i="14"/>
  <c r="D16" i="14"/>
  <c r="E16" i="14" s="1"/>
  <c r="I10" i="14"/>
  <c r="I13" i="14"/>
  <c r="I5" i="14"/>
  <c r="I7" i="14"/>
  <c r="D38" i="13"/>
  <c r="E38" i="13" s="1"/>
  <c r="C38" i="13"/>
  <c r="B38" i="13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B28" i="13"/>
  <c r="D27" i="13"/>
  <c r="E27" i="13" s="1"/>
  <c r="D26" i="13"/>
  <c r="E26" i="13" s="1"/>
  <c r="D25" i="13"/>
  <c r="E25" i="13" s="1"/>
  <c r="C25" i="13"/>
  <c r="E24" i="13"/>
  <c r="D24" i="13"/>
  <c r="C23" i="13"/>
  <c r="C28" i="13" s="1"/>
  <c r="D28" i="13" s="1"/>
  <c r="E28" i="13" s="1"/>
  <c r="D22" i="13"/>
  <c r="E22" i="13" s="1"/>
  <c r="D21" i="13"/>
  <c r="E21" i="13" s="1"/>
  <c r="D20" i="13"/>
  <c r="E20" i="13" s="1"/>
  <c r="D19" i="13"/>
  <c r="E19" i="13" s="1"/>
  <c r="C16" i="13"/>
  <c r="I13" i="13" s="1"/>
  <c r="B16" i="13"/>
  <c r="D15" i="13"/>
  <c r="E15" i="13" s="1"/>
  <c r="D14" i="13"/>
  <c r="E14" i="13" s="1"/>
  <c r="D13" i="13"/>
  <c r="E13" i="13" s="1"/>
  <c r="I12" i="13"/>
  <c r="E12" i="13"/>
  <c r="D12" i="13"/>
  <c r="D11" i="13"/>
  <c r="E11" i="13" s="1"/>
  <c r="D10" i="13"/>
  <c r="E10" i="13" s="1"/>
  <c r="I9" i="13"/>
  <c r="D9" i="13"/>
  <c r="E9" i="13" s="1"/>
  <c r="I8" i="13"/>
  <c r="D8" i="13"/>
  <c r="E8" i="13" s="1"/>
  <c r="I7" i="13"/>
  <c r="D7" i="13"/>
  <c r="E7" i="13" s="1"/>
  <c r="I6" i="13"/>
  <c r="I5" i="13"/>
  <c r="D4" i="13"/>
  <c r="E4" i="13" s="1"/>
  <c r="D3" i="13"/>
  <c r="E3" i="13" s="1"/>
  <c r="I11" i="13" l="1"/>
  <c r="I10" i="13"/>
  <c r="I14" i="13"/>
  <c r="D16" i="13"/>
  <c r="E16" i="13" s="1"/>
  <c r="D23" i="13"/>
  <c r="E23" i="13" s="1"/>
  <c r="E16" i="12"/>
  <c r="E15" i="12"/>
  <c r="E14" i="12"/>
  <c r="E13" i="12"/>
  <c r="E12" i="12"/>
  <c r="E11" i="12"/>
  <c r="E10" i="12"/>
  <c r="E9" i="12"/>
  <c r="E8" i="12"/>
  <c r="E7" i="12"/>
  <c r="E4" i="12"/>
  <c r="E3" i="12"/>
  <c r="E28" i="12"/>
  <c r="E27" i="12"/>
  <c r="E26" i="12"/>
  <c r="E25" i="12"/>
  <c r="E24" i="12"/>
  <c r="E23" i="12"/>
  <c r="E22" i="12"/>
  <c r="E21" i="12"/>
  <c r="E20" i="12"/>
  <c r="E19" i="12"/>
  <c r="C38" i="12"/>
  <c r="D38" i="12" s="1"/>
  <c r="E38" i="12" s="1"/>
  <c r="B38" i="12"/>
  <c r="D37" i="12"/>
  <c r="E37" i="12" s="1"/>
  <c r="E36" i="12"/>
  <c r="D36" i="12"/>
  <c r="D35" i="12"/>
  <c r="E35" i="12" s="1"/>
  <c r="E34" i="12"/>
  <c r="D34" i="12"/>
  <c r="D33" i="12"/>
  <c r="E33" i="12" s="1"/>
  <c r="E32" i="12"/>
  <c r="D32" i="12"/>
  <c r="D31" i="12"/>
  <c r="E31" i="12" s="1"/>
  <c r="B28" i="12"/>
  <c r="D27" i="12"/>
  <c r="D26" i="12"/>
  <c r="C25" i="12"/>
  <c r="D25" i="12" s="1"/>
  <c r="D24" i="12"/>
  <c r="C23" i="12"/>
  <c r="C28" i="12" s="1"/>
  <c r="D28" i="12" s="1"/>
  <c r="D22" i="12"/>
  <c r="D21" i="12"/>
  <c r="D20" i="12"/>
  <c r="D19" i="12"/>
  <c r="C16" i="12"/>
  <c r="D16" i="12" s="1"/>
  <c r="B16" i="12"/>
  <c r="D15" i="12"/>
  <c r="I14" i="12"/>
  <c r="D14" i="12"/>
  <c r="D13" i="12"/>
  <c r="I12" i="12"/>
  <c r="D12" i="12"/>
  <c r="I11" i="12"/>
  <c r="D11" i="12"/>
  <c r="I10" i="12"/>
  <c r="D10" i="12"/>
  <c r="D9" i="12"/>
  <c r="I8" i="12"/>
  <c r="D8" i="12"/>
  <c r="I7" i="12"/>
  <c r="D7" i="12"/>
  <c r="I6" i="12"/>
  <c r="I5" i="12"/>
  <c r="D4" i="12"/>
  <c r="D3" i="12"/>
  <c r="D23" i="12" l="1"/>
  <c r="I9" i="12"/>
  <c r="I13" i="12"/>
  <c r="E23" i="11"/>
  <c r="E27" i="11"/>
  <c r="E26" i="11"/>
  <c r="E25" i="11"/>
  <c r="E21" i="11"/>
  <c r="E20" i="11"/>
  <c r="D38" i="11"/>
  <c r="E38" i="11" s="1"/>
  <c r="C38" i="11"/>
  <c r="B38" i="1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B28" i="11"/>
  <c r="D27" i="11"/>
  <c r="D26" i="11"/>
  <c r="C25" i="11"/>
  <c r="D25" i="11" s="1"/>
  <c r="D24" i="11"/>
  <c r="E24" i="11" s="1"/>
  <c r="C23" i="11"/>
  <c r="C28" i="11" s="1"/>
  <c r="D28" i="11" s="1"/>
  <c r="D22" i="11"/>
  <c r="D21" i="11"/>
  <c r="D20" i="11"/>
  <c r="D19" i="11"/>
  <c r="E19" i="11" s="1"/>
  <c r="C16" i="11"/>
  <c r="I12" i="11" s="1"/>
  <c r="B16" i="11"/>
  <c r="D15" i="11"/>
  <c r="E15" i="11" s="1"/>
  <c r="I14" i="11"/>
  <c r="E14" i="11"/>
  <c r="D14" i="11"/>
  <c r="D13" i="11"/>
  <c r="E13" i="11" s="1"/>
  <c r="D12" i="11"/>
  <c r="E12" i="11" s="1"/>
  <c r="I11" i="11"/>
  <c r="D11" i="11"/>
  <c r="E11" i="11" s="1"/>
  <c r="I10" i="11"/>
  <c r="E10" i="11"/>
  <c r="D10" i="11"/>
  <c r="D9" i="11"/>
  <c r="E9" i="11" s="1"/>
  <c r="D8" i="11"/>
  <c r="E8" i="11" s="1"/>
  <c r="I7" i="11"/>
  <c r="D7" i="11"/>
  <c r="E7" i="11" s="1"/>
  <c r="I6" i="11"/>
  <c r="I5" i="11"/>
  <c r="D4" i="11"/>
  <c r="E4" i="11" s="1"/>
  <c r="D3" i="11"/>
  <c r="E3" i="11" s="1"/>
  <c r="D23" i="11" l="1"/>
  <c r="I9" i="11"/>
  <c r="I13" i="11"/>
  <c r="D16" i="11"/>
  <c r="E16" i="11" s="1"/>
  <c r="I8" i="11"/>
  <c r="D4" i="10"/>
  <c r="D3" i="10"/>
  <c r="E38" i="10"/>
  <c r="E4" i="10"/>
  <c r="E3" i="10"/>
  <c r="E16" i="10"/>
  <c r="E15" i="10"/>
  <c r="E14" i="10"/>
  <c r="E13" i="10"/>
  <c r="E12" i="10"/>
  <c r="E11" i="10"/>
  <c r="E10" i="10"/>
  <c r="E9" i="10"/>
  <c r="E8" i="10"/>
  <c r="E7" i="10"/>
  <c r="E27" i="10" l="1"/>
  <c r="E26" i="10"/>
  <c r="E25" i="10"/>
  <c r="E24" i="10"/>
  <c r="E23" i="10"/>
  <c r="E21" i="10"/>
  <c r="E20" i="10"/>
  <c r="E19" i="10"/>
  <c r="C38" i="10" l="1"/>
  <c r="B38" i="10"/>
  <c r="D38" i="10" s="1"/>
  <c r="E37" i="10"/>
  <c r="D37" i="10"/>
  <c r="D36" i="10"/>
  <c r="E36" i="10" s="1"/>
  <c r="E35" i="10"/>
  <c r="D35" i="10"/>
  <c r="D34" i="10"/>
  <c r="E34" i="10" s="1"/>
  <c r="E33" i="10"/>
  <c r="D33" i="10"/>
  <c r="D32" i="10"/>
  <c r="E32" i="10" s="1"/>
  <c r="E31" i="10"/>
  <c r="D31" i="10"/>
  <c r="B28" i="10"/>
  <c r="D27" i="10"/>
  <c r="D26" i="10"/>
  <c r="D25" i="10"/>
  <c r="C25" i="10"/>
  <c r="D24" i="10"/>
  <c r="C23" i="10"/>
  <c r="D23" i="10" s="1"/>
  <c r="D22" i="10"/>
  <c r="D21" i="10"/>
  <c r="D20" i="10"/>
  <c r="D19" i="10"/>
  <c r="C16" i="10"/>
  <c r="D16" i="10" s="1"/>
  <c r="B16" i="10"/>
  <c r="D15" i="10"/>
  <c r="I14" i="10"/>
  <c r="D14" i="10"/>
  <c r="D13" i="10"/>
  <c r="I12" i="10"/>
  <c r="D12" i="10"/>
  <c r="I11" i="10"/>
  <c r="D11" i="10"/>
  <c r="I10" i="10"/>
  <c r="D10" i="10"/>
  <c r="D9" i="10"/>
  <c r="I8" i="10"/>
  <c r="D8" i="10"/>
  <c r="I7" i="10"/>
  <c r="D7" i="10"/>
  <c r="I6" i="10"/>
  <c r="I5" i="10"/>
  <c r="E22" i="11" l="1"/>
  <c r="E22" i="10"/>
  <c r="C28" i="10"/>
  <c r="D28" i="10" s="1"/>
  <c r="I9" i="10"/>
  <c r="I13" i="10"/>
  <c r="C38" i="9"/>
  <c r="D38" i="9" s="1"/>
  <c r="E38" i="9" s="1"/>
  <c r="B38" i="9"/>
  <c r="E37" i="9"/>
  <c r="D37" i="9"/>
  <c r="D36" i="9"/>
  <c r="E36" i="9" s="1"/>
  <c r="E35" i="9"/>
  <c r="D35" i="9"/>
  <c r="D34" i="9"/>
  <c r="E34" i="9" s="1"/>
  <c r="E33" i="9"/>
  <c r="D33" i="9"/>
  <c r="D32" i="9"/>
  <c r="E32" i="9" s="1"/>
  <c r="E31" i="9"/>
  <c r="D31" i="9"/>
  <c r="B28" i="9"/>
  <c r="C27" i="9"/>
  <c r="D27" i="9" s="1"/>
  <c r="E27" i="9" s="1"/>
  <c r="D26" i="9"/>
  <c r="E26" i="9" s="1"/>
  <c r="E25" i="9"/>
  <c r="D25" i="9"/>
  <c r="C25" i="9"/>
  <c r="D24" i="9"/>
  <c r="E24" i="9" s="1"/>
  <c r="C23" i="9"/>
  <c r="C28" i="9" s="1"/>
  <c r="D28" i="9" s="1"/>
  <c r="E28" i="9" s="1"/>
  <c r="E22" i="9"/>
  <c r="D22" i="9"/>
  <c r="D21" i="9"/>
  <c r="E21" i="9" s="1"/>
  <c r="E20" i="9"/>
  <c r="D20" i="9"/>
  <c r="D19" i="9"/>
  <c r="E19" i="9" s="1"/>
  <c r="B16" i="9"/>
  <c r="D15" i="9"/>
  <c r="E15" i="9" s="1"/>
  <c r="D14" i="9"/>
  <c r="E14" i="9" s="1"/>
  <c r="E13" i="9"/>
  <c r="D13" i="9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4" i="9"/>
  <c r="E4" i="9" s="1"/>
  <c r="D3" i="9"/>
  <c r="E3" i="9" s="1"/>
  <c r="E28" i="11" l="1"/>
  <c r="E28" i="10"/>
  <c r="C16" i="9"/>
  <c r="D23" i="9"/>
  <c r="E23" i="9" s="1"/>
  <c r="E37" i="8"/>
  <c r="E36" i="8"/>
  <c r="E35" i="8"/>
  <c r="E34" i="8"/>
  <c r="E33" i="8"/>
  <c r="E32" i="8"/>
  <c r="E31" i="8"/>
  <c r="E21" i="8"/>
  <c r="E22" i="8"/>
  <c r="E23" i="8"/>
  <c r="E25" i="8"/>
  <c r="E27" i="8"/>
  <c r="C17" i="7"/>
  <c r="B17" i="7"/>
  <c r="E8" i="8"/>
  <c r="E10" i="8"/>
  <c r="E12" i="8"/>
  <c r="E13" i="8"/>
  <c r="E14" i="8"/>
  <c r="E15" i="8"/>
  <c r="E7" i="8"/>
  <c r="E4" i="8"/>
  <c r="E3" i="8"/>
  <c r="D3" i="8"/>
  <c r="D4" i="8"/>
  <c r="C7" i="8"/>
  <c r="D7" i="8" s="1"/>
  <c r="C8" i="8"/>
  <c r="D8" i="8"/>
  <c r="C9" i="8"/>
  <c r="D9" i="8" s="1"/>
  <c r="C10" i="8"/>
  <c r="D10" i="8"/>
  <c r="C11" i="8"/>
  <c r="D11" i="8" s="1"/>
  <c r="C12" i="8"/>
  <c r="D12" i="8"/>
  <c r="D13" i="8"/>
  <c r="D14" i="8"/>
  <c r="C15" i="8"/>
  <c r="B16" i="8"/>
  <c r="C16" i="8"/>
  <c r="I5" i="8" s="1"/>
  <c r="D19" i="8"/>
  <c r="E19" i="8" s="1"/>
  <c r="D20" i="8"/>
  <c r="E20" i="8" s="1"/>
  <c r="D21" i="8"/>
  <c r="D22" i="8"/>
  <c r="C23" i="8"/>
  <c r="D23" i="8" s="1"/>
  <c r="D24" i="8"/>
  <c r="E24" i="8" s="1"/>
  <c r="C25" i="8"/>
  <c r="D25" i="8" s="1"/>
  <c r="D26" i="8"/>
  <c r="E26" i="8" s="1"/>
  <c r="C27" i="8"/>
  <c r="D27" i="8"/>
  <c r="B28" i="8"/>
  <c r="D31" i="8"/>
  <c r="D32" i="8"/>
  <c r="D33" i="8"/>
  <c r="D34" i="8"/>
  <c r="D35" i="8"/>
  <c r="D36" i="8"/>
  <c r="D37" i="8"/>
  <c r="B38" i="8"/>
  <c r="C38" i="8"/>
  <c r="I14" i="9" l="1"/>
  <c r="I5" i="9"/>
  <c r="D16" i="9"/>
  <c r="E16" i="9" s="1"/>
  <c r="I12" i="9"/>
  <c r="I11" i="9"/>
  <c r="I10" i="9"/>
  <c r="I9" i="9"/>
  <c r="I8" i="9"/>
  <c r="I7" i="9"/>
  <c r="I6" i="9"/>
  <c r="I13" i="9"/>
  <c r="D17" i="7"/>
  <c r="E16" i="8" s="1"/>
  <c r="D38" i="8"/>
  <c r="E38" i="8" s="1"/>
  <c r="D15" i="8"/>
  <c r="C28" i="8"/>
  <c r="D28" i="8" s="1"/>
  <c r="E28" i="8" s="1"/>
  <c r="I14" i="8"/>
  <c r="I12" i="8"/>
  <c r="I11" i="8"/>
  <c r="I10" i="8"/>
  <c r="I9" i="8"/>
  <c r="I8" i="8"/>
  <c r="I7" i="8"/>
  <c r="I6" i="8"/>
  <c r="D16" i="8"/>
  <c r="I13" i="8"/>
  <c r="E4" i="7"/>
  <c r="E13" i="7"/>
  <c r="C15" i="7"/>
  <c r="D10" i="7"/>
  <c r="E9" i="8" s="1"/>
  <c r="D13" i="7"/>
  <c r="E5" i="7"/>
  <c r="D37" i="7"/>
  <c r="E37" i="7"/>
  <c r="D36" i="7"/>
  <c r="E36" i="7"/>
  <c r="D35" i="7"/>
  <c r="E35" i="7"/>
  <c r="D34" i="7"/>
  <c r="E34" i="7"/>
  <c r="D33" i="7"/>
  <c r="E33" i="7"/>
  <c r="D32" i="7"/>
  <c r="E32" i="7"/>
  <c r="D31" i="7"/>
  <c r="E31" i="7"/>
  <c r="B28" i="7"/>
  <c r="D28" i="7"/>
  <c r="E28" i="7"/>
  <c r="B27" i="7"/>
  <c r="D27" i="7"/>
  <c r="E27" i="7"/>
  <c r="B26" i="7"/>
  <c r="D26" i="7"/>
  <c r="E26" i="7"/>
  <c r="B25" i="7"/>
  <c r="D25" i="7"/>
  <c r="E25" i="7"/>
  <c r="B24" i="7"/>
  <c r="D24" i="7"/>
  <c r="E24" i="7"/>
  <c r="D23" i="7"/>
  <c r="E23" i="7"/>
  <c r="D22" i="7"/>
  <c r="E22" i="7"/>
  <c r="D21" i="7"/>
  <c r="E21" i="7"/>
  <c r="D20" i="7"/>
  <c r="E20" i="7"/>
  <c r="D16" i="7"/>
  <c r="E16" i="7"/>
  <c r="D15" i="7"/>
  <c r="E15" i="7"/>
  <c r="D14" i="7"/>
  <c r="E14" i="7"/>
  <c r="D12" i="7"/>
  <c r="E11" i="8" s="1"/>
  <c r="E12" i="7"/>
  <c r="D11" i="7"/>
  <c r="E11" i="7"/>
  <c r="B9" i="7"/>
  <c r="D9" i="7"/>
  <c r="B8" i="7"/>
  <c r="D8" i="7"/>
  <c r="D5" i="7"/>
  <c r="D4" i="7"/>
  <c r="D5" i="6"/>
  <c r="B36" i="5"/>
  <c r="D36" i="5"/>
  <c r="E5" i="6"/>
  <c r="D4" i="6"/>
  <c r="B35" i="5"/>
  <c r="D35" i="5"/>
  <c r="E4" i="6"/>
  <c r="D36" i="6"/>
  <c r="D32" i="5"/>
  <c r="E36" i="6"/>
  <c r="D35" i="6"/>
  <c r="D31" i="5"/>
  <c r="E35" i="6"/>
  <c r="D34" i="6"/>
  <c r="D30" i="5"/>
  <c r="E34" i="6"/>
  <c r="D33" i="6"/>
  <c r="D29" i="5"/>
  <c r="E33" i="6"/>
  <c r="D32" i="6"/>
  <c r="D28" i="5"/>
  <c r="E32" i="6"/>
  <c r="D31" i="6"/>
  <c r="D27" i="5"/>
  <c r="E31" i="6"/>
  <c r="D30" i="6"/>
  <c r="D26" i="5"/>
  <c r="E30" i="6"/>
  <c r="B27" i="6"/>
  <c r="D27" i="6"/>
  <c r="B23" i="5"/>
  <c r="D23" i="5"/>
  <c r="E27" i="6"/>
  <c r="B26" i="6"/>
  <c r="D26" i="6"/>
  <c r="B22" i="5"/>
  <c r="D22" i="5"/>
  <c r="E26" i="6"/>
  <c r="B25" i="6"/>
  <c r="D25" i="6"/>
  <c r="B21" i="5"/>
  <c r="D21" i="5"/>
  <c r="E25" i="6"/>
  <c r="B24" i="6"/>
  <c r="D24" i="6"/>
  <c r="B20" i="5"/>
  <c r="D20" i="5"/>
  <c r="E24" i="6"/>
  <c r="B23" i="6"/>
  <c r="D23" i="6"/>
  <c r="B19" i="5"/>
  <c r="D19" i="5"/>
  <c r="E23" i="6"/>
  <c r="D22" i="6"/>
  <c r="B18" i="5"/>
  <c r="D18" i="5"/>
  <c r="E22" i="6"/>
  <c r="D21" i="6"/>
  <c r="B17" i="5"/>
  <c r="D17" i="5"/>
  <c r="E21" i="6"/>
  <c r="D20" i="6"/>
  <c r="B16" i="5"/>
  <c r="D16" i="5"/>
  <c r="E20" i="6"/>
  <c r="D19" i="6"/>
  <c r="B15" i="5"/>
  <c r="D15" i="5"/>
  <c r="E19" i="6"/>
  <c r="C16" i="6"/>
  <c r="B16" i="6"/>
  <c r="D16" i="6"/>
  <c r="B12" i="5"/>
  <c r="C12" i="5"/>
  <c r="D12" i="5"/>
  <c r="E16" i="6"/>
  <c r="C15" i="6"/>
  <c r="B15" i="6"/>
  <c r="D15" i="6"/>
  <c r="B11" i="5"/>
  <c r="C11" i="5"/>
  <c r="D11" i="5"/>
  <c r="E15" i="6"/>
  <c r="D14" i="6"/>
  <c r="B10" i="5"/>
  <c r="D10" i="5"/>
  <c r="E14" i="6"/>
  <c r="D13" i="6"/>
  <c r="B9" i="5"/>
  <c r="D9" i="5"/>
  <c r="E13" i="6"/>
  <c r="B12" i="6"/>
  <c r="D12" i="6"/>
  <c r="B8" i="5"/>
  <c r="D8" i="5"/>
  <c r="E12" i="6"/>
  <c r="B11" i="6"/>
  <c r="D11" i="6"/>
  <c r="B7" i="5"/>
  <c r="D7" i="5"/>
  <c r="E11" i="6"/>
  <c r="B10" i="6"/>
  <c r="D10" i="6"/>
  <c r="B6" i="5"/>
  <c r="D6" i="5"/>
  <c r="E10" i="6"/>
  <c r="B9" i="6"/>
  <c r="D9" i="6"/>
  <c r="B5" i="5"/>
  <c r="D5" i="5"/>
  <c r="E9" i="6"/>
  <c r="B8" i="6"/>
  <c r="D8" i="6"/>
  <c r="B4" i="5"/>
  <c r="D4" i="5"/>
  <c r="E8" i="6"/>
  <c r="D30" i="4"/>
  <c r="D29" i="4"/>
  <c r="D28" i="4"/>
  <c r="D27" i="4"/>
  <c r="D26" i="4"/>
  <c r="D25" i="4"/>
  <c r="D24" i="4"/>
  <c r="D13" i="4"/>
  <c r="D10" i="4"/>
  <c r="D9" i="4"/>
  <c r="D8" i="4"/>
  <c r="D7" i="4"/>
  <c r="D6" i="4"/>
  <c r="D5" i="4"/>
  <c r="D4" i="4"/>
  <c r="D20" i="4"/>
  <c r="D21" i="4"/>
  <c r="D19" i="4"/>
  <c r="D18" i="4"/>
  <c r="D17" i="4"/>
  <c r="D16" i="4"/>
  <c r="D15" i="4"/>
  <c r="D14" i="4"/>
  <c r="D34" i="4"/>
  <c r="D33" i="4"/>
  <c r="D33" i="3"/>
  <c r="D32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0" i="3"/>
  <c r="D9" i="3"/>
  <c r="D8" i="3"/>
  <c r="D7" i="3"/>
  <c r="D6" i="3"/>
  <c r="D5" i="3"/>
  <c r="D4" i="3"/>
  <c r="D33" i="2"/>
  <c r="D32" i="2"/>
  <c r="D29" i="2"/>
  <c r="D28" i="2"/>
  <c r="D27" i="2"/>
  <c r="D26" i="2"/>
  <c r="D25" i="2"/>
  <c r="D24" i="2"/>
  <c r="D23" i="2"/>
  <c r="D20" i="2"/>
  <c r="D19" i="2"/>
  <c r="D18" i="2"/>
  <c r="D17" i="2"/>
  <c r="D16" i="2"/>
  <c r="D15" i="2"/>
  <c r="D14" i="2"/>
  <c r="D13" i="2"/>
  <c r="D10" i="2"/>
  <c r="D9" i="2"/>
  <c r="D8" i="2"/>
  <c r="D7" i="2"/>
  <c r="D6" i="2"/>
  <c r="D5" i="2"/>
  <c r="D4" i="2"/>
  <c r="D8" i="1"/>
  <c r="D19" i="1"/>
  <c r="D32" i="1"/>
  <c r="D31" i="1"/>
  <c r="D28" i="1"/>
  <c r="D27" i="1"/>
  <c r="D26" i="1"/>
  <c r="D25" i="1"/>
  <c r="D24" i="1"/>
  <c r="D23" i="1"/>
  <c r="D22" i="1"/>
  <c r="D18" i="1"/>
  <c r="D17" i="1"/>
  <c r="D16" i="1"/>
  <c r="D15" i="1"/>
  <c r="D14" i="1"/>
  <c r="D13" i="1"/>
  <c r="D12" i="1"/>
  <c r="D9" i="1"/>
  <c r="D7" i="1"/>
  <c r="D6" i="1"/>
  <c r="D5" i="1"/>
  <c r="D4" i="1"/>
  <c r="D3" i="1"/>
  <c r="E10" i="7" l="1"/>
  <c r="E9" i="7"/>
  <c r="E8" i="7"/>
</calcChain>
</file>

<file path=xl/sharedStrings.xml><?xml version="1.0" encoding="utf-8"?>
<sst xmlns="http://schemas.openxmlformats.org/spreadsheetml/2006/main" count="504" uniqueCount="37">
  <si>
    <t>Strike Level 1 (CVSS 10)</t>
  </si>
  <si>
    <t>Blocked</t>
  </si>
  <si>
    <t>Total</t>
  </si>
  <si>
    <t>Percent Blocked</t>
  </si>
  <si>
    <t>Strike Level 2 (CVSS 7.0 - 9.9)</t>
  </si>
  <si>
    <t>Strike Level 3 (0 to 6.9)</t>
  </si>
  <si>
    <t>Critical Strikes (All Years) Comcast</t>
  </si>
  <si>
    <t>All Years Best Practice</t>
  </si>
  <si>
    <t>All Years Vuln Only</t>
  </si>
  <si>
    <t>*</t>
  </si>
  <si>
    <t>Breaking Point Year   Content 8040-4841 (July 9, 2018), strike pack version: 335027 (July 4, 2018) , platform: 5050, FW config = vuln only</t>
  </si>
  <si>
    <t>Breaking Point Year   Content 8043-4857 (July17, 2018), strike pack version: 335841 (July 17, 2018) , platform: 5050, OS: 8.1.2, FW config = vuln only (block all)</t>
  </si>
  <si>
    <t>Breaking Point Year   Content 8046-4875 (July 25, 2018), strike pack version: 335841 (July 17, 2018) , platform: 5050, OS: 8.1.2, FW config = vuln only (block all)</t>
  </si>
  <si>
    <t>Critical Strikes (All Years)</t>
  </si>
  <si>
    <t>Breaking Point Year   Content 8049-4897 (8/6/18), strike pack version: 337055 (July 30, 2018) , platform: 5220, OS: 8.1.2, FW config = vuln only (block all)</t>
  </si>
  <si>
    <t>Breaking Point Year   Content 8052-4911 (8/14/18), strike pack version: 338153 (August 14, 2018) , 
platform: 5220, OS: 8.1.2, FW config = vuln only (block all)</t>
  </si>
  <si>
    <t>Breaking Point Year   Content 8056-4940 (8/22/18), strike pack version: 338153 (August 21, 2018) , 
platform: 5220, OS: 8.1.2, FW config = vuln only (block all)</t>
  </si>
  <si>
    <t>Improvement from last week</t>
  </si>
  <si>
    <t>Breaking Point Year   Content 8058-4958 (08/28/18), strike pack version:  338766 (August 28, 2018) , platform: 5220, OS: 8.1.3, FW config = vuln only (block all)</t>
  </si>
  <si>
    <t>DONE</t>
  </si>
  <si>
    <t>SL-1  Blocked %</t>
  </si>
  <si>
    <t>Actual</t>
  </si>
  <si>
    <t>Date</t>
  </si>
  <si>
    <t>SL-1 Planned</t>
  </si>
  <si>
    <t>SL-1 Acutal</t>
  </si>
  <si>
    <t>Overall</t>
  </si>
  <si>
    <t>Breaking Point Year   Content 8060-4966 (9/4/18), strike pack version: 338766 (August 28, 2018) , 
platform: 5220, OS: 8.1.3, FW config = vuln only (block all)</t>
  </si>
  <si>
    <t>Breaking Point Year   Content 8063-4980 (09/10/18), strike pack version: 339978 (September 11, 2018) , 
platform: 5220, OS: 8.1.3, FW config = vuln only (block all)</t>
  </si>
  <si>
    <t>Breaking Point Year   Content 8066-5010 (09/18/18), strike pack version: 339978 (September 11, 2018) , 
platform: 5220, OS: 8.1.3, FW config = vuln only (block all)</t>
  </si>
  <si>
    <t>Breaking Point Year   Content 8069-5027 (09/24/18), strike pack version: 34118 (September 25, 2018) , 
platform: 5220, OS: 8.1.3, FW config = vuln only (block all)</t>
  </si>
  <si>
    <t>Breaking Point Year   Content 8072-5053 (10/1/18), strike pack version: 34118 (September 25, 2018) , 
platform: 5220, OS: 8.1.3, FW config = vuln only (block all)</t>
  </si>
  <si>
    <t>Breaking Point Year   Content 8077-5070 (10/09/18), strike pack version: 342363 (October 9, 2018) , 
platform: 5220, OS: 8.1.3, FW config = vuln only (block all)</t>
  </si>
  <si>
    <t>Breaking Point Year   Content 8083-5105 (10/23/18), strike pack version: 343766 (October 23, 2018) , 
platform: 5220, OS: 8.1.3, FW config = vuln only (block all)</t>
  </si>
  <si>
    <t>Breaking Point Year   Content 8085-5114 (10/31/18), strike pack version: 343766 (October 23, 2018) , 
platform: 5220, OS: 8.1.3, FW config = vuln only (block all)</t>
  </si>
  <si>
    <t>Breaking Point Year   Content 8088-5131 (11/7/18), strike pack version: 345359 (November 6, 2018) , 
platform: 5220, OS: 8.1.3, FW config = vuln only (block all)</t>
  </si>
  <si>
    <t>Breaking Point Year   Content 8091-4157 (11/14/18), strike pack version: 345359 (November 6, 2018) , 
platform: 5220, OS: 8.1.3, FW config = vuln only (block all)</t>
  </si>
  <si>
    <t>Breaking Point Year   Content 8094-5163 (11/22/18), strike pack version: 346762 (November 20, 2018) , 
platform: 5220, OS: 9.0.0-c265, FW config = vuln only (block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</si>
</sst>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7" borderId="0" applyNumberFormat="0" applyBorder="0" applyAlignment="0" applyProtection="0"/>
  </cellStyleXfs>
  <cellXfs count="73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1" fillId="4" borderId="1" xfId="0" applyFont="1" applyFill="1" applyBorder="1"/>
    <xf numFmtId="9" fontId="1" fillId="4" borderId="1" xfId="0" applyNumberFormat="1" applyFont="1" applyFill="1" applyBorder="1"/>
    <xf numFmtId="0" fontId="2" fillId="0" borderId="1" xfId="0" applyFont="1" applyBorder="1"/>
    <xf numFmtId="9" fontId="2" fillId="3" borderId="1" xfId="0" applyNumberFormat="1" applyFont="1" applyFill="1" applyBorder="1"/>
    <xf numFmtId="9" fontId="2" fillId="5" borderId="1" xfId="0" applyNumberFormat="1" applyFont="1" applyFill="1" applyBorder="1"/>
    <xf numFmtId="9" fontId="3" fillId="2" borderId="1" xfId="0" applyNumberFormat="1" applyFont="1" applyFill="1" applyBorder="1"/>
    <xf numFmtId="9" fontId="2" fillId="0" borderId="1" xfId="0" applyNumberFormat="1" applyFont="1" applyBorder="1"/>
    <xf numFmtId="0" fontId="2" fillId="4" borderId="1" xfId="0" applyFont="1" applyFill="1" applyBorder="1"/>
    <xf numFmtId="9" fontId="2" fillId="4" borderId="1" xfId="0" applyNumberFormat="1" applyFont="1" applyFill="1" applyBorder="1"/>
    <xf numFmtId="9" fontId="3" fillId="5" borderId="1" xfId="0" applyNumberFormat="1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9" fontId="3" fillId="6" borderId="1" xfId="1" applyNumberFormat="1" applyFont="1" applyBorder="1"/>
    <xf numFmtId="9" fontId="2" fillId="2" borderId="1" xfId="0" applyNumberFormat="1" applyFont="1" applyFill="1" applyBorder="1"/>
    <xf numFmtId="0" fontId="5" fillId="0" borderId="0" xfId="2"/>
    <xf numFmtId="0" fontId="8" fillId="0" borderId="0" xfId="0" applyFont="1"/>
    <xf numFmtId="0" fontId="0" fillId="0" borderId="0" xfId="0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9" fontId="6" fillId="4" borderId="1" xfId="0" applyNumberFormat="1" applyFont="1" applyFill="1" applyBorder="1"/>
    <xf numFmtId="1" fontId="7" fillId="0" borderId="1" xfId="0" applyNumberFormat="1" applyFont="1" applyBorder="1"/>
    <xf numFmtId="0" fontId="7" fillId="0" borderId="1" xfId="0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10" fontId="9" fillId="5" borderId="1" xfId="1" applyNumberFormat="1" applyFont="1" applyFill="1" applyBorder="1"/>
    <xf numFmtId="10" fontId="7" fillId="5" borderId="1" xfId="0" applyNumberFormat="1" applyFont="1" applyFill="1" applyBorder="1"/>
    <xf numFmtId="10" fontId="7" fillId="2" borderId="1" xfId="0" applyNumberFormat="1" applyFont="1" applyFill="1" applyBorder="1"/>
    <xf numFmtId="10" fontId="9" fillId="2" borderId="1" xfId="0" applyNumberFormat="1" applyFont="1" applyFill="1" applyBorder="1"/>
    <xf numFmtId="10" fontId="9" fillId="5" borderId="1" xfId="0" applyNumberFormat="1" applyFont="1" applyFill="1" applyBorder="1"/>
    <xf numFmtId="10" fontId="7" fillId="0" borderId="0" xfId="0" applyNumberFormat="1" applyFont="1"/>
    <xf numFmtId="10" fontId="6" fillId="4" borderId="1" xfId="0" applyNumberFormat="1" applyFont="1" applyFill="1" applyBorder="1"/>
    <xf numFmtId="10" fontId="7" fillId="3" borderId="1" xfId="0" applyNumberFormat="1" applyFont="1" applyFill="1" applyBorder="1"/>
    <xf numFmtId="10" fontId="2" fillId="3" borderId="1" xfId="0" applyNumberFormat="1" applyFont="1" applyFill="1" applyBorder="1"/>
    <xf numFmtId="10" fontId="7" fillId="4" borderId="1" xfId="0" applyNumberFormat="1" applyFont="1" applyFill="1" applyBorder="1"/>
    <xf numFmtId="9" fontId="6" fillId="4" borderId="1" xfId="0" applyNumberFormat="1" applyFont="1" applyFill="1" applyBorder="1" applyAlignment="1">
      <alignment wrapText="1"/>
    </xf>
    <xf numFmtId="10" fontId="0" fillId="0" borderId="0" xfId="0" applyNumberFormat="1"/>
    <xf numFmtId="10" fontId="0" fillId="0" borderId="1" xfId="0" applyNumberFormat="1" applyBorder="1"/>
    <xf numFmtId="0" fontId="7" fillId="0" borderId="0" xfId="0" applyFont="1" applyFill="1" applyAlignment="1">
      <alignment horizontal="left"/>
    </xf>
    <xf numFmtId="16" fontId="0" fillId="0" borderId="0" xfId="0" applyNumberFormat="1"/>
    <xf numFmtId="10" fontId="0" fillId="0" borderId="0" xfId="0" applyNumberFormat="1" applyFont="1"/>
    <xf numFmtId="0" fontId="6" fillId="4" borderId="1" xfId="0" applyFont="1" applyFill="1" applyBorder="1" applyAlignment="1">
      <alignment horizontal="right" wrapText="1"/>
    </xf>
    <xf numFmtId="0" fontId="7" fillId="0" borderId="2" xfId="0" applyFont="1" applyBorder="1"/>
    <xf numFmtId="1" fontId="7" fillId="0" borderId="2" xfId="0" applyNumberFormat="1" applyFont="1" applyBorder="1"/>
    <xf numFmtId="10" fontId="0" fillId="0" borderId="3" xfId="0" applyNumberFormat="1" applyBorder="1"/>
    <xf numFmtId="10" fontId="2" fillId="0" borderId="0" xfId="0" applyNumberFormat="1" applyFont="1"/>
    <xf numFmtId="0" fontId="6" fillId="4" borderId="4" xfId="0" applyFont="1" applyFill="1" applyBorder="1" applyAlignment="1">
      <alignment horizontal="right" wrapText="1"/>
    </xf>
    <xf numFmtId="1" fontId="7" fillId="0" borderId="0" xfId="0" applyNumberFormat="1" applyFont="1" applyBorder="1"/>
    <xf numFmtId="0" fontId="7" fillId="0" borderId="0" xfId="0" applyFont="1" applyBorder="1"/>
    <xf numFmtId="10" fontId="0" fillId="0" borderId="0" xfId="0" applyNumberFormat="1" applyBorder="1"/>
    <xf numFmtId="0" fontId="6" fillId="4" borderId="0" xfId="0" applyFont="1" applyFill="1" applyBorder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0" xfId="0" applyFont="1"/>
    <xf numFmtId="10" fontId="9" fillId="2" borderId="1" xfId="3" applyNumberFormat="1" applyFont="1" applyFill="1" applyBorder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16" fontId="2" fillId="0" borderId="0" xfId="0" applyNumberFormat="1" applyFont="1" applyAlignment="1">
      <alignment horizontal="center"/>
    </xf>
    <xf numFmtId="10" fontId="9" fillId="2" borderId="1" xfId="1" applyNumberFormat="1" applyFont="1" applyFill="1" applyBorder="1"/>
  </cellXfs>
  <cellStyles count="4">
    <cellStyle name="Good" xfId="3" builtinId="26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0-40A5-AEDF-24B269550DAA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0-40A5-AEDF-24B26955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3-49C4-9C65-0BD6F9C03BB5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3-49C4-9C65-0BD6F9C0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F-40AA-B058-D5B8D60D82BF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F-40AA-B058-D5B8D60D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B77-9A80-B8C5FB46FA14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B77-9A80-B8C5FB46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2-4AE0-BC16-A274DEBFE6AF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2-4AE0-BC16-A274DEBF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F03-8EDD-15C83E38E8C1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D-4F03-8EDD-15C83E38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2-4998-B91A-9ED7BA1E8609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2-4998-B91A-9ED7BA1E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7-44AA-BD01-2B35E3E6D9B5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7-44AA-BD01-2B35E3E6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5-474E-A88B-638072726F30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5-474E-A88B-63807272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4CEE-B51E-27C100E61159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B-4CEE-B51E-27C100E6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Point SL-1 Coverage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'[1]8056_338153'!$I$5</c:f>
              <c:strCache>
                <c:ptCount val="1"/>
                <c:pt idx="0">
                  <c:v>SL-1 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'[1]8056_338153'!$I$6:$I$16</c:f>
              <c:numCache>
                <c:formatCode>General</c:formatCode>
                <c:ptCount val="11"/>
                <c:pt idx="0">
                  <c:v>0.96133720930232569</c:v>
                </c:pt>
                <c:pt idx="1">
                  <c:v>0.96715116279069779</c:v>
                </c:pt>
                <c:pt idx="2">
                  <c:v>0.96715116279069779</c:v>
                </c:pt>
                <c:pt idx="3">
                  <c:v>0.9729651162790699</c:v>
                </c:pt>
                <c:pt idx="4">
                  <c:v>0.978779069767442</c:v>
                </c:pt>
                <c:pt idx="5">
                  <c:v>0.978779069767442</c:v>
                </c:pt>
                <c:pt idx="6">
                  <c:v>0.9845930232558141</c:v>
                </c:pt>
                <c:pt idx="7">
                  <c:v>0.99040697674418621</c:v>
                </c:pt>
                <c:pt idx="8">
                  <c:v>0.99040697674418621</c:v>
                </c:pt>
                <c:pt idx="9">
                  <c:v>0.99622093023255831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D-40D1-A713-DB47EE90A6CD}"/>
            </c:ext>
          </c:extLst>
        </c:ser>
        <c:ser>
          <c:idx val="1"/>
          <c:order val="1"/>
          <c:tx>
            <c:strRef>
              <c:f>'[1]8056_338153'!$J$5</c:f>
              <c:strCache>
                <c:ptCount val="1"/>
                <c:pt idx="0">
                  <c:v>SL-1 Acutal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'[1]8056_338153'!$H$6:$H$16</c:f>
              <c:numCache>
                <c:formatCode>General</c:formatCode>
                <c:ptCount val="11"/>
                <c:pt idx="0">
                  <c:v>43355</c:v>
                </c:pt>
                <c:pt idx="1">
                  <c:v>43362</c:v>
                </c:pt>
                <c:pt idx="2">
                  <c:v>43369</c:v>
                </c:pt>
                <c:pt idx="3">
                  <c:v>43376</c:v>
                </c:pt>
                <c:pt idx="4">
                  <c:v>43383</c:v>
                </c:pt>
                <c:pt idx="5">
                  <c:v>43390</c:v>
                </c:pt>
                <c:pt idx="6">
                  <c:v>43397</c:v>
                </c:pt>
                <c:pt idx="7">
                  <c:v>43404</c:v>
                </c:pt>
                <c:pt idx="8">
                  <c:v>43411</c:v>
                </c:pt>
                <c:pt idx="9">
                  <c:v>43418</c:v>
                </c:pt>
                <c:pt idx="10">
                  <c:v>43425</c:v>
                </c:pt>
              </c:numCache>
            </c:numRef>
          </c:cat>
          <c:val>
            <c:numRef>
              <c:f>'[1]8056_338153'!$J$6:$J$16</c:f>
              <c:numCache>
                <c:formatCode>General</c:formatCode>
                <c:ptCount val="11"/>
                <c:pt idx="0">
                  <c:v>0.95550000000000002</c:v>
                </c:pt>
                <c:pt idx="1">
                  <c:v>0.95550000000000002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D-40D1-A713-DB47EE90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89792"/>
        <c:axId val="1081726144"/>
      </c:lineChart>
      <c:catAx>
        <c:axId val="10817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26144"/>
        <c:crosses val="autoZero"/>
        <c:auto val="1"/>
        <c:lblAlgn val="ctr"/>
        <c:lblOffset val="100"/>
        <c:noMultiLvlLbl val="1"/>
      </c:catAx>
      <c:valAx>
        <c:axId val="10817261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89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5BD2E-A739-44AE-9401-5F2B333F5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9BCE8-4B5B-482C-AF22-12CAF616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D6DE6-D574-4734-87C7-71146408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EE0A9-218C-47BB-8868-8837A42FB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34FF8-A358-4BCF-9112-33F992C02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0AB2A-517A-4FFF-91C9-205C3C8B3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3A2F0-933A-4893-9DBA-AAE0EB6C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0DBE9-4BE5-4434-A5C3-BD665314B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F3763-A78B-4DF9-AEF4-FF4D63A0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BC58-32F7-4300-9085-650BA33DD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11840</xdr:colOff>
      <xdr:row>1</xdr:row>
      <xdr:rowOff>592595</xdr:rowOff>
    </xdr:from>
    <xdr:to>
      <xdr:col>20</xdr:col>
      <xdr:colOff>215254</xdr:colOff>
      <xdr:row>14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F0531-0708-4922-8E65-6F0050F3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eakingPoint%20Coverag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40_335027"/>
      <sheetName val="8043_335841"/>
      <sheetName val="8046_335841"/>
      <sheetName val="8049_337055"/>
      <sheetName val="8052_338153"/>
      <sheetName val="8056_338153"/>
      <sheetName val="8058_338766"/>
      <sheetName val="8060_33876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I5" t="str">
            <v>SL-1 Planned</v>
          </cell>
          <cell r="J5" t="str">
            <v>SL-1 Acutal</v>
          </cell>
        </row>
        <row r="6">
          <cell r="H6">
            <v>43355</v>
          </cell>
          <cell r="I6">
            <v>0.96133720930232569</v>
          </cell>
          <cell r="J6">
            <v>0.95550000000000002</v>
          </cell>
        </row>
        <row r="7">
          <cell r="H7">
            <v>43362</v>
          </cell>
          <cell r="I7">
            <v>0.96715116279069779</v>
          </cell>
          <cell r="J7">
            <v>0.95550000000000002</v>
          </cell>
        </row>
        <row r="8">
          <cell r="H8">
            <v>43369</v>
          </cell>
          <cell r="I8">
            <v>0.96715116279069779</v>
          </cell>
        </row>
        <row r="9">
          <cell r="H9">
            <v>43376</v>
          </cell>
          <cell r="I9">
            <v>0.9729651162790699</v>
          </cell>
        </row>
        <row r="10">
          <cell r="H10">
            <v>43383</v>
          </cell>
          <cell r="I10">
            <v>0.978779069767442</v>
          </cell>
        </row>
        <row r="11">
          <cell r="H11">
            <v>43390</v>
          </cell>
          <cell r="I11">
            <v>0.978779069767442</v>
          </cell>
        </row>
        <row r="12">
          <cell r="H12">
            <v>43397</v>
          </cell>
          <cell r="I12">
            <v>0.9845930232558141</v>
          </cell>
        </row>
        <row r="13">
          <cell r="H13">
            <v>43404</v>
          </cell>
          <cell r="I13">
            <v>0.99040697674418621</v>
          </cell>
        </row>
        <row r="14">
          <cell r="H14">
            <v>43411</v>
          </cell>
          <cell r="I14">
            <v>0.99040697674418621</v>
          </cell>
        </row>
        <row r="15">
          <cell r="H15">
            <v>43418</v>
          </cell>
          <cell r="I15">
            <v>0.99622093023255831</v>
          </cell>
        </row>
        <row r="16">
          <cell r="H16">
            <v>43425</v>
          </cell>
          <cell r="I16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D8" sqref="D8"/>
    </sheetView>
  </sheetViews>
  <sheetFormatPr defaultColWidth="8.875" defaultRowHeight="14.3" x14ac:dyDescent="0.25"/>
  <cols>
    <col min="1" max="1" width="44.125" customWidth="1"/>
    <col min="4" max="4" width="16.375" style="1" customWidth="1"/>
    <col min="5" max="5" width="7.625" customWidth="1"/>
    <col min="6" max="8" width="9" hidden="1" customWidth="1"/>
    <col min="9" max="9" width="38.875" customWidth="1"/>
  </cols>
  <sheetData>
    <row r="1" spans="1:9" x14ac:dyDescent="0.25">
      <c r="A1" s="68" t="s">
        <v>10</v>
      </c>
      <c r="B1" s="68"/>
      <c r="C1" s="68"/>
      <c r="D1" s="68"/>
      <c r="E1" s="68"/>
      <c r="F1" s="68"/>
      <c r="G1" s="68"/>
      <c r="H1" s="68"/>
      <c r="I1" s="68"/>
    </row>
    <row r="2" spans="1:9" x14ac:dyDescent="0.25">
      <c r="A2" s="4" t="s">
        <v>0</v>
      </c>
      <c r="B2" s="4" t="s">
        <v>1</v>
      </c>
      <c r="C2" s="4" t="s">
        <v>2</v>
      </c>
      <c r="D2" s="5" t="s">
        <v>3</v>
      </c>
      <c r="E2" s="2"/>
      <c r="F2" s="2"/>
      <c r="G2" s="2"/>
      <c r="H2" s="2"/>
      <c r="I2" s="2"/>
    </row>
    <row r="3" spans="1:9" x14ac:dyDescent="0.25">
      <c r="A3" s="4">
        <v>2018</v>
      </c>
      <c r="B3" s="6">
        <v>5</v>
      </c>
      <c r="C3" s="6">
        <v>7</v>
      </c>
      <c r="D3" s="7">
        <f>B3/C3</f>
        <v>0.7142857142857143</v>
      </c>
      <c r="E3" s="2" t="s">
        <v>9</v>
      </c>
      <c r="F3" s="2"/>
      <c r="G3" s="2"/>
      <c r="H3" s="2"/>
      <c r="I3" s="2"/>
    </row>
    <row r="4" spans="1:9" x14ac:dyDescent="0.25">
      <c r="A4" s="4">
        <v>2017</v>
      </c>
      <c r="B4" s="6">
        <v>28</v>
      </c>
      <c r="C4" s="6">
        <v>33</v>
      </c>
      <c r="D4" s="8">
        <f t="shared" ref="D4:D9" si="0">B4/C4</f>
        <v>0.84848484848484851</v>
      </c>
      <c r="E4" s="2" t="s">
        <v>9</v>
      </c>
      <c r="F4" s="2" t="s">
        <v>19</v>
      </c>
      <c r="G4" s="2"/>
      <c r="H4" s="2"/>
      <c r="I4" s="2"/>
    </row>
    <row r="5" spans="1:9" x14ac:dyDescent="0.25">
      <c r="A5" s="4">
        <v>2016</v>
      </c>
      <c r="B5" s="6">
        <v>36</v>
      </c>
      <c r="C5" s="6">
        <v>38</v>
      </c>
      <c r="D5" s="8">
        <f t="shared" si="0"/>
        <v>0.94736842105263153</v>
      </c>
      <c r="E5" s="2" t="s">
        <v>9</v>
      </c>
      <c r="F5" s="2" t="s">
        <v>19</v>
      </c>
      <c r="G5" s="2"/>
      <c r="H5" s="2"/>
      <c r="I5" s="2"/>
    </row>
    <row r="6" spans="1:9" x14ac:dyDescent="0.25">
      <c r="A6" s="4">
        <v>2015</v>
      </c>
      <c r="B6" s="6">
        <v>100</v>
      </c>
      <c r="C6" s="6">
        <v>104</v>
      </c>
      <c r="D6" s="8">
        <f t="shared" si="0"/>
        <v>0.96153846153846156</v>
      </c>
      <c r="E6" s="2" t="s">
        <v>9</v>
      </c>
      <c r="F6" s="2"/>
      <c r="G6" s="2"/>
      <c r="H6" s="2"/>
      <c r="I6" s="2"/>
    </row>
    <row r="7" spans="1:9" x14ac:dyDescent="0.25">
      <c r="A7" s="4">
        <v>2014</v>
      </c>
      <c r="B7" s="6">
        <v>55</v>
      </c>
      <c r="C7" s="6">
        <v>59</v>
      </c>
      <c r="D7" s="8">
        <f t="shared" si="0"/>
        <v>0.93220338983050843</v>
      </c>
      <c r="E7" s="2" t="s">
        <v>9</v>
      </c>
      <c r="F7" s="2"/>
      <c r="G7" s="2"/>
      <c r="H7" s="2"/>
      <c r="I7" s="2"/>
    </row>
    <row r="8" spans="1:9" x14ac:dyDescent="0.25">
      <c r="A8" s="4">
        <v>2013</v>
      </c>
      <c r="B8" s="6">
        <v>77</v>
      </c>
      <c r="C8" s="6">
        <v>78</v>
      </c>
      <c r="D8" s="9">
        <f>B8/C8</f>
        <v>0.98717948717948723</v>
      </c>
      <c r="E8" s="2" t="s">
        <v>9</v>
      </c>
      <c r="F8" s="2"/>
      <c r="G8" s="2"/>
      <c r="H8" s="2"/>
      <c r="I8" s="2"/>
    </row>
    <row r="9" spans="1:9" x14ac:dyDescent="0.25">
      <c r="A9" s="4">
        <v>2012</v>
      </c>
      <c r="B9" s="6">
        <v>59</v>
      </c>
      <c r="C9" s="6">
        <v>60</v>
      </c>
      <c r="D9" s="9">
        <f t="shared" si="0"/>
        <v>0.98333333333333328</v>
      </c>
      <c r="E9" s="2" t="s">
        <v>9</v>
      </c>
      <c r="F9" s="2"/>
      <c r="G9" s="2"/>
      <c r="H9" s="2"/>
      <c r="I9" s="2"/>
    </row>
    <row r="10" spans="1:9" x14ac:dyDescent="0.25">
      <c r="A10" s="2"/>
      <c r="B10" s="2"/>
      <c r="C10" s="2"/>
      <c r="D10" s="3"/>
      <c r="E10" s="2"/>
      <c r="F10" s="2"/>
      <c r="G10" s="2"/>
      <c r="H10" s="2"/>
      <c r="I10" s="2"/>
    </row>
    <row r="11" spans="1:9" x14ac:dyDescent="0.25">
      <c r="A11" s="4" t="s">
        <v>4</v>
      </c>
      <c r="B11" s="4" t="s">
        <v>1</v>
      </c>
      <c r="C11" s="4" t="s">
        <v>2</v>
      </c>
      <c r="D11" s="5" t="s">
        <v>3</v>
      </c>
      <c r="E11" s="2"/>
      <c r="F11" s="2"/>
      <c r="G11" s="2"/>
      <c r="H11" s="2"/>
      <c r="I11" s="2"/>
    </row>
    <row r="12" spans="1:9" x14ac:dyDescent="0.25">
      <c r="A12" s="4">
        <v>2018</v>
      </c>
      <c r="B12" s="6">
        <v>5</v>
      </c>
      <c r="C12" s="6">
        <v>22</v>
      </c>
      <c r="D12" s="7">
        <f t="shared" ref="D12:D19" si="1">B12/C12</f>
        <v>0.22727272727272727</v>
      </c>
      <c r="E12" s="2"/>
      <c r="F12" s="2"/>
      <c r="G12" s="2"/>
      <c r="H12" s="2"/>
      <c r="I12" s="2"/>
    </row>
    <row r="13" spans="1:9" x14ac:dyDescent="0.25">
      <c r="A13" s="4">
        <v>2017</v>
      </c>
      <c r="B13" s="6">
        <v>55</v>
      </c>
      <c r="C13" s="6">
        <v>105</v>
      </c>
      <c r="D13" s="7">
        <f t="shared" si="1"/>
        <v>0.52380952380952384</v>
      </c>
      <c r="E13" s="2"/>
      <c r="F13" s="2"/>
      <c r="G13" s="2"/>
      <c r="H13" s="2"/>
      <c r="I13" s="2"/>
    </row>
    <row r="14" spans="1:9" x14ac:dyDescent="0.25">
      <c r="A14" s="4">
        <v>2016</v>
      </c>
      <c r="B14" s="6">
        <v>46</v>
      </c>
      <c r="C14" s="6">
        <v>90</v>
      </c>
      <c r="D14" s="7">
        <f t="shared" si="1"/>
        <v>0.51111111111111107</v>
      </c>
      <c r="E14" s="2"/>
      <c r="F14" s="2"/>
      <c r="G14" s="2"/>
      <c r="H14" s="2"/>
      <c r="I14" s="2"/>
    </row>
    <row r="15" spans="1:9" x14ac:dyDescent="0.25">
      <c r="A15" s="4">
        <v>2015</v>
      </c>
      <c r="B15" s="6">
        <v>55</v>
      </c>
      <c r="C15" s="6">
        <v>130</v>
      </c>
      <c r="D15" s="7">
        <f t="shared" si="1"/>
        <v>0.42307692307692307</v>
      </c>
      <c r="E15" s="2"/>
      <c r="F15" s="2"/>
      <c r="G15" s="2"/>
      <c r="H15" s="2"/>
      <c r="I15" s="2"/>
    </row>
    <row r="16" spans="1:9" x14ac:dyDescent="0.25">
      <c r="A16" s="4">
        <v>2014</v>
      </c>
      <c r="B16" s="6">
        <v>81</v>
      </c>
      <c r="C16" s="6">
        <v>140</v>
      </c>
      <c r="D16" s="7">
        <f t="shared" si="1"/>
        <v>0.57857142857142863</v>
      </c>
      <c r="E16" s="2"/>
      <c r="F16" s="2"/>
      <c r="G16" s="2"/>
      <c r="H16" s="2"/>
      <c r="I16" s="2"/>
    </row>
    <row r="17" spans="1:9" x14ac:dyDescent="0.25">
      <c r="A17" s="4">
        <v>2013</v>
      </c>
      <c r="B17" s="6">
        <v>116</v>
      </c>
      <c r="C17" s="6">
        <v>186</v>
      </c>
      <c r="D17" s="7">
        <f t="shared" si="1"/>
        <v>0.62365591397849462</v>
      </c>
      <c r="E17" s="2"/>
      <c r="F17" s="2"/>
      <c r="G17" s="2"/>
      <c r="H17" s="2"/>
      <c r="I17" s="2"/>
    </row>
    <row r="18" spans="1:9" x14ac:dyDescent="0.25">
      <c r="A18" s="4">
        <v>2012</v>
      </c>
      <c r="B18" s="6">
        <v>141</v>
      </c>
      <c r="C18" s="6">
        <v>177</v>
      </c>
      <c r="D18" s="7">
        <f t="shared" si="1"/>
        <v>0.79661016949152541</v>
      </c>
      <c r="E18" s="2"/>
      <c r="F18" s="2"/>
      <c r="G18" s="2"/>
      <c r="H18" s="2"/>
      <c r="I18" s="2"/>
    </row>
    <row r="19" spans="1:9" x14ac:dyDescent="0.25">
      <c r="A19" s="4">
        <v>2011</v>
      </c>
      <c r="B19" s="6">
        <v>154</v>
      </c>
      <c r="C19" s="6">
        <v>190</v>
      </c>
      <c r="D19" s="10">
        <f t="shared" si="1"/>
        <v>0.81052631578947365</v>
      </c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3"/>
      <c r="E20" s="2"/>
      <c r="F20" s="2"/>
      <c r="G20" s="2"/>
      <c r="H20" s="2"/>
      <c r="I20" s="2"/>
    </row>
    <row r="21" spans="1:9" x14ac:dyDescent="0.25">
      <c r="A21" s="4" t="s">
        <v>5</v>
      </c>
      <c r="B21" s="4" t="s">
        <v>1</v>
      </c>
      <c r="C21" s="4" t="s">
        <v>2</v>
      </c>
      <c r="D21" s="5" t="s">
        <v>3</v>
      </c>
      <c r="E21" s="2"/>
      <c r="F21" s="2"/>
      <c r="G21" s="2"/>
      <c r="H21" s="2"/>
      <c r="I21" s="2"/>
    </row>
    <row r="22" spans="1:9" x14ac:dyDescent="0.25">
      <c r="A22" s="4">
        <v>2018</v>
      </c>
      <c r="B22" s="6">
        <v>7</v>
      </c>
      <c r="C22" s="6">
        <v>41</v>
      </c>
      <c r="D22" s="7">
        <f t="shared" ref="D22:D28" si="2">B22/C22</f>
        <v>0.17073170731707318</v>
      </c>
      <c r="E22" s="2"/>
      <c r="F22" s="2"/>
      <c r="G22" s="2"/>
      <c r="H22" s="2"/>
      <c r="I22" s="2"/>
    </row>
    <row r="23" spans="1:9" x14ac:dyDescent="0.25">
      <c r="A23" s="4">
        <v>2017</v>
      </c>
      <c r="B23" s="6">
        <v>102</v>
      </c>
      <c r="C23" s="6">
        <v>218</v>
      </c>
      <c r="D23" s="7">
        <f t="shared" si="2"/>
        <v>0.46788990825688076</v>
      </c>
      <c r="E23" s="2"/>
      <c r="F23" s="2"/>
      <c r="G23" s="2"/>
      <c r="H23" s="2"/>
      <c r="I23" s="2"/>
    </row>
    <row r="24" spans="1:9" x14ac:dyDescent="0.25">
      <c r="A24" s="4">
        <v>2016</v>
      </c>
      <c r="B24" s="6">
        <v>109</v>
      </c>
      <c r="C24" s="6">
        <v>196</v>
      </c>
      <c r="D24" s="7">
        <f t="shared" si="2"/>
        <v>0.55612244897959184</v>
      </c>
      <c r="E24" s="2"/>
      <c r="F24" s="2"/>
      <c r="G24" s="2"/>
      <c r="H24" s="2"/>
      <c r="I24" s="2"/>
    </row>
    <row r="25" spans="1:9" x14ac:dyDescent="0.25">
      <c r="A25" s="4">
        <v>2015</v>
      </c>
      <c r="B25" s="6">
        <v>187</v>
      </c>
      <c r="C25" s="6">
        <v>336</v>
      </c>
      <c r="D25" s="7">
        <f t="shared" si="2"/>
        <v>0.55654761904761907</v>
      </c>
      <c r="E25" s="2"/>
      <c r="F25" s="2"/>
      <c r="G25" s="2"/>
      <c r="H25" s="2"/>
      <c r="I25" s="2"/>
    </row>
    <row r="26" spans="1:9" x14ac:dyDescent="0.25">
      <c r="A26" s="4">
        <v>2014</v>
      </c>
      <c r="B26" s="6">
        <v>172</v>
      </c>
      <c r="C26" s="6">
        <v>296</v>
      </c>
      <c r="D26" s="7">
        <f t="shared" si="2"/>
        <v>0.58108108108108103</v>
      </c>
      <c r="E26" s="2"/>
      <c r="F26" s="2"/>
      <c r="G26" s="2"/>
      <c r="H26" s="2"/>
      <c r="I26" s="2"/>
    </row>
    <row r="27" spans="1:9" x14ac:dyDescent="0.25">
      <c r="A27" s="4">
        <v>2013</v>
      </c>
      <c r="B27" s="6">
        <v>459</v>
      </c>
      <c r="C27" s="6">
        <v>706</v>
      </c>
      <c r="D27" s="7">
        <f t="shared" si="2"/>
        <v>0.65014164305949007</v>
      </c>
      <c r="E27" s="2"/>
      <c r="F27" s="2"/>
      <c r="G27" s="2"/>
      <c r="H27" s="2"/>
      <c r="I27" s="2"/>
    </row>
    <row r="28" spans="1:9" x14ac:dyDescent="0.25">
      <c r="A28" s="4">
        <v>2012</v>
      </c>
      <c r="B28" s="6">
        <v>261</v>
      </c>
      <c r="C28" s="6">
        <v>356</v>
      </c>
      <c r="D28" s="7">
        <f t="shared" si="2"/>
        <v>0.7331460674157303</v>
      </c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3"/>
      <c r="E29" s="2"/>
      <c r="F29" s="2"/>
      <c r="G29" s="2"/>
      <c r="H29" s="2"/>
      <c r="I29" s="2"/>
    </row>
    <row r="30" spans="1:9" x14ac:dyDescent="0.25">
      <c r="A30" s="11" t="s">
        <v>6</v>
      </c>
      <c r="B30" s="11" t="s">
        <v>1</v>
      </c>
      <c r="C30" s="11" t="s">
        <v>2</v>
      </c>
      <c r="D30" s="12" t="s">
        <v>3</v>
      </c>
      <c r="E30" s="2"/>
      <c r="F30" s="2"/>
      <c r="G30" s="2"/>
      <c r="H30" s="2"/>
      <c r="I30" s="2"/>
    </row>
    <row r="31" spans="1:9" x14ac:dyDescent="0.25">
      <c r="A31" s="11" t="s">
        <v>7</v>
      </c>
      <c r="B31" s="6">
        <v>857</v>
      </c>
      <c r="C31" s="6">
        <v>916</v>
      </c>
      <c r="D31" s="13">
        <f t="shared" ref="D31:D32" si="3">B31/C31</f>
        <v>0.93558951965065507</v>
      </c>
      <c r="E31" s="2" t="s">
        <v>9</v>
      </c>
      <c r="F31" s="2"/>
      <c r="G31" s="2"/>
      <c r="H31" s="2"/>
      <c r="I31" s="2"/>
    </row>
    <row r="32" spans="1:9" x14ac:dyDescent="0.25">
      <c r="A32" s="11" t="s">
        <v>8</v>
      </c>
      <c r="B32" s="6">
        <v>859</v>
      </c>
      <c r="C32" s="6">
        <v>916</v>
      </c>
      <c r="D32" s="13">
        <f t="shared" si="3"/>
        <v>0.93777292576419213</v>
      </c>
      <c r="E32" s="2" t="s">
        <v>9</v>
      </c>
      <c r="F32" s="2"/>
      <c r="G32" s="2"/>
      <c r="H32" s="2"/>
      <c r="I32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3CA2-C20E-4996-8BCF-5D19F4F6074B}">
  <dimension ref="A1:W38"/>
  <sheetViews>
    <sheetView topLeftCell="A4" workbookViewId="0">
      <selection activeCell="C23" sqref="C23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8.375" bestFit="1" customWidth="1"/>
    <col min="7" max="7" width="16.37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28</v>
      </c>
      <c r="B1" s="69"/>
      <c r="C1" s="69"/>
      <c r="D1" s="69"/>
      <c r="E1" s="69"/>
      <c r="F1" s="69"/>
      <c r="G1" s="69"/>
      <c r="H1" s="69"/>
      <c r="I1" s="69"/>
      <c r="J1" s="57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894</v>
      </c>
      <c r="C3" s="24">
        <v>893</v>
      </c>
      <c r="D3" s="60">
        <f>C3/B3</f>
        <v>0.99888143176733779</v>
      </c>
      <c r="E3" s="42">
        <f>D3-'8063_339978'!D3</f>
        <v>0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892</v>
      </c>
      <c r="C4" s="24">
        <v>891</v>
      </c>
      <c r="D4" s="33">
        <f>C4/B4</f>
        <v>0.9988789237668162</v>
      </c>
      <c r="E4" s="42">
        <f>D4-'8063_339978'!D4</f>
        <v>0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0.96899224806201545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0.97480620155038755</v>
      </c>
      <c r="J6" s="41">
        <v>0.99890000000000001</v>
      </c>
    </row>
    <row r="7" spans="1:23" ht="16.3" x14ac:dyDescent="0.3">
      <c r="A7" s="21">
        <v>2018</v>
      </c>
      <c r="B7" s="25">
        <v>9</v>
      </c>
      <c r="C7" s="24">
        <v>8</v>
      </c>
      <c r="D7" s="30">
        <f t="shared" ref="D7:D16" si="0">C7/B7</f>
        <v>0.88888888888888884</v>
      </c>
      <c r="E7" s="42">
        <f>D7-'8063_339978'!D7</f>
        <v>0</v>
      </c>
      <c r="F7" s="44"/>
      <c r="H7" s="44">
        <v>43369</v>
      </c>
      <c r="I7" s="45">
        <f>(C16+6)/516</f>
        <v>0.97480620155038755</v>
      </c>
      <c r="J7" s="41"/>
    </row>
    <row r="8" spans="1:23" ht="16.3" x14ac:dyDescent="0.3">
      <c r="A8" s="21">
        <v>2017</v>
      </c>
      <c r="B8" s="25">
        <v>29</v>
      </c>
      <c r="C8" s="24">
        <v>29</v>
      </c>
      <c r="D8" s="32">
        <f t="shared" si="0"/>
        <v>1</v>
      </c>
      <c r="E8" s="42">
        <f>D8-'8063_339978'!D8</f>
        <v>0</v>
      </c>
      <c r="H8" s="44">
        <v>43376</v>
      </c>
      <c r="I8" s="45">
        <f>(C16+9)/516</f>
        <v>0.98062015503875966</v>
      </c>
      <c r="J8" s="41"/>
    </row>
    <row r="9" spans="1:23" ht="16.3" x14ac:dyDescent="0.3">
      <c r="A9" s="21">
        <v>2016</v>
      </c>
      <c r="B9" s="25">
        <v>35</v>
      </c>
      <c r="C9" s="24">
        <v>35</v>
      </c>
      <c r="D9" s="32">
        <f t="shared" si="0"/>
        <v>1</v>
      </c>
      <c r="E9" s="42">
        <f>D9-'8063_339978'!D9</f>
        <v>0</v>
      </c>
      <c r="G9" s="59"/>
      <c r="H9" s="44">
        <v>43383</v>
      </c>
      <c r="I9" s="45">
        <f>(C16+12)/516</f>
        <v>0.98643410852713176</v>
      </c>
      <c r="J9" s="41"/>
    </row>
    <row r="10" spans="1:23" ht="16.3" x14ac:dyDescent="0.3">
      <c r="A10" s="21">
        <v>2015</v>
      </c>
      <c r="B10" s="25">
        <v>103</v>
      </c>
      <c r="C10" s="24">
        <v>103</v>
      </c>
      <c r="D10" s="32">
        <f t="shared" si="0"/>
        <v>1</v>
      </c>
      <c r="E10" s="42">
        <f>D10-'8063_339978'!D10</f>
        <v>0</v>
      </c>
      <c r="H10" s="44">
        <v>43390</v>
      </c>
      <c r="I10" s="45">
        <f>(C16+12)/516</f>
        <v>0.98643410852713176</v>
      </c>
      <c r="J10" s="41"/>
    </row>
    <row r="11" spans="1:23" ht="16.3" x14ac:dyDescent="0.3">
      <c r="A11" s="21">
        <v>2014</v>
      </c>
      <c r="B11" s="25">
        <v>57</v>
      </c>
      <c r="C11" s="24">
        <v>57</v>
      </c>
      <c r="D11" s="32">
        <f t="shared" si="0"/>
        <v>1</v>
      </c>
      <c r="E11" s="42">
        <f>D11-'8063_339978'!D11</f>
        <v>0</v>
      </c>
      <c r="H11" s="44">
        <v>43397</v>
      </c>
      <c r="I11" s="45">
        <f>(C16+15)/516</f>
        <v>0.99224806201550386</v>
      </c>
      <c r="J11" s="41"/>
    </row>
    <row r="12" spans="1:23" ht="16.3" x14ac:dyDescent="0.3">
      <c r="A12" s="21">
        <v>2013</v>
      </c>
      <c r="B12" s="25">
        <v>78</v>
      </c>
      <c r="C12" s="24">
        <v>78</v>
      </c>
      <c r="D12" s="33">
        <f t="shared" si="0"/>
        <v>1</v>
      </c>
      <c r="E12" s="42">
        <f>D12-'8063_339978'!D12</f>
        <v>0</v>
      </c>
      <c r="H12" s="44">
        <v>43404</v>
      </c>
      <c r="I12" s="45">
        <f>(C16+18)/516</f>
        <v>0.99806201550387597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D13-'8063_339978'!D13</f>
        <v>0</v>
      </c>
      <c r="H13" s="44">
        <v>43411</v>
      </c>
      <c r="I13" s="45">
        <f>(C16+18)/516</f>
        <v>0.99806201550387597</v>
      </c>
      <c r="J13" s="41"/>
    </row>
    <row r="14" spans="1:23" ht="16.3" x14ac:dyDescent="0.3">
      <c r="A14" s="21">
        <v>2011</v>
      </c>
      <c r="B14" s="25">
        <v>80</v>
      </c>
      <c r="C14" s="24">
        <v>79</v>
      </c>
      <c r="D14" s="34">
        <f t="shared" si="0"/>
        <v>0.98750000000000004</v>
      </c>
      <c r="E14" s="42">
        <f>D14-'8063_339978'!D14</f>
        <v>0</v>
      </c>
      <c r="H14" s="44">
        <v>43418</v>
      </c>
      <c r="I14" s="45">
        <f>(C16+21)/516</f>
        <v>1.0038759689922481</v>
      </c>
      <c r="J14" s="41"/>
    </row>
    <row r="15" spans="1:23" ht="16.3" x14ac:dyDescent="0.3">
      <c r="A15" s="21">
        <v>2010</v>
      </c>
      <c r="B15" s="25">
        <v>49</v>
      </c>
      <c r="C15" s="24">
        <v>49</v>
      </c>
      <c r="D15" s="33">
        <f t="shared" si="0"/>
        <v>1</v>
      </c>
      <c r="E15" s="42">
        <f>D15-'8063_339978'!D15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499</v>
      </c>
      <c r="C16" s="48">
        <f>SUM(C7:C15)</f>
        <v>497</v>
      </c>
      <c r="D16" s="33">
        <f t="shared" si="0"/>
        <v>0.99599198396793587</v>
      </c>
      <c r="E16" s="42">
        <f>D16-'8063_339978'!D16</f>
        <v>0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78</v>
      </c>
      <c r="C19" s="24">
        <v>44</v>
      </c>
      <c r="D19" s="37">
        <f t="shared" ref="D19:D28" si="1">C19/B19</f>
        <v>0.5641025641025641</v>
      </c>
      <c r="E19" s="42">
        <f>D19-'8063_339978'!D19</f>
        <v>4.1025641025640436E-3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D20-'8063_339978'!D20</f>
        <v>-1.5891764200579805E-2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D21-'8063_339978'!D21</f>
        <v>0</v>
      </c>
    </row>
    <row r="22" spans="1:12" ht="16.3" x14ac:dyDescent="0.3">
      <c r="A22" s="21">
        <v>2015</v>
      </c>
      <c r="B22" s="25">
        <v>133</v>
      </c>
      <c r="C22" s="24">
        <v>84</v>
      </c>
      <c r="D22" s="37">
        <f t="shared" si="1"/>
        <v>0.63157894736842102</v>
      </c>
      <c r="E22" s="42">
        <f>D22-'8063_339978'!D22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D23-'8063_339978'!D23</f>
        <v>0</v>
      </c>
    </row>
    <row r="24" spans="1:12" ht="16.3" x14ac:dyDescent="0.3">
      <c r="A24" s="21">
        <v>2013</v>
      </c>
      <c r="B24" s="25">
        <v>187</v>
      </c>
      <c r="C24" s="24">
        <v>134</v>
      </c>
      <c r="D24" s="37">
        <f t="shared" si="1"/>
        <v>0.71657754010695185</v>
      </c>
      <c r="E24" s="42">
        <f>D24-'8063_339978'!D24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D25-'8063_339978'!D25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D26-'8063_339978'!D26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D27-'8063_339978'!D27</f>
        <v>-1.6393442622950616E-3</v>
      </c>
    </row>
    <row r="28" spans="1:12" ht="16.3" x14ac:dyDescent="0.3">
      <c r="A28" s="51" t="s">
        <v>25</v>
      </c>
      <c r="B28" s="47">
        <f>SUM(B19:B27)</f>
        <v>1571</v>
      </c>
      <c r="C28" s="48">
        <f>SUM(C19:C27)</f>
        <v>1140.7</v>
      </c>
      <c r="D28" s="37">
        <f t="shared" si="1"/>
        <v>0.72609802673456403</v>
      </c>
      <c r="E28" s="49">
        <f>D28-'8063_339978'!D28</f>
        <v>-2.2449035277520846E-3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6A76-1432-47E4-A3C6-878AB9AFEDEC}">
  <dimension ref="A1:W38"/>
  <sheetViews>
    <sheetView workbookViewId="0">
      <selection activeCell="F27" sqref="F27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8.375" bestFit="1" customWidth="1"/>
    <col min="7" max="7" width="16.37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29</v>
      </c>
      <c r="B1" s="69"/>
      <c r="C1" s="69"/>
      <c r="D1" s="69"/>
      <c r="E1" s="69"/>
      <c r="F1" s="69"/>
      <c r="G1" s="69"/>
      <c r="H1" s="69"/>
      <c r="I1" s="69"/>
      <c r="J1" s="58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894</v>
      </c>
      <c r="C3" s="24">
        <v>893</v>
      </c>
      <c r="D3" s="60">
        <f>C3/B3</f>
        <v>0.99888143176733779</v>
      </c>
      <c r="E3" s="42">
        <f>D3-'8063_339978'!D3</f>
        <v>0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892</v>
      </c>
      <c r="C4" s="24">
        <v>891</v>
      </c>
      <c r="D4" s="33">
        <f>C4/B4</f>
        <v>0.9988789237668162</v>
      </c>
      <c r="E4" s="42">
        <f>D4-'8063_339978'!D4</f>
        <v>0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0.96899224806201545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0.97480620155038755</v>
      </c>
      <c r="J6" s="41">
        <v>0.99890000000000001</v>
      </c>
    </row>
    <row r="7" spans="1:23" ht="16.3" x14ac:dyDescent="0.3">
      <c r="A7" s="21">
        <v>2018</v>
      </c>
      <c r="B7" s="25">
        <v>9</v>
      </c>
      <c r="C7" s="24">
        <v>8</v>
      </c>
      <c r="D7" s="30">
        <f t="shared" ref="D7:D16" si="0">C7/B7</f>
        <v>0.88888888888888884</v>
      </c>
      <c r="E7" s="42">
        <f>D7-'8063_339978'!D7</f>
        <v>0</v>
      </c>
      <c r="F7" s="44"/>
      <c r="H7" s="44">
        <v>43369</v>
      </c>
      <c r="I7" s="45">
        <f>(C16+6)/516</f>
        <v>0.97480620155038755</v>
      </c>
      <c r="J7" s="41"/>
    </row>
    <row r="8" spans="1:23" ht="16.3" x14ac:dyDescent="0.3">
      <c r="A8" s="21">
        <v>2017</v>
      </c>
      <c r="B8" s="25">
        <v>29</v>
      </c>
      <c r="C8" s="24">
        <v>29</v>
      </c>
      <c r="D8" s="32">
        <f t="shared" si="0"/>
        <v>1</v>
      </c>
      <c r="E8" s="42">
        <f>D8-'8063_339978'!D8</f>
        <v>0</v>
      </c>
      <c r="H8" s="44">
        <v>43376</v>
      </c>
      <c r="I8" s="45">
        <f>(C16+9)/516</f>
        <v>0.98062015503875966</v>
      </c>
      <c r="J8" s="41"/>
    </row>
    <row r="9" spans="1:23" ht="16.3" x14ac:dyDescent="0.3">
      <c r="A9" s="21">
        <v>2016</v>
      </c>
      <c r="B9" s="25">
        <v>35</v>
      </c>
      <c r="C9" s="24">
        <v>35</v>
      </c>
      <c r="D9" s="32">
        <f t="shared" si="0"/>
        <v>1</v>
      </c>
      <c r="E9" s="42">
        <f>D9-'8063_339978'!D9</f>
        <v>0</v>
      </c>
      <c r="G9" s="59"/>
      <c r="H9" s="44">
        <v>43383</v>
      </c>
      <c r="I9" s="45">
        <f>(C16+12)/516</f>
        <v>0.98643410852713176</v>
      </c>
      <c r="J9" s="41"/>
    </row>
    <row r="10" spans="1:23" ht="16.3" x14ac:dyDescent="0.3">
      <c r="A10" s="21">
        <v>2015</v>
      </c>
      <c r="B10" s="25">
        <v>103</v>
      </c>
      <c r="C10" s="24">
        <v>103</v>
      </c>
      <c r="D10" s="32">
        <f t="shared" si="0"/>
        <v>1</v>
      </c>
      <c r="E10" s="42">
        <f>D10-'8063_339978'!D10</f>
        <v>0</v>
      </c>
      <c r="H10" s="44">
        <v>43390</v>
      </c>
      <c r="I10" s="45">
        <f>(C16+12)/516</f>
        <v>0.98643410852713176</v>
      </c>
      <c r="J10" s="41"/>
    </row>
    <row r="11" spans="1:23" ht="16.3" x14ac:dyDescent="0.3">
      <c r="A11" s="21">
        <v>2014</v>
      </c>
      <c r="B11" s="25">
        <v>57</v>
      </c>
      <c r="C11" s="24">
        <v>57</v>
      </c>
      <c r="D11" s="32">
        <f t="shared" si="0"/>
        <v>1</v>
      </c>
      <c r="E11" s="42">
        <f>D11-'8063_339978'!D11</f>
        <v>0</v>
      </c>
      <c r="H11" s="44">
        <v>43397</v>
      </c>
      <c r="I11" s="45">
        <f>(C16+15)/516</f>
        <v>0.99224806201550386</v>
      </c>
      <c r="J11" s="41"/>
    </row>
    <row r="12" spans="1:23" ht="16.3" x14ac:dyDescent="0.3">
      <c r="A12" s="21">
        <v>2013</v>
      </c>
      <c r="B12" s="25">
        <v>78</v>
      </c>
      <c r="C12" s="24">
        <v>78</v>
      </c>
      <c r="D12" s="33">
        <f t="shared" si="0"/>
        <v>1</v>
      </c>
      <c r="E12" s="42">
        <f>D12-'8063_339978'!D12</f>
        <v>0</v>
      </c>
      <c r="H12" s="44">
        <v>43404</v>
      </c>
      <c r="I12" s="45">
        <f>(C16+18)/516</f>
        <v>0.99806201550387597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D13-'8063_339978'!D13</f>
        <v>0</v>
      </c>
      <c r="H13" s="44">
        <v>43411</v>
      </c>
      <c r="I13" s="45">
        <f>(C16+18)/516</f>
        <v>0.99806201550387597</v>
      </c>
      <c r="J13" s="41"/>
    </row>
    <row r="14" spans="1:23" ht="16.3" x14ac:dyDescent="0.3">
      <c r="A14" s="21">
        <v>2011</v>
      </c>
      <c r="B14" s="25">
        <v>80</v>
      </c>
      <c r="C14" s="24">
        <v>79</v>
      </c>
      <c r="D14" s="34">
        <f t="shared" si="0"/>
        <v>0.98750000000000004</v>
      </c>
      <c r="E14" s="42">
        <f>D14-'8063_339978'!D14</f>
        <v>0</v>
      </c>
      <c r="H14" s="44">
        <v>43418</v>
      </c>
      <c r="I14" s="45">
        <f>(C16+21)/516</f>
        <v>1.0038759689922481</v>
      </c>
      <c r="J14" s="41"/>
    </row>
    <row r="15" spans="1:23" ht="16.3" x14ac:dyDescent="0.3">
      <c r="A15" s="21">
        <v>2010</v>
      </c>
      <c r="B15" s="25">
        <v>49</v>
      </c>
      <c r="C15" s="24">
        <v>49</v>
      </c>
      <c r="D15" s="33">
        <f t="shared" si="0"/>
        <v>1</v>
      </c>
      <c r="E15" s="42">
        <f>D15-'8063_339978'!D15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499</v>
      </c>
      <c r="C16" s="48">
        <f>SUM(C7:C15)</f>
        <v>497</v>
      </c>
      <c r="D16" s="33">
        <f t="shared" si="0"/>
        <v>0.99599198396793587</v>
      </c>
      <c r="E16" s="42">
        <f>D16-'8063_339978'!D16</f>
        <v>0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D19-'8066_339978'!D19</f>
        <v>3.1135531135531136E-2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D20-'8066_339978'!D20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D21-'8066_339978'!D21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D22-'8066_339978'!D22</f>
        <v>7.5187969924812581E-3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D23-'8066_339978'!D23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D24-'8066_339978'!D24</f>
        <v>5.3475935828877219E-3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D25-'8066_339978'!D25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D26-'8066_339978'!D26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D27-'8066_339978'!D27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D28-'8066_339978'!D28</f>
        <v>2.3103435888348622E-3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50B0-8F3D-41B2-A10C-BA08E99A3E0B}">
  <dimension ref="A1:W38"/>
  <sheetViews>
    <sheetView workbookViewId="0">
      <selection activeCell="F6" sqref="F6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8.375" bestFit="1" customWidth="1"/>
    <col min="7" max="7" width="16.37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30</v>
      </c>
      <c r="B1" s="69"/>
      <c r="C1" s="69"/>
      <c r="D1" s="69"/>
      <c r="E1" s="69"/>
      <c r="F1" s="69"/>
      <c r="G1" s="69"/>
      <c r="H1" s="69"/>
      <c r="I1" s="69"/>
      <c r="J1" s="61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894</v>
      </c>
      <c r="C3" s="24">
        <v>893</v>
      </c>
      <c r="D3" s="60">
        <f>C3/B3</f>
        <v>0.99888143176733779</v>
      </c>
      <c r="E3" s="42">
        <f>D3-'8069_34118'!D3</f>
        <v>0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892</v>
      </c>
      <c r="C4" s="24">
        <v>891</v>
      </c>
      <c r="D4" s="33">
        <f>C4/B4</f>
        <v>0.9988789237668162</v>
      </c>
      <c r="E4" s="42">
        <f>D4-'8069_34118'!D4</f>
        <v>0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0.96899224806201545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0.97480620155038755</v>
      </c>
      <c r="J6" s="41">
        <v>0.99890000000000001</v>
      </c>
    </row>
    <row r="7" spans="1:23" ht="16.3" x14ac:dyDescent="0.3">
      <c r="A7" s="21">
        <v>2018</v>
      </c>
      <c r="B7" s="25">
        <v>9</v>
      </c>
      <c r="C7" s="24">
        <v>8</v>
      </c>
      <c r="D7" s="30">
        <f t="shared" ref="D7:D16" si="0">C7/B7</f>
        <v>0.88888888888888884</v>
      </c>
      <c r="E7" s="42">
        <f>D7-'8069_34118'!D7</f>
        <v>0</v>
      </c>
      <c r="F7" s="44"/>
      <c r="H7" s="44">
        <v>43369</v>
      </c>
      <c r="I7" s="45">
        <f>(C16+6)/516</f>
        <v>0.97480620155038755</v>
      </c>
      <c r="J7" s="41"/>
    </row>
    <row r="8" spans="1:23" ht="16.3" x14ac:dyDescent="0.3">
      <c r="A8" s="21">
        <v>2017</v>
      </c>
      <c r="B8" s="25">
        <v>29</v>
      </c>
      <c r="C8" s="24">
        <v>29</v>
      </c>
      <c r="D8" s="32">
        <f t="shared" si="0"/>
        <v>1</v>
      </c>
      <c r="E8" s="42">
        <f>D8-'8069_34118'!D8</f>
        <v>0</v>
      </c>
      <c r="H8" s="44">
        <v>43376</v>
      </c>
      <c r="I8" s="45">
        <f>(C16+9)/516</f>
        <v>0.98062015503875966</v>
      </c>
      <c r="J8" s="41"/>
    </row>
    <row r="9" spans="1:23" ht="16.3" x14ac:dyDescent="0.3">
      <c r="A9" s="21">
        <v>2016</v>
      </c>
      <c r="B9" s="25">
        <v>35</v>
      </c>
      <c r="C9" s="24">
        <v>35</v>
      </c>
      <c r="D9" s="32">
        <f t="shared" si="0"/>
        <v>1</v>
      </c>
      <c r="E9" s="42">
        <f>D9-'8069_34118'!D9</f>
        <v>0</v>
      </c>
      <c r="G9" s="59"/>
      <c r="H9" s="44">
        <v>43383</v>
      </c>
      <c r="I9" s="45">
        <f>(C16+12)/516</f>
        <v>0.98643410852713176</v>
      </c>
      <c r="J9" s="41"/>
    </row>
    <row r="10" spans="1:23" ht="16.3" x14ac:dyDescent="0.3">
      <c r="A10" s="21">
        <v>2015</v>
      </c>
      <c r="B10" s="25">
        <v>103</v>
      </c>
      <c r="C10" s="24">
        <v>103</v>
      </c>
      <c r="D10" s="32">
        <f t="shared" si="0"/>
        <v>1</v>
      </c>
      <c r="E10" s="42">
        <f>D10-'8069_34118'!D10</f>
        <v>0</v>
      </c>
      <c r="H10" s="44">
        <v>43390</v>
      </c>
      <c r="I10" s="45">
        <f>(C16+12)/516</f>
        <v>0.98643410852713176</v>
      </c>
      <c r="J10" s="41"/>
    </row>
    <row r="11" spans="1:23" ht="16.3" x14ac:dyDescent="0.3">
      <c r="A11" s="21">
        <v>2014</v>
      </c>
      <c r="B11" s="25">
        <v>57</v>
      </c>
      <c r="C11" s="24">
        <v>57</v>
      </c>
      <c r="D11" s="32">
        <f t="shared" si="0"/>
        <v>1</v>
      </c>
      <c r="E11" s="42">
        <f>D11-'8069_34118'!D11</f>
        <v>0</v>
      </c>
      <c r="H11" s="44">
        <v>43397</v>
      </c>
      <c r="I11" s="45">
        <f>(C16+15)/516</f>
        <v>0.99224806201550386</v>
      </c>
      <c r="J11" s="41"/>
    </row>
    <row r="12" spans="1:23" ht="16.3" x14ac:dyDescent="0.3">
      <c r="A12" s="21">
        <v>2013</v>
      </c>
      <c r="B12" s="25">
        <v>78</v>
      </c>
      <c r="C12" s="24">
        <v>78</v>
      </c>
      <c r="D12" s="33">
        <f t="shared" si="0"/>
        <v>1</v>
      </c>
      <c r="E12" s="42">
        <f>D12-'8069_34118'!D12</f>
        <v>0</v>
      </c>
      <c r="H12" s="44">
        <v>43404</v>
      </c>
      <c r="I12" s="45">
        <f>(C16+18)/516</f>
        <v>0.99806201550387597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D13-'8069_34118'!D13</f>
        <v>0</v>
      </c>
      <c r="H13" s="44">
        <v>43411</v>
      </c>
      <c r="I13" s="45">
        <f>(C16+18)/516</f>
        <v>0.99806201550387597</v>
      </c>
      <c r="J13" s="41"/>
    </row>
    <row r="14" spans="1:23" ht="16.3" x14ac:dyDescent="0.3">
      <c r="A14" s="21">
        <v>2011</v>
      </c>
      <c r="B14" s="25">
        <v>80</v>
      </c>
      <c r="C14" s="24">
        <v>79</v>
      </c>
      <c r="D14" s="34">
        <f t="shared" si="0"/>
        <v>0.98750000000000004</v>
      </c>
      <c r="E14" s="42">
        <f>D14-'8069_34118'!D14</f>
        <v>0</v>
      </c>
      <c r="H14" s="44">
        <v>43418</v>
      </c>
      <c r="I14" s="45">
        <f>(C16+21)/516</f>
        <v>1.0038759689922481</v>
      </c>
      <c r="J14" s="41"/>
    </row>
    <row r="15" spans="1:23" ht="16.3" x14ac:dyDescent="0.3">
      <c r="A15" s="21">
        <v>2010</v>
      </c>
      <c r="B15" s="25">
        <v>49</v>
      </c>
      <c r="C15" s="24">
        <v>49</v>
      </c>
      <c r="D15" s="33">
        <f t="shared" si="0"/>
        <v>1</v>
      </c>
      <c r="E15" s="42">
        <f>D15-'8069_34118'!D15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499</v>
      </c>
      <c r="C16" s="48">
        <f>SUM(C7:C15)</f>
        <v>497</v>
      </c>
      <c r="D16" s="33">
        <f t="shared" si="0"/>
        <v>0.99599198396793587</v>
      </c>
      <c r="E16" s="42">
        <f>D16-'8069_34118'!D16</f>
        <v>0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4F70-C4EB-42C4-8E9E-D1D4391BDB1B}">
  <dimension ref="A1:W38"/>
  <sheetViews>
    <sheetView workbookViewId="0">
      <selection activeCell="G22" sqref="G22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8.375" bestFit="1" customWidth="1"/>
    <col min="7" max="7" width="16.37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31</v>
      </c>
      <c r="B1" s="69"/>
      <c r="C1" s="69"/>
      <c r="D1" s="69"/>
      <c r="E1" s="69"/>
      <c r="F1" s="69"/>
      <c r="G1" s="69"/>
      <c r="H1" s="69"/>
      <c r="I1" s="69"/>
      <c r="J1" s="62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919</v>
      </c>
      <c r="C3" s="24">
        <v>901</v>
      </c>
      <c r="D3" s="60">
        <f>C3/B3</f>
        <v>0.98041349292709468</v>
      </c>
      <c r="E3" s="42">
        <f>D3-'8072_34118'!D3</f>
        <v>-1.8467938840243114E-2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919</v>
      </c>
      <c r="C4" s="24">
        <v>898</v>
      </c>
      <c r="D4" s="33">
        <f>C4/B4</f>
        <v>0.97714907508161042</v>
      </c>
      <c r="E4" s="42">
        <f>D4-'8072_34118'!D4</f>
        <v>-2.1729848685205777E-2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0.98062015503875966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0.98643410852713176</v>
      </c>
      <c r="J6" s="41">
        <v>0.99890000000000001</v>
      </c>
    </row>
    <row r="7" spans="1:23" ht="16.3" x14ac:dyDescent="0.3">
      <c r="A7" s="21">
        <v>2018</v>
      </c>
      <c r="B7" s="25">
        <v>14</v>
      </c>
      <c r="C7" s="24">
        <v>11</v>
      </c>
      <c r="D7" s="30">
        <f t="shared" ref="D7:D16" si="0">C7/B7</f>
        <v>0.7857142857142857</v>
      </c>
      <c r="E7" s="42">
        <f>D7-'8072_34118'!D7</f>
        <v>-0.10317460317460314</v>
      </c>
      <c r="F7" s="44"/>
      <c r="H7" s="44">
        <v>43369</v>
      </c>
      <c r="I7" s="45">
        <f>(C16+6)/516</f>
        <v>0.98643410852713176</v>
      </c>
      <c r="J7" s="41"/>
    </row>
    <row r="8" spans="1:23" ht="16.3" x14ac:dyDescent="0.3">
      <c r="A8" s="21">
        <v>2017</v>
      </c>
      <c r="B8" s="25">
        <v>34</v>
      </c>
      <c r="C8" s="24">
        <v>32</v>
      </c>
      <c r="D8" s="32">
        <f t="shared" si="0"/>
        <v>0.94117647058823528</v>
      </c>
      <c r="E8" s="42">
        <f>D8-'8069_34118'!D8</f>
        <v>-5.8823529411764719E-2</v>
      </c>
      <c r="H8" s="44">
        <v>43376</v>
      </c>
      <c r="I8" s="45">
        <f>(C16+9)/516</f>
        <v>0.99224806201550386</v>
      </c>
      <c r="J8" s="41"/>
    </row>
    <row r="9" spans="1:23" ht="16.3" x14ac:dyDescent="0.3">
      <c r="A9" s="21">
        <v>2016</v>
      </c>
      <c r="B9" s="25">
        <v>38</v>
      </c>
      <c r="C9" s="24">
        <v>35</v>
      </c>
      <c r="D9" s="32">
        <f t="shared" si="0"/>
        <v>0.92105263157894735</v>
      </c>
      <c r="E9" s="42">
        <f>D9-'8069_34118'!D9</f>
        <v>-7.8947368421052655E-2</v>
      </c>
      <c r="G9" s="59"/>
      <c r="H9" s="44">
        <v>43383</v>
      </c>
      <c r="I9" s="45">
        <f>(C16+12)/516</f>
        <v>0.99806201550387597</v>
      </c>
      <c r="J9" s="41">
        <v>0.98</v>
      </c>
    </row>
    <row r="10" spans="1:23" ht="16.3" x14ac:dyDescent="0.3">
      <c r="A10" s="21">
        <v>2015</v>
      </c>
      <c r="B10" s="25">
        <v>104</v>
      </c>
      <c r="C10" s="24">
        <v>103</v>
      </c>
      <c r="D10" s="32">
        <f t="shared" si="0"/>
        <v>0.99038461538461542</v>
      </c>
      <c r="E10" s="42">
        <f>D10-'8069_34118'!D10</f>
        <v>-9.6153846153845812E-3</v>
      </c>
      <c r="H10" s="44">
        <v>43390</v>
      </c>
      <c r="I10" s="45">
        <f>(C16+12)/516</f>
        <v>0.99806201550387597</v>
      </c>
      <c r="J10" s="41"/>
    </row>
    <row r="11" spans="1:23" ht="16.3" x14ac:dyDescent="0.3">
      <c r="A11" s="21">
        <v>2014</v>
      </c>
      <c r="B11" s="25">
        <v>58</v>
      </c>
      <c r="C11" s="24">
        <v>57</v>
      </c>
      <c r="D11" s="32">
        <f t="shared" si="0"/>
        <v>0.98275862068965514</v>
      </c>
      <c r="E11" s="42">
        <f>D11-'8069_34118'!D11</f>
        <v>-1.7241379310344862E-2</v>
      </c>
      <c r="H11" s="44">
        <v>43397</v>
      </c>
      <c r="I11" s="45">
        <f>(C16+15)/516</f>
        <v>1.0038759689922481</v>
      </c>
      <c r="J11" s="41"/>
    </row>
    <row r="12" spans="1:23" ht="16.3" x14ac:dyDescent="0.3">
      <c r="A12" s="21">
        <v>2013</v>
      </c>
      <c r="B12" s="25">
        <v>78</v>
      </c>
      <c r="C12" s="24">
        <v>78</v>
      </c>
      <c r="D12" s="33">
        <f t="shared" si="0"/>
        <v>1</v>
      </c>
      <c r="E12" s="42">
        <f>D12-'8069_34118'!D12</f>
        <v>0</v>
      </c>
      <c r="H12" s="44">
        <v>43404</v>
      </c>
      <c r="I12" s="45">
        <f>(C16+18)/516</f>
        <v>1.0096899224806202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D13-'8069_34118'!D13</f>
        <v>0</v>
      </c>
      <c r="H13" s="44">
        <v>43411</v>
      </c>
      <c r="I13" s="45">
        <f>(C16+18)/516</f>
        <v>1.0096899224806202</v>
      </c>
      <c r="J13" s="41"/>
    </row>
    <row r="14" spans="1:23" ht="16.3" x14ac:dyDescent="0.3">
      <c r="A14" s="21">
        <v>2011</v>
      </c>
      <c r="B14" s="25">
        <v>82</v>
      </c>
      <c r="C14" s="24">
        <v>79</v>
      </c>
      <c r="D14" s="34">
        <f t="shared" si="0"/>
        <v>0.96341463414634143</v>
      </c>
      <c r="E14" s="42">
        <f>D14-'8069_34118'!D14</f>
        <v>-2.4085365853658613E-2</v>
      </c>
      <c r="H14" s="44">
        <v>43418</v>
      </c>
      <c r="I14" s="45">
        <f>(C16+21)/516</f>
        <v>1.0155038759689923</v>
      </c>
      <c r="J14" s="41"/>
    </row>
    <row r="15" spans="1:23" ht="16.3" x14ac:dyDescent="0.3">
      <c r="A15" s="21">
        <v>2010</v>
      </c>
      <c r="B15" s="25">
        <v>50</v>
      </c>
      <c r="C15" s="24">
        <v>49</v>
      </c>
      <c r="D15" s="33">
        <f t="shared" si="0"/>
        <v>0.98</v>
      </c>
      <c r="E15" s="42">
        <f>D15-'8069_34118'!D15</f>
        <v>-2.0000000000000018E-2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517</v>
      </c>
      <c r="C16" s="48">
        <f>SUM(C7:C15)</f>
        <v>503</v>
      </c>
      <c r="D16" s="33">
        <f t="shared" si="0"/>
        <v>0.97292069632495159</v>
      </c>
      <c r="E16" s="42">
        <f>D16-'8069_34118'!D16</f>
        <v>-2.3071287642984273E-2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5048-0F9D-4A53-A198-7EDA2E3AD61E}">
  <dimension ref="A1:W38"/>
  <sheetViews>
    <sheetView workbookViewId="0">
      <selection sqref="A1:XFD1048576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48" customWidth="1"/>
    <col min="7" max="7" width="16.37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32</v>
      </c>
      <c r="B1" s="69"/>
      <c r="C1" s="69"/>
      <c r="D1" s="69"/>
      <c r="E1" s="69"/>
      <c r="F1" s="69"/>
      <c r="G1" s="69"/>
      <c r="H1" s="69"/>
      <c r="I1" s="69"/>
      <c r="J1" s="63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916</v>
      </c>
      <c r="C3" s="24">
        <v>904</v>
      </c>
      <c r="D3" s="60">
        <f>C3/B3</f>
        <v>0.98689956331877726</v>
      </c>
      <c r="E3" s="42">
        <f>D3-'8077_342363'!D3</f>
        <v>6.4860703916825857E-3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914</v>
      </c>
      <c r="C4" s="24">
        <v>901</v>
      </c>
      <c r="D4" s="33">
        <f>C4/B4</f>
        <v>0.98577680525164113</v>
      </c>
      <c r="E4" s="42">
        <f>D4-'8077_342363'!D4</f>
        <v>8.6277301700307119E-3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0.98255813953488369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0.98837209302325579</v>
      </c>
      <c r="J6" s="41">
        <v>0.99890000000000001</v>
      </c>
    </row>
    <row r="7" spans="1:23" ht="16.3" x14ac:dyDescent="0.3">
      <c r="A7" s="21">
        <v>2018</v>
      </c>
      <c r="B7" s="25">
        <v>14</v>
      </c>
      <c r="C7" s="24">
        <v>11</v>
      </c>
      <c r="D7" s="30">
        <f t="shared" ref="D7:D16" si="0">C7/B7</f>
        <v>0.7857142857142857</v>
      </c>
      <c r="E7" s="42">
        <f>D7-'8077_342363'!D7</f>
        <v>0</v>
      </c>
      <c r="F7" s="44"/>
      <c r="H7" s="44">
        <v>43369</v>
      </c>
      <c r="I7" s="45">
        <f>(C16+6)/516</f>
        <v>0.98837209302325579</v>
      </c>
      <c r="J7" s="41"/>
    </row>
    <row r="8" spans="1:23" ht="16.3" x14ac:dyDescent="0.3">
      <c r="A8" s="21">
        <v>2017</v>
      </c>
      <c r="B8" s="25">
        <v>34</v>
      </c>
      <c r="C8" s="24">
        <v>33</v>
      </c>
      <c r="D8" s="32">
        <f t="shared" si="0"/>
        <v>0.97058823529411764</v>
      </c>
      <c r="E8" s="42">
        <f>D8-'8077_342363'!D8</f>
        <v>2.9411764705882359E-2</v>
      </c>
      <c r="H8" s="44">
        <v>43376</v>
      </c>
      <c r="I8" s="45">
        <f>(C16+9)/516</f>
        <v>0.9941860465116279</v>
      </c>
      <c r="J8" s="41"/>
    </row>
    <row r="9" spans="1:23" ht="16.3" x14ac:dyDescent="0.3">
      <c r="A9" s="21">
        <v>2016</v>
      </c>
      <c r="B9" s="25">
        <v>37</v>
      </c>
      <c r="C9" s="24">
        <v>36</v>
      </c>
      <c r="D9" s="32">
        <f t="shared" si="0"/>
        <v>0.97297297297297303</v>
      </c>
      <c r="E9" s="42">
        <f>D9-'8077_342363'!D9</f>
        <v>5.1920341394025682E-2</v>
      </c>
      <c r="G9" s="59"/>
      <c r="H9" s="44">
        <v>43383</v>
      </c>
      <c r="I9" s="45">
        <f>(C16+12)/516</f>
        <v>1</v>
      </c>
      <c r="J9" s="41">
        <v>0.98</v>
      </c>
    </row>
    <row r="10" spans="1:23" ht="16.3" x14ac:dyDescent="0.3">
      <c r="A10" s="21">
        <v>2015</v>
      </c>
      <c r="B10" s="25">
        <v>104</v>
      </c>
      <c r="C10" s="24">
        <v>103</v>
      </c>
      <c r="D10" s="32">
        <f t="shared" si="0"/>
        <v>0.99038461538461542</v>
      </c>
      <c r="E10" s="42">
        <f>D10-'8077_342363'!D10</f>
        <v>0</v>
      </c>
      <c r="H10" s="44">
        <v>43390</v>
      </c>
      <c r="I10" s="45">
        <f>(C16+12)/516</f>
        <v>1</v>
      </c>
      <c r="J10" s="41"/>
    </row>
    <row r="11" spans="1:23" ht="16.3" x14ac:dyDescent="0.3">
      <c r="A11" s="21">
        <v>2014</v>
      </c>
      <c r="B11" s="25">
        <v>58</v>
      </c>
      <c r="C11" s="24">
        <v>57</v>
      </c>
      <c r="D11" s="32">
        <f t="shared" si="0"/>
        <v>0.98275862068965514</v>
      </c>
      <c r="E11" s="42">
        <f>D11-'8077_342363'!D11</f>
        <v>0</v>
      </c>
      <c r="H11" s="44">
        <v>43397</v>
      </c>
      <c r="I11" s="45">
        <f>(C16+15)/516</f>
        <v>1.0058139534883721</v>
      </c>
      <c r="J11" s="41"/>
    </row>
    <row r="12" spans="1:23" ht="16.3" x14ac:dyDescent="0.3">
      <c r="A12" s="21">
        <v>2013</v>
      </c>
      <c r="B12" s="25">
        <v>78</v>
      </c>
      <c r="C12" s="24">
        <v>77</v>
      </c>
      <c r="D12" s="33">
        <f t="shared" si="0"/>
        <v>0.98717948717948723</v>
      </c>
      <c r="E12" s="42">
        <f>D12-'8077_342363'!D12</f>
        <v>-1.2820512820512775E-2</v>
      </c>
      <c r="H12" s="44">
        <v>43404</v>
      </c>
      <c r="I12" s="45">
        <f>(C16+18)/516</f>
        <v>1.0116279069767442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D13-'8077_342363'!D13</f>
        <v>0</v>
      </c>
      <c r="H13" s="44">
        <v>43411</v>
      </c>
      <c r="I13" s="45">
        <f>(C16+18)/516</f>
        <v>1.0116279069767442</v>
      </c>
      <c r="J13" s="41"/>
    </row>
    <row r="14" spans="1:23" ht="16.3" x14ac:dyDescent="0.3">
      <c r="A14" s="21">
        <v>2011</v>
      </c>
      <c r="B14" s="25">
        <v>82</v>
      </c>
      <c r="C14" s="24">
        <v>79</v>
      </c>
      <c r="D14" s="34">
        <f t="shared" si="0"/>
        <v>0.96341463414634143</v>
      </c>
      <c r="E14" s="42">
        <f>D14-'8077_342363'!D14</f>
        <v>0</v>
      </c>
      <c r="H14" s="44">
        <v>43418</v>
      </c>
      <c r="I14" s="45">
        <f>(C16+21)/516</f>
        <v>1.0174418604651163</v>
      </c>
      <c r="J14" s="41"/>
    </row>
    <row r="15" spans="1:23" ht="16.3" x14ac:dyDescent="0.3">
      <c r="A15" s="21">
        <v>2010</v>
      </c>
      <c r="B15" s="25">
        <v>50</v>
      </c>
      <c r="C15" s="24">
        <v>49</v>
      </c>
      <c r="D15" s="33">
        <f t="shared" si="0"/>
        <v>0.98</v>
      </c>
      <c r="E15" s="42">
        <f>D15-'8077_342363'!D15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516</v>
      </c>
      <c r="C16" s="48">
        <f>SUM(C7:C15)</f>
        <v>504</v>
      </c>
      <c r="D16" s="33">
        <f t="shared" si="0"/>
        <v>0.97674418604651159</v>
      </c>
      <c r="E16" s="42">
        <f>D16-'8077_342363'!D16</f>
        <v>3.8234897215599917E-3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C918-F769-4CB9-9144-845C0BE6D6C3}">
  <dimension ref="A1:W38"/>
  <sheetViews>
    <sheetView workbookViewId="0">
      <selection sqref="A1:XFD1048576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17.625" customWidth="1"/>
    <col min="7" max="7" width="10.12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33</v>
      </c>
      <c r="B1" s="69"/>
      <c r="C1" s="69"/>
      <c r="D1" s="69"/>
      <c r="E1" s="69"/>
      <c r="F1" s="69"/>
      <c r="G1" s="69"/>
      <c r="H1" s="69"/>
      <c r="I1" s="69"/>
      <c r="J1" s="64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919</v>
      </c>
      <c r="C3" s="24">
        <v>905</v>
      </c>
      <c r="D3" s="60">
        <f>C3/B3</f>
        <v>0.98476605005440698</v>
      </c>
      <c r="E3" s="42">
        <f>D3-'8083_343766'!D3</f>
        <v>-2.1335132643702792E-3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919</v>
      </c>
      <c r="C4" s="24">
        <v>902</v>
      </c>
      <c r="D4" s="33">
        <f>C4/B4</f>
        <v>0.98150163220892273</v>
      </c>
      <c r="E4" s="42">
        <f>D4-'8083_343766'!D4</f>
        <v>-4.2751730427184054E-3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0.98449612403100772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0.99031007751937983</v>
      </c>
      <c r="J6" s="41">
        <v>0.99890000000000001</v>
      </c>
    </row>
    <row r="7" spans="1:23" ht="16.3" x14ac:dyDescent="0.3">
      <c r="A7" s="21">
        <v>2018</v>
      </c>
      <c r="B7" s="25">
        <v>14</v>
      </c>
      <c r="C7" s="24">
        <v>13</v>
      </c>
      <c r="D7" s="30">
        <f t="shared" ref="D7:D16" si="0">C7/B7</f>
        <v>0.9285714285714286</v>
      </c>
      <c r="E7" s="42">
        <f>D7-'8083_343766'!D7</f>
        <v>0.1428571428571429</v>
      </c>
      <c r="F7" s="44"/>
      <c r="H7" s="44">
        <v>43369</v>
      </c>
      <c r="I7" s="45">
        <f>(C16+6)/516</f>
        <v>0.99031007751937983</v>
      </c>
      <c r="J7" s="41"/>
    </row>
    <row r="8" spans="1:23" ht="16.3" x14ac:dyDescent="0.3">
      <c r="A8" s="21">
        <v>2017</v>
      </c>
      <c r="B8" s="25">
        <v>34</v>
      </c>
      <c r="C8" s="24">
        <v>33</v>
      </c>
      <c r="D8" s="32">
        <f t="shared" si="0"/>
        <v>0.97058823529411764</v>
      </c>
      <c r="E8" s="42">
        <f>D8-'8083_343766'!D8</f>
        <v>0</v>
      </c>
      <c r="H8" s="44">
        <v>43376</v>
      </c>
      <c r="I8" s="45">
        <f>(C16+9)/516</f>
        <v>0.99612403100775193</v>
      </c>
      <c r="J8" s="41"/>
    </row>
    <row r="9" spans="1:23" ht="16.3" x14ac:dyDescent="0.3">
      <c r="A9" s="21">
        <v>2016</v>
      </c>
      <c r="B9" s="25">
        <v>38</v>
      </c>
      <c r="C9" s="24">
        <v>35</v>
      </c>
      <c r="D9" s="32">
        <f t="shared" si="0"/>
        <v>0.92105263157894735</v>
      </c>
      <c r="E9" s="42">
        <f>D9-'8083_343766'!D9</f>
        <v>-5.1920341394025682E-2</v>
      </c>
      <c r="G9" s="59"/>
      <c r="H9" s="44">
        <v>43383</v>
      </c>
      <c r="I9" s="45">
        <f>(C16+12)/516</f>
        <v>1.001937984496124</v>
      </c>
      <c r="J9" s="41">
        <v>0.98</v>
      </c>
    </row>
    <row r="10" spans="1:23" ht="16.3" x14ac:dyDescent="0.3">
      <c r="A10" s="21">
        <v>2015</v>
      </c>
      <c r="B10" s="25">
        <v>104</v>
      </c>
      <c r="C10" s="24">
        <v>103</v>
      </c>
      <c r="D10" s="32">
        <f t="shared" si="0"/>
        <v>0.99038461538461542</v>
      </c>
      <c r="E10" s="42">
        <f>D10-'8083_343766'!D10</f>
        <v>0</v>
      </c>
      <c r="H10" s="44">
        <v>43390</v>
      </c>
      <c r="I10" s="45">
        <f>(C16+12)/516</f>
        <v>1.001937984496124</v>
      </c>
      <c r="J10" s="41"/>
    </row>
    <row r="11" spans="1:23" ht="16.3" x14ac:dyDescent="0.3">
      <c r="A11" s="21">
        <v>2014</v>
      </c>
      <c r="B11" s="25">
        <v>58</v>
      </c>
      <c r="C11" s="24">
        <v>57</v>
      </c>
      <c r="D11" s="32">
        <f t="shared" si="0"/>
        <v>0.98275862068965514</v>
      </c>
      <c r="E11" s="42">
        <f>D11-'8083_343766'!D11</f>
        <v>0</v>
      </c>
      <c r="H11" s="44">
        <v>43397</v>
      </c>
      <c r="I11" s="45">
        <f>(C16+15)/516</f>
        <v>1.0077519379844961</v>
      </c>
      <c r="J11" s="41"/>
    </row>
    <row r="12" spans="1:23" ht="16.3" x14ac:dyDescent="0.3">
      <c r="A12" s="21">
        <v>2013</v>
      </c>
      <c r="B12" s="25">
        <v>78</v>
      </c>
      <c r="C12" s="24">
        <v>77</v>
      </c>
      <c r="D12" s="33">
        <f t="shared" si="0"/>
        <v>0.98717948717948723</v>
      </c>
      <c r="E12" s="42">
        <f>D12-'8083_343766'!D12</f>
        <v>0</v>
      </c>
      <c r="H12" s="44">
        <v>43404</v>
      </c>
      <c r="I12" s="45">
        <f>(C16+18)/516</f>
        <v>1.0135658914728682</v>
      </c>
      <c r="J12" s="41"/>
    </row>
    <row r="13" spans="1:23" ht="16.3" x14ac:dyDescent="0.3">
      <c r="A13" s="21">
        <v>2012</v>
      </c>
      <c r="B13" s="25">
        <v>59</v>
      </c>
      <c r="C13" s="24">
        <v>58</v>
      </c>
      <c r="D13" s="33">
        <f t="shared" si="0"/>
        <v>0.98305084745762716</v>
      </c>
      <c r="E13" s="42">
        <f>D13-'8083_343766'!D13</f>
        <v>-1.6949152542372836E-2</v>
      </c>
      <c r="H13" s="44">
        <v>43411</v>
      </c>
      <c r="I13" s="45">
        <f>(C16+18)/516</f>
        <v>1.0135658914728682</v>
      </c>
      <c r="J13" s="41"/>
    </row>
    <row r="14" spans="1:23" ht="16.3" x14ac:dyDescent="0.3">
      <c r="A14" s="21">
        <v>2011</v>
      </c>
      <c r="B14" s="25">
        <v>82</v>
      </c>
      <c r="C14" s="24">
        <v>79</v>
      </c>
      <c r="D14" s="34">
        <f t="shared" si="0"/>
        <v>0.96341463414634143</v>
      </c>
      <c r="E14" s="42">
        <f>D14-'8083_343766'!D14</f>
        <v>0</v>
      </c>
      <c r="H14" s="44">
        <v>43418</v>
      </c>
      <c r="I14" s="45">
        <f>(C16+21)/516</f>
        <v>1.0193798449612403</v>
      </c>
      <c r="J14" s="41"/>
    </row>
    <row r="15" spans="1:23" ht="16.3" x14ac:dyDescent="0.3">
      <c r="A15" s="21">
        <v>2010</v>
      </c>
      <c r="B15" s="25">
        <v>50</v>
      </c>
      <c r="C15" s="24">
        <v>50</v>
      </c>
      <c r="D15" s="33">
        <f t="shared" si="0"/>
        <v>1</v>
      </c>
      <c r="E15" s="42">
        <f>D15-'8083_343766'!D15</f>
        <v>2.0000000000000018E-2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517</v>
      </c>
      <c r="C16" s="48">
        <f>SUM(C7:C15)</f>
        <v>505</v>
      </c>
      <c r="D16" s="33">
        <f t="shared" si="0"/>
        <v>0.97678916827853002</v>
      </c>
      <c r="E16" s="42">
        <f>D16-'8083_343766'!D16</f>
        <v>4.4982232018431212E-5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1F99-3C48-457C-BF67-67485770675D}">
  <dimension ref="A1:W38"/>
  <sheetViews>
    <sheetView workbookViewId="0">
      <selection sqref="A1:XFD1048576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17.625" customWidth="1"/>
    <col min="7" max="7" width="10.12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34</v>
      </c>
      <c r="B1" s="69"/>
      <c r="C1" s="69"/>
      <c r="D1" s="69"/>
      <c r="E1" s="69"/>
      <c r="F1" s="69"/>
      <c r="G1" s="69"/>
      <c r="H1" s="69"/>
      <c r="I1" s="69"/>
      <c r="J1" s="65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919</v>
      </c>
      <c r="C3" s="24">
        <v>907</v>
      </c>
      <c r="D3" s="60">
        <f>C3/B3</f>
        <v>0.98694232861806308</v>
      </c>
      <c r="E3" s="42">
        <f>D3-'8085_343766'!D3</f>
        <v>2.1762785636560977E-3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919</v>
      </c>
      <c r="C4" s="24">
        <v>903</v>
      </c>
      <c r="D4" s="33">
        <f>C4/B4</f>
        <v>0.98258977149075077</v>
      </c>
      <c r="E4" s="42">
        <f>D4-'8085_343766'!D4</f>
        <v>1.0881392818280489E-3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1.001937984496124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1.0077519379844961</v>
      </c>
      <c r="J6" s="41">
        <v>0.99890000000000001</v>
      </c>
    </row>
    <row r="7" spans="1:23" ht="16.3" x14ac:dyDescent="0.3">
      <c r="A7" s="21">
        <v>2018</v>
      </c>
      <c r="B7" s="25">
        <v>15</v>
      </c>
      <c r="C7" s="24">
        <v>13</v>
      </c>
      <c r="D7" s="30">
        <f t="shared" ref="D7:D16" si="0">C7/B7</f>
        <v>0.8666666666666667</v>
      </c>
      <c r="E7" s="42">
        <f>D7-'8085_343766'!D7</f>
        <v>-6.1904761904761907E-2</v>
      </c>
      <c r="F7" s="44"/>
      <c r="H7" s="44">
        <v>43369</v>
      </c>
      <c r="I7" s="45">
        <f>(C16+6)/516</f>
        <v>1.0077519379844961</v>
      </c>
      <c r="J7" s="41"/>
    </row>
    <row r="8" spans="1:23" ht="16.3" x14ac:dyDescent="0.3">
      <c r="A8" s="21">
        <v>2017</v>
      </c>
      <c r="B8" s="25">
        <v>40</v>
      </c>
      <c r="C8" s="24">
        <v>40</v>
      </c>
      <c r="D8" s="32">
        <f t="shared" si="0"/>
        <v>1</v>
      </c>
      <c r="E8" s="42">
        <f>D8-'8085_343766'!D8</f>
        <v>2.9411764705882359E-2</v>
      </c>
      <c r="H8" s="44">
        <v>43376</v>
      </c>
      <c r="I8" s="45">
        <f>(C16+9)/516</f>
        <v>1.0135658914728682</v>
      </c>
      <c r="J8" s="41"/>
    </row>
    <row r="9" spans="1:23" ht="16.3" x14ac:dyDescent="0.3">
      <c r="A9" s="21">
        <v>2016</v>
      </c>
      <c r="B9" s="25">
        <v>37</v>
      </c>
      <c r="C9" s="24">
        <v>36</v>
      </c>
      <c r="D9" s="32">
        <f t="shared" si="0"/>
        <v>0.97297297297297303</v>
      </c>
      <c r="E9" s="42">
        <f>D9-'8085_343766'!D9</f>
        <v>5.1920341394025682E-2</v>
      </c>
      <c r="G9" s="59"/>
      <c r="H9" s="44">
        <v>43383</v>
      </c>
      <c r="I9" s="45">
        <f>(C16+12)/516</f>
        <v>1.0193798449612403</v>
      </c>
      <c r="J9" s="41">
        <v>0.98</v>
      </c>
    </row>
    <row r="10" spans="1:23" ht="16.3" x14ac:dyDescent="0.3">
      <c r="A10" s="21">
        <v>2015</v>
      </c>
      <c r="B10" s="25">
        <v>104</v>
      </c>
      <c r="C10" s="24">
        <v>103</v>
      </c>
      <c r="D10" s="32">
        <f t="shared" si="0"/>
        <v>0.99038461538461542</v>
      </c>
      <c r="E10" s="42">
        <f>D10-'8085_343766'!D10</f>
        <v>0</v>
      </c>
      <c r="H10" s="44">
        <v>43390</v>
      </c>
      <c r="I10" s="45">
        <f>(C16+12)/516</f>
        <v>1.0193798449612403</v>
      </c>
      <c r="J10" s="41"/>
    </row>
    <row r="11" spans="1:23" ht="16.3" x14ac:dyDescent="0.3">
      <c r="A11" s="21">
        <v>2014</v>
      </c>
      <c r="B11" s="25">
        <v>58</v>
      </c>
      <c r="C11" s="24">
        <v>57</v>
      </c>
      <c r="D11" s="32">
        <f t="shared" si="0"/>
        <v>0.98275862068965514</v>
      </c>
      <c r="E11" s="42">
        <f>D11-'8085_343766'!D11</f>
        <v>0</v>
      </c>
      <c r="H11" s="44">
        <v>43397</v>
      </c>
      <c r="I11" s="45">
        <f>(C16+15)/516</f>
        <v>1.0251937984496124</v>
      </c>
      <c r="J11" s="41"/>
    </row>
    <row r="12" spans="1:23" ht="16.3" x14ac:dyDescent="0.3">
      <c r="A12" s="21">
        <v>2013</v>
      </c>
      <c r="B12" s="25">
        <v>78</v>
      </c>
      <c r="C12" s="24">
        <v>77</v>
      </c>
      <c r="D12" s="33">
        <f t="shared" si="0"/>
        <v>0.98717948717948723</v>
      </c>
      <c r="E12" s="42">
        <f>D12-'8085_343766'!D12</f>
        <v>0</v>
      </c>
      <c r="H12" s="44">
        <v>43404</v>
      </c>
      <c r="I12" s="45">
        <f>(C16+18)/516</f>
        <v>1.0310077519379846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D13-'8085_343766'!D13</f>
        <v>1.6949152542372836E-2</v>
      </c>
      <c r="H13" s="44">
        <v>43411</v>
      </c>
      <c r="I13" s="45">
        <f>(C16+18)/516</f>
        <v>1.0310077519379846</v>
      </c>
      <c r="J13" s="41"/>
    </row>
    <row r="14" spans="1:23" ht="16.3" x14ac:dyDescent="0.3">
      <c r="A14" s="21">
        <v>2011</v>
      </c>
      <c r="B14" s="25">
        <v>82</v>
      </c>
      <c r="C14" s="24">
        <v>79</v>
      </c>
      <c r="D14" s="34">
        <f t="shared" si="0"/>
        <v>0.96341463414634143</v>
      </c>
      <c r="E14" s="42">
        <f>D14-'8085_343766'!D14</f>
        <v>0</v>
      </c>
      <c r="H14" s="44">
        <v>43418</v>
      </c>
      <c r="I14" s="45">
        <f>(C16+21)/516</f>
        <v>1.0368217054263567</v>
      </c>
      <c r="J14" s="41"/>
    </row>
    <row r="15" spans="1:23" ht="16.3" x14ac:dyDescent="0.3">
      <c r="A15" s="21">
        <v>2010</v>
      </c>
      <c r="B15" s="25">
        <v>50</v>
      </c>
      <c r="C15" s="24">
        <v>50</v>
      </c>
      <c r="D15" s="33">
        <f t="shared" si="0"/>
        <v>1</v>
      </c>
      <c r="E15" s="42">
        <f>D15-'8085_343766'!D15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523</v>
      </c>
      <c r="C16" s="48">
        <f>SUM(C7:C15)</f>
        <v>514</v>
      </c>
      <c r="D16" s="33">
        <f t="shared" si="0"/>
        <v>0.982791586998088</v>
      </c>
      <c r="E16" s="42">
        <f>D16-'8085_343766'!D16</f>
        <v>6.0024187195579781E-3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AC1-262C-4C50-9C02-F672761282FF}">
  <dimension ref="A1:W38"/>
  <sheetViews>
    <sheetView workbookViewId="0">
      <selection activeCell="E16" sqref="E16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17.625" customWidth="1"/>
    <col min="7" max="7" width="10.12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35</v>
      </c>
      <c r="B1" s="69"/>
      <c r="C1" s="69"/>
      <c r="D1" s="69"/>
      <c r="E1" s="69"/>
      <c r="F1" s="69"/>
      <c r="G1" s="69"/>
      <c r="H1" s="69"/>
      <c r="I1" s="69"/>
      <c r="J1" s="66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920</v>
      </c>
      <c r="C3" s="24">
        <v>908</v>
      </c>
      <c r="D3" s="60">
        <f>C3/B3</f>
        <v>0.9869565217391304</v>
      </c>
      <c r="E3" s="42">
        <f>D3-'8088_345359'!D3</f>
        <v>1.4193121067318515E-5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920</v>
      </c>
      <c r="C4" s="24">
        <v>905</v>
      </c>
      <c r="D4" s="33">
        <f>C4/B4</f>
        <v>0.98369565217391308</v>
      </c>
      <c r="E4" s="42">
        <f>D4-'8088_345359'!D4</f>
        <v>1.105880683162308E-3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1.0058139534883721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1.0116279069767442</v>
      </c>
      <c r="J6" s="41">
        <v>0.99890000000000001</v>
      </c>
    </row>
    <row r="7" spans="1:23" ht="16.3" x14ac:dyDescent="0.3">
      <c r="A7" s="21">
        <v>2018</v>
      </c>
      <c r="B7" s="25">
        <v>15</v>
      </c>
      <c r="C7" s="24">
        <v>14</v>
      </c>
      <c r="D7" s="30">
        <f t="shared" ref="D7:D16" si="0">C7/B7</f>
        <v>0.93333333333333335</v>
      </c>
      <c r="E7" s="42">
        <f>D7-'8088_345359'!D7</f>
        <v>6.6666666666666652E-2</v>
      </c>
      <c r="F7" s="44"/>
      <c r="H7" s="44">
        <v>43369</v>
      </c>
      <c r="I7" s="45">
        <f>(C16+6)/516</f>
        <v>1.0116279069767442</v>
      </c>
      <c r="J7" s="41"/>
    </row>
    <row r="8" spans="1:23" ht="16.3" x14ac:dyDescent="0.3">
      <c r="A8" s="21">
        <v>2017</v>
      </c>
      <c r="B8" s="25">
        <v>40</v>
      </c>
      <c r="C8" s="24">
        <v>40</v>
      </c>
      <c r="D8" s="32">
        <f t="shared" si="0"/>
        <v>1</v>
      </c>
      <c r="E8" s="42">
        <f>D8-'8088_345359'!D8</f>
        <v>0</v>
      </c>
      <c r="H8" s="44">
        <v>43376</v>
      </c>
      <c r="I8" s="45">
        <f>(C16+9)/516</f>
        <v>1.0174418604651163</v>
      </c>
      <c r="J8" s="41"/>
    </row>
    <row r="9" spans="1:23" ht="16.3" x14ac:dyDescent="0.3">
      <c r="A9" s="21">
        <v>2016</v>
      </c>
      <c r="B9" s="25">
        <v>38</v>
      </c>
      <c r="C9" s="24">
        <v>37</v>
      </c>
      <c r="D9" s="32">
        <f t="shared" si="0"/>
        <v>0.97368421052631582</v>
      </c>
      <c r="E9" s="42">
        <f>D9-'8088_345359'!D9</f>
        <v>7.1123755334279171E-4</v>
      </c>
      <c r="G9" s="59"/>
      <c r="H9" s="44">
        <v>43383</v>
      </c>
      <c r="I9" s="45">
        <f>(C16+12)/516</f>
        <v>1.0232558139534884</v>
      </c>
      <c r="J9" s="41">
        <v>0.98</v>
      </c>
    </row>
    <row r="10" spans="1:23" ht="16.3" x14ac:dyDescent="0.3">
      <c r="A10" s="21">
        <v>2015</v>
      </c>
      <c r="B10" s="25">
        <v>104</v>
      </c>
      <c r="C10" s="24">
        <v>104</v>
      </c>
      <c r="D10" s="32">
        <f t="shared" si="0"/>
        <v>1</v>
      </c>
      <c r="E10" s="42">
        <f>D10-'8088_345359'!D10</f>
        <v>9.6153846153845812E-3</v>
      </c>
      <c r="H10" s="44">
        <v>43390</v>
      </c>
      <c r="I10" s="45">
        <f>(C16+12)/516</f>
        <v>1.0232558139534884</v>
      </c>
      <c r="J10" s="41"/>
    </row>
    <row r="11" spans="1:23" ht="16.3" x14ac:dyDescent="0.3">
      <c r="A11" s="21">
        <v>2014</v>
      </c>
      <c r="B11" s="25">
        <v>58</v>
      </c>
      <c r="C11" s="24">
        <v>57</v>
      </c>
      <c r="D11" s="32">
        <f t="shared" si="0"/>
        <v>0.98275862068965514</v>
      </c>
      <c r="E11" s="42">
        <f>D11-'8088_345359'!D11</f>
        <v>0</v>
      </c>
      <c r="H11" s="44">
        <v>43397</v>
      </c>
      <c r="I11" s="45">
        <f>(C16+15)/516</f>
        <v>1.0290697674418605</v>
      </c>
      <c r="J11" s="41"/>
    </row>
    <row r="12" spans="1:23" ht="16.3" x14ac:dyDescent="0.3">
      <c r="A12" s="21">
        <v>2013</v>
      </c>
      <c r="B12" s="25">
        <v>78</v>
      </c>
      <c r="C12" s="24">
        <v>77</v>
      </c>
      <c r="D12" s="33">
        <f t="shared" si="0"/>
        <v>0.98717948717948723</v>
      </c>
      <c r="E12" s="42">
        <f>D12-'8088_345359'!D12</f>
        <v>0</v>
      </c>
      <c r="H12" s="44">
        <v>43404</v>
      </c>
      <c r="I12" s="45">
        <f>(C16+18)/516</f>
        <v>1.0348837209302326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D13-'8088_345359'!D13</f>
        <v>0</v>
      </c>
      <c r="H13" s="44">
        <v>43411</v>
      </c>
      <c r="I13" s="45">
        <f>(C16+18)/516</f>
        <v>1.0348837209302326</v>
      </c>
      <c r="J13" s="41"/>
    </row>
    <row r="14" spans="1:23" ht="16.3" x14ac:dyDescent="0.3">
      <c r="A14" s="21">
        <v>2011</v>
      </c>
      <c r="B14" s="25">
        <v>82</v>
      </c>
      <c r="C14" s="24">
        <v>78</v>
      </c>
      <c r="D14" s="34">
        <f t="shared" si="0"/>
        <v>0.95121951219512191</v>
      </c>
      <c r="E14" s="42">
        <f>D14-'8088_345359'!D14</f>
        <v>-1.2195121951219523E-2</v>
      </c>
      <c r="H14" s="44">
        <v>43418</v>
      </c>
      <c r="I14" s="45">
        <f>(C16+21)/516</f>
        <v>1.0406976744186047</v>
      </c>
      <c r="J14" s="41"/>
    </row>
    <row r="15" spans="1:23" ht="16.3" x14ac:dyDescent="0.3">
      <c r="A15" s="21">
        <v>2010</v>
      </c>
      <c r="B15" s="25">
        <v>50</v>
      </c>
      <c r="C15" s="24">
        <v>50</v>
      </c>
      <c r="D15" s="33">
        <f t="shared" si="0"/>
        <v>1</v>
      </c>
      <c r="E15" s="42">
        <f>D15-'8088_345359'!D15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524</v>
      </c>
      <c r="C16" s="48">
        <f>SUM(C7:C15)</f>
        <v>516</v>
      </c>
      <c r="D16" s="33">
        <f t="shared" si="0"/>
        <v>0.98473282442748089</v>
      </c>
      <c r="E16" s="42">
        <f>D16-'8088_345359'!D16</f>
        <v>1.9412374293928947E-3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7E74-D39C-4B8B-B59B-899FFCB4CEEF}">
  <dimension ref="A1:W38"/>
  <sheetViews>
    <sheetView tabSelected="1" workbookViewId="0">
      <selection activeCell="G22" sqref="G22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17.625" customWidth="1"/>
    <col min="7" max="7" width="10.12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36</v>
      </c>
      <c r="B1" s="69"/>
      <c r="C1" s="69"/>
      <c r="D1" s="69"/>
      <c r="E1" s="69"/>
      <c r="F1" s="69"/>
      <c r="G1" s="69"/>
      <c r="H1" s="69"/>
      <c r="I1" s="69"/>
      <c r="J1" s="67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920</v>
      </c>
      <c r="C3" s="24">
        <v>905</v>
      </c>
      <c r="D3" s="60">
        <f>C3/B3</f>
        <v>0.98369565217391308</v>
      </c>
      <c r="E3" s="42">
        <f>D3-'8091_345359'!D3</f>
        <v>-3.260869565217317E-3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920</v>
      </c>
      <c r="C4" s="24">
        <v>903</v>
      </c>
      <c r="D4" s="33">
        <f>C4/B4</f>
        <v>0.98152173913043483</v>
      </c>
      <c r="E4" s="42">
        <f>D4-'8091_345359'!D4</f>
        <v>-2.1739130434782483E-3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0.99224806201550386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0.99806201550387597</v>
      </c>
      <c r="J6" s="41">
        <v>0.99890000000000001</v>
      </c>
    </row>
    <row r="7" spans="1:23" ht="16.3" x14ac:dyDescent="0.3">
      <c r="A7" s="21">
        <v>2018</v>
      </c>
      <c r="B7" s="25">
        <v>15</v>
      </c>
      <c r="C7" s="24">
        <v>15</v>
      </c>
      <c r="D7" s="72">
        <f t="shared" ref="D7:D16" si="0">C7/B7</f>
        <v>1</v>
      </c>
      <c r="E7" s="42">
        <f>D7-'8091_345359'!D7</f>
        <v>6.6666666666666652E-2</v>
      </c>
      <c r="F7" s="44"/>
      <c r="H7" s="44">
        <v>43369</v>
      </c>
      <c r="I7" s="45">
        <f>(C16+6)/516</f>
        <v>0.99806201550387597</v>
      </c>
      <c r="J7" s="41"/>
    </row>
    <row r="8" spans="1:23" ht="16.3" x14ac:dyDescent="0.3">
      <c r="A8" s="21">
        <v>2017</v>
      </c>
      <c r="B8" s="25">
        <v>40</v>
      </c>
      <c r="C8" s="24">
        <v>38</v>
      </c>
      <c r="D8" s="32">
        <f t="shared" si="0"/>
        <v>0.95</v>
      </c>
      <c r="E8" s="42">
        <f>D8-'8091_345359'!D8</f>
        <v>-5.0000000000000044E-2</v>
      </c>
      <c r="H8" s="44">
        <v>43376</v>
      </c>
      <c r="I8" s="45">
        <f>(C16+9)/516</f>
        <v>1.0038759689922481</v>
      </c>
      <c r="J8" s="41"/>
    </row>
    <row r="9" spans="1:23" ht="16.3" x14ac:dyDescent="0.3">
      <c r="A9" s="21">
        <v>2016</v>
      </c>
      <c r="B9" s="25">
        <v>38</v>
      </c>
      <c r="C9" s="24">
        <v>37</v>
      </c>
      <c r="D9" s="32">
        <f t="shared" si="0"/>
        <v>0.97368421052631582</v>
      </c>
      <c r="E9" s="42">
        <f>D9-'8091_345359'!D9</f>
        <v>0</v>
      </c>
      <c r="G9" s="59"/>
      <c r="H9" s="44">
        <v>43383</v>
      </c>
      <c r="I9" s="45">
        <f>(C16+12)/516</f>
        <v>1.0096899224806202</v>
      </c>
      <c r="J9" s="41">
        <v>0.98</v>
      </c>
    </row>
    <row r="10" spans="1:23" ht="16.3" x14ac:dyDescent="0.3">
      <c r="A10" s="21">
        <v>2015</v>
      </c>
      <c r="B10" s="25">
        <v>104</v>
      </c>
      <c r="C10" s="24">
        <v>103</v>
      </c>
      <c r="D10" s="32">
        <f t="shared" si="0"/>
        <v>0.99038461538461542</v>
      </c>
      <c r="E10" s="42">
        <f>D10-'8091_345359'!D10</f>
        <v>-9.6153846153845812E-3</v>
      </c>
      <c r="H10" s="44">
        <v>43390</v>
      </c>
      <c r="I10" s="45">
        <f>(C16+12)/516</f>
        <v>1.0096899224806202</v>
      </c>
      <c r="J10" s="41"/>
    </row>
    <row r="11" spans="1:23" ht="16.3" x14ac:dyDescent="0.3">
      <c r="A11" s="21">
        <v>2014</v>
      </c>
      <c r="B11" s="25">
        <v>58</v>
      </c>
      <c r="C11" s="24">
        <v>57</v>
      </c>
      <c r="D11" s="32">
        <f t="shared" si="0"/>
        <v>0.98275862068965514</v>
      </c>
      <c r="E11" s="42">
        <f>D11-'8091_345359'!D11</f>
        <v>0</v>
      </c>
      <c r="H11" s="44">
        <v>43397</v>
      </c>
      <c r="I11" s="45">
        <f>(C16+15)/516</f>
        <v>1.0155038759689923</v>
      </c>
      <c r="J11" s="41"/>
    </row>
    <row r="12" spans="1:23" ht="16.3" x14ac:dyDescent="0.3">
      <c r="A12" s="21">
        <v>2013</v>
      </c>
      <c r="B12" s="25">
        <v>78</v>
      </c>
      <c r="C12" s="24">
        <v>77</v>
      </c>
      <c r="D12" s="33">
        <f t="shared" si="0"/>
        <v>0.98717948717948723</v>
      </c>
      <c r="E12" s="42">
        <f>D12-'8091_345359'!D12</f>
        <v>0</v>
      </c>
      <c r="H12" s="44">
        <v>43404</v>
      </c>
      <c r="I12" s="45">
        <f>(C16+18)/516</f>
        <v>1.0213178294573644</v>
      </c>
      <c r="J12" s="41"/>
    </row>
    <row r="13" spans="1:23" ht="16.3" x14ac:dyDescent="0.3">
      <c r="A13" s="21">
        <v>2012</v>
      </c>
      <c r="B13" s="25">
        <v>59</v>
      </c>
      <c r="C13" s="24">
        <v>58</v>
      </c>
      <c r="D13" s="33">
        <f t="shared" si="0"/>
        <v>0.98305084745762716</v>
      </c>
      <c r="E13" s="42">
        <f>D13-'8091_345359'!D13</f>
        <v>-1.6949152542372836E-2</v>
      </c>
      <c r="H13" s="44">
        <v>43411</v>
      </c>
      <c r="I13" s="45">
        <f>(C16+18)/516</f>
        <v>1.0213178294573644</v>
      </c>
      <c r="J13" s="41"/>
    </row>
    <row r="14" spans="1:23" ht="16.3" x14ac:dyDescent="0.3">
      <c r="A14" s="21">
        <v>2011</v>
      </c>
      <c r="B14" s="25">
        <v>82</v>
      </c>
      <c r="C14" s="24">
        <v>76</v>
      </c>
      <c r="D14" s="34">
        <f t="shared" si="0"/>
        <v>0.92682926829268297</v>
      </c>
      <c r="E14" s="42">
        <f>D14-'8091_345359'!D14</f>
        <v>-2.4390243902438935E-2</v>
      </c>
      <c r="H14" s="44">
        <v>43418</v>
      </c>
      <c r="I14" s="45">
        <f>(C16+21)/516</f>
        <v>1.0271317829457365</v>
      </c>
      <c r="J14" s="41"/>
    </row>
    <row r="15" spans="1:23" ht="16.3" x14ac:dyDescent="0.3">
      <c r="A15" s="21">
        <v>2010</v>
      </c>
      <c r="B15" s="25">
        <v>50</v>
      </c>
      <c r="C15" s="24">
        <v>48</v>
      </c>
      <c r="D15" s="33">
        <f t="shared" si="0"/>
        <v>0.96</v>
      </c>
      <c r="E15" s="42">
        <f>D15-'8091_345359'!D15</f>
        <v>-4.0000000000000036E-2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524</v>
      </c>
      <c r="C16" s="48">
        <f>SUM(C7:C15)</f>
        <v>509</v>
      </c>
      <c r="D16" s="33">
        <f t="shared" si="0"/>
        <v>0.97137404580152675</v>
      </c>
      <c r="E16" s="42">
        <f>D16-'8091_345359'!D16</f>
        <v>-1.3358778625954137E-2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84</v>
      </c>
      <c r="C19" s="24">
        <v>50</v>
      </c>
      <c r="D19" s="37">
        <f t="shared" ref="D19:D28" si="1">C19/B19</f>
        <v>0.59523809523809523</v>
      </c>
      <c r="E19" s="42">
        <f>D19-'8069_34118'!D19</f>
        <v>0</v>
      </c>
      <c r="G19" s="18"/>
      <c r="K19" s="18"/>
      <c r="L19" s="18"/>
    </row>
    <row r="20" spans="1:12" ht="16.3" x14ac:dyDescent="0.3">
      <c r="A20" s="21">
        <v>2017</v>
      </c>
      <c r="B20" s="25">
        <v>139</v>
      </c>
      <c r="C20" s="24">
        <v>87</v>
      </c>
      <c r="D20" s="37">
        <f t="shared" si="1"/>
        <v>0.62589928057553956</v>
      </c>
      <c r="E20" s="42">
        <f>D20-'8069_34118'!D20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D21-'8069_34118'!D21</f>
        <v>0</v>
      </c>
    </row>
    <row r="22" spans="1:12" ht="16.3" x14ac:dyDescent="0.3">
      <c r="A22" s="21">
        <v>2015</v>
      </c>
      <c r="B22" s="25">
        <v>133</v>
      </c>
      <c r="C22" s="24">
        <v>85</v>
      </c>
      <c r="D22" s="37">
        <f t="shared" si="1"/>
        <v>0.63909774436090228</v>
      </c>
      <c r="E22" s="42">
        <f>D22-'8069_34118'!D22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D23-'8069_34118'!D23</f>
        <v>0</v>
      </c>
    </row>
    <row r="24" spans="1:12" ht="16.3" x14ac:dyDescent="0.3">
      <c r="A24" s="21">
        <v>2013</v>
      </c>
      <c r="B24" s="25">
        <v>187</v>
      </c>
      <c r="C24" s="24">
        <v>135</v>
      </c>
      <c r="D24" s="37">
        <f t="shared" si="1"/>
        <v>0.72192513368983957</v>
      </c>
      <c r="E24" s="42">
        <f>D24-'8069_34118'!D24</f>
        <v>0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D25-'8069_34118'!D25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D26-'8069_34118'!D26</f>
        <v>0</v>
      </c>
    </row>
    <row r="27" spans="1:12" ht="16.3" x14ac:dyDescent="0.3">
      <c r="A27" s="21">
        <v>2010</v>
      </c>
      <c r="B27" s="25">
        <v>427</v>
      </c>
      <c r="C27" s="24">
        <v>306</v>
      </c>
      <c r="D27" s="37">
        <f t="shared" si="1"/>
        <v>0.71662763466042156</v>
      </c>
      <c r="E27" s="42">
        <f>D27-'8069_34118'!D27</f>
        <v>0</v>
      </c>
    </row>
    <row r="28" spans="1:12" ht="16.3" x14ac:dyDescent="0.3">
      <c r="A28" s="51" t="s">
        <v>25</v>
      </c>
      <c r="B28" s="47">
        <f>SUM(B19:B27)</f>
        <v>1577</v>
      </c>
      <c r="C28" s="48">
        <f>SUM(C19:C27)</f>
        <v>1148.7</v>
      </c>
      <c r="D28" s="37">
        <f t="shared" si="1"/>
        <v>0.72840837032339889</v>
      </c>
      <c r="E28" s="49">
        <f>D28-'8069_34118'!D28</f>
        <v>0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>
        <f>D38-'8063_339978'!D38</f>
        <v>0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B10" sqref="B10"/>
    </sheetView>
  </sheetViews>
  <sheetFormatPr defaultColWidth="8.875" defaultRowHeight="14.3" x14ac:dyDescent="0.25"/>
  <cols>
    <col min="1" max="1" width="32.625" customWidth="1"/>
    <col min="2" max="2" width="10.875" customWidth="1"/>
    <col min="4" max="4" width="15.625" customWidth="1"/>
    <col min="9" max="9" width="25.875" customWidth="1"/>
  </cols>
  <sheetData>
    <row r="1" spans="1:9" x14ac:dyDescent="0.25">
      <c r="A1" s="68" t="s">
        <v>11</v>
      </c>
      <c r="B1" s="68"/>
      <c r="C1" s="68"/>
      <c r="D1" s="68"/>
      <c r="E1" s="68"/>
      <c r="F1" s="68"/>
      <c r="G1" s="68"/>
      <c r="H1" s="68"/>
      <c r="I1" s="68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4" t="s">
        <v>0</v>
      </c>
      <c r="B3" s="4" t="s">
        <v>1</v>
      </c>
      <c r="C3" s="4" t="s">
        <v>2</v>
      </c>
      <c r="D3" s="5" t="s">
        <v>3</v>
      </c>
      <c r="E3" s="2"/>
      <c r="F3" s="2"/>
      <c r="G3" s="2"/>
      <c r="H3" s="2"/>
      <c r="I3" s="2"/>
    </row>
    <row r="4" spans="1:9" x14ac:dyDescent="0.25">
      <c r="A4" s="4">
        <v>2018</v>
      </c>
      <c r="B4" s="6">
        <v>6</v>
      </c>
      <c r="C4" s="6">
        <v>10</v>
      </c>
      <c r="D4" s="7">
        <f>B4/C4</f>
        <v>0.6</v>
      </c>
      <c r="E4" s="2"/>
      <c r="F4" s="2" t="s">
        <v>19</v>
      </c>
      <c r="G4" s="2"/>
      <c r="H4" s="2"/>
      <c r="I4" s="2"/>
    </row>
    <row r="5" spans="1:9" x14ac:dyDescent="0.25">
      <c r="A5" s="4">
        <v>2017</v>
      </c>
      <c r="B5" s="6">
        <v>29</v>
      </c>
      <c r="C5" s="6">
        <v>34</v>
      </c>
      <c r="D5" s="8">
        <f t="shared" ref="D5:D10" si="0">B5/C5</f>
        <v>0.8529411764705882</v>
      </c>
      <c r="E5" s="2"/>
      <c r="F5" s="2" t="s">
        <v>19</v>
      </c>
      <c r="G5" s="2"/>
      <c r="H5" s="2"/>
      <c r="I5" s="2"/>
    </row>
    <row r="6" spans="1:9" x14ac:dyDescent="0.25">
      <c r="A6" s="4">
        <v>2016</v>
      </c>
      <c r="B6" s="6">
        <v>36</v>
      </c>
      <c r="C6" s="6">
        <v>38</v>
      </c>
      <c r="D6" s="8">
        <f t="shared" si="0"/>
        <v>0.94736842105263153</v>
      </c>
      <c r="E6" s="2"/>
      <c r="F6" s="2"/>
      <c r="G6" s="2"/>
      <c r="H6" s="2"/>
      <c r="I6" s="2"/>
    </row>
    <row r="7" spans="1:9" x14ac:dyDescent="0.25">
      <c r="A7" s="4">
        <v>2015</v>
      </c>
      <c r="B7" s="6">
        <v>100</v>
      </c>
      <c r="C7" s="6">
        <v>104</v>
      </c>
      <c r="D7" s="8">
        <f t="shared" si="0"/>
        <v>0.96153846153846156</v>
      </c>
      <c r="E7" s="2"/>
      <c r="F7" s="2"/>
      <c r="G7" s="2"/>
      <c r="H7" s="2"/>
      <c r="I7" s="2"/>
    </row>
    <row r="8" spans="1:9" x14ac:dyDescent="0.25">
      <c r="A8" s="4">
        <v>2014</v>
      </c>
      <c r="B8" s="6">
        <v>55</v>
      </c>
      <c r="C8" s="6">
        <v>59</v>
      </c>
      <c r="D8" s="8">
        <f t="shared" si="0"/>
        <v>0.93220338983050843</v>
      </c>
      <c r="E8" s="2"/>
      <c r="F8" s="2"/>
      <c r="G8" s="2"/>
      <c r="H8" s="2"/>
      <c r="I8" s="2"/>
    </row>
    <row r="9" spans="1:9" x14ac:dyDescent="0.25">
      <c r="A9" s="4">
        <v>2013</v>
      </c>
      <c r="B9" s="6">
        <v>78</v>
      </c>
      <c r="C9" s="6">
        <v>78</v>
      </c>
      <c r="D9" s="9">
        <f>B9/C9</f>
        <v>1</v>
      </c>
      <c r="E9" s="2"/>
      <c r="F9" s="2"/>
      <c r="G9" s="2"/>
      <c r="H9" s="2"/>
      <c r="I9" s="2"/>
    </row>
    <row r="10" spans="1:9" x14ac:dyDescent="0.25">
      <c r="A10" s="4">
        <v>2012</v>
      </c>
      <c r="B10" s="6">
        <v>59</v>
      </c>
      <c r="C10" s="6">
        <v>60</v>
      </c>
      <c r="D10" s="9">
        <f t="shared" si="0"/>
        <v>0.98333333333333328</v>
      </c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3"/>
      <c r="E11" s="2"/>
      <c r="F11" s="2"/>
      <c r="G11" s="2"/>
      <c r="H11" s="2"/>
      <c r="I11" s="2"/>
    </row>
    <row r="12" spans="1:9" x14ac:dyDescent="0.25">
      <c r="A12" s="4" t="s">
        <v>4</v>
      </c>
      <c r="B12" s="4" t="s">
        <v>1</v>
      </c>
      <c r="C12" s="4" t="s">
        <v>2</v>
      </c>
      <c r="D12" s="5" t="s">
        <v>3</v>
      </c>
      <c r="E12" s="2"/>
      <c r="F12" s="2"/>
      <c r="G12" s="2"/>
      <c r="H12" s="2"/>
      <c r="I12" s="2"/>
    </row>
    <row r="13" spans="1:9" x14ac:dyDescent="0.25">
      <c r="A13" s="4">
        <v>2018</v>
      </c>
      <c r="B13" s="6">
        <v>5</v>
      </c>
      <c r="C13" s="6">
        <v>22</v>
      </c>
      <c r="D13" s="7">
        <f t="shared" ref="D13:D20" si="1">B13/C13</f>
        <v>0.22727272727272727</v>
      </c>
      <c r="E13" s="2"/>
      <c r="F13" s="2"/>
      <c r="G13" s="2"/>
      <c r="H13" s="2"/>
      <c r="I13" s="2"/>
    </row>
    <row r="14" spans="1:9" x14ac:dyDescent="0.25">
      <c r="A14" s="4">
        <v>2017</v>
      </c>
      <c r="B14" s="6">
        <v>55</v>
      </c>
      <c r="C14" s="6">
        <v>105</v>
      </c>
      <c r="D14" s="7">
        <f t="shared" si="1"/>
        <v>0.52380952380952384</v>
      </c>
      <c r="E14" s="2"/>
      <c r="F14" s="2"/>
      <c r="G14" s="2"/>
      <c r="H14" s="2"/>
      <c r="I14" s="2"/>
    </row>
    <row r="15" spans="1:9" x14ac:dyDescent="0.25">
      <c r="A15" s="4">
        <v>2016</v>
      </c>
      <c r="B15" s="6">
        <v>46</v>
      </c>
      <c r="C15" s="6">
        <v>90</v>
      </c>
      <c r="D15" s="7">
        <f t="shared" si="1"/>
        <v>0.51111111111111107</v>
      </c>
      <c r="E15" s="2"/>
      <c r="F15" s="2"/>
      <c r="G15" s="2"/>
      <c r="H15" s="2"/>
      <c r="I15" s="2"/>
    </row>
    <row r="16" spans="1:9" x14ac:dyDescent="0.25">
      <c r="A16" s="4">
        <v>2015</v>
      </c>
      <c r="B16" s="6">
        <v>55</v>
      </c>
      <c r="C16" s="6">
        <v>130</v>
      </c>
      <c r="D16" s="7">
        <f t="shared" si="1"/>
        <v>0.42307692307692307</v>
      </c>
      <c r="E16" s="2"/>
      <c r="F16" s="2"/>
      <c r="G16" s="2"/>
      <c r="H16" s="2"/>
      <c r="I16" s="2"/>
    </row>
    <row r="17" spans="1:9" x14ac:dyDescent="0.25">
      <c r="A17" s="4">
        <v>2014</v>
      </c>
      <c r="B17" s="6">
        <v>81</v>
      </c>
      <c r="C17" s="6">
        <v>140</v>
      </c>
      <c r="D17" s="7">
        <f t="shared" si="1"/>
        <v>0.57857142857142863</v>
      </c>
      <c r="E17" s="2"/>
      <c r="F17" s="2"/>
      <c r="G17" s="2"/>
      <c r="H17" s="2"/>
      <c r="I17" s="2"/>
    </row>
    <row r="18" spans="1:9" x14ac:dyDescent="0.25">
      <c r="A18" s="4">
        <v>2013</v>
      </c>
      <c r="B18" s="6">
        <v>116</v>
      </c>
      <c r="C18" s="6">
        <v>186</v>
      </c>
      <c r="D18" s="7">
        <f t="shared" si="1"/>
        <v>0.62365591397849462</v>
      </c>
      <c r="E18" s="2"/>
      <c r="F18" s="2"/>
      <c r="G18" s="2"/>
      <c r="H18" s="2"/>
      <c r="I18" s="2"/>
    </row>
    <row r="19" spans="1:9" x14ac:dyDescent="0.25">
      <c r="A19" s="4">
        <v>2012</v>
      </c>
      <c r="B19" s="6">
        <v>141</v>
      </c>
      <c r="C19" s="6">
        <v>177</v>
      </c>
      <c r="D19" s="7">
        <f t="shared" si="1"/>
        <v>0.79661016949152541</v>
      </c>
      <c r="E19" s="2"/>
      <c r="F19" s="2"/>
      <c r="G19" s="2"/>
      <c r="H19" s="2"/>
      <c r="I19" s="2"/>
    </row>
    <row r="20" spans="1:9" x14ac:dyDescent="0.25">
      <c r="A20" s="4">
        <v>2011</v>
      </c>
      <c r="B20" s="6">
        <v>154</v>
      </c>
      <c r="C20" s="6">
        <v>190</v>
      </c>
      <c r="D20" s="10">
        <f t="shared" si="1"/>
        <v>0.81052631578947365</v>
      </c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3"/>
      <c r="E21" s="2"/>
      <c r="F21" s="2"/>
      <c r="G21" s="2"/>
      <c r="H21" s="2"/>
      <c r="I21" s="2"/>
    </row>
    <row r="22" spans="1:9" x14ac:dyDescent="0.25">
      <c r="A22" s="4" t="s">
        <v>5</v>
      </c>
      <c r="B22" s="4" t="s">
        <v>1</v>
      </c>
      <c r="C22" s="4" t="s">
        <v>2</v>
      </c>
      <c r="D22" s="5" t="s">
        <v>3</v>
      </c>
      <c r="E22" s="2"/>
      <c r="F22" s="2"/>
      <c r="G22" s="2"/>
      <c r="H22" s="2"/>
      <c r="I22" s="2"/>
    </row>
    <row r="23" spans="1:9" x14ac:dyDescent="0.25">
      <c r="A23" s="4">
        <v>2018</v>
      </c>
      <c r="B23" s="6">
        <v>7</v>
      </c>
      <c r="C23" s="6">
        <v>41</v>
      </c>
      <c r="D23" s="7">
        <f t="shared" ref="D23:D29" si="2">B23/C23</f>
        <v>0.17073170731707318</v>
      </c>
      <c r="E23" s="2"/>
      <c r="F23" s="2"/>
      <c r="G23" s="2"/>
      <c r="H23" s="2"/>
      <c r="I23" s="2"/>
    </row>
    <row r="24" spans="1:9" x14ac:dyDescent="0.25">
      <c r="A24" s="4">
        <v>2017</v>
      </c>
      <c r="B24" s="6">
        <v>102</v>
      </c>
      <c r="C24" s="6">
        <v>218</v>
      </c>
      <c r="D24" s="7">
        <f t="shared" si="2"/>
        <v>0.46788990825688076</v>
      </c>
      <c r="E24" s="2"/>
      <c r="F24" s="2"/>
      <c r="G24" s="2"/>
      <c r="H24" s="2"/>
      <c r="I24" s="2"/>
    </row>
    <row r="25" spans="1:9" x14ac:dyDescent="0.25">
      <c r="A25" s="4">
        <v>2016</v>
      </c>
      <c r="B25" s="6">
        <v>109</v>
      </c>
      <c r="C25" s="6">
        <v>196</v>
      </c>
      <c r="D25" s="7">
        <f t="shared" si="2"/>
        <v>0.55612244897959184</v>
      </c>
      <c r="E25" s="2"/>
      <c r="F25" s="2"/>
      <c r="G25" s="2"/>
      <c r="H25" s="2"/>
      <c r="I25" s="2"/>
    </row>
    <row r="26" spans="1:9" x14ac:dyDescent="0.25">
      <c r="A26" s="4">
        <v>2015</v>
      </c>
      <c r="B26" s="6">
        <v>187</v>
      </c>
      <c r="C26" s="6">
        <v>336</v>
      </c>
      <c r="D26" s="7">
        <f t="shared" si="2"/>
        <v>0.55654761904761907</v>
      </c>
      <c r="E26" s="2"/>
      <c r="F26" s="2"/>
      <c r="G26" s="2"/>
      <c r="H26" s="2"/>
      <c r="I26" s="2"/>
    </row>
    <row r="27" spans="1:9" x14ac:dyDescent="0.25">
      <c r="A27" s="4">
        <v>2014</v>
      </c>
      <c r="B27" s="6">
        <v>172</v>
      </c>
      <c r="C27" s="6">
        <v>296</v>
      </c>
      <c r="D27" s="7">
        <f t="shared" si="2"/>
        <v>0.58108108108108103</v>
      </c>
      <c r="E27" s="2"/>
      <c r="F27" s="2"/>
      <c r="G27" s="2"/>
      <c r="H27" s="2"/>
      <c r="I27" s="2"/>
    </row>
    <row r="28" spans="1:9" x14ac:dyDescent="0.25">
      <c r="A28" s="4">
        <v>2013</v>
      </c>
      <c r="B28" s="6">
        <v>459</v>
      </c>
      <c r="C28" s="6">
        <v>706</v>
      </c>
      <c r="D28" s="7">
        <f t="shared" si="2"/>
        <v>0.65014164305949007</v>
      </c>
      <c r="E28" s="2"/>
      <c r="F28" s="2"/>
      <c r="G28" s="2"/>
      <c r="H28" s="2"/>
      <c r="I28" s="2"/>
    </row>
    <row r="29" spans="1:9" x14ac:dyDescent="0.25">
      <c r="A29" s="4">
        <v>2012</v>
      </c>
      <c r="B29" s="6">
        <v>261</v>
      </c>
      <c r="C29" s="6">
        <v>356</v>
      </c>
      <c r="D29" s="7">
        <f t="shared" si="2"/>
        <v>0.7331460674157303</v>
      </c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3"/>
      <c r="E30" s="2"/>
      <c r="F30" s="2"/>
      <c r="G30" s="2"/>
      <c r="H30" s="2"/>
      <c r="I30" s="2"/>
    </row>
    <row r="31" spans="1:9" x14ac:dyDescent="0.25">
      <c r="A31" s="11" t="s">
        <v>6</v>
      </c>
      <c r="B31" s="11" t="s">
        <v>1</v>
      </c>
      <c r="C31" s="11" t="s">
        <v>2</v>
      </c>
      <c r="D31" s="12" t="s">
        <v>3</v>
      </c>
      <c r="E31" s="2"/>
      <c r="F31" s="2"/>
      <c r="G31" s="2"/>
      <c r="H31" s="2"/>
      <c r="I31" s="2"/>
    </row>
    <row r="32" spans="1:9" x14ac:dyDescent="0.25">
      <c r="A32" s="11" t="s">
        <v>7</v>
      </c>
      <c r="B32" s="6">
        <v>867</v>
      </c>
      <c r="C32" s="6">
        <v>918</v>
      </c>
      <c r="D32" s="13">
        <f t="shared" ref="D32:D33" si="3">B32/C32</f>
        <v>0.94444444444444442</v>
      </c>
      <c r="E32" s="2"/>
      <c r="F32" s="2"/>
      <c r="G32" s="2"/>
      <c r="H32" s="2"/>
      <c r="I32" s="2"/>
    </row>
    <row r="33" spans="1:9" x14ac:dyDescent="0.25">
      <c r="A33" s="11" t="s">
        <v>8</v>
      </c>
      <c r="B33" s="6">
        <v>867</v>
      </c>
      <c r="C33" s="6">
        <v>918</v>
      </c>
      <c r="D33" s="13">
        <f t="shared" si="3"/>
        <v>0.94444444444444442</v>
      </c>
      <c r="E33" s="2"/>
      <c r="F33" s="2"/>
      <c r="G33" s="2"/>
      <c r="H33" s="2"/>
      <c r="I33" s="2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D9" sqref="D9"/>
    </sheetView>
  </sheetViews>
  <sheetFormatPr defaultColWidth="8.875" defaultRowHeight="14.3" x14ac:dyDescent="0.25"/>
  <cols>
    <col min="1" max="1" width="32.625" customWidth="1"/>
    <col min="2" max="2" width="10.875" customWidth="1"/>
    <col min="4" max="4" width="15.625" customWidth="1"/>
    <col min="9" max="9" width="32.875" customWidth="1"/>
  </cols>
  <sheetData>
    <row r="1" spans="1:9" x14ac:dyDescent="0.25">
      <c r="A1" s="68" t="s">
        <v>12</v>
      </c>
      <c r="B1" s="68"/>
      <c r="C1" s="68"/>
      <c r="D1" s="68"/>
      <c r="E1" s="68"/>
      <c r="F1" s="68"/>
      <c r="G1" s="68"/>
      <c r="H1" s="68"/>
      <c r="I1" s="68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4" t="s">
        <v>0</v>
      </c>
      <c r="B3" s="4" t="s">
        <v>1</v>
      </c>
      <c r="C3" s="4" t="s">
        <v>2</v>
      </c>
      <c r="D3" s="5" t="s">
        <v>3</v>
      </c>
      <c r="E3" s="2"/>
      <c r="F3" s="2"/>
      <c r="G3" s="2"/>
      <c r="H3" s="2"/>
      <c r="I3" s="2"/>
    </row>
    <row r="4" spans="1:9" x14ac:dyDescent="0.25">
      <c r="A4" s="4">
        <v>2018</v>
      </c>
      <c r="B4" s="6">
        <v>8</v>
      </c>
      <c r="C4" s="6">
        <v>10</v>
      </c>
      <c r="D4" s="16">
        <f>B4/C4</f>
        <v>0.8</v>
      </c>
      <c r="E4" s="2"/>
      <c r="F4" s="2" t="s">
        <v>19</v>
      </c>
      <c r="G4" s="2"/>
      <c r="H4" s="2"/>
      <c r="I4" s="2"/>
    </row>
    <row r="5" spans="1:9" x14ac:dyDescent="0.25">
      <c r="A5" s="4">
        <v>2017</v>
      </c>
      <c r="B5" s="6">
        <v>29</v>
      </c>
      <c r="C5" s="6">
        <v>34</v>
      </c>
      <c r="D5" s="8">
        <f t="shared" ref="D5:D10" si="0">B5/C5</f>
        <v>0.8529411764705882</v>
      </c>
      <c r="E5" s="2"/>
      <c r="F5" s="2" t="s">
        <v>19</v>
      </c>
      <c r="G5" s="2"/>
      <c r="H5" s="2"/>
      <c r="I5" s="2"/>
    </row>
    <row r="6" spans="1:9" x14ac:dyDescent="0.25">
      <c r="A6" s="4">
        <v>2016</v>
      </c>
      <c r="B6" s="6">
        <v>34</v>
      </c>
      <c r="C6" s="6">
        <v>38</v>
      </c>
      <c r="D6" s="8">
        <f t="shared" si="0"/>
        <v>0.89473684210526316</v>
      </c>
      <c r="E6" s="2"/>
      <c r="F6" s="2"/>
      <c r="G6" s="2"/>
      <c r="H6" s="2"/>
      <c r="I6" s="2"/>
    </row>
    <row r="7" spans="1:9" x14ac:dyDescent="0.25">
      <c r="A7" s="4">
        <v>2015</v>
      </c>
      <c r="B7" s="6">
        <v>101</v>
      </c>
      <c r="C7" s="6">
        <v>104</v>
      </c>
      <c r="D7" s="8">
        <f t="shared" si="0"/>
        <v>0.97115384615384615</v>
      </c>
      <c r="E7" s="2"/>
      <c r="F7" s="2"/>
      <c r="G7" s="2"/>
      <c r="H7" s="2"/>
      <c r="I7" s="2"/>
    </row>
    <row r="8" spans="1:9" x14ac:dyDescent="0.25">
      <c r="A8" s="4">
        <v>2014</v>
      </c>
      <c r="B8" s="6">
        <v>55</v>
      </c>
      <c r="C8" s="6">
        <v>59</v>
      </c>
      <c r="D8" s="8">
        <f t="shared" si="0"/>
        <v>0.93220338983050843</v>
      </c>
      <c r="E8" s="2"/>
      <c r="F8" s="2"/>
      <c r="G8" s="2"/>
      <c r="H8" s="2"/>
      <c r="I8" s="2"/>
    </row>
    <row r="9" spans="1:9" x14ac:dyDescent="0.25">
      <c r="A9" s="4">
        <v>2013</v>
      </c>
      <c r="B9" s="6">
        <v>78</v>
      </c>
      <c r="C9" s="6">
        <v>78</v>
      </c>
      <c r="D9" s="9">
        <f>B9/C9</f>
        <v>1</v>
      </c>
      <c r="E9" s="2"/>
      <c r="F9" s="2"/>
      <c r="G9" s="2"/>
      <c r="H9" s="2"/>
      <c r="I9" s="2"/>
    </row>
    <row r="10" spans="1:9" x14ac:dyDescent="0.25">
      <c r="A10" s="4">
        <v>2012</v>
      </c>
      <c r="B10" s="6">
        <v>59</v>
      </c>
      <c r="C10" s="6">
        <v>60</v>
      </c>
      <c r="D10" s="9">
        <f t="shared" si="0"/>
        <v>0.98333333333333328</v>
      </c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3"/>
      <c r="E11" s="2"/>
      <c r="F11" s="2"/>
      <c r="G11" s="2"/>
      <c r="H11" s="2"/>
      <c r="I11" s="2"/>
    </row>
    <row r="12" spans="1:9" x14ac:dyDescent="0.25">
      <c r="A12" s="4" t="s">
        <v>4</v>
      </c>
      <c r="B12" s="4" t="s">
        <v>1</v>
      </c>
      <c r="C12" s="4" t="s">
        <v>2</v>
      </c>
      <c r="D12" s="5" t="s">
        <v>3</v>
      </c>
      <c r="E12" s="2"/>
      <c r="F12" s="2"/>
      <c r="G12" s="2"/>
      <c r="H12" s="2"/>
      <c r="I12" s="2"/>
    </row>
    <row r="13" spans="1:9" x14ac:dyDescent="0.25">
      <c r="A13" s="4">
        <v>2018</v>
      </c>
      <c r="B13" s="6">
        <v>27</v>
      </c>
      <c r="C13" s="6">
        <v>63</v>
      </c>
      <c r="D13" s="7">
        <f t="shared" ref="D13:D20" si="1">B13/C13</f>
        <v>0.42857142857142855</v>
      </c>
      <c r="E13" s="2"/>
      <c r="F13" s="2"/>
      <c r="G13" s="2"/>
      <c r="H13" s="2"/>
      <c r="I13" s="2"/>
    </row>
    <row r="14" spans="1:9" x14ac:dyDescent="0.25">
      <c r="A14" s="4">
        <v>2017</v>
      </c>
      <c r="B14" s="6">
        <v>55</v>
      </c>
      <c r="C14" s="6">
        <v>105</v>
      </c>
      <c r="D14" s="7">
        <f t="shared" si="1"/>
        <v>0.52380952380952384</v>
      </c>
      <c r="E14" s="2"/>
      <c r="F14" s="2"/>
      <c r="G14" s="2"/>
      <c r="H14" s="2"/>
      <c r="I14" s="2"/>
    </row>
    <row r="15" spans="1:9" x14ac:dyDescent="0.25">
      <c r="A15" s="4">
        <v>2016</v>
      </c>
      <c r="B15" s="6">
        <v>46</v>
      </c>
      <c r="C15" s="6">
        <v>90</v>
      </c>
      <c r="D15" s="7">
        <f t="shared" si="1"/>
        <v>0.51111111111111107</v>
      </c>
      <c r="E15" s="2"/>
      <c r="F15" s="2"/>
      <c r="G15" s="2"/>
      <c r="H15" s="2"/>
      <c r="I15" s="2"/>
    </row>
    <row r="16" spans="1:9" x14ac:dyDescent="0.25">
      <c r="A16" s="4">
        <v>2015</v>
      </c>
      <c r="B16" s="6">
        <v>55</v>
      </c>
      <c r="C16" s="6">
        <v>130</v>
      </c>
      <c r="D16" s="7">
        <f t="shared" si="1"/>
        <v>0.42307692307692307</v>
      </c>
      <c r="E16" s="2"/>
      <c r="F16" s="2"/>
      <c r="G16" s="2"/>
      <c r="H16" s="2"/>
      <c r="I16" s="2"/>
    </row>
    <row r="17" spans="1:9" x14ac:dyDescent="0.25">
      <c r="A17" s="4">
        <v>2014</v>
      </c>
      <c r="B17" s="6">
        <v>81</v>
      </c>
      <c r="C17" s="6">
        <v>140</v>
      </c>
      <c r="D17" s="7">
        <f t="shared" si="1"/>
        <v>0.57857142857142863</v>
      </c>
      <c r="E17" s="2"/>
      <c r="F17" s="2"/>
      <c r="G17" s="2"/>
      <c r="H17" s="2"/>
      <c r="I17" s="2"/>
    </row>
    <row r="18" spans="1:9" x14ac:dyDescent="0.25">
      <c r="A18" s="4">
        <v>2013</v>
      </c>
      <c r="B18" s="6">
        <v>116</v>
      </c>
      <c r="C18" s="6">
        <v>186</v>
      </c>
      <c r="D18" s="7">
        <f t="shared" si="1"/>
        <v>0.62365591397849462</v>
      </c>
      <c r="E18" s="2"/>
      <c r="F18" s="2"/>
      <c r="G18" s="2"/>
      <c r="H18" s="2"/>
      <c r="I18" s="2"/>
    </row>
    <row r="19" spans="1:9" x14ac:dyDescent="0.25">
      <c r="A19" s="4">
        <v>2012</v>
      </c>
      <c r="B19" s="6">
        <v>141</v>
      </c>
      <c r="C19" s="6">
        <v>177</v>
      </c>
      <c r="D19" s="7">
        <f t="shared" si="1"/>
        <v>0.79661016949152541</v>
      </c>
      <c r="E19" s="2"/>
      <c r="F19" s="2"/>
      <c r="G19" s="2"/>
      <c r="H19" s="2"/>
      <c r="I19" s="2"/>
    </row>
    <row r="20" spans="1:9" x14ac:dyDescent="0.25">
      <c r="A20" s="4">
        <v>2011</v>
      </c>
      <c r="B20" s="6">
        <v>154</v>
      </c>
      <c r="C20" s="6">
        <v>190</v>
      </c>
      <c r="D20" s="10">
        <f t="shared" si="1"/>
        <v>0.81052631578947365</v>
      </c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3"/>
      <c r="E21" s="2"/>
      <c r="F21" s="2"/>
      <c r="G21" s="2"/>
      <c r="H21" s="2"/>
      <c r="I21" s="2"/>
    </row>
    <row r="22" spans="1:9" x14ac:dyDescent="0.25">
      <c r="A22" s="4" t="s">
        <v>5</v>
      </c>
      <c r="B22" s="4" t="s">
        <v>1</v>
      </c>
      <c r="C22" s="4" t="s">
        <v>2</v>
      </c>
      <c r="D22" s="5" t="s">
        <v>3</v>
      </c>
      <c r="E22" s="2"/>
      <c r="F22" s="2"/>
      <c r="G22" s="2"/>
      <c r="H22" s="2"/>
      <c r="I22" s="2"/>
    </row>
    <row r="23" spans="1:9" x14ac:dyDescent="0.25">
      <c r="A23" s="4">
        <v>2018</v>
      </c>
      <c r="B23" s="6">
        <v>7</v>
      </c>
      <c r="C23" s="6">
        <v>41</v>
      </c>
      <c r="D23" s="7">
        <f t="shared" ref="D23:D29" si="2">B23/C23</f>
        <v>0.17073170731707318</v>
      </c>
      <c r="E23" s="2"/>
      <c r="F23" s="2"/>
      <c r="G23" s="2"/>
      <c r="H23" s="2"/>
      <c r="I23" s="2"/>
    </row>
    <row r="24" spans="1:9" x14ac:dyDescent="0.25">
      <c r="A24" s="4">
        <v>2017</v>
      </c>
      <c r="B24" s="6">
        <v>102</v>
      </c>
      <c r="C24" s="6">
        <v>218</v>
      </c>
      <c r="D24" s="7">
        <f t="shared" si="2"/>
        <v>0.46788990825688076</v>
      </c>
      <c r="E24" s="2"/>
      <c r="F24" s="2"/>
      <c r="G24" s="2"/>
      <c r="H24" s="2"/>
      <c r="I24" s="2"/>
    </row>
    <row r="25" spans="1:9" x14ac:dyDescent="0.25">
      <c r="A25" s="4">
        <v>2016</v>
      </c>
      <c r="B25" s="6">
        <v>109</v>
      </c>
      <c r="C25" s="6">
        <v>196</v>
      </c>
      <c r="D25" s="7">
        <f t="shared" si="2"/>
        <v>0.55612244897959184</v>
      </c>
      <c r="E25" s="2"/>
      <c r="F25" s="2"/>
      <c r="G25" s="2"/>
      <c r="H25" s="2"/>
      <c r="I25" s="2"/>
    </row>
    <row r="26" spans="1:9" x14ac:dyDescent="0.25">
      <c r="A26" s="4">
        <v>2015</v>
      </c>
      <c r="B26" s="6">
        <v>187</v>
      </c>
      <c r="C26" s="6">
        <v>336</v>
      </c>
      <c r="D26" s="7">
        <f t="shared" si="2"/>
        <v>0.55654761904761907</v>
      </c>
      <c r="E26" s="2"/>
      <c r="F26" s="2"/>
      <c r="G26" s="2"/>
      <c r="H26" s="2"/>
      <c r="I26" s="2"/>
    </row>
    <row r="27" spans="1:9" x14ac:dyDescent="0.25">
      <c r="A27" s="4">
        <v>2014</v>
      </c>
      <c r="B27" s="6">
        <v>172</v>
      </c>
      <c r="C27" s="6">
        <v>296</v>
      </c>
      <c r="D27" s="7">
        <f t="shared" si="2"/>
        <v>0.58108108108108103</v>
      </c>
      <c r="E27" s="2"/>
      <c r="F27" s="2"/>
      <c r="G27" s="2"/>
      <c r="H27" s="2"/>
      <c r="I27" s="2"/>
    </row>
    <row r="28" spans="1:9" x14ac:dyDescent="0.25">
      <c r="A28" s="4">
        <v>2013</v>
      </c>
      <c r="B28" s="6">
        <v>459</v>
      </c>
      <c r="C28" s="6">
        <v>706</v>
      </c>
      <c r="D28" s="7">
        <f t="shared" si="2"/>
        <v>0.65014164305949007</v>
      </c>
      <c r="E28" s="2"/>
      <c r="F28" s="2"/>
      <c r="G28" s="2"/>
      <c r="H28" s="2"/>
      <c r="I28" s="2"/>
    </row>
    <row r="29" spans="1:9" x14ac:dyDescent="0.25">
      <c r="A29" s="4">
        <v>2012</v>
      </c>
      <c r="B29" s="6">
        <v>261</v>
      </c>
      <c r="C29" s="6">
        <v>356</v>
      </c>
      <c r="D29" s="7">
        <f t="shared" si="2"/>
        <v>0.7331460674157303</v>
      </c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3"/>
      <c r="E30" s="2"/>
      <c r="F30" s="2"/>
      <c r="G30" s="2"/>
      <c r="H30" s="2"/>
      <c r="I30" s="2"/>
    </row>
    <row r="31" spans="1:9" x14ac:dyDescent="0.25">
      <c r="A31" s="11" t="s">
        <v>6</v>
      </c>
      <c r="B31" s="11" t="s">
        <v>1</v>
      </c>
      <c r="C31" s="11" t="s">
        <v>2</v>
      </c>
      <c r="D31" s="12" t="s">
        <v>3</v>
      </c>
      <c r="E31" s="2"/>
      <c r="F31" s="2"/>
      <c r="G31" s="2"/>
      <c r="H31" s="2"/>
      <c r="I31" s="2"/>
    </row>
    <row r="32" spans="1:9" x14ac:dyDescent="0.25">
      <c r="A32" s="11" t="s">
        <v>7</v>
      </c>
      <c r="B32" s="6">
        <v>874</v>
      </c>
      <c r="C32" s="6">
        <v>918</v>
      </c>
      <c r="D32" s="13">
        <f t="shared" ref="D32:D33" si="3">B32/C32</f>
        <v>0.95206971677559915</v>
      </c>
      <c r="E32" s="2"/>
      <c r="F32" s="2"/>
      <c r="G32" s="2"/>
      <c r="H32" s="2"/>
      <c r="I32" s="2"/>
    </row>
    <row r="33" spans="1:9" x14ac:dyDescent="0.25">
      <c r="A33" s="11" t="s">
        <v>8</v>
      </c>
      <c r="B33" s="6">
        <v>874</v>
      </c>
      <c r="C33" s="6">
        <v>918</v>
      </c>
      <c r="D33" s="13">
        <f t="shared" si="3"/>
        <v>0.95206971677559915</v>
      </c>
      <c r="E33" s="2"/>
      <c r="F33" s="2"/>
      <c r="G33" s="2"/>
      <c r="H33" s="2"/>
      <c r="I33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10" workbookViewId="0">
      <selection activeCell="F5" sqref="F5"/>
    </sheetView>
  </sheetViews>
  <sheetFormatPr defaultColWidth="8.875" defaultRowHeight="14.3" x14ac:dyDescent="0.25"/>
  <cols>
    <col min="1" max="1" width="31.625" bestFit="1" customWidth="1"/>
    <col min="4" max="4" width="15.375" bestFit="1" customWidth="1"/>
    <col min="9" max="9" width="49.375" customWidth="1"/>
  </cols>
  <sheetData>
    <row r="1" spans="1:9" x14ac:dyDescent="0.25">
      <c r="A1" s="68" t="s">
        <v>14</v>
      </c>
      <c r="B1" s="68"/>
      <c r="C1" s="68"/>
      <c r="D1" s="68"/>
      <c r="E1" s="68"/>
      <c r="F1" s="68"/>
      <c r="G1" s="68"/>
      <c r="H1" s="68"/>
      <c r="I1" s="68"/>
    </row>
    <row r="3" spans="1:9" x14ac:dyDescent="0.25">
      <c r="A3" s="4" t="s">
        <v>0</v>
      </c>
      <c r="B3" s="4" t="s">
        <v>1</v>
      </c>
      <c r="C3" s="4" t="s">
        <v>2</v>
      </c>
      <c r="D3" s="5" t="s">
        <v>3</v>
      </c>
    </row>
    <row r="4" spans="1:9" x14ac:dyDescent="0.25">
      <c r="A4" s="4">
        <v>2018</v>
      </c>
      <c r="B4" s="6">
        <v>8</v>
      </c>
      <c r="C4" s="6">
        <v>10</v>
      </c>
      <c r="D4" s="16">
        <f>B4/C4</f>
        <v>0.8</v>
      </c>
      <c r="F4" t="s">
        <v>19</v>
      </c>
    </row>
    <row r="5" spans="1:9" x14ac:dyDescent="0.25">
      <c r="A5" s="4">
        <v>2017</v>
      </c>
      <c r="B5" s="6">
        <v>29</v>
      </c>
      <c r="C5" s="6">
        <v>34</v>
      </c>
      <c r="D5" s="8">
        <f t="shared" ref="D5:D10" si="0">B5/C5</f>
        <v>0.8529411764705882</v>
      </c>
      <c r="F5" t="s">
        <v>19</v>
      </c>
    </row>
    <row r="6" spans="1:9" x14ac:dyDescent="0.25">
      <c r="A6" s="4">
        <v>2016</v>
      </c>
      <c r="B6" s="6">
        <v>34</v>
      </c>
      <c r="C6" s="6">
        <v>38</v>
      </c>
      <c r="D6" s="8">
        <f t="shared" si="0"/>
        <v>0.89473684210526316</v>
      </c>
    </row>
    <row r="7" spans="1:9" x14ac:dyDescent="0.25">
      <c r="A7" s="4">
        <v>2015</v>
      </c>
      <c r="B7" s="6">
        <v>102</v>
      </c>
      <c r="C7" s="6">
        <v>104</v>
      </c>
      <c r="D7" s="17">
        <f t="shared" si="0"/>
        <v>0.98076923076923073</v>
      </c>
    </row>
    <row r="8" spans="1:9" x14ac:dyDescent="0.25">
      <c r="A8" s="4">
        <v>2014</v>
      </c>
      <c r="B8" s="6">
        <v>57</v>
      </c>
      <c r="C8" s="6">
        <v>59</v>
      </c>
      <c r="D8" s="8">
        <f t="shared" si="0"/>
        <v>0.96610169491525422</v>
      </c>
    </row>
    <row r="9" spans="1:9" x14ac:dyDescent="0.25">
      <c r="A9" s="4">
        <v>2013</v>
      </c>
      <c r="B9" s="6">
        <v>78</v>
      </c>
      <c r="C9" s="6">
        <v>78</v>
      </c>
      <c r="D9" s="9">
        <f>B9/C9</f>
        <v>1</v>
      </c>
    </row>
    <row r="10" spans="1:9" x14ac:dyDescent="0.25">
      <c r="A10" s="4">
        <v>2012</v>
      </c>
      <c r="B10" s="6">
        <v>59</v>
      </c>
      <c r="C10" s="6">
        <v>60</v>
      </c>
      <c r="D10" s="9">
        <f t="shared" si="0"/>
        <v>0.98333333333333328</v>
      </c>
    </row>
    <row r="11" spans="1:9" x14ac:dyDescent="0.25">
      <c r="A11" s="2"/>
      <c r="B11" s="2"/>
      <c r="C11" s="2"/>
      <c r="D11" s="3"/>
    </row>
    <row r="12" spans="1:9" x14ac:dyDescent="0.25">
      <c r="A12" s="4" t="s">
        <v>4</v>
      </c>
      <c r="B12" s="4" t="s">
        <v>1</v>
      </c>
      <c r="C12" s="4" t="s">
        <v>2</v>
      </c>
      <c r="D12" s="5" t="s">
        <v>3</v>
      </c>
    </row>
    <row r="13" spans="1:9" x14ac:dyDescent="0.25">
      <c r="A13" s="4">
        <v>2018</v>
      </c>
      <c r="B13" s="6">
        <v>27</v>
      </c>
      <c r="C13" s="6">
        <v>63</v>
      </c>
      <c r="D13" s="7">
        <f t="shared" ref="D13:D21" si="1">B13/C13</f>
        <v>0.42857142857142855</v>
      </c>
    </row>
    <row r="14" spans="1:9" x14ac:dyDescent="0.25">
      <c r="A14" s="4">
        <v>2017</v>
      </c>
      <c r="B14" s="6">
        <v>82</v>
      </c>
      <c r="C14" s="6">
        <v>130</v>
      </c>
      <c r="D14" s="7">
        <f t="shared" si="1"/>
        <v>0.63076923076923075</v>
      </c>
    </row>
    <row r="15" spans="1:9" x14ac:dyDescent="0.25">
      <c r="A15" s="4">
        <v>2016</v>
      </c>
      <c r="B15" s="6">
        <v>65</v>
      </c>
      <c r="C15" s="6">
        <v>97</v>
      </c>
      <c r="D15" s="7">
        <f t="shared" si="1"/>
        <v>0.67010309278350511</v>
      </c>
    </row>
    <row r="16" spans="1:9" x14ac:dyDescent="0.25">
      <c r="A16" s="4">
        <v>2015</v>
      </c>
      <c r="B16" s="6">
        <v>84</v>
      </c>
      <c r="C16" s="6">
        <v>133</v>
      </c>
      <c r="D16" s="7">
        <f t="shared" si="1"/>
        <v>0.63157894736842102</v>
      </c>
    </row>
    <row r="17" spans="1:4" x14ac:dyDescent="0.25">
      <c r="A17" s="4">
        <v>2014</v>
      </c>
      <c r="B17" s="6">
        <v>99</v>
      </c>
      <c r="C17" s="6">
        <v>142</v>
      </c>
      <c r="D17" s="7">
        <f t="shared" si="1"/>
        <v>0.69718309859154926</v>
      </c>
    </row>
    <row r="18" spans="1:4" x14ac:dyDescent="0.25">
      <c r="A18" s="4">
        <v>2013</v>
      </c>
      <c r="B18" s="6">
        <v>134</v>
      </c>
      <c r="C18" s="6">
        <v>187</v>
      </c>
      <c r="D18" s="7">
        <f t="shared" si="1"/>
        <v>0.71657754010695185</v>
      </c>
    </row>
    <row r="19" spans="1:4" x14ac:dyDescent="0.25">
      <c r="A19" s="4">
        <v>2012</v>
      </c>
      <c r="B19" s="6">
        <v>155</v>
      </c>
      <c r="C19" s="6">
        <v>178</v>
      </c>
      <c r="D19" s="7">
        <f t="shared" si="1"/>
        <v>0.8707865168539326</v>
      </c>
    </row>
    <row r="20" spans="1:4" x14ac:dyDescent="0.25">
      <c r="A20" s="4">
        <v>2011</v>
      </c>
      <c r="B20" s="6">
        <v>167</v>
      </c>
      <c r="C20" s="6">
        <v>190</v>
      </c>
      <c r="D20" s="7">
        <f t="shared" si="1"/>
        <v>0.87894736842105259</v>
      </c>
    </row>
    <row r="21" spans="1:4" x14ac:dyDescent="0.25">
      <c r="A21" s="4">
        <v>2010</v>
      </c>
      <c r="B21" s="6">
        <v>306</v>
      </c>
      <c r="C21" s="6">
        <v>427</v>
      </c>
      <c r="D21" s="7">
        <f t="shared" si="1"/>
        <v>0.71662763466042156</v>
      </c>
    </row>
    <row r="22" spans="1:4" x14ac:dyDescent="0.25">
      <c r="A22" s="2"/>
      <c r="B22" s="2"/>
      <c r="C22" s="2"/>
      <c r="D22" s="3"/>
    </row>
    <row r="23" spans="1:4" x14ac:dyDescent="0.25">
      <c r="A23" s="4" t="s">
        <v>5</v>
      </c>
      <c r="B23" s="4" t="s">
        <v>1</v>
      </c>
      <c r="C23" s="4" t="s">
        <v>2</v>
      </c>
      <c r="D23" s="5" t="s">
        <v>3</v>
      </c>
    </row>
    <row r="24" spans="1:4" x14ac:dyDescent="0.25">
      <c r="A24" s="4">
        <v>2018</v>
      </c>
      <c r="B24" s="6">
        <v>7</v>
      </c>
      <c r="C24" s="6">
        <v>41</v>
      </c>
      <c r="D24" s="7">
        <f t="shared" ref="D24:D30" si="2">B24/C24</f>
        <v>0.17073170731707318</v>
      </c>
    </row>
    <row r="25" spans="1:4" x14ac:dyDescent="0.25">
      <c r="A25" s="4">
        <v>2017</v>
      </c>
      <c r="B25" s="6">
        <v>102</v>
      </c>
      <c r="C25" s="6">
        <v>218</v>
      </c>
      <c r="D25" s="7">
        <f t="shared" si="2"/>
        <v>0.46788990825688076</v>
      </c>
    </row>
    <row r="26" spans="1:4" x14ac:dyDescent="0.25">
      <c r="A26" s="4">
        <v>2016</v>
      </c>
      <c r="B26" s="6">
        <v>109</v>
      </c>
      <c r="C26" s="6">
        <v>196</v>
      </c>
      <c r="D26" s="7">
        <f t="shared" si="2"/>
        <v>0.55612244897959184</v>
      </c>
    </row>
    <row r="27" spans="1:4" x14ac:dyDescent="0.25">
      <c r="A27" s="4">
        <v>2015</v>
      </c>
      <c r="B27" s="6">
        <v>187</v>
      </c>
      <c r="C27" s="6">
        <v>336</v>
      </c>
      <c r="D27" s="7">
        <f t="shared" si="2"/>
        <v>0.55654761904761907</v>
      </c>
    </row>
    <row r="28" spans="1:4" x14ac:dyDescent="0.25">
      <c r="A28" s="4">
        <v>2014</v>
      </c>
      <c r="B28" s="6">
        <v>172</v>
      </c>
      <c r="C28" s="6">
        <v>296</v>
      </c>
      <c r="D28" s="7">
        <f t="shared" si="2"/>
        <v>0.58108108108108103</v>
      </c>
    </row>
    <row r="29" spans="1:4" x14ac:dyDescent="0.25">
      <c r="A29" s="4">
        <v>2013</v>
      </c>
      <c r="B29" s="6">
        <v>459</v>
      </c>
      <c r="C29" s="6">
        <v>706</v>
      </c>
      <c r="D29" s="7">
        <f t="shared" si="2"/>
        <v>0.65014164305949007</v>
      </c>
    </row>
    <row r="30" spans="1:4" x14ac:dyDescent="0.25">
      <c r="A30" s="4">
        <v>2012</v>
      </c>
      <c r="B30" s="6">
        <v>261</v>
      </c>
      <c r="C30" s="6">
        <v>356</v>
      </c>
      <c r="D30" s="7">
        <f t="shared" si="2"/>
        <v>0.7331460674157303</v>
      </c>
    </row>
    <row r="31" spans="1:4" x14ac:dyDescent="0.25">
      <c r="A31" s="2"/>
      <c r="B31" s="2"/>
      <c r="C31" s="2"/>
      <c r="D31" s="3"/>
    </row>
    <row r="32" spans="1:4" x14ac:dyDescent="0.25">
      <c r="A32" s="11" t="s">
        <v>13</v>
      </c>
      <c r="B32" s="11" t="s">
        <v>1</v>
      </c>
      <c r="C32" s="11" t="s">
        <v>2</v>
      </c>
      <c r="D32" s="12" t="s">
        <v>3</v>
      </c>
    </row>
    <row r="33" spans="1:4" x14ac:dyDescent="0.25">
      <c r="A33" s="11" t="s">
        <v>7</v>
      </c>
      <c r="B33" s="6">
        <v>886</v>
      </c>
      <c r="C33" s="6">
        <v>918</v>
      </c>
      <c r="D33" s="13">
        <f t="shared" ref="D33:D34" si="3">B33/C33</f>
        <v>0.96514161220043571</v>
      </c>
    </row>
    <row r="34" spans="1:4" x14ac:dyDescent="0.25">
      <c r="A34" s="11" t="s">
        <v>8</v>
      </c>
      <c r="B34" s="6">
        <v>885</v>
      </c>
      <c r="C34" s="6">
        <v>918</v>
      </c>
      <c r="D34" s="13">
        <f t="shared" si="3"/>
        <v>0.96405228758169936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opLeftCell="A16" workbookViewId="0">
      <selection activeCell="F5" sqref="F5"/>
    </sheetView>
  </sheetViews>
  <sheetFormatPr defaultColWidth="8.875" defaultRowHeight="14.3" x14ac:dyDescent="0.25"/>
  <cols>
    <col min="1" max="1" width="39.5" style="20" customWidth="1"/>
    <col min="4" max="4" width="13.875" bestFit="1" customWidth="1"/>
    <col min="5" max="5" width="5.125" bestFit="1" customWidth="1"/>
    <col min="6" max="6" width="4.125" bestFit="1" customWidth="1"/>
    <col min="7" max="7" width="9.375" bestFit="1" customWidth="1"/>
    <col min="8" max="8" width="9.625" bestFit="1" customWidth="1"/>
    <col min="9" max="9" width="11" customWidth="1"/>
  </cols>
  <sheetData>
    <row r="1" spans="1:11" s="19" customFormat="1" ht="44" customHeight="1" x14ac:dyDescent="0.35">
      <c r="A1" s="69" t="s">
        <v>15</v>
      </c>
      <c r="B1" s="70"/>
      <c r="C1" s="70"/>
      <c r="D1" s="70"/>
      <c r="E1" s="70"/>
      <c r="F1" s="70"/>
      <c r="G1" s="70"/>
      <c r="H1" s="70"/>
      <c r="I1" s="70"/>
    </row>
    <row r="3" spans="1:11" ht="16.3" x14ac:dyDescent="0.3">
      <c r="A3" s="21" t="s">
        <v>0</v>
      </c>
      <c r="B3" s="22" t="s">
        <v>1</v>
      </c>
      <c r="C3" s="22" t="s">
        <v>2</v>
      </c>
      <c r="D3" s="23" t="s">
        <v>3</v>
      </c>
    </row>
    <row r="4" spans="1:11" ht="16.3" x14ac:dyDescent="0.3">
      <c r="A4" s="21">
        <v>2018</v>
      </c>
      <c r="B4" s="24">
        <f>160/20</f>
        <v>8</v>
      </c>
      <c r="C4" s="25">
        <v>10</v>
      </c>
      <c r="D4" s="30">
        <f>B4/C4</f>
        <v>0.8</v>
      </c>
      <c r="F4" t="s">
        <v>19</v>
      </c>
    </row>
    <row r="5" spans="1:11" ht="16.3" x14ac:dyDescent="0.3">
      <c r="A5" s="21">
        <v>2017</v>
      </c>
      <c r="B5" s="24">
        <f>580/20</f>
        <v>29</v>
      </c>
      <c r="C5" s="25">
        <v>34</v>
      </c>
      <c r="D5" s="31">
        <f t="shared" ref="D5:D12" si="0">B5/C5</f>
        <v>0.8529411764705882</v>
      </c>
      <c r="F5" t="s">
        <v>19</v>
      </c>
    </row>
    <row r="6" spans="1:11" ht="16.3" x14ac:dyDescent="0.3">
      <c r="A6" s="21">
        <v>2016</v>
      </c>
      <c r="B6" s="24">
        <f>679/20</f>
        <v>33.950000000000003</v>
      </c>
      <c r="C6" s="25">
        <v>38</v>
      </c>
      <c r="D6" s="31">
        <f t="shared" si="0"/>
        <v>0.893421052631579</v>
      </c>
    </row>
    <row r="7" spans="1:11" ht="16.3" x14ac:dyDescent="0.3">
      <c r="A7" s="21">
        <v>2015</v>
      </c>
      <c r="B7" s="24">
        <f>2038/20</f>
        <v>101.9</v>
      </c>
      <c r="C7" s="25">
        <v>104</v>
      </c>
      <c r="D7" s="32">
        <f t="shared" si="0"/>
        <v>0.97980769230769238</v>
      </c>
    </row>
    <row r="8" spans="1:11" ht="16.3" x14ac:dyDescent="0.3">
      <c r="A8" s="21">
        <v>2014</v>
      </c>
      <c r="B8" s="24">
        <f>1147/20</f>
        <v>57.35</v>
      </c>
      <c r="C8" s="25">
        <v>59</v>
      </c>
      <c r="D8" s="31">
        <f t="shared" si="0"/>
        <v>0.9720338983050848</v>
      </c>
    </row>
    <row r="9" spans="1:11" ht="16.3" x14ac:dyDescent="0.3">
      <c r="A9" s="21">
        <v>2013</v>
      </c>
      <c r="B9" s="24">
        <f>1559/20</f>
        <v>77.95</v>
      </c>
      <c r="C9" s="25">
        <v>78</v>
      </c>
      <c r="D9" s="33">
        <f>B9/C9</f>
        <v>0.99935897435897436</v>
      </c>
    </row>
    <row r="10" spans="1:11" ht="16.3" x14ac:dyDescent="0.3">
      <c r="A10" s="21">
        <v>2012</v>
      </c>
      <c r="B10" s="24">
        <f>1178/20</f>
        <v>58.9</v>
      </c>
      <c r="C10" s="25">
        <v>60</v>
      </c>
      <c r="D10" s="33">
        <f t="shared" si="0"/>
        <v>0.98166666666666669</v>
      </c>
    </row>
    <row r="11" spans="1:11" ht="16.3" x14ac:dyDescent="0.3">
      <c r="A11" s="21">
        <v>2011</v>
      </c>
      <c r="B11" s="24">
        <f>1538/20</f>
        <v>76.900000000000006</v>
      </c>
      <c r="C11" s="25">
        <f>1640/20</f>
        <v>82</v>
      </c>
      <c r="D11" s="34">
        <f t="shared" si="0"/>
        <v>0.93780487804878054</v>
      </c>
    </row>
    <row r="12" spans="1:11" ht="16.3" x14ac:dyDescent="0.3">
      <c r="A12" s="21">
        <v>2010</v>
      </c>
      <c r="B12" s="24">
        <f>960/20</f>
        <v>48</v>
      </c>
      <c r="C12" s="25">
        <f>1020/20</f>
        <v>51</v>
      </c>
      <c r="D12" s="34">
        <f t="shared" si="0"/>
        <v>0.94117647058823528</v>
      </c>
    </row>
    <row r="13" spans="1:11" ht="16.3" x14ac:dyDescent="0.3">
      <c r="A13" s="26"/>
      <c r="B13" s="27"/>
      <c r="C13" s="27"/>
      <c r="D13" s="35"/>
    </row>
    <row r="14" spans="1:11" ht="16.3" x14ac:dyDescent="0.3">
      <c r="A14" s="21" t="s">
        <v>4</v>
      </c>
      <c r="B14" s="22" t="s">
        <v>1</v>
      </c>
      <c r="C14" s="22" t="s">
        <v>2</v>
      </c>
      <c r="D14" s="36" t="s">
        <v>3</v>
      </c>
    </row>
    <row r="15" spans="1:11" ht="16.3" x14ac:dyDescent="0.3">
      <c r="A15" s="21">
        <v>2018</v>
      </c>
      <c r="B15" s="24">
        <f>642/20</f>
        <v>32.1</v>
      </c>
      <c r="C15" s="25">
        <v>68</v>
      </c>
      <c r="D15" s="37">
        <f t="shared" ref="D15:D23" si="1">B15/C15</f>
        <v>0.47205882352941181</v>
      </c>
      <c r="G15" s="18"/>
      <c r="I15" s="18"/>
      <c r="J15" s="18"/>
      <c r="K15" s="18"/>
    </row>
    <row r="16" spans="1:11" ht="16.3" x14ac:dyDescent="0.3">
      <c r="A16" s="21">
        <v>2017</v>
      </c>
      <c r="B16" s="24">
        <f>1679/20</f>
        <v>83.95</v>
      </c>
      <c r="C16" s="25">
        <v>132</v>
      </c>
      <c r="D16" s="37">
        <f t="shared" si="1"/>
        <v>0.63598484848484849</v>
      </c>
    </row>
    <row r="17" spans="1:4" ht="16.3" x14ac:dyDescent="0.3">
      <c r="A17" s="21">
        <v>2016</v>
      </c>
      <c r="B17" s="24">
        <f>1292/20</f>
        <v>64.599999999999994</v>
      </c>
      <c r="C17" s="25">
        <v>97</v>
      </c>
      <c r="D17" s="37">
        <f t="shared" si="1"/>
        <v>0.66597938144329893</v>
      </c>
    </row>
    <row r="18" spans="1:4" ht="16.3" x14ac:dyDescent="0.3">
      <c r="A18" s="21">
        <v>2015</v>
      </c>
      <c r="B18" s="24">
        <f>1674/20</f>
        <v>83.7</v>
      </c>
      <c r="C18" s="25">
        <v>133</v>
      </c>
      <c r="D18" s="37">
        <f t="shared" si="1"/>
        <v>0.62932330827067673</v>
      </c>
    </row>
    <row r="19" spans="1:4" ht="16.3" x14ac:dyDescent="0.3">
      <c r="A19" s="21">
        <v>2014</v>
      </c>
      <c r="B19" s="24">
        <f>1993/20</f>
        <v>99.65</v>
      </c>
      <c r="C19" s="25">
        <v>142</v>
      </c>
      <c r="D19" s="37">
        <f t="shared" si="1"/>
        <v>0.7017605633802817</v>
      </c>
    </row>
    <row r="20" spans="1:4" ht="16.3" x14ac:dyDescent="0.3">
      <c r="A20" s="21">
        <v>2013</v>
      </c>
      <c r="B20" s="24">
        <f>2707/20</f>
        <v>135.35</v>
      </c>
      <c r="C20" s="25">
        <v>187</v>
      </c>
      <c r="D20" s="37">
        <f t="shared" si="1"/>
        <v>0.72379679144385023</v>
      </c>
    </row>
    <row r="21" spans="1:4" ht="16.3" x14ac:dyDescent="0.3">
      <c r="A21" s="21">
        <v>2012</v>
      </c>
      <c r="B21" s="24">
        <f>3081/20</f>
        <v>154.05000000000001</v>
      </c>
      <c r="C21" s="25">
        <v>178</v>
      </c>
      <c r="D21" s="31">
        <f t="shared" si="1"/>
        <v>0.86544943820224729</v>
      </c>
    </row>
    <row r="22" spans="1:4" ht="16.3" x14ac:dyDescent="0.3">
      <c r="A22" s="21">
        <v>2011</v>
      </c>
      <c r="B22" s="24">
        <f>3350/20</f>
        <v>167.5</v>
      </c>
      <c r="C22" s="25">
        <v>190</v>
      </c>
      <c r="D22" s="31">
        <f t="shared" si="1"/>
        <v>0.88157894736842102</v>
      </c>
    </row>
    <row r="23" spans="1:4" ht="16.3" x14ac:dyDescent="0.3">
      <c r="A23" s="21">
        <v>2010</v>
      </c>
      <c r="B23" s="24">
        <f>6134/20</f>
        <v>306.7</v>
      </c>
      <c r="C23" s="25">
        <v>427</v>
      </c>
      <c r="D23" s="37">
        <f t="shared" si="1"/>
        <v>0.71826697892271663</v>
      </c>
    </row>
    <row r="24" spans="1:4" ht="16.3" x14ac:dyDescent="0.3">
      <c r="A24" s="26"/>
      <c r="B24" s="27"/>
      <c r="C24" s="27"/>
      <c r="D24" s="35"/>
    </row>
    <row r="25" spans="1:4" ht="16.3" x14ac:dyDescent="0.3">
      <c r="A25" s="21" t="s">
        <v>5</v>
      </c>
      <c r="B25" s="22" t="s">
        <v>1</v>
      </c>
      <c r="C25" s="22" t="s">
        <v>2</v>
      </c>
      <c r="D25" s="36" t="s">
        <v>3</v>
      </c>
    </row>
    <row r="26" spans="1:4" ht="16.3" x14ac:dyDescent="0.3">
      <c r="A26" s="21">
        <v>2018</v>
      </c>
      <c r="B26" s="6">
        <v>7</v>
      </c>
      <c r="C26" s="6">
        <v>41</v>
      </c>
      <c r="D26" s="38">
        <f t="shared" ref="D26:D32" si="2">B26/C26</f>
        <v>0.17073170731707318</v>
      </c>
    </row>
    <row r="27" spans="1:4" ht="16.3" x14ac:dyDescent="0.3">
      <c r="A27" s="21">
        <v>2017</v>
      </c>
      <c r="B27" s="6">
        <v>102</v>
      </c>
      <c r="C27" s="6">
        <v>218</v>
      </c>
      <c r="D27" s="38">
        <f t="shared" si="2"/>
        <v>0.46788990825688076</v>
      </c>
    </row>
    <row r="28" spans="1:4" ht="16.3" x14ac:dyDescent="0.3">
      <c r="A28" s="21">
        <v>2016</v>
      </c>
      <c r="B28" s="6">
        <v>109</v>
      </c>
      <c r="C28" s="6">
        <v>196</v>
      </c>
      <c r="D28" s="38">
        <f t="shared" si="2"/>
        <v>0.55612244897959184</v>
      </c>
    </row>
    <row r="29" spans="1:4" ht="16.3" x14ac:dyDescent="0.3">
      <c r="A29" s="21">
        <v>2015</v>
      </c>
      <c r="B29" s="6">
        <v>187</v>
      </c>
      <c r="C29" s="6">
        <v>336</v>
      </c>
      <c r="D29" s="38">
        <f t="shared" si="2"/>
        <v>0.55654761904761907</v>
      </c>
    </row>
    <row r="30" spans="1:4" ht="16.3" x14ac:dyDescent="0.3">
      <c r="A30" s="21">
        <v>2014</v>
      </c>
      <c r="B30" s="6">
        <v>172</v>
      </c>
      <c r="C30" s="6">
        <v>296</v>
      </c>
      <c r="D30" s="38">
        <f t="shared" si="2"/>
        <v>0.58108108108108103</v>
      </c>
    </row>
    <row r="31" spans="1:4" ht="16.3" x14ac:dyDescent="0.3">
      <c r="A31" s="21">
        <v>2013</v>
      </c>
      <c r="B31" s="6">
        <v>459</v>
      </c>
      <c r="C31" s="6">
        <v>706</v>
      </c>
      <c r="D31" s="38">
        <f t="shared" si="2"/>
        <v>0.65014164305949007</v>
      </c>
    </row>
    <row r="32" spans="1:4" ht="16.3" x14ac:dyDescent="0.3">
      <c r="A32" s="21">
        <v>2012</v>
      </c>
      <c r="B32" s="6">
        <v>261</v>
      </c>
      <c r="C32" s="6">
        <v>356</v>
      </c>
      <c r="D32" s="38">
        <f t="shared" si="2"/>
        <v>0.7331460674157303</v>
      </c>
    </row>
    <row r="33" spans="1:4" ht="16.3" x14ac:dyDescent="0.3">
      <c r="A33" s="26"/>
      <c r="B33" s="27"/>
      <c r="C33" s="27"/>
      <c r="D33" s="35"/>
    </row>
    <row r="34" spans="1:4" ht="16.3" x14ac:dyDescent="0.3">
      <c r="A34" s="28" t="s">
        <v>13</v>
      </c>
      <c r="B34" s="29" t="s">
        <v>1</v>
      </c>
      <c r="C34" s="29" t="s">
        <v>2</v>
      </c>
      <c r="D34" s="39" t="s">
        <v>3</v>
      </c>
    </row>
    <row r="35" spans="1:4" ht="16.3" x14ac:dyDescent="0.3">
      <c r="A35" s="28" t="s">
        <v>7</v>
      </c>
      <c r="B35" s="24">
        <f>17706/20</f>
        <v>885.3</v>
      </c>
      <c r="C35" s="25">
        <v>918</v>
      </c>
      <c r="D35" s="34">
        <f t="shared" ref="D35:D36" si="3">B35/C35</f>
        <v>0.96437908496732017</v>
      </c>
    </row>
    <row r="36" spans="1:4" ht="16.3" x14ac:dyDescent="0.3">
      <c r="A36" s="28" t="s">
        <v>8</v>
      </c>
      <c r="B36" s="24">
        <f>17666/20</f>
        <v>883.3</v>
      </c>
      <c r="C36" s="25">
        <v>918</v>
      </c>
      <c r="D36" s="34">
        <f t="shared" si="3"/>
        <v>0.96220043572984748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0" zoomScale="118" zoomScaleNormal="118" workbookViewId="0">
      <selection activeCell="E13" sqref="E13"/>
    </sheetView>
  </sheetViews>
  <sheetFormatPr defaultColWidth="8.875" defaultRowHeight="14.3" x14ac:dyDescent="0.25"/>
  <cols>
    <col min="1" max="1" width="39.5" style="20" customWidth="1"/>
    <col min="4" max="4" width="15.25" customWidth="1"/>
    <col min="5" max="5" width="15.625" customWidth="1"/>
    <col min="6" max="6" width="8.375" bestFit="1" customWidth="1"/>
    <col min="7" max="7" width="9.375" bestFit="1" customWidth="1"/>
    <col min="8" max="8" width="9.625" bestFit="1" customWidth="1"/>
    <col min="9" max="9" width="11" customWidth="1"/>
  </cols>
  <sheetData>
    <row r="1" spans="1:9" s="19" customFormat="1" ht="44" customHeight="1" x14ac:dyDescent="0.35">
      <c r="A1" s="69" t="s">
        <v>16</v>
      </c>
      <c r="B1" s="70"/>
      <c r="C1" s="70"/>
      <c r="D1" s="70"/>
      <c r="E1" s="70"/>
      <c r="F1" s="70"/>
      <c r="G1" s="70"/>
      <c r="H1" s="70"/>
      <c r="I1" s="70"/>
    </row>
    <row r="3" spans="1:9" ht="48.9" x14ac:dyDescent="0.3">
      <c r="A3" s="28" t="s">
        <v>13</v>
      </c>
      <c r="B3" s="29" t="s">
        <v>1</v>
      </c>
      <c r="C3" s="29" t="s">
        <v>2</v>
      </c>
      <c r="D3" s="39" t="s">
        <v>3</v>
      </c>
      <c r="E3" s="40" t="s">
        <v>17</v>
      </c>
    </row>
    <row r="4" spans="1:9" ht="16.3" x14ac:dyDescent="0.3">
      <c r="A4" s="28" t="s">
        <v>7</v>
      </c>
      <c r="B4" s="24">
        <v>888</v>
      </c>
      <c r="C4" s="25">
        <v>905</v>
      </c>
      <c r="D4" s="34">
        <f t="shared" ref="D4:D5" si="0">B4/C4</f>
        <v>0.98121546961325967</v>
      </c>
      <c r="E4" s="42">
        <f>D4-'8052_338153'!D35</f>
        <v>1.6836384645939506E-2</v>
      </c>
      <c r="F4" t="s">
        <v>19</v>
      </c>
    </row>
    <row r="5" spans="1:9" ht="16.3" x14ac:dyDescent="0.3">
      <c r="A5" s="28" t="s">
        <v>8</v>
      </c>
      <c r="B5" s="24">
        <v>886</v>
      </c>
      <c r="C5" s="25">
        <v>903</v>
      </c>
      <c r="D5" s="34">
        <f t="shared" si="0"/>
        <v>0.98117386489479508</v>
      </c>
      <c r="E5" s="42">
        <f>D5-'8052_338153'!D36</f>
        <v>1.8973429164947597E-2</v>
      </c>
      <c r="F5" t="s">
        <v>19</v>
      </c>
    </row>
    <row r="7" spans="1:9" ht="48.9" x14ac:dyDescent="0.3">
      <c r="A7" s="21" t="s">
        <v>0</v>
      </c>
      <c r="B7" s="22" t="s">
        <v>1</v>
      </c>
      <c r="C7" s="22" t="s">
        <v>2</v>
      </c>
      <c r="D7" s="23" t="s">
        <v>3</v>
      </c>
      <c r="E7" s="40" t="s">
        <v>17</v>
      </c>
    </row>
    <row r="8" spans="1:9" ht="16.3" x14ac:dyDescent="0.3">
      <c r="A8" s="21">
        <v>2018</v>
      </c>
      <c r="B8" s="24">
        <f>160/20</f>
        <v>8</v>
      </c>
      <c r="C8" s="25">
        <v>10</v>
      </c>
      <c r="D8" s="30">
        <f>B8/C8</f>
        <v>0.8</v>
      </c>
      <c r="E8" s="42">
        <f>D8-'8052_338153'!D4</f>
        <v>0</v>
      </c>
    </row>
    <row r="9" spans="1:9" ht="16.3" x14ac:dyDescent="0.3">
      <c r="A9" s="21">
        <v>2017</v>
      </c>
      <c r="B9" s="24">
        <f>580/20</f>
        <v>29</v>
      </c>
      <c r="C9" s="25">
        <v>34</v>
      </c>
      <c r="D9" s="31">
        <f t="shared" ref="D9:D16" si="1">B9/C9</f>
        <v>0.8529411764705882</v>
      </c>
      <c r="E9" s="42">
        <f>D9-'8052_338153'!D5</f>
        <v>0</v>
      </c>
    </row>
    <row r="10" spans="1:9" ht="16.3" x14ac:dyDescent="0.3">
      <c r="A10" s="21">
        <v>2016</v>
      </c>
      <c r="B10" s="24">
        <f>679/20</f>
        <v>33.950000000000003</v>
      </c>
      <c r="C10" s="25">
        <v>38</v>
      </c>
      <c r="D10" s="31">
        <f t="shared" si="1"/>
        <v>0.893421052631579</v>
      </c>
      <c r="E10" s="42">
        <f>D10-'8052_338153'!D6</f>
        <v>0</v>
      </c>
    </row>
    <row r="11" spans="1:9" ht="16.3" x14ac:dyDescent="0.3">
      <c r="A11" s="21">
        <v>2015</v>
      </c>
      <c r="B11" s="24">
        <f>2038/20</f>
        <v>101.9</v>
      </c>
      <c r="C11" s="25">
        <v>104</v>
      </c>
      <c r="D11" s="32">
        <f t="shared" si="1"/>
        <v>0.97980769230769238</v>
      </c>
      <c r="E11" s="42">
        <f>D11-'8052_338153'!D7</f>
        <v>0</v>
      </c>
    </row>
    <row r="12" spans="1:9" ht="16.3" x14ac:dyDescent="0.3">
      <c r="A12" s="21">
        <v>2014</v>
      </c>
      <c r="B12" s="24">
        <f>1147/20</f>
        <v>57.35</v>
      </c>
      <c r="C12" s="25">
        <v>59</v>
      </c>
      <c r="D12" s="31">
        <f t="shared" si="1"/>
        <v>0.9720338983050848</v>
      </c>
      <c r="E12" s="42">
        <f>D12-'8052_338153'!D8</f>
        <v>0</v>
      </c>
    </row>
    <row r="13" spans="1:9" ht="16.3" x14ac:dyDescent="0.3">
      <c r="A13" s="21">
        <v>2013</v>
      </c>
      <c r="B13" s="24">
        <v>78</v>
      </c>
      <c r="C13" s="25">
        <v>78</v>
      </c>
      <c r="D13" s="33">
        <f>B13/C13</f>
        <v>1</v>
      </c>
      <c r="E13" s="42">
        <f>D13-'8052_338153'!D9</f>
        <v>6.4102564102563875E-4</v>
      </c>
    </row>
    <row r="14" spans="1:9" ht="16.3" x14ac:dyDescent="0.3">
      <c r="A14" s="21">
        <v>2012</v>
      </c>
      <c r="B14" s="24">
        <v>60</v>
      </c>
      <c r="C14" s="25">
        <v>60</v>
      </c>
      <c r="D14" s="33">
        <f t="shared" si="1"/>
        <v>1</v>
      </c>
      <c r="E14" s="42">
        <f>D14-'8052_338153'!D10</f>
        <v>1.8333333333333313E-2</v>
      </c>
    </row>
    <row r="15" spans="1:9" ht="16.3" x14ac:dyDescent="0.3">
      <c r="A15" s="21">
        <v>2011</v>
      </c>
      <c r="B15" s="24">
        <f>1538/20</f>
        <v>76.900000000000006</v>
      </c>
      <c r="C15" s="25">
        <f>1640/20</f>
        <v>82</v>
      </c>
      <c r="D15" s="34">
        <f t="shared" si="1"/>
        <v>0.93780487804878054</v>
      </c>
      <c r="E15" s="42">
        <f>D15-'8052_338153'!D11</f>
        <v>0</v>
      </c>
    </row>
    <row r="16" spans="1:9" ht="16.3" x14ac:dyDescent="0.3">
      <c r="A16" s="21">
        <v>2010</v>
      </c>
      <c r="B16" s="24">
        <f>960/20</f>
        <v>48</v>
      </c>
      <c r="C16" s="25">
        <f>1020/20</f>
        <v>51</v>
      </c>
      <c r="D16" s="34">
        <f t="shared" si="1"/>
        <v>0.94117647058823528</v>
      </c>
      <c r="E16" s="42">
        <f>D16-'8052_338153'!D12</f>
        <v>0</v>
      </c>
    </row>
    <row r="17" spans="1:11" ht="16.3" x14ac:dyDescent="0.3">
      <c r="A17" s="26"/>
      <c r="B17" s="27"/>
      <c r="C17" s="27"/>
      <c r="D17" s="35"/>
      <c r="E17" s="41"/>
    </row>
    <row r="18" spans="1:11" ht="32.6" x14ac:dyDescent="0.3">
      <c r="A18" s="21" t="s">
        <v>4</v>
      </c>
      <c r="B18" s="22" t="s">
        <v>1</v>
      </c>
      <c r="C18" s="22" t="s">
        <v>2</v>
      </c>
      <c r="D18" s="36" t="s">
        <v>3</v>
      </c>
      <c r="E18" s="40" t="s">
        <v>17</v>
      </c>
    </row>
    <row r="19" spans="1:11" ht="16.3" x14ac:dyDescent="0.3">
      <c r="A19" s="21">
        <v>2018</v>
      </c>
      <c r="B19" s="24">
        <v>38</v>
      </c>
      <c r="C19" s="25">
        <v>68</v>
      </c>
      <c r="D19" s="37">
        <f t="shared" ref="D19:D27" si="2">B19/C19</f>
        <v>0.55882352941176472</v>
      </c>
      <c r="E19" s="42">
        <f>D19-'8052_338153'!D15</f>
        <v>8.676470588235291E-2</v>
      </c>
      <c r="G19" s="18"/>
      <c r="I19" s="18"/>
      <c r="J19" s="18"/>
      <c r="K19" s="18"/>
    </row>
    <row r="20" spans="1:11" ht="16.3" x14ac:dyDescent="0.3">
      <c r="A20" s="21">
        <v>2017</v>
      </c>
      <c r="B20" s="24">
        <v>85</v>
      </c>
      <c r="C20" s="25">
        <v>132</v>
      </c>
      <c r="D20" s="37">
        <f t="shared" si="2"/>
        <v>0.64393939393939392</v>
      </c>
      <c r="E20" s="42">
        <f>D20-'8052_338153'!D16</f>
        <v>7.9545454545454364E-3</v>
      </c>
    </row>
    <row r="21" spans="1:11" ht="16.3" x14ac:dyDescent="0.3">
      <c r="A21" s="21">
        <v>2016</v>
      </c>
      <c r="B21" s="24">
        <v>65</v>
      </c>
      <c r="C21" s="25">
        <v>97</v>
      </c>
      <c r="D21" s="37">
        <f t="shared" si="2"/>
        <v>0.67010309278350511</v>
      </c>
      <c r="E21" s="42">
        <f>D21-'8052_338153'!D17</f>
        <v>4.1237113402061709E-3</v>
      </c>
    </row>
    <row r="22" spans="1:11" ht="16.3" x14ac:dyDescent="0.3">
      <c r="A22" s="21">
        <v>2015</v>
      </c>
      <c r="B22" s="24">
        <v>84</v>
      </c>
      <c r="C22" s="25">
        <v>133</v>
      </c>
      <c r="D22" s="37">
        <f t="shared" si="2"/>
        <v>0.63157894736842102</v>
      </c>
      <c r="E22" s="42">
        <f>D22-'8052_338153'!D18</f>
        <v>2.2556390977442886E-3</v>
      </c>
    </row>
    <row r="23" spans="1:11" ht="16.3" x14ac:dyDescent="0.3">
      <c r="A23" s="21">
        <v>2014</v>
      </c>
      <c r="B23" s="24">
        <f>1993/20</f>
        <v>99.65</v>
      </c>
      <c r="C23" s="25">
        <v>142</v>
      </c>
      <c r="D23" s="37">
        <f t="shared" si="2"/>
        <v>0.7017605633802817</v>
      </c>
      <c r="E23" s="42">
        <f>D23-'8052_338153'!D19</f>
        <v>0</v>
      </c>
    </row>
    <row r="24" spans="1:11" ht="16.3" x14ac:dyDescent="0.3">
      <c r="A24" s="21">
        <v>2013</v>
      </c>
      <c r="B24" s="24">
        <f>2707/20</f>
        <v>135.35</v>
      </c>
      <c r="C24" s="25">
        <v>187</v>
      </c>
      <c r="D24" s="37">
        <f t="shared" si="2"/>
        <v>0.72379679144385023</v>
      </c>
      <c r="E24" s="42">
        <f>D24-'8052_338153'!D20</f>
        <v>0</v>
      </c>
    </row>
    <row r="25" spans="1:11" ht="16.3" x14ac:dyDescent="0.3">
      <c r="A25" s="21">
        <v>2012</v>
      </c>
      <c r="B25" s="24">
        <f>3081/20</f>
        <v>154.05000000000001</v>
      </c>
      <c r="C25" s="25">
        <v>178</v>
      </c>
      <c r="D25" s="31">
        <f t="shared" si="2"/>
        <v>0.86544943820224729</v>
      </c>
      <c r="E25" s="42">
        <f>D25-'8052_338153'!D21</f>
        <v>0</v>
      </c>
    </row>
    <row r="26" spans="1:11" ht="16.3" x14ac:dyDescent="0.3">
      <c r="A26" s="21">
        <v>2011</v>
      </c>
      <c r="B26" s="24">
        <f>3350/20</f>
        <v>167.5</v>
      </c>
      <c r="C26" s="25">
        <v>190</v>
      </c>
      <c r="D26" s="31">
        <f t="shared" si="2"/>
        <v>0.88157894736842102</v>
      </c>
      <c r="E26" s="42">
        <f>D26-'8052_338153'!D22</f>
        <v>0</v>
      </c>
    </row>
    <row r="27" spans="1:11" ht="16.3" x14ac:dyDescent="0.3">
      <c r="A27" s="21">
        <v>2010</v>
      </c>
      <c r="B27" s="24">
        <f>6134/20</f>
        <v>306.7</v>
      </c>
      <c r="C27" s="25">
        <v>427</v>
      </c>
      <c r="D27" s="37">
        <f t="shared" si="2"/>
        <v>0.71826697892271663</v>
      </c>
      <c r="E27" s="42">
        <f>D27-'8052_338153'!D23</f>
        <v>0</v>
      </c>
    </row>
    <row r="28" spans="1:11" ht="16.3" x14ac:dyDescent="0.3">
      <c r="A28" s="26"/>
      <c r="B28" s="27"/>
      <c r="C28" s="27"/>
      <c r="D28" s="35"/>
      <c r="E28" s="41"/>
    </row>
    <row r="29" spans="1:11" ht="32.6" x14ac:dyDescent="0.3">
      <c r="A29" s="21" t="s">
        <v>5</v>
      </c>
      <c r="B29" s="22" t="s">
        <v>1</v>
      </c>
      <c r="C29" s="22" t="s">
        <v>2</v>
      </c>
      <c r="D29" s="36" t="s">
        <v>3</v>
      </c>
      <c r="E29" s="40" t="s">
        <v>17</v>
      </c>
    </row>
    <row r="30" spans="1:11" ht="16.3" x14ac:dyDescent="0.3">
      <c r="A30" s="21">
        <v>2018</v>
      </c>
      <c r="B30" s="6">
        <v>7</v>
      </c>
      <c r="C30" s="6">
        <v>41</v>
      </c>
      <c r="D30" s="38">
        <f t="shared" ref="D30:D36" si="3">B30/C30</f>
        <v>0.17073170731707318</v>
      </c>
      <c r="E30" s="42">
        <f>D30-'8052_338153'!D26</f>
        <v>0</v>
      </c>
    </row>
    <row r="31" spans="1:11" ht="16.3" x14ac:dyDescent="0.3">
      <c r="A31" s="21">
        <v>2017</v>
      </c>
      <c r="B31" s="6">
        <v>102</v>
      </c>
      <c r="C31" s="6">
        <v>218</v>
      </c>
      <c r="D31" s="38">
        <f t="shared" si="3"/>
        <v>0.46788990825688076</v>
      </c>
      <c r="E31" s="42">
        <f>D31-'8052_338153'!D27</f>
        <v>0</v>
      </c>
    </row>
    <row r="32" spans="1:11" ht="16.3" x14ac:dyDescent="0.3">
      <c r="A32" s="21">
        <v>2016</v>
      </c>
      <c r="B32" s="6">
        <v>109</v>
      </c>
      <c r="C32" s="6">
        <v>196</v>
      </c>
      <c r="D32" s="38">
        <f t="shared" si="3"/>
        <v>0.55612244897959184</v>
      </c>
      <c r="E32" s="42">
        <f>D32-'8052_338153'!D28</f>
        <v>0</v>
      </c>
    </row>
    <row r="33" spans="1:5" ht="16.3" x14ac:dyDescent="0.3">
      <c r="A33" s="21">
        <v>2015</v>
      </c>
      <c r="B33" s="6">
        <v>187</v>
      </c>
      <c r="C33" s="6">
        <v>336</v>
      </c>
      <c r="D33" s="38">
        <f t="shared" si="3"/>
        <v>0.55654761904761907</v>
      </c>
      <c r="E33" s="42">
        <f>D33-'8052_338153'!D29</f>
        <v>0</v>
      </c>
    </row>
    <row r="34" spans="1:5" ht="16.3" x14ac:dyDescent="0.3">
      <c r="A34" s="21">
        <v>2014</v>
      </c>
      <c r="B34" s="6">
        <v>172</v>
      </c>
      <c r="C34" s="6">
        <v>296</v>
      </c>
      <c r="D34" s="38">
        <f t="shared" si="3"/>
        <v>0.58108108108108103</v>
      </c>
      <c r="E34" s="42">
        <f>D34-'8052_338153'!D30</f>
        <v>0</v>
      </c>
    </row>
    <row r="35" spans="1:5" ht="16.3" x14ac:dyDescent="0.3">
      <c r="A35" s="21">
        <v>2013</v>
      </c>
      <c r="B35" s="6">
        <v>459</v>
      </c>
      <c r="C35" s="6">
        <v>706</v>
      </c>
      <c r="D35" s="38">
        <f t="shared" si="3"/>
        <v>0.65014164305949007</v>
      </c>
      <c r="E35" s="42">
        <f>D35-'8052_338153'!D31</f>
        <v>0</v>
      </c>
    </row>
    <row r="36" spans="1:5" ht="16.3" x14ac:dyDescent="0.3">
      <c r="A36" s="21">
        <v>2012</v>
      </c>
      <c r="B36" s="6">
        <v>261</v>
      </c>
      <c r="C36" s="6">
        <v>356</v>
      </c>
      <c r="D36" s="38">
        <f t="shared" si="3"/>
        <v>0.7331460674157303</v>
      </c>
      <c r="E36" s="42">
        <f>D36-'8052_338153'!D32</f>
        <v>0</v>
      </c>
    </row>
    <row r="37" spans="1:5" ht="16.3" x14ac:dyDescent="0.3">
      <c r="A37" s="26"/>
      <c r="B37" s="27"/>
      <c r="C37" s="27"/>
      <c r="D37" s="35"/>
      <c r="E37" s="4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F53A-FADF-41FA-A099-47C62A70A907}">
  <dimension ref="A1:K38"/>
  <sheetViews>
    <sheetView workbookViewId="0">
      <selection activeCell="C13" sqref="C13"/>
    </sheetView>
  </sheetViews>
  <sheetFormatPr defaultColWidth="8.875" defaultRowHeight="14.3" x14ac:dyDescent="0.25"/>
  <cols>
    <col min="1" max="1" width="39.5" style="20" customWidth="1"/>
    <col min="4" max="4" width="16.25" customWidth="1"/>
    <col min="5" max="5" width="15.125" customWidth="1"/>
    <col min="6" max="6" width="8.375" bestFit="1" customWidth="1"/>
    <col min="7" max="7" width="9.375" bestFit="1" customWidth="1"/>
    <col min="8" max="8" width="9.625" bestFit="1" customWidth="1"/>
    <col min="9" max="9" width="40" customWidth="1"/>
  </cols>
  <sheetData>
    <row r="1" spans="1:9" s="19" customFormat="1" ht="44" customHeight="1" x14ac:dyDescent="0.35">
      <c r="A1" s="69" t="s">
        <v>18</v>
      </c>
      <c r="B1" s="70"/>
      <c r="C1" s="70"/>
      <c r="D1" s="70"/>
      <c r="E1" s="70"/>
      <c r="F1" s="70"/>
      <c r="G1" s="70"/>
      <c r="H1" s="70"/>
      <c r="I1" s="70"/>
    </row>
    <row r="3" spans="1:9" ht="48.9" x14ac:dyDescent="0.3">
      <c r="A3" s="28" t="s">
        <v>13</v>
      </c>
      <c r="B3" s="29" t="s">
        <v>1</v>
      </c>
      <c r="C3" s="29" t="s">
        <v>2</v>
      </c>
      <c r="D3" s="39" t="s">
        <v>3</v>
      </c>
      <c r="E3" s="40" t="s">
        <v>17</v>
      </c>
    </row>
    <row r="4" spans="1:9" ht="16.3" x14ac:dyDescent="0.3">
      <c r="A4" s="28" t="s">
        <v>7</v>
      </c>
      <c r="B4" s="24">
        <v>893</v>
      </c>
      <c r="C4" s="25">
        <v>905</v>
      </c>
      <c r="D4" s="33">
        <f t="shared" ref="D4:D5" si="0">B4/C4</f>
        <v>0.9867403314917127</v>
      </c>
      <c r="E4" s="42">
        <f>D4-'8052_338153'!D35</f>
        <v>2.2361246524392531E-2</v>
      </c>
    </row>
    <row r="5" spans="1:9" ht="16.3" x14ac:dyDescent="0.3">
      <c r="A5" s="28" t="s">
        <v>8</v>
      </c>
      <c r="B5" s="24">
        <v>890</v>
      </c>
      <c r="C5" s="25">
        <v>903</v>
      </c>
      <c r="D5" s="33">
        <f t="shared" si="0"/>
        <v>0.98560354374307868</v>
      </c>
      <c r="E5" s="42">
        <f>D5-'8052_338153'!D36</f>
        <v>2.34031080132312E-2</v>
      </c>
    </row>
    <row r="7" spans="1:9" ht="48.9" x14ac:dyDescent="0.3">
      <c r="A7" s="21" t="s">
        <v>0</v>
      </c>
      <c r="B7" s="22" t="s">
        <v>1</v>
      </c>
      <c r="C7" s="22" t="s">
        <v>2</v>
      </c>
      <c r="D7" s="23" t="s">
        <v>3</v>
      </c>
      <c r="E7" s="40" t="s">
        <v>17</v>
      </c>
    </row>
    <row r="8" spans="1:9" ht="16.3" x14ac:dyDescent="0.3">
      <c r="A8" s="21">
        <v>2018</v>
      </c>
      <c r="B8" s="24">
        <f>160/20</f>
        <v>8</v>
      </c>
      <c r="C8" s="25">
        <v>9</v>
      </c>
      <c r="D8" s="30">
        <f>B8/C8</f>
        <v>0.88888888888888884</v>
      </c>
      <c r="E8" s="42">
        <f>D8-'8052_338153'!D4</f>
        <v>8.8888888888888795E-2</v>
      </c>
    </row>
    <row r="9" spans="1:9" ht="16.3" x14ac:dyDescent="0.3">
      <c r="A9" s="21">
        <v>2017</v>
      </c>
      <c r="B9" s="24">
        <f>580/20</f>
        <v>29</v>
      </c>
      <c r="C9" s="25">
        <v>33</v>
      </c>
      <c r="D9" s="31">
        <f t="shared" ref="D9:D17" si="1">B9/C9</f>
        <v>0.87878787878787878</v>
      </c>
      <c r="E9" s="42">
        <f>D9-'8052_338153'!D5</f>
        <v>2.5846702317290582E-2</v>
      </c>
    </row>
    <row r="10" spans="1:9" ht="16.3" x14ac:dyDescent="0.3">
      <c r="A10" s="21">
        <v>2016</v>
      </c>
      <c r="B10" s="24">
        <v>34</v>
      </c>
      <c r="C10" s="25">
        <v>36</v>
      </c>
      <c r="D10" s="31">
        <f t="shared" si="1"/>
        <v>0.94444444444444442</v>
      </c>
      <c r="E10" s="42">
        <f>D10-'8052_338153'!D6</f>
        <v>5.1023391812865415E-2</v>
      </c>
    </row>
    <row r="11" spans="1:9" ht="16.3" x14ac:dyDescent="0.3">
      <c r="A11" s="21">
        <v>2015</v>
      </c>
      <c r="B11" s="24">
        <v>102</v>
      </c>
      <c r="C11" s="25">
        <v>102</v>
      </c>
      <c r="D11" s="32">
        <f t="shared" si="1"/>
        <v>1</v>
      </c>
      <c r="E11" s="42">
        <f>D11-'8052_338153'!D7</f>
        <v>2.0192307692307621E-2</v>
      </c>
    </row>
    <row r="12" spans="1:9" ht="16.3" x14ac:dyDescent="0.3">
      <c r="A12" s="21">
        <v>2014</v>
      </c>
      <c r="B12" s="24">
        <v>57</v>
      </c>
      <c r="C12" s="25">
        <v>58</v>
      </c>
      <c r="D12" s="32">
        <f t="shared" si="1"/>
        <v>0.98275862068965514</v>
      </c>
      <c r="E12" s="42">
        <f>D12-'8052_338153'!D8</f>
        <v>1.072472238457034E-2</v>
      </c>
    </row>
    <row r="13" spans="1:9" ht="16.3" x14ac:dyDescent="0.3">
      <c r="A13" s="21">
        <v>2013</v>
      </c>
      <c r="B13" s="24">
        <v>78</v>
      </c>
      <c r="C13" s="25">
        <v>78</v>
      </c>
      <c r="D13" s="33">
        <f>B13/C13</f>
        <v>1</v>
      </c>
      <c r="E13" s="42">
        <f>D13-'8052_338153'!D9</f>
        <v>6.4102564102563875E-4</v>
      </c>
    </row>
    <row r="14" spans="1:9" ht="16.3" x14ac:dyDescent="0.3">
      <c r="A14" s="21">
        <v>2012</v>
      </c>
      <c r="B14" s="24">
        <v>59</v>
      </c>
      <c r="C14" s="25">
        <v>60</v>
      </c>
      <c r="D14" s="33">
        <f t="shared" si="1"/>
        <v>0.98333333333333328</v>
      </c>
      <c r="E14" s="42">
        <f>D14-'8052_338153'!D10</f>
        <v>1.6666666666665941E-3</v>
      </c>
    </row>
    <row r="15" spans="1:9" ht="16.3" x14ac:dyDescent="0.3">
      <c r="A15" s="21">
        <v>2011</v>
      </c>
      <c r="B15" s="24">
        <v>77</v>
      </c>
      <c r="C15" s="25">
        <f>81</f>
        <v>81</v>
      </c>
      <c r="D15" s="34">
        <f t="shared" si="1"/>
        <v>0.95061728395061729</v>
      </c>
      <c r="E15" s="42">
        <f>D15-'8052_338153'!D11</f>
        <v>1.2812405901836743E-2</v>
      </c>
    </row>
    <row r="16" spans="1:9" ht="16.3" x14ac:dyDescent="0.3">
      <c r="A16" s="21">
        <v>2010</v>
      </c>
      <c r="B16" s="24">
        <v>48</v>
      </c>
      <c r="C16" s="25">
        <v>50</v>
      </c>
      <c r="D16" s="34">
        <f t="shared" si="1"/>
        <v>0.96</v>
      </c>
      <c r="E16" s="42">
        <f>D16-'8052_338153'!D12</f>
        <v>1.8823529411764683E-2</v>
      </c>
    </row>
    <row r="17" spans="1:11" ht="16.3" x14ac:dyDescent="0.3">
      <c r="A17" s="55" t="s">
        <v>25</v>
      </c>
      <c r="B17" s="52">
        <f>SUM(B8:B16)</f>
        <v>492</v>
      </c>
      <c r="C17" s="53">
        <f>SUM(C8:C16)</f>
        <v>507</v>
      </c>
      <c r="D17" s="34">
        <f t="shared" si="1"/>
        <v>0.97041420118343191</v>
      </c>
      <c r="E17" s="54"/>
    </row>
    <row r="18" spans="1:11" ht="16.3" x14ac:dyDescent="0.3">
      <c r="A18" s="26"/>
      <c r="B18" s="27"/>
      <c r="C18" s="27"/>
      <c r="D18" s="35"/>
      <c r="E18" s="41"/>
    </row>
    <row r="19" spans="1:11" ht="32.6" x14ac:dyDescent="0.3">
      <c r="A19" s="21" t="s">
        <v>4</v>
      </c>
      <c r="B19" s="22" t="s">
        <v>1</v>
      </c>
      <c r="C19" s="22" t="s">
        <v>2</v>
      </c>
      <c r="D19" s="36" t="s">
        <v>3</v>
      </c>
      <c r="E19" s="40" t="s">
        <v>17</v>
      </c>
    </row>
    <row r="20" spans="1:11" ht="16.3" x14ac:dyDescent="0.3">
      <c r="A20" s="21">
        <v>2018</v>
      </c>
      <c r="B20" s="24">
        <v>42</v>
      </c>
      <c r="C20" s="25">
        <v>75</v>
      </c>
      <c r="D20" s="37">
        <f t="shared" ref="D20:D28" si="2">B20/C20</f>
        <v>0.56000000000000005</v>
      </c>
      <c r="E20" s="42">
        <f>D20-'8052_338153'!D15</f>
        <v>8.7941176470588245E-2</v>
      </c>
      <c r="G20" s="18"/>
      <c r="I20" s="18"/>
      <c r="J20" s="18"/>
      <c r="K20" s="18"/>
    </row>
    <row r="21" spans="1:11" ht="16.3" x14ac:dyDescent="0.3">
      <c r="A21" s="21">
        <v>2017</v>
      </c>
      <c r="B21" s="24">
        <v>86</v>
      </c>
      <c r="C21" s="25">
        <v>134</v>
      </c>
      <c r="D21" s="37">
        <f t="shared" si="2"/>
        <v>0.64179104477611937</v>
      </c>
      <c r="E21" s="42">
        <f>D21-'8052_338153'!D16</f>
        <v>5.806196291270882E-3</v>
      </c>
    </row>
    <row r="22" spans="1:11" ht="16.3" x14ac:dyDescent="0.3">
      <c r="A22" s="21">
        <v>2016</v>
      </c>
      <c r="B22" s="24">
        <v>65</v>
      </c>
      <c r="C22" s="25">
        <v>97</v>
      </c>
      <c r="D22" s="37">
        <f t="shared" si="2"/>
        <v>0.67010309278350511</v>
      </c>
      <c r="E22" s="42">
        <f>D22-'8052_338153'!D17</f>
        <v>4.1237113402061709E-3</v>
      </c>
    </row>
    <row r="23" spans="1:11" ht="16.3" x14ac:dyDescent="0.3">
      <c r="A23" s="21">
        <v>2015</v>
      </c>
      <c r="B23" s="24">
        <v>84</v>
      </c>
      <c r="C23" s="25">
        <v>133</v>
      </c>
      <c r="D23" s="37">
        <f t="shared" si="2"/>
        <v>0.63157894736842102</v>
      </c>
      <c r="E23" s="42">
        <f>D23-'8052_338153'!D18</f>
        <v>2.2556390977442886E-3</v>
      </c>
    </row>
    <row r="24" spans="1:11" ht="16.3" x14ac:dyDescent="0.3">
      <c r="A24" s="21">
        <v>2014</v>
      </c>
      <c r="B24" s="24">
        <f>1993/20</f>
        <v>99.65</v>
      </c>
      <c r="C24" s="25">
        <v>142</v>
      </c>
      <c r="D24" s="37">
        <f t="shared" si="2"/>
        <v>0.7017605633802817</v>
      </c>
      <c r="E24" s="42">
        <f>D24-'8052_338153'!D19</f>
        <v>0</v>
      </c>
    </row>
    <row r="25" spans="1:11" ht="16.3" x14ac:dyDescent="0.3">
      <c r="A25" s="21">
        <v>2013</v>
      </c>
      <c r="B25" s="24">
        <f>2707/20</f>
        <v>135.35</v>
      </c>
      <c r="C25" s="25">
        <v>187</v>
      </c>
      <c r="D25" s="37">
        <f t="shared" si="2"/>
        <v>0.72379679144385023</v>
      </c>
      <c r="E25" s="42">
        <f>D25-'8052_338153'!D20</f>
        <v>0</v>
      </c>
    </row>
    <row r="26" spans="1:11" ht="16.3" x14ac:dyDescent="0.3">
      <c r="A26" s="21">
        <v>2012</v>
      </c>
      <c r="B26" s="24">
        <f>3081/20</f>
        <v>154.05000000000001</v>
      </c>
      <c r="C26" s="25">
        <v>178</v>
      </c>
      <c r="D26" s="31">
        <f t="shared" si="2"/>
        <v>0.86544943820224729</v>
      </c>
      <c r="E26" s="42">
        <f>D26-'8052_338153'!D21</f>
        <v>0</v>
      </c>
    </row>
    <row r="27" spans="1:11" ht="16.3" x14ac:dyDescent="0.3">
      <c r="A27" s="21">
        <v>2011</v>
      </c>
      <c r="B27" s="24">
        <f>3350/20</f>
        <v>167.5</v>
      </c>
      <c r="C27" s="25">
        <v>190</v>
      </c>
      <c r="D27" s="31">
        <f t="shared" si="2"/>
        <v>0.88157894736842102</v>
      </c>
      <c r="E27" s="42">
        <f>D27-'8052_338153'!D22</f>
        <v>0</v>
      </c>
    </row>
    <row r="28" spans="1:11" ht="16.3" x14ac:dyDescent="0.3">
      <c r="A28" s="21">
        <v>2010</v>
      </c>
      <c r="B28" s="24">
        <f>6134/20</f>
        <v>306.7</v>
      </c>
      <c r="C28" s="25">
        <v>427</v>
      </c>
      <c r="D28" s="37">
        <f t="shared" si="2"/>
        <v>0.71826697892271663</v>
      </c>
      <c r="E28" s="42">
        <f>D28-'8052_338153'!D23</f>
        <v>0</v>
      </c>
    </row>
    <row r="29" spans="1:11" ht="16.3" x14ac:dyDescent="0.3">
      <c r="A29" s="26"/>
      <c r="B29" s="27"/>
      <c r="C29" s="27"/>
      <c r="D29" s="35"/>
      <c r="E29" s="41"/>
    </row>
    <row r="30" spans="1:11" ht="32.6" x14ac:dyDescent="0.3">
      <c r="A30" s="21" t="s">
        <v>5</v>
      </c>
      <c r="B30" s="22" t="s">
        <v>1</v>
      </c>
      <c r="C30" s="22" t="s">
        <v>2</v>
      </c>
      <c r="D30" s="36" t="s">
        <v>3</v>
      </c>
      <c r="E30" s="40" t="s">
        <v>17</v>
      </c>
    </row>
    <row r="31" spans="1:11" ht="16.3" x14ac:dyDescent="0.3">
      <c r="A31" s="21">
        <v>2018</v>
      </c>
      <c r="B31" s="6">
        <v>7</v>
      </c>
      <c r="C31" s="6">
        <v>41</v>
      </c>
      <c r="D31" s="38">
        <f t="shared" ref="D31:D37" si="3">B31/C31</f>
        <v>0.17073170731707318</v>
      </c>
      <c r="E31" s="42">
        <f>D31-'8052_338153'!D26</f>
        <v>0</v>
      </c>
    </row>
    <row r="32" spans="1:11" ht="16.3" x14ac:dyDescent="0.3">
      <c r="A32" s="21">
        <v>2017</v>
      </c>
      <c r="B32" s="6">
        <v>102</v>
      </c>
      <c r="C32" s="6">
        <v>218</v>
      </c>
      <c r="D32" s="38">
        <f t="shared" si="3"/>
        <v>0.46788990825688076</v>
      </c>
      <c r="E32" s="42">
        <f>D32-'8052_338153'!D27</f>
        <v>0</v>
      </c>
    </row>
    <row r="33" spans="1:5" ht="16.3" x14ac:dyDescent="0.3">
      <c r="A33" s="21">
        <v>2016</v>
      </c>
      <c r="B33" s="6">
        <v>109</v>
      </c>
      <c r="C33" s="6">
        <v>196</v>
      </c>
      <c r="D33" s="38">
        <f t="shared" si="3"/>
        <v>0.55612244897959184</v>
      </c>
      <c r="E33" s="42">
        <f>D33-'8052_338153'!D28</f>
        <v>0</v>
      </c>
    </row>
    <row r="34" spans="1:5" ht="16.3" x14ac:dyDescent="0.3">
      <c r="A34" s="21">
        <v>2015</v>
      </c>
      <c r="B34" s="6">
        <v>187</v>
      </c>
      <c r="C34" s="6">
        <v>336</v>
      </c>
      <c r="D34" s="38">
        <f t="shared" si="3"/>
        <v>0.55654761904761907</v>
      </c>
      <c r="E34" s="42">
        <f>D34-'8052_338153'!D29</f>
        <v>0</v>
      </c>
    </row>
    <row r="35" spans="1:5" ht="16.3" x14ac:dyDescent="0.3">
      <c r="A35" s="21">
        <v>2014</v>
      </c>
      <c r="B35" s="6">
        <v>172</v>
      </c>
      <c r="C35" s="6">
        <v>296</v>
      </c>
      <c r="D35" s="38">
        <f t="shared" si="3"/>
        <v>0.58108108108108103</v>
      </c>
      <c r="E35" s="42">
        <f>D35-'8052_338153'!D30</f>
        <v>0</v>
      </c>
    </row>
    <row r="36" spans="1:5" ht="16.3" x14ac:dyDescent="0.3">
      <c r="A36" s="21">
        <v>2013</v>
      </c>
      <c r="B36" s="6">
        <v>459</v>
      </c>
      <c r="C36" s="6">
        <v>706</v>
      </c>
      <c r="D36" s="38">
        <f t="shared" si="3"/>
        <v>0.65014164305949007</v>
      </c>
      <c r="E36" s="42">
        <f>D36-'8052_338153'!D31</f>
        <v>0</v>
      </c>
    </row>
    <row r="37" spans="1:5" ht="16.3" x14ac:dyDescent="0.3">
      <c r="A37" s="21">
        <v>2012</v>
      </c>
      <c r="B37" s="6">
        <v>261</v>
      </c>
      <c r="C37" s="6">
        <v>356</v>
      </c>
      <c r="D37" s="38">
        <f t="shared" si="3"/>
        <v>0.7331460674157303</v>
      </c>
      <c r="E37" s="42">
        <f>D37-'8052_338153'!D32</f>
        <v>0</v>
      </c>
    </row>
    <row r="38" spans="1:5" ht="16.3" x14ac:dyDescent="0.3">
      <c r="A38" s="26"/>
      <c r="B38" s="27"/>
      <c r="C38" s="27"/>
      <c r="D38" s="35"/>
      <c r="E38" s="41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EC6-3F88-40F6-A9BE-0CC88254A5C1}">
  <dimension ref="A1:W38"/>
  <sheetViews>
    <sheetView topLeftCell="A10" workbookViewId="0">
      <selection activeCell="C27" sqref="C27"/>
    </sheetView>
  </sheetViews>
  <sheetFormatPr defaultColWidth="8.875" defaultRowHeight="14.3" x14ac:dyDescent="0.25"/>
  <cols>
    <col min="1" max="1" width="30.375" style="20" customWidth="1"/>
    <col min="4" max="4" width="13.875" bestFit="1" customWidth="1"/>
    <col min="5" max="5" width="16.25" customWidth="1"/>
    <col min="6" max="6" width="8.375" bestFit="1" customWidth="1"/>
    <col min="7" max="7" width="9.375" bestFit="1" customWidth="1"/>
    <col min="8" max="8" width="9.625" bestFit="1" customWidth="1"/>
    <col min="9" max="9" width="11" customWidth="1"/>
    <col min="10" max="10" width="12" customWidth="1"/>
  </cols>
  <sheetData>
    <row r="1" spans="1:23" s="19" customFormat="1" ht="44" customHeight="1" x14ac:dyDescent="0.35">
      <c r="A1" s="69" t="s">
        <v>26</v>
      </c>
      <c r="B1" s="69"/>
      <c r="C1" s="69"/>
      <c r="D1" s="69"/>
      <c r="E1" s="69"/>
      <c r="F1" s="69"/>
      <c r="G1" s="69"/>
      <c r="H1" s="69"/>
      <c r="I1" s="69"/>
      <c r="J1" s="43"/>
    </row>
    <row r="2" spans="1:23" ht="48.9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32.6" x14ac:dyDescent="0.3">
      <c r="A3" s="28" t="s">
        <v>7</v>
      </c>
      <c r="B3" s="25">
        <v>905</v>
      </c>
      <c r="C3" s="24">
        <v>893</v>
      </c>
      <c r="D3" s="34">
        <f>C3/B3</f>
        <v>0.9867403314917127</v>
      </c>
      <c r="E3" s="42">
        <f>D3-'8058_338766'!D4</f>
        <v>0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903</v>
      </c>
      <c r="C4" s="24">
        <v>891</v>
      </c>
      <c r="D4" s="34">
        <f>C4/B4</f>
        <v>0.98671096345514953</v>
      </c>
      <c r="E4" s="42">
        <f>D4-'8058_338766'!D5</f>
        <v>1.1074197120708451E-3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0.961531007751938</v>
      </c>
      <c r="J5" s="41"/>
    </row>
    <row r="6" spans="1:23" ht="48.9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0.96734496124031011</v>
      </c>
      <c r="J6" s="41"/>
    </row>
    <row r="7" spans="1:23" ht="16.3" x14ac:dyDescent="0.3">
      <c r="A7" s="21">
        <v>2018</v>
      </c>
      <c r="B7" s="25">
        <v>9</v>
      </c>
      <c r="C7" s="24">
        <f>160/20</f>
        <v>8</v>
      </c>
      <c r="D7" s="30">
        <f t="shared" ref="D7:D16" si="0">C7/B7</f>
        <v>0.88888888888888884</v>
      </c>
      <c r="E7" s="42">
        <f>D7-'8058_338766'!D8</f>
        <v>0</v>
      </c>
      <c r="H7" s="44">
        <v>43369</v>
      </c>
      <c r="I7" s="45">
        <f>(C16+6)/516</f>
        <v>0.96734496124031011</v>
      </c>
      <c r="J7" s="41"/>
    </row>
    <row r="8" spans="1:23" ht="16.3" x14ac:dyDescent="0.3">
      <c r="A8" s="21">
        <v>2017</v>
      </c>
      <c r="B8" s="25">
        <v>33</v>
      </c>
      <c r="C8" s="24">
        <f>580/20</f>
        <v>29</v>
      </c>
      <c r="D8" s="31">
        <f t="shared" si="0"/>
        <v>0.87878787878787878</v>
      </c>
      <c r="E8" s="42">
        <f>D8-'8058_338766'!D9</f>
        <v>0</v>
      </c>
      <c r="H8" s="44">
        <v>43376</v>
      </c>
      <c r="I8" s="45">
        <f>(C16+9)/516</f>
        <v>0.97315891472868221</v>
      </c>
      <c r="J8" s="41"/>
    </row>
    <row r="9" spans="1:23" ht="16.3" x14ac:dyDescent="0.3">
      <c r="A9" s="21">
        <v>2016</v>
      </c>
      <c r="B9" s="25">
        <v>36</v>
      </c>
      <c r="C9" s="24">
        <f>679/20</f>
        <v>33.950000000000003</v>
      </c>
      <c r="D9" s="31">
        <f t="shared" si="0"/>
        <v>0.94305555555555565</v>
      </c>
      <c r="E9" s="42">
        <f>D9-'8058_338766'!D10</f>
        <v>-1.3888888888887729E-3</v>
      </c>
      <c r="H9" s="44">
        <v>43383</v>
      </c>
      <c r="I9" s="45">
        <f>(C16+12)/516</f>
        <v>0.97897286821705432</v>
      </c>
      <c r="J9" s="41"/>
    </row>
    <row r="10" spans="1:23" ht="16.3" x14ac:dyDescent="0.3">
      <c r="A10" s="21">
        <v>2015</v>
      </c>
      <c r="B10" s="25">
        <v>102</v>
      </c>
      <c r="C10" s="24">
        <f>2038/20</f>
        <v>101.9</v>
      </c>
      <c r="D10" s="32">
        <f t="shared" si="0"/>
        <v>0.99901960784313726</v>
      </c>
      <c r="E10" s="42">
        <f>D10-'8058_338766'!D11</f>
        <v>-9.8039215686274161E-4</v>
      </c>
      <c r="H10" s="44">
        <v>43390</v>
      </c>
      <c r="I10" s="45">
        <f>(C16+12)/516</f>
        <v>0.97897286821705432</v>
      </c>
      <c r="J10" s="41"/>
    </row>
    <row r="11" spans="1:23" ht="16.3" x14ac:dyDescent="0.3">
      <c r="A11" s="21">
        <v>2014</v>
      </c>
      <c r="B11" s="25">
        <v>58</v>
      </c>
      <c r="C11" s="24">
        <f>1147/20</f>
        <v>57.35</v>
      </c>
      <c r="D11" s="31">
        <f t="shared" si="0"/>
        <v>0.98879310344827587</v>
      </c>
      <c r="E11" s="42">
        <f>D11-'8058_338766'!D12</f>
        <v>6.0344827586207295E-3</v>
      </c>
      <c r="H11" s="44">
        <v>43397</v>
      </c>
      <c r="I11" s="45">
        <f>(C16+15)/516</f>
        <v>0.98478682170542642</v>
      </c>
      <c r="J11" s="41"/>
    </row>
    <row r="12" spans="1:23" ht="16.3" x14ac:dyDescent="0.3">
      <c r="A12" s="21">
        <v>2013</v>
      </c>
      <c r="B12" s="25">
        <v>78</v>
      </c>
      <c r="C12" s="24">
        <f>1559/20</f>
        <v>77.95</v>
      </c>
      <c r="D12" s="33">
        <f t="shared" si="0"/>
        <v>0.99935897435897436</v>
      </c>
      <c r="E12" s="42">
        <f>D12-'8058_338766'!D13</f>
        <v>-6.4102564102563875E-4</v>
      </c>
      <c r="H12" s="44">
        <v>43404</v>
      </c>
      <c r="I12" s="45">
        <f>(C16+18)/516</f>
        <v>0.99060077519379852</v>
      </c>
      <c r="J12" s="41"/>
    </row>
    <row r="13" spans="1:23" ht="16.3" x14ac:dyDescent="0.3">
      <c r="A13" s="21">
        <v>2012</v>
      </c>
      <c r="B13" s="25">
        <v>60</v>
      </c>
      <c r="C13" s="24">
        <v>59</v>
      </c>
      <c r="D13" s="33">
        <f t="shared" si="0"/>
        <v>0.98333333333333328</v>
      </c>
      <c r="E13" s="42">
        <f>D13-'8058_338766'!D14</f>
        <v>0</v>
      </c>
      <c r="H13" s="44">
        <v>43411</v>
      </c>
      <c r="I13" s="45">
        <f>(C16+18)/516</f>
        <v>0.99060077519379852</v>
      </c>
      <c r="J13" s="41"/>
    </row>
    <row r="14" spans="1:23" ht="16.3" x14ac:dyDescent="0.3">
      <c r="A14" s="21">
        <v>2011</v>
      </c>
      <c r="B14" s="25">
        <v>81</v>
      </c>
      <c r="C14" s="24">
        <v>78</v>
      </c>
      <c r="D14" s="34">
        <f t="shared" si="0"/>
        <v>0.96296296296296291</v>
      </c>
      <c r="E14" s="42">
        <f>D14-'8058_338766'!D15</f>
        <v>1.2345679012345623E-2</v>
      </c>
      <c r="H14" s="44">
        <v>43418</v>
      </c>
      <c r="I14" s="45">
        <f>(C16+21)/516</f>
        <v>0.99641472868217074</v>
      </c>
      <c r="J14" s="41"/>
    </row>
    <row r="15" spans="1:23" ht="16.3" x14ac:dyDescent="0.3">
      <c r="A15" s="21">
        <v>2010</v>
      </c>
      <c r="B15" s="25">
        <v>50</v>
      </c>
      <c r="C15" s="24">
        <f>960/20</f>
        <v>48</v>
      </c>
      <c r="D15" s="34">
        <f t="shared" si="0"/>
        <v>0.96</v>
      </c>
      <c r="E15" s="42">
        <f>D15-'8058_338766'!D16</f>
        <v>0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507</v>
      </c>
      <c r="C16" s="48">
        <f>SUM(C7:C15)</f>
        <v>493.15000000000003</v>
      </c>
      <c r="D16" s="34">
        <f t="shared" si="0"/>
        <v>0.97268244575936891</v>
      </c>
      <c r="E16" s="42">
        <f>D16-'8058_338766'!D17</f>
        <v>2.2682445759369951E-3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75</v>
      </c>
      <c r="C19" s="24">
        <v>42</v>
      </c>
      <c r="D19" s="37">
        <f t="shared" ref="D19:D28" si="1">C19/B19</f>
        <v>0.56000000000000005</v>
      </c>
      <c r="E19" s="42">
        <f>D19-'8058_338766'!D20</f>
        <v>0</v>
      </c>
      <c r="G19" s="18"/>
      <c r="K19" s="18"/>
      <c r="L19" s="18"/>
    </row>
    <row r="20" spans="1:12" ht="16.3" x14ac:dyDescent="0.3">
      <c r="A20" s="21">
        <v>2017</v>
      </c>
      <c r="B20" s="25">
        <v>134</v>
      </c>
      <c r="C20" s="24">
        <v>86</v>
      </c>
      <c r="D20" s="37">
        <f t="shared" si="1"/>
        <v>0.64179104477611937</v>
      </c>
      <c r="E20" s="42">
        <f>D20-'8058_338766'!D21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D21-'8058_338766'!D22</f>
        <v>0</v>
      </c>
    </row>
    <row r="22" spans="1:12" ht="16.3" x14ac:dyDescent="0.3">
      <c r="A22" s="21">
        <v>2015</v>
      </c>
      <c r="B22" s="25">
        <v>133</v>
      </c>
      <c r="C22" s="24">
        <v>84</v>
      </c>
      <c r="D22" s="37">
        <f t="shared" si="1"/>
        <v>0.63157894736842102</v>
      </c>
      <c r="E22" s="42">
        <f>D22-'8058_338766'!D23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D23-'8058_338766'!D24</f>
        <v>0</v>
      </c>
    </row>
    <row r="24" spans="1:12" ht="16.3" x14ac:dyDescent="0.3">
      <c r="A24" s="21">
        <v>2013</v>
      </c>
      <c r="B24" s="25">
        <v>187</v>
      </c>
      <c r="C24" s="24">
        <v>134</v>
      </c>
      <c r="D24" s="37">
        <f t="shared" si="1"/>
        <v>0.71657754010695185</v>
      </c>
      <c r="E24" s="42">
        <f>D24-'8058_338766'!D25</f>
        <v>-7.2192513368983802E-3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D25-'8058_338766'!D26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D26-'8058_338766'!D27</f>
        <v>-2.6315789473684292E-3</v>
      </c>
    </row>
    <row r="27" spans="1:12" ht="16.3" x14ac:dyDescent="0.3">
      <c r="A27" s="21">
        <v>2010</v>
      </c>
      <c r="B27" s="25">
        <v>427</v>
      </c>
      <c r="C27" s="24">
        <f>6134/20</f>
        <v>306.7</v>
      </c>
      <c r="D27" s="37">
        <f t="shared" si="1"/>
        <v>0.71826697892271663</v>
      </c>
      <c r="E27" s="42">
        <f>D27-'8058_338766'!D28</f>
        <v>0</v>
      </c>
    </row>
    <row r="28" spans="1:12" ht="16.3" x14ac:dyDescent="0.3">
      <c r="A28" s="51" t="s">
        <v>25</v>
      </c>
      <c r="B28" s="47">
        <f>SUM(B19:B27)</f>
        <v>1563</v>
      </c>
      <c r="C28" s="48">
        <f>SUM(C19:C27)</f>
        <v>1138.4000000000001</v>
      </c>
      <c r="D28" s="37">
        <f t="shared" si="1"/>
        <v>0.72834293026231611</v>
      </c>
      <c r="E28" s="49" t="e">
        <f>D28-#REF!</f>
        <v>#REF!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 t="e">
        <f>D38-#REF!</f>
        <v>#REF!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2440-041A-4949-808D-74980EBB113C}">
  <dimension ref="A1:W38"/>
  <sheetViews>
    <sheetView topLeftCell="A13" workbookViewId="0">
      <selection activeCell="B25" sqref="B25"/>
    </sheetView>
  </sheetViews>
  <sheetFormatPr defaultColWidth="8.875" defaultRowHeight="14.3" x14ac:dyDescent="0.25"/>
  <cols>
    <col min="1" max="1" width="30.375" style="20" customWidth="1"/>
    <col min="4" max="4" width="18.25" customWidth="1"/>
    <col min="5" max="5" width="16.25" customWidth="1"/>
    <col min="6" max="6" width="8.375" bestFit="1" customWidth="1"/>
    <col min="7" max="7" width="16.375" customWidth="1"/>
    <col min="8" max="8" width="9.625" bestFit="1" customWidth="1"/>
    <col min="9" max="9" width="13.75" customWidth="1"/>
    <col min="10" max="10" width="12" customWidth="1"/>
  </cols>
  <sheetData>
    <row r="1" spans="1:23" s="19" customFormat="1" ht="44" customHeight="1" x14ac:dyDescent="0.35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56"/>
    </row>
    <row r="2" spans="1:23" ht="32.6" x14ac:dyDescent="0.3">
      <c r="A2" s="28" t="s">
        <v>13</v>
      </c>
      <c r="B2" s="29" t="s">
        <v>2</v>
      </c>
      <c r="C2" s="29" t="s">
        <v>1</v>
      </c>
      <c r="D2" s="39" t="s">
        <v>3</v>
      </c>
      <c r="E2" s="40" t="s">
        <v>17</v>
      </c>
    </row>
    <row r="3" spans="1:23" ht="16.3" x14ac:dyDescent="0.3">
      <c r="A3" s="28" t="s">
        <v>7</v>
      </c>
      <c r="B3" s="25">
        <v>894</v>
      </c>
      <c r="C3" s="24">
        <v>893</v>
      </c>
      <c r="D3" s="34">
        <f>C3/B3</f>
        <v>0.99888143176733779</v>
      </c>
      <c r="E3" s="42">
        <f>D3-'8058_338766'!D4</f>
        <v>1.2141100275625094E-2</v>
      </c>
      <c r="I3" s="71" t="s">
        <v>20</v>
      </c>
      <c r="J3" s="71"/>
      <c r="W3" t="s">
        <v>21</v>
      </c>
    </row>
    <row r="4" spans="1:23" ht="16.3" x14ac:dyDescent="0.3">
      <c r="A4" s="28" t="s">
        <v>8</v>
      </c>
      <c r="B4" s="25">
        <v>892</v>
      </c>
      <c r="C4" s="24">
        <v>891</v>
      </c>
      <c r="D4" s="34">
        <f>C4/B4</f>
        <v>0.9988789237668162</v>
      </c>
      <c r="E4" s="42">
        <f>D4-'8058_338766'!D5</f>
        <v>1.3275380023737515E-2</v>
      </c>
      <c r="H4" t="s">
        <v>22</v>
      </c>
      <c r="I4" s="2" t="s">
        <v>23</v>
      </c>
      <c r="J4" s="2" t="s">
        <v>24</v>
      </c>
    </row>
    <row r="5" spans="1:23" x14ac:dyDescent="0.25">
      <c r="H5" s="44">
        <v>43355</v>
      </c>
      <c r="I5" s="45">
        <f>(C16+3)/516</f>
        <v>0.96899224806201545</v>
      </c>
      <c r="J5" s="41">
        <v>0.99890000000000001</v>
      </c>
    </row>
    <row r="6" spans="1:23" ht="32.6" x14ac:dyDescent="0.3">
      <c r="A6" s="21" t="s">
        <v>0</v>
      </c>
      <c r="B6" s="22" t="s">
        <v>2</v>
      </c>
      <c r="C6" s="22" t="s">
        <v>1</v>
      </c>
      <c r="D6" s="23" t="s">
        <v>3</v>
      </c>
      <c r="E6" s="40" t="s">
        <v>17</v>
      </c>
      <c r="H6" s="44">
        <v>43362</v>
      </c>
      <c r="I6" s="45">
        <f>(C16+6)/516</f>
        <v>0.97480620155038755</v>
      </c>
      <c r="J6" s="41"/>
    </row>
    <row r="7" spans="1:23" ht="16.3" x14ac:dyDescent="0.3">
      <c r="A7" s="21">
        <v>2018</v>
      </c>
      <c r="B7" s="25">
        <v>9</v>
      </c>
      <c r="C7" s="24">
        <v>8</v>
      </c>
      <c r="D7" s="30">
        <f t="shared" ref="D7:D16" si="0">C7/B7</f>
        <v>0.88888888888888884</v>
      </c>
      <c r="E7" s="42">
        <f>D7-'8058_338766'!D8</f>
        <v>0</v>
      </c>
      <c r="F7" s="44"/>
      <c r="H7" s="44">
        <v>43369</v>
      </c>
      <c r="I7" s="45">
        <f>(C16+6)/516</f>
        <v>0.97480620155038755</v>
      </c>
      <c r="J7" s="41"/>
    </row>
    <row r="8" spans="1:23" ht="16.3" x14ac:dyDescent="0.3">
      <c r="A8" s="21">
        <v>2017</v>
      </c>
      <c r="B8" s="25">
        <v>29</v>
      </c>
      <c r="C8" s="24">
        <v>29</v>
      </c>
      <c r="D8" s="32">
        <f t="shared" si="0"/>
        <v>1</v>
      </c>
      <c r="E8" s="42">
        <f>D8-'8058_338766'!D9</f>
        <v>0.12121212121212122</v>
      </c>
      <c r="H8" s="44">
        <v>43376</v>
      </c>
      <c r="I8" s="45">
        <f>(C16+9)/516</f>
        <v>0.98062015503875966</v>
      </c>
      <c r="J8" s="41"/>
    </row>
    <row r="9" spans="1:23" ht="16.3" x14ac:dyDescent="0.3">
      <c r="A9" s="21">
        <v>2016</v>
      </c>
      <c r="B9" s="25">
        <v>35</v>
      </c>
      <c r="C9" s="24">
        <v>35</v>
      </c>
      <c r="D9" s="32">
        <f t="shared" si="0"/>
        <v>1</v>
      </c>
      <c r="E9" s="42">
        <f>D9-'8058_338766'!D10</f>
        <v>5.555555555555558E-2</v>
      </c>
      <c r="H9" s="44">
        <v>43383</v>
      </c>
      <c r="I9" s="45">
        <f>(C16+12)/516</f>
        <v>0.98643410852713176</v>
      </c>
      <c r="J9" s="41"/>
    </row>
    <row r="10" spans="1:23" ht="16.3" x14ac:dyDescent="0.3">
      <c r="A10" s="21">
        <v>2015</v>
      </c>
      <c r="B10" s="25">
        <v>103</v>
      </c>
      <c r="C10" s="24">
        <v>103</v>
      </c>
      <c r="D10" s="32">
        <f t="shared" si="0"/>
        <v>1</v>
      </c>
      <c r="E10" s="42">
        <f>D10-'8058_338766'!D11</f>
        <v>0</v>
      </c>
      <c r="H10" s="44">
        <v>43390</v>
      </c>
      <c r="I10" s="45">
        <f>(C16+12)/516</f>
        <v>0.98643410852713176</v>
      </c>
      <c r="J10" s="41"/>
    </row>
    <row r="11" spans="1:23" ht="16.3" x14ac:dyDescent="0.3">
      <c r="A11" s="21">
        <v>2014</v>
      </c>
      <c r="B11" s="25">
        <v>57</v>
      </c>
      <c r="C11" s="24">
        <v>57</v>
      </c>
      <c r="D11" s="32">
        <f t="shared" si="0"/>
        <v>1</v>
      </c>
      <c r="E11" s="42">
        <f>D11-'8058_338766'!D12</f>
        <v>1.7241379310344862E-2</v>
      </c>
      <c r="H11" s="44">
        <v>43397</v>
      </c>
      <c r="I11" s="45">
        <f>(C16+15)/516</f>
        <v>0.99224806201550386</v>
      </c>
      <c r="J11" s="41"/>
    </row>
    <row r="12" spans="1:23" ht="16.3" x14ac:dyDescent="0.3">
      <c r="A12" s="21">
        <v>2013</v>
      </c>
      <c r="B12" s="25">
        <v>78</v>
      </c>
      <c r="C12" s="24">
        <v>78</v>
      </c>
      <c r="D12" s="33">
        <f t="shared" si="0"/>
        <v>1</v>
      </c>
      <c r="E12" s="42">
        <f>D12-'8058_338766'!D13</f>
        <v>0</v>
      </c>
      <c r="H12" s="44">
        <v>43404</v>
      </c>
      <c r="I12" s="45">
        <f>(C16+18)/516</f>
        <v>0.99806201550387597</v>
      </c>
      <c r="J12" s="41"/>
    </row>
    <row r="13" spans="1:23" ht="16.3" x14ac:dyDescent="0.3">
      <c r="A13" s="21">
        <v>2012</v>
      </c>
      <c r="B13" s="25">
        <v>59</v>
      </c>
      <c r="C13" s="24">
        <v>59</v>
      </c>
      <c r="D13" s="33">
        <f t="shared" si="0"/>
        <v>1</v>
      </c>
      <c r="E13" s="42">
        <f>D13-'8058_338766'!D14</f>
        <v>1.6666666666666718E-2</v>
      </c>
      <c r="H13" s="44">
        <v>43411</v>
      </c>
      <c r="I13" s="45">
        <f>(C16+18)/516</f>
        <v>0.99806201550387597</v>
      </c>
      <c r="J13" s="41"/>
    </row>
    <row r="14" spans="1:23" ht="16.3" x14ac:dyDescent="0.3">
      <c r="A14" s="21">
        <v>2011</v>
      </c>
      <c r="B14" s="25">
        <v>80</v>
      </c>
      <c r="C14" s="24">
        <v>79</v>
      </c>
      <c r="D14" s="34">
        <f t="shared" si="0"/>
        <v>0.98750000000000004</v>
      </c>
      <c r="E14" s="42">
        <f>D14-'8058_338766'!D15</f>
        <v>3.6882716049382758E-2</v>
      </c>
      <c r="H14" s="44">
        <v>43418</v>
      </c>
      <c r="I14" s="45">
        <f>(C16+21)/516</f>
        <v>1.0038759689922481</v>
      </c>
      <c r="J14" s="41"/>
    </row>
    <row r="15" spans="1:23" ht="16.3" x14ac:dyDescent="0.3">
      <c r="A15" s="21">
        <v>2010</v>
      </c>
      <c r="B15" s="25">
        <v>49</v>
      </c>
      <c r="C15" s="24">
        <v>49</v>
      </c>
      <c r="D15" s="33">
        <f t="shared" si="0"/>
        <v>1</v>
      </c>
      <c r="E15" s="42">
        <f>D15-'8058_338766'!D16</f>
        <v>4.0000000000000036E-2</v>
      </c>
      <c r="H15" s="44">
        <v>43425</v>
      </c>
      <c r="I15" s="45">
        <v>1</v>
      </c>
      <c r="J15" s="41"/>
    </row>
    <row r="16" spans="1:23" ht="16.3" x14ac:dyDescent="0.3">
      <c r="A16" s="46" t="s">
        <v>25</v>
      </c>
      <c r="B16" s="47">
        <f>SUM(B7:B15)</f>
        <v>499</v>
      </c>
      <c r="C16" s="48">
        <f>SUM(C7:C15)</f>
        <v>497</v>
      </c>
      <c r="D16" s="34">
        <f t="shared" si="0"/>
        <v>0.99599198396793587</v>
      </c>
      <c r="E16" s="42">
        <f>D16-'8058_338766'!D17</f>
        <v>2.5577782784503955E-2</v>
      </c>
      <c r="H16" s="44"/>
      <c r="I16" s="50"/>
    </row>
    <row r="17" spans="1:12" ht="16.3" x14ac:dyDescent="0.3">
      <c r="A17" s="26"/>
      <c r="B17" s="27"/>
      <c r="C17" s="27"/>
      <c r="D17" s="35"/>
      <c r="E17" s="41"/>
      <c r="H17" s="44"/>
      <c r="I17" s="50"/>
    </row>
    <row r="18" spans="1:12" ht="32.6" x14ac:dyDescent="0.3">
      <c r="A18" s="21" t="s">
        <v>4</v>
      </c>
      <c r="B18" s="22" t="s">
        <v>2</v>
      </c>
      <c r="C18" s="22" t="s">
        <v>1</v>
      </c>
      <c r="D18" s="36" t="s">
        <v>3</v>
      </c>
      <c r="E18" s="40" t="s">
        <v>17</v>
      </c>
    </row>
    <row r="19" spans="1:12" ht="16.3" x14ac:dyDescent="0.3">
      <c r="A19" s="21">
        <v>2018</v>
      </c>
      <c r="B19" s="25">
        <v>75</v>
      </c>
      <c r="C19" s="24">
        <v>42</v>
      </c>
      <c r="D19" s="37">
        <f t="shared" ref="D19:D28" si="1">C19/B19</f>
        <v>0.56000000000000005</v>
      </c>
      <c r="E19" s="42">
        <f>D19-'8058_338766'!D20</f>
        <v>0</v>
      </c>
      <c r="G19" s="18"/>
      <c r="K19" s="18"/>
      <c r="L19" s="18"/>
    </row>
    <row r="20" spans="1:12" ht="16.3" x14ac:dyDescent="0.3">
      <c r="A20" s="21">
        <v>2017</v>
      </c>
      <c r="B20" s="25">
        <v>134</v>
      </c>
      <c r="C20" s="24">
        <v>86</v>
      </c>
      <c r="D20" s="37">
        <f t="shared" si="1"/>
        <v>0.64179104477611937</v>
      </c>
      <c r="E20" s="42">
        <f>D20-'8058_338766'!D21</f>
        <v>0</v>
      </c>
    </row>
    <row r="21" spans="1:12" ht="16.3" x14ac:dyDescent="0.3">
      <c r="A21" s="21">
        <v>2016</v>
      </c>
      <c r="B21" s="25">
        <v>97</v>
      </c>
      <c r="C21" s="24">
        <v>65</v>
      </c>
      <c r="D21" s="37">
        <f t="shared" si="1"/>
        <v>0.67010309278350511</v>
      </c>
      <c r="E21" s="42">
        <f>D21-'8058_338766'!D22</f>
        <v>0</v>
      </c>
    </row>
    <row r="22" spans="1:12" ht="16.3" x14ac:dyDescent="0.3">
      <c r="A22" s="21">
        <v>2015</v>
      </c>
      <c r="B22" s="25">
        <v>133</v>
      </c>
      <c r="C22" s="24">
        <v>84</v>
      </c>
      <c r="D22" s="37">
        <f t="shared" si="1"/>
        <v>0.63157894736842102</v>
      </c>
      <c r="E22" s="42">
        <f>D22-'8058_338766'!D23</f>
        <v>0</v>
      </c>
    </row>
    <row r="23" spans="1:12" ht="16.3" x14ac:dyDescent="0.3">
      <c r="A23" s="21">
        <v>2014</v>
      </c>
      <c r="B23" s="25">
        <v>142</v>
      </c>
      <c r="C23" s="24">
        <f>1993/20</f>
        <v>99.65</v>
      </c>
      <c r="D23" s="37">
        <f t="shared" si="1"/>
        <v>0.7017605633802817</v>
      </c>
      <c r="E23" s="42">
        <f>D23-'8058_338766'!D24</f>
        <v>0</v>
      </c>
    </row>
    <row r="24" spans="1:12" ht="16.3" x14ac:dyDescent="0.3">
      <c r="A24" s="21">
        <v>2013</v>
      </c>
      <c r="B24" s="25">
        <v>187</v>
      </c>
      <c r="C24" s="24">
        <v>134</v>
      </c>
      <c r="D24" s="37">
        <f t="shared" si="1"/>
        <v>0.71657754010695185</v>
      </c>
      <c r="E24" s="42">
        <f>D24-'8058_338766'!D25</f>
        <v>-7.2192513368983802E-3</v>
      </c>
    </row>
    <row r="25" spans="1:12" ht="16.3" x14ac:dyDescent="0.3">
      <c r="A25" s="21">
        <v>2012</v>
      </c>
      <c r="B25" s="25">
        <v>178</v>
      </c>
      <c r="C25" s="24">
        <f>3081/20</f>
        <v>154.05000000000001</v>
      </c>
      <c r="D25" s="31">
        <f t="shared" si="1"/>
        <v>0.86544943820224729</v>
      </c>
      <c r="E25" s="42">
        <f>D25-'8058_338766'!D26</f>
        <v>0</v>
      </c>
    </row>
    <row r="26" spans="1:12" ht="16.3" x14ac:dyDescent="0.3">
      <c r="A26" s="21">
        <v>2011</v>
      </c>
      <c r="B26" s="25">
        <v>190</v>
      </c>
      <c r="C26" s="24">
        <v>167</v>
      </c>
      <c r="D26" s="31">
        <f t="shared" si="1"/>
        <v>0.87894736842105259</v>
      </c>
      <c r="E26" s="42">
        <f>D26-'8058_338766'!D27</f>
        <v>-2.6315789473684292E-3</v>
      </c>
    </row>
    <row r="27" spans="1:12" ht="16.3" x14ac:dyDescent="0.3">
      <c r="A27" s="21">
        <v>2010</v>
      </c>
      <c r="B27" s="25">
        <v>427</v>
      </c>
      <c r="C27" s="24">
        <f>6134/20</f>
        <v>306.7</v>
      </c>
      <c r="D27" s="37">
        <f t="shared" si="1"/>
        <v>0.71826697892271663</v>
      </c>
      <c r="E27" s="42">
        <f>D27-'8058_338766'!D28</f>
        <v>0</v>
      </c>
    </row>
    <row r="28" spans="1:12" ht="16.3" x14ac:dyDescent="0.3">
      <c r="A28" s="51" t="s">
        <v>25</v>
      </c>
      <c r="B28" s="47">
        <f>SUM(B19:B27)</f>
        <v>1563</v>
      </c>
      <c r="C28" s="48">
        <f>SUM(C19:C27)</f>
        <v>1138.4000000000001</v>
      </c>
      <c r="D28" s="37">
        <f t="shared" si="1"/>
        <v>0.72834293026231611</v>
      </c>
      <c r="E28" s="49" t="e">
        <f>D28-#REF!</f>
        <v>#REF!</v>
      </c>
    </row>
    <row r="29" spans="1:12" ht="16.3" x14ac:dyDescent="0.3">
      <c r="A29" s="26"/>
      <c r="B29" s="27"/>
      <c r="C29" s="27"/>
      <c r="D29" s="35"/>
      <c r="E29" s="41"/>
    </row>
    <row r="30" spans="1:12" ht="32.6" x14ac:dyDescent="0.3">
      <c r="A30" s="21" t="s">
        <v>5</v>
      </c>
      <c r="B30" s="22" t="s">
        <v>2</v>
      </c>
      <c r="C30" s="22" t="s">
        <v>1</v>
      </c>
      <c r="D30" s="36" t="s">
        <v>3</v>
      </c>
      <c r="E30" s="40" t="s">
        <v>17</v>
      </c>
    </row>
    <row r="31" spans="1:12" ht="16.3" x14ac:dyDescent="0.3">
      <c r="A31" s="21">
        <v>2018</v>
      </c>
      <c r="B31" s="6">
        <v>41</v>
      </c>
      <c r="C31" s="6">
        <v>7</v>
      </c>
      <c r="D31" s="38">
        <f t="shared" ref="D31:D38" si="2">C31/B31</f>
        <v>0.17073170731707318</v>
      </c>
      <c r="E31" s="42">
        <f>D31-'8058_338766'!D31</f>
        <v>0</v>
      </c>
    </row>
    <row r="32" spans="1:12" ht="16.3" x14ac:dyDescent="0.3">
      <c r="A32" s="21">
        <v>2017</v>
      </c>
      <c r="B32" s="6">
        <v>218</v>
      </c>
      <c r="C32" s="6">
        <v>102</v>
      </c>
      <c r="D32" s="38">
        <f t="shared" si="2"/>
        <v>0.46788990825688076</v>
      </c>
      <c r="E32" s="42">
        <f>D32-'8058_338766'!D32</f>
        <v>0</v>
      </c>
    </row>
    <row r="33" spans="1:5" ht="16.3" x14ac:dyDescent="0.3">
      <c r="A33" s="21">
        <v>2016</v>
      </c>
      <c r="B33" s="6">
        <v>196</v>
      </c>
      <c r="C33" s="6">
        <v>109</v>
      </c>
      <c r="D33" s="38">
        <f t="shared" si="2"/>
        <v>0.55612244897959184</v>
      </c>
      <c r="E33" s="42">
        <f>D33-'8058_338766'!D33</f>
        <v>0</v>
      </c>
    </row>
    <row r="34" spans="1:5" ht="16.3" x14ac:dyDescent="0.3">
      <c r="A34" s="21">
        <v>2015</v>
      </c>
      <c r="B34" s="6">
        <v>336</v>
      </c>
      <c r="C34" s="6">
        <v>187</v>
      </c>
      <c r="D34" s="38">
        <f t="shared" si="2"/>
        <v>0.55654761904761907</v>
      </c>
      <c r="E34" s="42">
        <f>D34-'8058_338766'!D34</f>
        <v>0</v>
      </c>
    </row>
    <row r="35" spans="1:5" ht="16.3" x14ac:dyDescent="0.3">
      <c r="A35" s="21">
        <v>2014</v>
      </c>
      <c r="B35" s="6">
        <v>296</v>
      </c>
      <c r="C35" s="6">
        <v>172</v>
      </c>
      <c r="D35" s="38">
        <f t="shared" si="2"/>
        <v>0.58108108108108103</v>
      </c>
      <c r="E35" s="42">
        <f>D35-'8058_338766'!D35</f>
        <v>0</v>
      </c>
    </row>
    <row r="36" spans="1:5" ht="16.3" x14ac:dyDescent="0.3">
      <c r="A36" s="21">
        <v>2013</v>
      </c>
      <c r="B36" s="6">
        <v>706</v>
      </c>
      <c r="C36" s="6">
        <v>459</v>
      </c>
      <c r="D36" s="38">
        <f t="shared" si="2"/>
        <v>0.65014164305949007</v>
      </c>
      <c r="E36" s="42">
        <f>D36-'8058_338766'!D36</f>
        <v>0</v>
      </c>
    </row>
    <row r="37" spans="1:5" ht="16.3" x14ac:dyDescent="0.3">
      <c r="A37" s="21">
        <v>2012</v>
      </c>
      <c r="B37" s="6">
        <v>356</v>
      </c>
      <c r="C37" s="6">
        <v>261</v>
      </c>
      <c r="D37" s="38">
        <f t="shared" si="2"/>
        <v>0.7331460674157303</v>
      </c>
      <c r="E37" s="42">
        <f>D37-'8058_338766'!D37</f>
        <v>0</v>
      </c>
    </row>
    <row r="38" spans="1:5" ht="16.3" x14ac:dyDescent="0.3">
      <c r="A38" s="51" t="s">
        <v>25</v>
      </c>
      <c r="B38" s="47">
        <f>SUM(B31:B37)</f>
        <v>2149</v>
      </c>
      <c r="C38" s="47">
        <f>SUM(C31:C37)</f>
        <v>1297</v>
      </c>
      <c r="D38" s="38">
        <f t="shared" si="2"/>
        <v>0.60353652861796181</v>
      </c>
      <c r="E38" s="49" t="e">
        <f>D38-#REF!</f>
        <v>#REF!</v>
      </c>
    </row>
  </sheetData>
  <mergeCells count="2">
    <mergeCell ref="A1:I1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8040_335027</vt:lpstr>
      <vt:lpstr>8043_335841</vt:lpstr>
      <vt:lpstr>8046_335841</vt:lpstr>
      <vt:lpstr>8049_337055</vt:lpstr>
      <vt:lpstr>8052_338153</vt:lpstr>
      <vt:lpstr>8056_338153</vt:lpstr>
      <vt:lpstr>8058_338766</vt:lpstr>
      <vt:lpstr>8060_338766</vt:lpstr>
      <vt:lpstr>8063_339978</vt:lpstr>
      <vt:lpstr>8066_339978</vt:lpstr>
      <vt:lpstr>8069_34118</vt:lpstr>
      <vt:lpstr>8072_34118</vt:lpstr>
      <vt:lpstr>8077_342363</vt:lpstr>
      <vt:lpstr>8083_343766</vt:lpstr>
      <vt:lpstr>8085_343766</vt:lpstr>
      <vt:lpstr>8088_345359</vt:lpstr>
      <vt:lpstr>8091_345359</vt:lpstr>
      <vt:lpstr>8094_346762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Abastillas</dc:creator>
  <cp:lastModifiedBy>Anthony Abastillas</cp:lastModifiedBy>
  <dcterms:created xsi:type="dcterms:W3CDTF">2018-07-11T20:28:14Z</dcterms:created>
  <dcterms:modified xsi:type="dcterms:W3CDTF">2018-11-26T07:09:49Z</dcterms:modified>
</cp:coreProperties>
</file>