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nicol\Desktop\GPS\Management\Documenti\C16_BC\"/>
    </mc:Choice>
  </mc:AlternateContent>
  <xr:revisionPtr revIDLastSave="0" documentId="8_{A488CE41-8C02-488C-8C47-BCFDC5A8C3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E13" i="1" s="1"/>
  <c r="B44" i="1"/>
  <c r="B42" i="1"/>
  <c r="D13" i="1"/>
  <c r="B43" i="1"/>
  <c r="B24" i="1"/>
  <c r="B25" i="1"/>
  <c r="C13" i="1"/>
  <c r="B13" i="1"/>
  <c r="B36" i="1"/>
  <c r="B9" i="1" s="1"/>
  <c r="B39" i="1"/>
  <c r="E9" i="1" s="1"/>
  <c r="B38" i="1"/>
  <c r="D9" i="1" s="1"/>
  <c r="B37" i="1"/>
  <c r="C9" i="1" s="1"/>
  <c r="E14" i="1"/>
  <c r="D14" i="1"/>
  <c r="C14" i="1"/>
  <c r="B14" i="1"/>
  <c r="D10" i="1"/>
  <c r="E10" i="1"/>
  <c r="C10" i="1"/>
  <c r="B10" i="1"/>
  <c r="D11" i="1" l="1"/>
  <c r="E11" i="1"/>
  <c r="D15" i="1"/>
  <c r="B15" i="1"/>
  <c r="C15" i="1"/>
  <c r="E15" i="1"/>
  <c r="C11" i="1"/>
  <c r="B11" i="1"/>
  <c r="C17" i="1" l="1"/>
  <c r="B17" i="1"/>
  <c r="B18" i="1" s="1"/>
  <c r="E17" i="1"/>
  <c r="F15" i="1"/>
  <c r="D17" i="1"/>
  <c r="F11" i="1"/>
  <c r="C18" i="1" l="1"/>
  <c r="D18" i="1" s="1"/>
  <c r="E18" i="1" s="1"/>
  <c r="B20" i="1"/>
  <c r="F17" i="1"/>
</calcChain>
</file>

<file path=xl/sharedStrings.xml><?xml version="1.0" encoding="utf-8"?>
<sst xmlns="http://schemas.openxmlformats.org/spreadsheetml/2006/main" count="44" uniqueCount="42">
  <si>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</si>
  <si>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</si>
  <si>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</si>
  <si>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</si>
  <si>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</si>
  <si>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</si>
  <si>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</si>
  <si>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</si>
  <si>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</si>
  <si>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</si>
  <si>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</si>
  <si>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</si>
  <si>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</si>
  <si>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</si>
  <si>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Financial Analysis for TalkAId</t>
  </si>
  <si>
    <t>PM (25 euro/ora)</t>
  </si>
  <si>
    <t>Staff(15 euro/ora)</t>
  </si>
  <si>
    <t>Licenze software</t>
  </si>
  <si>
    <t>Costi di manutenzione (dopo anno 0)</t>
  </si>
  <si>
    <t>Studi clinici e approvazioni</t>
  </si>
  <si>
    <t>Created by:PASTORE-LAURINO</t>
  </si>
  <si>
    <t>Date: 16/10/2023</t>
  </si>
  <si>
    <t xml:space="preserve">Costo anno 0 </t>
  </si>
  <si>
    <t>Costo anno 1</t>
  </si>
  <si>
    <t xml:space="preserve">Costo anno 2 </t>
  </si>
  <si>
    <t>Costo anno 3</t>
  </si>
  <si>
    <t>Costi operativi (server, hosting, dominio) anno 0</t>
  </si>
  <si>
    <t>Costi operativi (server, hosting, dominio) anno 1</t>
  </si>
  <si>
    <t>Costi operativi (server, hosting, dominio) anno 2</t>
  </si>
  <si>
    <t>Costi operativi (server, hosting, dominio) anno 3</t>
  </si>
  <si>
    <t>Benefici</t>
  </si>
  <si>
    <t>Abbonamento mensile (20 euro/paziente) (anno 0)</t>
  </si>
  <si>
    <t>Abbonamento mensile (20 euro/paziente) (anno1)</t>
  </si>
  <si>
    <t>Abbonamento mensile (20 euro/paziente) (anno 2)</t>
  </si>
  <si>
    <t>Abbonamento mensile (20 euro/paziente) (anno 3)</t>
  </si>
  <si>
    <t>Si considera il lavoro di due PM 6 ore al giorno per 6 mesi</t>
  </si>
  <si>
    <t xml:space="preserve">SI considera il lavoro di 6 sviluppatori per 6 mesi </t>
  </si>
  <si>
    <t>Payback in Year 2</t>
  </si>
  <si>
    <t xml:space="preserve">Si considera il servizio in abbonamento e viene sottoscritto ogni abbonamento mensile al costo di 20 euro, si prospettano 400 pazienti anno 0 </t>
  </si>
  <si>
    <t xml:space="preserve">Si considera il servizio in abbonamento e viene sottoscritto ogni abbonamento mensile al costo di 20 euro, si prospettano 450  pazienti anno </t>
  </si>
  <si>
    <t xml:space="preserve">Si considera il servizio in abbonamento e viene sottoscritto ogni abbonamento mensile al costo di 20 euro, si prospettano 500 pazienti anno 2 </t>
  </si>
  <si>
    <t>Si considera il servizio in abbonamento e viene sottoscritto ogni abbonamento mensile al costo di 20 euro, si prospettano 500 pazienti anno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</si>
</sst>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-* #,##0.00\ [$€-410]_-;\-* #,##0.00\ [$€-410]_-;_-* &quot;-&quot;??\ [$€-410]_-;_-@_-"/>
  </numFmts>
  <fonts count="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558362</xdr:colOff>
      <xdr:row>18</xdr:row>
      <xdr:rowOff>32843</xdr:rowOff>
    </xdr:from>
    <xdr:to>
      <xdr:col>3</xdr:col>
      <xdr:colOff>561117</xdr:colOff>
      <xdr:row>19</xdr:row>
      <xdr:rowOff>108517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H="1" flipV="1">
          <a:off x="5347138" y="3107119"/>
          <a:ext cx="2755" cy="2398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zoomScale="90" zoomScaleNormal="90" zoomScaleSheetLayoutView="85" workbookViewId="0">
      <selection activeCell="I33" sqref="I33"/>
    </sheetView>
  </sheetViews>
  <sheetFormatPr defaultRowHeight="12.75"/>
  <cols>
    <col min="1" max="1" width="44.5703125" customWidth="1"/>
    <col min="2" max="2" width="15.140625" customWidth="1"/>
    <col min="3" max="3" width="12.140625" customWidth="1"/>
    <col min="4" max="4" width="12" customWidth="1"/>
    <col min="5" max="5" width="11.85546875" customWidth="1"/>
    <col min="6" max="6" width="11.7109375" customWidth="1"/>
  </cols>
  <sheetData>
    <row r="1" spans="1:7" ht="23.25">
      <c r="A1" s="24" t="s">
        <v>14</v>
      </c>
      <c r="B1" s="24"/>
      <c r="C1" s="24"/>
      <c r="D1" s="24"/>
      <c r="E1" s="24"/>
      <c r="F1" s="24"/>
      <c r="G1" s="24"/>
    </row>
    <row r="2" spans="1:7" ht="23.25">
      <c r="A2" s="13" t="s">
        <v>20</v>
      </c>
      <c r="B2" s="13"/>
      <c r="C2" s="25" t="s">
        <v>21</v>
      </c>
      <c r="D2" s="25"/>
      <c r="E2" s="25"/>
      <c r="F2" s="12"/>
      <c r="G2" s="12"/>
    </row>
    <row r="3" spans="1:7" ht="1.5" customHeight="1">
      <c r="A3" s="23"/>
      <c r="B3" s="23"/>
      <c r="C3" s="23"/>
      <c r="D3" s="23"/>
      <c r="E3" s="23"/>
      <c r="F3" s="23"/>
      <c r="G3" s="23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0.08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f>B36</f>
        <v>158300</v>
      </c>
      <c r="C9" s="18">
        <f>B37</f>
        <v>25000</v>
      </c>
      <c r="D9" s="18">
        <f>B38</f>
        <v>25000</v>
      </c>
      <c r="E9" s="18">
        <f>B39</f>
        <v>30000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3</v>
      </c>
      <c r="B11" s="3">
        <f>B9*B10</f>
        <v>158300</v>
      </c>
      <c r="C11" s="3">
        <f>C9*C10</f>
        <v>23250</v>
      </c>
      <c r="D11" s="3">
        <f>D9*D10</f>
        <v>21500</v>
      </c>
      <c r="E11" s="3">
        <f>E9*E10</f>
        <v>23700</v>
      </c>
      <c r="F11" s="4">
        <f>SUM(B11:E11)</f>
        <v>226750</v>
      </c>
    </row>
    <row r="13" spans="1:7">
      <c r="A13" t="s">
        <v>4</v>
      </c>
      <c r="B13" s="15">
        <f>B42</f>
        <v>48000</v>
      </c>
      <c r="C13" s="15">
        <f>B43</f>
        <v>108000</v>
      </c>
      <c r="D13" s="15">
        <f>B44</f>
        <v>120000</v>
      </c>
      <c r="E13" s="15">
        <f>B45</f>
        <v>120000</v>
      </c>
    </row>
    <row r="14" spans="1:7">
      <c r="A14" t="s">
        <v>2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5</v>
      </c>
      <c r="B15" s="5">
        <f>B13*B14</f>
        <v>48000</v>
      </c>
      <c r="C15" s="3">
        <f>C13*C14</f>
        <v>100440</v>
      </c>
      <c r="D15" s="3">
        <f>D13*D14</f>
        <v>103200</v>
      </c>
      <c r="E15" s="3">
        <f>E13*E14</f>
        <v>94800</v>
      </c>
      <c r="F15" s="3">
        <f>SUM(B15:E15)</f>
        <v>346440</v>
      </c>
    </row>
    <row r="17" spans="1:7">
      <c r="A17" t="s">
        <v>6</v>
      </c>
      <c r="B17" s="1">
        <f>B15-B11</f>
        <v>-110300</v>
      </c>
      <c r="C17" s="1">
        <f>C15-C11</f>
        <v>77190</v>
      </c>
      <c r="D17" s="1">
        <f>D15-D11</f>
        <v>81700</v>
      </c>
      <c r="E17" s="1">
        <f>E15-E11</f>
        <v>71100</v>
      </c>
      <c r="F17" s="4">
        <f>F15-F11</f>
        <v>119690</v>
      </c>
      <c r="G17" s="6" t="s">
        <v>9</v>
      </c>
    </row>
    <row r="18" spans="1:7">
      <c r="A18" t="s">
        <v>7</v>
      </c>
      <c r="B18" s="1">
        <f>B17</f>
        <v>-110300</v>
      </c>
      <c r="C18" s="1">
        <f>B18+C17</f>
        <v>-33110</v>
      </c>
      <c r="D18" s="1">
        <f>C18+D17</f>
        <v>48590</v>
      </c>
      <c r="E18" s="9">
        <f>D18+E17</f>
        <v>119690</v>
      </c>
    </row>
    <row r="20" spans="1:7">
      <c r="A20" s="2" t="s">
        <v>11</v>
      </c>
      <c r="B20" s="7">
        <f>(F15-F11)/F11</f>
        <v>0.52785005512679162</v>
      </c>
    </row>
    <row r="21" spans="1:7">
      <c r="B21" s="6"/>
      <c r="C21" s="6"/>
      <c r="D21" s="22" t="s">
        <v>37</v>
      </c>
    </row>
    <row r="22" spans="1:7">
      <c r="A22" s="2" t="s">
        <v>13</v>
      </c>
    </row>
    <row r="23" spans="1:7">
      <c r="A23" s="2" t="s">
        <v>1</v>
      </c>
    </row>
    <row r="24" spans="1:7">
      <c r="A24" s="19" t="s">
        <v>15</v>
      </c>
      <c r="B24" s="20">
        <f>25*1440</f>
        <v>36000</v>
      </c>
      <c r="D24" s="19" t="s">
        <v>35</v>
      </c>
    </row>
    <row r="25" spans="1:7">
      <c r="A25" s="19" t="s">
        <v>16</v>
      </c>
      <c r="B25" s="20">
        <f>15*4320</f>
        <v>64800</v>
      </c>
      <c r="D25" s="19" t="s">
        <v>36</v>
      </c>
    </row>
    <row r="26" spans="1:7">
      <c r="A26" s="19" t="s">
        <v>17</v>
      </c>
      <c r="B26" s="20">
        <v>0</v>
      </c>
    </row>
    <row r="27" spans="1:7">
      <c r="A27" s="19" t="s">
        <v>26</v>
      </c>
      <c r="B27" s="20">
        <v>7500</v>
      </c>
    </row>
    <row r="28" spans="1:7">
      <c r="A28" s="19" t="s">
        <v>27</v>
      </c>
      <c r="B28" s="20">
        <v>10000</v>
      </c>
    </row>
    <row r="29" spans="1:7">
      <c r="A29" s="19" t="s">
        <v>28</v>
      </c>
      <c r="B29" s="20">
        <v>10000</v>
      </c>
    </row>
    <row r="30" spans="1:7">
      <c r="A30" s="19" t="s">
        <v>29</v>
      </c>
      <c r="B30" s="20">
        <v>15000</v>
      </c>
    </row>
    <row r="33" spans="1:4">
      <c r="A33" s="19" t="s">
        <v>18</v>
      </c>
      <c r="B33" s="20">
        <v>15000</v>
      </c>
    </row>
    <row r="34" spans="1:4">
      <c r="A34" s="19" t="s">
        <v>19</v>
      </c>
      <c r="B34" s="20">
        <v>50000</v>
      </c>
    </row>
    <row r="36" spans="1:4">
      <c r="A36" s="19" t="s">
        <v>22</v>
      </c>
      <c r="B36" s="20">
        <f>SUM(B24,B25,B27,B34)</f>
        <v>158300</v>
      </c>
    </row>
    <row r="37" spans="1:4">
      <c r="A37" s="19" t="s">
        <v>23</v>
      </c>
      <c r="B37" s="20">
        <f>SUM(B28,B33)</f>
        <v>25000</v>
      </c>
    </row>
    <row r="38" spans="1:4">
      <c r="A38" s="19" t="s">
        <v>24</v>
      </c>
      <c r="B38" s="20">
        <f>SUM(B29,B33)</f>
        <v>25000</v>
      </c>
    </row>
    <row r="39" spans="1:4">
      <c r="A39" s="19" t="s">
        <v>25</v>
      </c>
      <c r="B39" s="20">
        <f>SUM(B30,B33)</f>
        <v>30000</v>
      </c>
    </row>
    <row r="41" spans="1:4">
      <c r="A41" s="2" t="s">
        <v>30</v>
      </c>
    </row>
    <row r="42" spans="1:4">
      <c r="A42" s="19" t="s">
        <v>31</v>
      </c>
      <c r="B42" s="21">
        <f>400*6*20</f>
        <v>48000</v>
      </c>
      <c r="D42" s="22" t="s">
        <v>38</v>
      </c>
    </row>
    <row r="43" spans="1:4">
      <c r="A43" s="19" t="s">
        <v>32</v>
      </c>
      <c r="B43" s="20">
        <f>450*12*20</f>
        <v>108000</v>
      </c>
      <c r="D43" s="22" t="s">
        <v>39</v>
      </c>
    </row>
    <row r="44" spans="1:4">
      <c r="A44" s="19" t="s">
        <v>33</v>
      </c>
      <c r="B44" s="20">
        <f>500*12*20</f>
        <v>120000</v>
      </c>
      <c r="D44" s="22" t="s">
        <v>40</v>
      </c>
    </row>
    <row r="45" spans="1:4">
      <c r="A45" s="19" t="s">
        <v>34</v>
      </c>
      <c r="B45" s="20">
        <f>500*12*20</f>
        <v>120000</v>
      </c>
      <c r="D45" s="22" t="s">
        <v>41</v>
      </c>
    </row>
  </sheetData>
  <mergeCells count="3">
    <mergeCell ref="A3:G3"/>
    <mergeCell ref="A1:G1"/>
    <mergeCell ref="C2:E2"/>
  </mergeCells>
  <phoneticPr fontId="0" type="noConversion"/>
  <printOptions gridLines="1"/>
  <pageMargins left="0.25" right="0.25" top="0.75" bottom="0.75" header="0.3" footer="0.3"/>
  <pageSetup scale="72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2" ma:contentTypeDescription="Creare un nuovo documento." ma:contentTypeScope="" ma:versionID="d6dee7e4594b6ddd3cc24ec258f80364">
  <xsd:schema xmlns:xsd="http://www.w3.org/2001/XMLSchema" xmlns:xs="http://www.w3.org/2001/XMLSchema" xmlns:p="http://schemas.microsoft.com/office/2006/metadata/properties" xmlns:ns3="25379ffa-1be3-456e-9b5c-56d073d73bb0" xmlns:ns4="c1651439-6e46-4f78-9acb-4a905f92618b" targetNamespace="http://schemas.microsoft.com/office/2006/metadata/properties" ma:root="true" ma:fieldsID="4c5c6afe245a4c9dcbe0638b59defaac" ns3:_="" ns4:_="">
    <xsd:import namespace="25379ffa-1be3-456e-9b5c-56d073d73bb0"/>
    <xsd:import namespace="c1651439-6e46-4f78-9acb-4a905f9261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66E2526F-32C1-4B65-9DBF-4984FEFEA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379ffa-1be3-456e-9b5c-56d073d73bb0"/>
    <ds:schemaRef ds:uri="c1651439-6e46-4f78-9acb-4a905f926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7E8492-89DC-4A06-B951-B0EEAC258A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0C0F43-2D9C-4A3D-9D24-E0EE3AA89356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c1651439-6e46-4f78-9acb-4a905f92618b"/>
    <ds:schemaRef ds:uri="25379ffa-1be3-456e-9b5c-56d073d73bb0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NICOLA LAURINO</cp:lastModifiedBy>
  <cp:lastPrinted>2024-01-13T10:46:52Z</cp:lastPrinted>
  <dcterms:created xsi:type="dcterms:W3CDTF">2003-02-20T16:30:31Z</dcterms:created>
  <dcterms:modified xsi:type="dcterms:W3CDTF">2024-01-20T08:47:46Z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