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autoCompressPictures="0"/>
  <mc:AlternateContent xmlns:mc="http://schemas.openxmlformats.org/markup-compatibility/2006">
    <mc:Choice Requires="x15">
      <x15ac:absPath xmlns:x15ac="http://schemas.microsoft.com/office/spreadsheetml/2010/11/ac" url="C:\Users\UTENTE\Desktop\"/>
    </mc:Choice>
  </mc:AlternateContent>
  <xr:revisionPtr revIDLastSave="0" documentId="8_{3ACF512B-EF23-45BB-855C-FD3A0431691A}" xr6:coauthVersionLast="47" xr6:coauthVersionMax="47" xr10:uidLastSave="{00000000-0000-0000-0000-000000000000}"/>
  <bookViews>
    <workbookView xWindow="-120" yWindow="-120" windowWidth="29040" windowHeight="15720" tabRatio="509" activeTab="1" xr2:uid="{00000000-000D-0000-FFFF-FFFF00000000}"/>
  </bookViews>
  <sheets>
    <sheet name="definizioni" sheetId="1" r:id="rId1"/>
    <sheet name="tabella" sheetId="3" r:id="rId2"/>
    <sheet name="grafici" sheetId="4" r:id="rId3"/>
  </sheets>
  <definedNames>
    <definedName name="_xlnm.Print_Area" localSheetId="1">tabella!$A$1:$H$17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3" l="1"/>
  <c r="G6" i="3"/>
  <c r="F4" i="3"/>
  <c r="F6" i="3"/>
  <c r="F7" i="3"/>
  <c r="E6" i="3"/>
  <c r="D6" i="3"/>
  <c r="C6" i="3"/>
  <c r="B6" i="3"/>
  <c r="C4" i="3"/>
  <c r="G7" i="3"/>
  <c r="H7" i="3" s="1"/>
  <c r="B4" i="3"/>
  <c r="E7" i="3"/>
  <c r="D7" i="3"/>
  <c r="C7" i="3"/>
  <c r="B7" i="3"/>
  <c r="D4" i="3"/>
  <c r="E4" i="3" s="1"/>
  <c r="B5" i="3"/>
  <c r="C5" i="3"/>
  <c r="B11" i="3"/>
  <c r="B14" i="3" s="1"/>
  <c r="B9" i="3"/>
  <c r="B12" i="3"/>
  <c r="B10" i="3"/>
  <c r="B15" i="3" l="1"/>
  <c r="B13" i="3"/>
  <c r="B16" i="3"/>
  <c r="B17" i="3" s="1"/>
  <c r="C9" i="3"/>
  <c r="C11" i="3"/>
  <c r="C14" i="3" s="1"/>
  <c r="E5" i="3"/>
  <c r="E11" i="3" s="1"/>
  <c r="D5" i="3"/>
  <c r="C10" i="3"/>
  <c r="C12" i="3"/>
  <c r="C16" i="3" s="1"/>
  <c r="C17" i="3" s="1"/>
  <c r="E14" i="3"/>
  <c r="E15" i="3" s="1"/>
  <c r="E10" i="3"/>
  <c r="E12" i="3"/>
  <c r="E9" i="3"/>
  <c r="E16" i="3" l="1"/>
  <c r="E17" i="3" s="1"/>
  <c r="D10" i="3"/>
  <c r="D11" i="3"/>
  <c r="D9" i="3"/>
  <c r="D12" i="3"/>
  <c r="D14" i="3"/>
  <c r="D13" i="3" s="1"/>
  <c r="C13" i="3"/>
  <c r="C15" i="3"/>
  <c r="G4" i="3"/>
  <c r="F5" i="3"/>
  <c r="E13" i="3"/>
  <c r="D16" i="3" l="1"/>
  <c r="D17" i="3" s="1"/>
  <c r="F10" i="3"/>
  <c r="F11" i="3"/>
  <c r="F14" i="3" s="1"/>
  <c r="F12" i="3"/>
  <c r="F9" i="3"/>
  <c r="G5" i="3"/>
  <c r="H4" i="3"/>
  <c r="H5" i="3" s="1"/>
  <c r="H11" i="3" s="1"/>
  <c r="F15" i="3"/>
  <c r="F13" i="3"/>
  <c r="D15" i="3"/>
  <c r="H9" i="3"/>
  <c r="F16" i="3" l="1"/>
  <c r="F17" i="3" s="1"/>
  <c r="G10" i="3"/>
  <c r="G12" i="3"/>
  <c r="G11" i="3"/>
  <c r="G16" i="3" s="1"/>
  <c r="G17" i="3" s="1"/>
  <c r="G9" i="3"/>
  <c r="H14" i="3"/>
  <c r="H15" i="3" s="1"/>
  <c r="H12" i="3"/>
  <c r="H16" i="3" s="1"/>
  <c r="H17" i="3" s="1"/>
  <c r="H10" i="3"/>
  <c r="H13" i="3" l="1"/>
  <c r="G14" i="3"/>
  <c r="G15" i="3" l="1"/>
  <c r="G13" i="3"/>
</calcChain>
</file>

<file path=xl/sharedStrings.xml><?xml version="1.0" encoding="utf-8"?>
<sst xmlns="http://schemas.openxmlformats.org/spreadsheetml/2006/main" count="92" uniqueCount="88">
  <si>
    <t>Metric</t>
  </si>
  <si>
    <t>Actual Cost</t>
  </si>
  <si>
    <t>Earned Value</t>
  </si>
  <si>
    <t>Planned Value</t>
  </si>
  <si>
    <t>Cost Performance Index</t>
  </si>
  <si>
    <t>Cost Variance</t>
  </si>
  <si>
    <t>Schedule Variance</t>
  </si>
  <si>
    <t>Schedule Performance Index</t>
  </si>
  <si>
    <t>BAC</t>
  </si>
  <si>
    <t>AC</t>
  </si>
  <si>
    <t>EV</t>
  </si>
  <si>
    <t>PV</t>
  </si>
  <si>
    <t>EAC</t>
  </si>
  <si>
    <t>ETC</t>
  </si>
  <si>
    <t>CPI</t>
  </si>
  <si>
    <t>VAC</t>
  </si>
  <si>
    <t>CV</t>
  </si>
  <si>
    <t>SV</t>
  </si>
  <si>
    <t>SPI</t>
  </si>
  <si>
    <t>Status</t>
  </si>
  <si>
    <t>BLACK = Killed or Restore</t>
  </si>
  <si>
    <t>&gt;1.0</t>
  </si>
  <si>
    <t>&gt;0.85</t>
  </si>
  <si>
    <t>&gt;0.65</t>
  </si>
  <si>
    <t>&lt;0.65</t>
  </si>
  <si>
    <t>Average Index</t>
  </si>
  <si>
    <t>Project Earned Value Analysis</t>
  </si>
  <si>
    <t>Measure of schedule slippage. The difference between the budget for the work actually done so far and the budgeted cost of work scheduled.</t>
  </si>
  <si>
    <t>The expected additional cost to complete.</t>
  </si>
  <si>
    <t>Expected total cost based on the current cost efficiency ratio.</t>
  </si>
  <si>
    <t>Earned Value (EV)</t>
  </si>
  <si>
    <t>Planned Value (PV)</t>
  </si>
  <si>
    <t>Actual Cost (AC)</t>
  </si>
  <si>
    <t>Cost Variance (CV)</t>
  </si>
  <si>
    <t>Schedule Variance (SV)</t>
  </si>
  <si>
    <t>Cost Performance Index (CPI)</t>
  </si>
  <si>
    <t>Schedule Performance Index (SPI)</t>
  </si>
  <si>
    <t>Budget at Completion (BAC)</t>
  </si>
  <si>
    <t xml:space="preserve">Amount of budget earned so far based on physical work accomplished, without reference to actual costs. </t>
  </si>
  <si>
    <t>Total costs actually incurred so far.</t>
  </si>
  <si>
    <t>The budget for the physical work scheduled to be completed by the end of the time period.</t>
  </si>
  <si>
    <t>N/A</t>
  </si>
  <si>
    <t>The schedule efficiency ratio. An SPI of 1.0 means that the project is exactly on schedule.</t>
  </si>
  <si>
    <t>RED = Needs immediate attention</t>
  </si>
  <si>
    <t>Abbrev.</t>
  </si>
  <si>
    <t>Budget at Completion</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</si>
  <si>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</si>
  <si>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Baseline cost for 100% of project.</t>
  </si>
  <si>
    <t>Cost efficiency ratio. A CPI of 1.00 means that the costs so far are exactly the same as the budget for work actually done so far.</t>
  </si>
  <si>
    <t>Estimate to Completion</t>
  </si>
  <si>
    <t>Estimate at Completion</t>
  </si>
  <si>
    <t>Variance at Completion</t>
  </si>
  <si>
    <t>Formula/Value</t>
  </si>
  <si>
    <t>Earned Value/
Actual Cost
EV/AC</t>
  </si>
  <si>
    <t>Earned Value–Planned Value
EV–PV</t>
  </si>
  <si>
    <t>Earned Value/Planned Value
EV/PV</t>
  </si>
  <si>
    <t>Estimate at Completion–Actual Cost
EAC–AC</t>
  </si>
  <si>
    <t>Estimated cost overrun at the end of project.</t>
  </si>
  <si>
    <t>Budget at Completion/Cost Performance Index
BAC/CPI</t>
  </si>
  <si>
    <t>Average of CPI &amp; SPI.</t>
  </si>
  <si>
    <t>Budget at Completion–Estimate at Completion
BAC–EAC</t>
  </si>
  <si>
    <t>GREEN = On track</t>
  </si>
  <si>
    <t>YELLOW = Slightly behind schedule or budget</t>
  </si>
  <si>
    <t>(Cost Performance Index+Schedule Performance Index)/2
(CPI+SPI)/2</t>
  </si>
  <si>
    <t>Estimate to Completion (ETC)</t>
  </si>
  <si>
    <t>Estimate at Completion (EAC)</t>
  </si>
  <si>
    <t>Variance at Completion (VAC)</t>
  </si>
  <si>
    <t>Earned Value–Actual Cost
EV–AC</t>
  </si>
  <si>
    <t>Measure of cost overrun. The difference between the budget for the work actually done so far and the actual costs so far.</t>
  </si>
  <si>
    <t>%Progress</t>
  </si>
  <si>
    <t>Descrizione</t>
  </si>
  <si>
    <t>Stato</t>
  </si>
  <si>
    <t>Budget at Completion (BAC) * Percent Complete</t>
  </si>
  <si>
    <t>Kids_SER</t>
  </si>
  <si>
    <t>RAD</t>
  </si>
  <si>
    <t>20/11/2023</t>
  </si>
  <si>
    <t>SDD</t>
  </si>
  <si>
    <t>30/11/2023</t>
  </si>
  <si>
    <t>TP e TCS</t>
  </si>
  <si>
    <t>07/12/2012</t>
  </si>
  <si>
    <t>ODD</t>
  </si>
  <si>
    <t>Implementazione</t>
  </si>
  <si>
    <t>Testing</t>
  </si>
  <si>
    <t>14/12/2023</t>
  </si>
  <si>
    <t>Release</t>
  </si>
  <si>
    <t>10/01/2024</t>
  </si>
  <si>
    <t>15/01/2024</t>
  </si>
  <si>
    <t>19/01/2024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</si>
</sst>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quot;€&quot;\ #,##0.00"/>
  </numFmts>
  <fonts count="16" x14ac:knownFonts="1">
    <font>
      <sz val="10"/>
      <name val="Arial"/>
    </font>
    <font>
      <sz val="10"/>
      <name val="Arial"/>
      <family val="2"/>
    </font>
    <font>
      <sz val="8"/>
      <name val="Arial"/>
      <family val="2"/>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sz val="8"/>
      <name val="Calibri"/>
      <family val="2"/>
      <scheme val="minor"/>
    </font>
    <font>
      <b/>
      <sz val="14"/>
      <color rgb="FFC00000"/>
      <name val="Calibri"/>
      <family val="2"/>
      <scheme val="minor"/>
    </font>
    <font>
      <u/>
      <sz val="10"/>
      <color theme="10"/>
      <name val="Arial"/>
      <family val="2"/>
    </font>
    <font>
      <u/>
      <sz val="10"/>
      <color theme="11"/>
      <name val="Arial"/>
      <family val="2"/>
    </font>
  </fonts>
  <fills count="10">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5" borderId="1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9">
    <xf numFmtId="0" fontId="0" fillId="0" borderId="0" xfId="0"/>
    <xf numFmtId="0" fontId="0" fillId="0" borderId="0" xfId="0" applyAlignment="1">
      <alignment horizontal="center"/>
    </xf>
    <xf numFmtId="9" fontId="0" fillId="0" borderId="0" xfId="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4" fillId="0" borderId="0" xfId="0" applyFont="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ill="1" applyBorder="1" applyAlignment="1" applyProtection="1">
      <alignment horizontal="left" wrapText="1"/>
      <protection locked="0"/>
    </xf>
    <xf numFmtId="165" fontId="7" fillId="0" borderId="1" xfId="2" applyNumberFormat="1" applyBorder="1" applyAlignment="1" applyProtection="1">
      <alignment horizontal="right"/>
      <protection locked="0"/>
    </xf>
    <xf numFmtId="165" fontId="7" fillId="0" borderId="1" xfId="2" applyNumberFormat="1" applyFill="1" applyBorder="1" applyAlignment="1" applyProtection="1">
      <alignment horizontal="right"/>
      <protection locked="0"/>
    </xf>
    <xf numFmtId="0" fontId="7" fillId="0" borderId="6" xfId="2" applyFill="1" applyBorder="1" applyAlignment="1" applyProtection="1">
      <alignment horizontal="left" wrapText="1"/>
      <protection locked="0"/>
    </xf>
    <xf numFmtId="164" fontId="7" fillId="0" borderId="6" xfId="2" applyNumberFormat="1" applyFill="1" applyBorder="1" applyAlignment="1" applyProtection="1">
      <alignment horizontal="left" wrapText="1"/>
      <protection locked="0"/>
    </xf>
    <xf numFmtId="2" fontId="7" fillId="0" borderId="6" xfId="2" applyNumberFormat="1" applyFill="1" applyBorder="1" applyAlignment="1" applyProtection="1">
      <alignment horizontal="left" wrapText="1"/>
      <protection locked="0"/>
    </xf>
    <xf numFmtId="2" fontId="7" fillId="0" borderId="7" xfId="2" applyNumberFormat="1" applyFill="1" applyBorder="1" applyAlignment="1" applyProtection="1">
      <alignment horizontal="left" wrapText="1"/>
      <protection locked="0"/>
    </xf>
    <xf numFmtId="164" fontId="7" fillId="0" borderId="7" xfId="2" applyNumberFormat="1" applyFill="1" applyBorder="1" applyAlignment="1" applyProtection="1">
      <alignment horizontal="left" wrapText="1"/>
      <protection locked="0"/>
    </xf>
    <xf numFmtId="2" fontId="7" fillId="0" borderId="0" xfId="2" applyNumberFormat="1" applyFill="1" applyBorder="1" applyAlignment="1" applyProtection="1">
      <alignment horizontal="left" wrapText="1"/>
      <protection locked="0"/>
    </xf>
    <xf numFmtId="2" fontId="7" fillId="2" borderId="1" xfId="2" applyNumberFormat="1" applyFill="1" applyBorder="1" applyAlignment="1" applyProtection="1">
      <alignment horizontal="center"/>
    </xf>
    <xf numFmtId="164" fontId="7" fillId="0" borderId="8" xfId="2" applyNumberFormat="1" applyFill="1" applyBorder="1" applyAlignment="1" applyProtection="1">
      <alignment horizontal="left" vertical="center" wrapText="1"/>
      <protection locked="0"/>
    </xf>
    <xf numFmtId="164" fontId="7" fillId="6" borderId="1" xfId="2" applyNumberFormat="1" applyFill="1" applyBorder="1" applyAlignment="1" applyProtection="1">
      <alignment horizontal="center" vertical="center"/>
    </xf>
    <xf numFmtId="164" fontId="7" fillId="4" borderId="1" xfId="2" applyNumberFormat="1" applyFill="1" applyBorder="1" applyAlignment="1" applyProtection="1">
      <alignment horizontal="center" vertical="center"/>
    </xf>
    <xf numFmtId="164" fontId="7" fillId="3" borderId="1" xfId="2" applyNumberForma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9" fillId="9" borderId="2" xfId="0" applyFont="1" applyFill="1" applyBorder="1" applyAlignment="1">
      <alignment wrapText="1"/>
    </xf>
    <xf numFmtId="0" fontId="12" fillId="0" borderId="0" xfId="0" applyFont="1" applyProtection="1">
      <protection locked="0"/>
    </xf>
    <xf numFmtId="0" fontId="11" fillId="0" borderId="0" xfId="0" applyFont="1" applyAlignment="1" applyProtection="1">
      <alignment horizontal="center" vertical="center"/>
      <protection locked="0"/>
    </xf>
    <xf numFmtId="0" fontId="13" fillId="0" borderId="0" xfId="0" applyFont="1" applyProtection="1">
      <protection locked="0"/>
    </xf>
    <xf numFmtId="9" fontId="8" fillId="5" borderId="17" xfId="3" applyNumberFormat="1" applyAlignment="1" applyProtection="1">
      <alignment horizontal="right"/>
      <protection locked="0"/>
    </xf>
    <xf numFmtId="165" fontId="8" fillId="5" borderId="17" xfId="3" applyNumberFormat="1" applyAlignment="1" applyProtection="1">
      <alignment horizontal="right"/>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ill="1" applyBorder="1" applyAlignment="1" applyProtection="1">
      <alignment horizontal="center"/>
      <protection locked="0"/>
    </xf>
    <xf numFmtId="9" fontId="8" fillId="0" borderId="17" xfId="3" applyNumberFormat="1" applyFill="1" applyAlignment="1" applyProtection="1">
      <alignment horizontal="right"/>
      <protection locked="0"/>
    </xf>
    <xf numFmtId="10" fontId="8" fillId="5" borderId="17" xfId="3" applyNumberFormat="1" applyAlignment="1" applyProtection="1">
      <alignment horizontal="right"/>
    </xf>
    <xf numFmtId="0" fontId="6" fillId="0" borderId="0" xfId="0" applyFont="1" applyAlignment="1">
      <alignment horizontal="left" vertical="center" wrapText="1"/>
    </xf>
    <xf numFmtId="0" fontId="5" fillId="0" borderId="0" xfId="0" applyFont="1" applyAlignment="1" applyProtection="1">
      <alignment horizontal="left"/>
      <protection locked="0"/>
    </xf>
    <xf numFmtId="0" fontId="13" fillId="0" borderId="0" xfId="0" applyFont="1" applyAlignment="1" applyProtection="1">
      <alignment horizontal="left"/>
      <protection locked="0"/>
    </xf>
  </cellXfs>
  <cellStyles count="6">
    <cellStyle name="Collegamento ipertestuale" xfId="4" builtinId="8" hidden="1"/>
    <cellStyle name="Collegamento ipertestuale visitato" xfId="5" builtinId="9" hidden="1"/>
    <cellStyle name="Normale" xfId="0" builtinId="0"/>
    <cellStyle name="Output" xfId="3" builtinId="21"/>
    <cellStyle name="Percentuale" xfId="1" builtinId="5"/>
    <cellStyle name="Titolo 4" xfId="2" builtinId="19"/>
  </cellStyles>
  <dxfs count="17">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tabella!$B$3:$H$3</c:f>
              <c:strCache>
                <c:ptCount val="7"/>
                <c:pt idx="0">
                  <c:v>20/11/2023</c:v>
                </c:pt>
                <c:pt idx="1">
                  <c:v>30/11/2023</c:v>
                </c:pt>
                <c:pt idx="2">
                  <c:v>07/12/2012</c:v>
                </c:pt>
                <c:pt idx="3">
                  <c:v>14/12/2023</c:v>
                </c:pt>
                <c:pt idx="4">
                  <c:v>10/01/2024</c:v>
                </c:pt>
                <c:pt idx="5">
                  <c:v>15/01/2024</c:v>
                </c:pt>
                <c:pt idx="6">
                  <c:v>19/01/2024</c:v>
                </c:pt>
              </c:strCache>
            </c:strRef>
          </c:cat>
          <c:val>
            <c:numRef>
              <c:f>tabella!$B$11:$H$11</c:f>
              <c:numCache>
                <c:formatCode>0.00%</c:formatCode>
                <c:ptCount val="7"/>
                <c:pt idx="0">
                  <c:v>0.90769230769230769</c:v>
                </c:pt>
                <c:pt idx="1">
                  <c:v>0.93406593406593408</c:v>
                </c:pt>
                <c:pt idx="2">
                  <c:v>0.93457943925233644</c:v>
                </c:pt>
                <c:pt idx="3">
                  <c:v>1.0521739130434782</c:v>
                </c:pt>
                <c:pt idx="4">
                  <c:v>1.1166666666666667</c:v>
                </c:pt>
                <c:pt idx="5">
                  <c:v>1.1162790697674418</c:v>
                </c:pt>
                <c:pt idx="6">
                  <c:v>1.1443037974683545</c:v>
                </c:pt>
              </c:numCache>
            </c:numRef>
          </c:val>
          <c:smooth val="0"/>
          <c:extLst>
            <c:ext xmlns:c16="http://schemas.microsoft.com/office/drawing/2014/chart" uri="{C3380CC4-5D6E-409C-BE32-E72D297353CC}">
              <c16:uniqueId val="{00000000-AD8B-4944-9DE2-56217B19D448}"/>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tabella!$B$3:$H$3</c:f>
              <c:strCache>
                <c:ptCount val="7"/>
                <c:pt idx="0">
                  <c:v>20/11/2023</c:v>
                </c:pt>
                <c:pt idx="1">
                  <c:v>30/11/2023</c:v>
                </c:pt>
                <c:pt idx="2">
                  <c:v>07/12/2012</c:v>
                </c:pt>
                <c:pt idx="3">
                  <c:v>14/12/2023</c:v>
                </c:pt>
                <c:pt idx="4">
                  <c:v>10/01/2024</c:v>
                </c:pt>
                <c:pt idx="5">
                  <c:v>15/01/2024</c:v>
                </c:pt>
                <c:pt idx="6">
                  <c:v>19/01/2024</c:v>
                </c:pt>
              </c:strCache>
            </c:strRef>
          </c:cat>
          <c:val>
            <c:numRef>
              <c:f>tabella!$B$12:$H$12</c:f>
              <c:numCache>
                <c:formatCode>0.00%</c:formatCode>
                <c:ptCount val="7"/>
                <c:pt idx="0">
                  <c:v>1</c:v>
                </c:pt>
                <c:pt idx="1">
                  <c:v>1.0759493670886076</c:v>
                </c:pt>
                <c:pt idx="2">
                  <c:v>1.0638297872340425</c:v>
                </c:pt>
                <c:pt idx="3">
                  <c:v>1.0521739130434782</c:v>
                </c:pt>
                <c:pt idx="4">
                  <c:v>1.0307692307692307</c:v>
                </c:pt>
                <c:pt idx="5">
                  <c:v>1.0285714285714285</c:v>
                </c:pt>
                <c:pt idx="6">
                  <c:v>1.0272727272727273</c:v>
                </c:pt>
              </c:numCache>
            </c:numRef>
          </c:val>
          <c:smooth val="0"/>
          <c:extLst>
            <c:ext xmlns:c16="http://schemas.microsoft.com/office/drawing/2014/chart" uri="{C3380CC4-5D6E-409C-BE32-E72D297353CC}">
              <c16:uniqueId val="{00000001-AD8B-4944-9DE2-56217B19D448}"/>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0.00%"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it-IT"/>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tabella!$B$3:$H$3</c:f>
              <c:strCache>
                <c:ptCount val="7"/>
                <c:pt idx="0">
                  <c:v>20/11/2023</c:v>
                </c:pt>
                <c:pt idx="1">
                  <c:v>30/11/2023</c:v>
                </c:pt>
                <c:pt idx="2">
                  <c:v>07/12/2012</c:v>
                </c:pt>
                <c:pt idx="3">
                  <c:v>14/12/2023</c:v>
                </c:pt>
                <c:pt idx="4">
                  <c:v>10/01/2024</c:v>
                </c:pt>
                <c:pt idx="5">
                  <c:v>15/01/2024</c:v>
                </c:pt>
                <c:pt idx="6">
                  <c:v>19/01/2024</c:v>
                </c:pt>
              </c:strCache>
            </c:strRef>
          </c:cat>
          <c:val>
            <c:numRef>
              <c:f>tabella!$B$4:$H$4</c:f>
              <c:numCache>
                <c:formatCode>"€"\ #,##0.00</c:formatCode>
                <c:ptCount val="7"/>
                <c:pt idx="0">
                  <c:v>885</c:v>
                </c:pt>
                <c:pt idx="1">
                  <c:v>1275</c:v>
                </c:pt>
                <c:pt idx="2">
                  <c:v>1500</c:v>
                </c:pt>
                <c:pt idx="3">
                  <c:v>1815</c:v>
                </c:pt>
                <c:pt idx="4">
                  <c:v>3015</c:v>
                </c:pt>
                <c:pt idx="5">
                  <c:v>3240</c:v>
                </c:pt>
                <c:pt idx="6">
                  <c:v>3390</c:v>
                </c:pt>
              </c:numCache>
            </c:numRef>
          </c:val>
          <c:smooth val="0"/>
          <c:extLst>
            <c:ext xmlns:c16="http://schemas.microsoft.com/office/drawing/2014/chart" uri="{C3380CC4-5D6E-409C-BE32-E72D297353CC}">
              <c16:uniqueId val="{00000000-4D28-478C-BFAD-2C1B88B9AA58}"/>
            </c:ext>
          </c:extLst>
        </c:ser>
        <c:ser>
          <c:idx val="1"/>
          <c:order val="1"/>
          <c:tx>
            <c:strRef>
              <c:f>tabella!$A$6</c:f>
              <c:strCache>
                <c:ptCount val="1"/>
                <c:pt idx="0">
                  <c:v>Actual Cost (AC)</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tabella!$B$3:$H$3</c:f>
              <c:strCache>
                <c:ptCount val="7"/>
                <c:pt idx="0">
                  <c:v>20/11/2023</c:v>
                </c:pt>
                <c:pt idx="1">
                  <c:v>30/11/2023</c:v>
                </c:pt>
                <c:pt idx="2">
                  <c:v>07/12/2012</c:v>
                </c:pt>
                <c:pt idx="3">
                  <c:v>14/12/2023</c:v>
                </c:pt>
                <c:pt idx="4">
                  <c:v>10/01/2024</c:v>
                </c:pt>
                <c:pt idx="5">
                  <c:v>15/01/2024</c:v>
                </c:pt>
                <c:pt idx="6">
                  <c:v>19/01/2024</c:v>
                </c:pt>
              </c:strCache>
            </c:strRef>
          </c:cat>
          <c:val>
            <c:numRef>
              <c:f>tabella!$B$6:$H$6</c:f>
              <c:numCache>
                <c:formatCode>"€"\ #,##0.00</c:formatCode>
                <c:ptCount val="7"/>
                <c:pt idx="0">
                  <c:v>975</c:v>
                </c:pt>
                <c:pt idx="1">
                  <c:v>1365</c:v>
                </c:pt>
                <c:pt idx="2">
                  <c:v>1605</c:v>
                </c:pt>
                <c:pt idx="3">
                  <c:v>1725</c:v>
                </c:pt>
                <c:pt idx="4">
                  <c:v>2700</c:v>
                </c:pt>
                <c:pt idx="5">
                  <c:v>2902.5</c:v>
                </c:pt>
                <c:pt idx="6">
                  <c:v>2962.5</c:v>
                </c:pt>
              </c:numCache>
            </c:numRef>
          </c:val>
          <c:smooth val="0"/>
          <c:extLst>
            <c:ext xmlns:c16="http://schemas.microsoft.com/office/drawing/2014/chart" uri="{C3380CC4-5D6E-409C-BE32-E72D297353CC}">
              <c16:uniqueId val="{00000001-4D28-478C-BFAD-2C1B88B9AA58}"/>
            </c:ext>
          </c:extLst>
        </c:ser>
        <c:ser>
          <c:idx val="2"/>
          <c:order val="2"/>
          <c:tx>
            <c:strRef>
              <c:f>tabella!$A$5</c:f>
              <c:strCache>
                <c:ptCount val="1"/>
                <c:pt idx="0">
                  <c:v>Earned Value (EV)</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tabella!$B$3:$H$3</c:f>
              <c:strCache>
                <c:ptCount val="7"/>
                <c:pt idx="0">
                  <c:v>20/11/2023</c:v>
                </c:pt>
                <c:pt idx="1">
                  <c:v>30/11/2023</c:v>
                </c:pt>
                <c:pt idx="2">
                  <c:v>07/12/2012</c:v>
                </c:pt>
                <c:pt idx="3">
                  <c:v>14/12/2023</c:v>
                </c:pt>
                <c:pt idx="4">
                  <c:v>10/01/2024</c:v>
                </c:pt>
                <c:pt idx="5">
                  <c:v>15/01/2024</c:v>
                </c:pt>
                <c:pt idx="6">
                  <c:v>19/01/2024</c:v>
                </c:pt>
              </c:strCache>
            </c:strRef>
          </c:cat>
          <c:val>
            <c:numRef>
              <c:f>tabella!$B$5:$H$5</c:f>
              <c:numCache>
                <c:formatCode>"€"\ #,##0.00</c:formatCode>
                <c:ptCount val="7"/>
                <c:pt idx="0">
                  <c:v>885</c:v>
                </c:pt>
                <c:pt idx="1">
                  <c:v>1275</c:v>
                </c:pt>
                <c:pt idx="2">
                  <c:v>1500</c:v>
                </c:pt>
                <c:pt idx="3">
                  <c:v>1815</c:v>
                </c:pt>
                <c:pt idx="4">
                  <c:v>3015</c:v>
                </c:pt>
                <c:pt idx="5">
                  <c:v>3240</c:v>
                </c:pt>
                <c:pt idx="6">
                  <c:v>3390</c:v>
                </c:pt>
              </c:numCache>
            </c:numRef>
          </c:val>
          <c:smooth val="0"/>
          <c:extLst>
            <c:ext xmlns:c16="http://schemas.microsoft.com/office/drawing/2014/chart" uri="{C3380CC4-5D6E-409C-BE32-E72D297353CC}">
              <c16:uniqueId val="{00000002-4D28-478C-BFAD-2C1B88B9AA58}"/>
            </c:ext>
          </c:extLst>
        </c:ser>
        <c:ser>
          <c:idx val="3"/>
          <c:order val="3"/>
          <c:tx>
            <c:strRef>
              <c:f>tabella!$A$7</c:f>
              <c:strCache>
                <c:ptCount val="1"/>
                <c:pt idx="0">
                  <c:v>Planned Value (PV)</c:v>
                </c:pt>
              </c:strCache>
            </c:strRef>
          </c:tx>
          <c:spPr>
            <a:ln w="12700">
              <a:solidFill>
                <a:srgbClr val="0000FF"/>
              </a:solidFill>
              <a:prstDash val="solid"/>
            </a:ln>
          </c:spPr>
          <c:marker>
            <c:symbol val="x"/>
            <c:size val="5"/>
            <c:spPr>
              <a:noFill/>
              <a:ln>
                <a:solidFill>
                  <a:srgbClr val="0000FF"/>
                </a:solidFill>
                <a:prstDash val="solid"/>
              </a:ln>
            </c:spPr>
          </c:marker>
          <c:cat>
            <c:strRef>
              <c:f>tabella!$B$3:$H$3</c:f>
              <c:strCache>
                <c:ptCount val="7"/>
                <c:pt idx="0">
                  <c:v>20/11/2023</c:v>
                </c:pt>
                <c:pt idx="1">
                  <c:v>30/11/2023</c:v>
                </c:pt>
                <c:pt idx="2">
                  <c:v>07/12/2012</c:v>
                </c:pt>
                <c:pt idx="3">
                  <c:v>14/12/2023</c:v>
                </c:pt>
                <c:pt idx="4">
                  <c:v>10/01/2024</c:v>
                </c:pt>
                <c:pt idx="5">
                  <c:v>15/01/2024</c:v>
                </c:pt>
                <c:pt idx="6">
                  <c:v>19/01/2024</c:v>
                </c:pt>
              </c:strCache>
            </c:strRef>
          </c:cat>
          <c:val>
            <c:numRef>
              <c:f>tabella!$B$7:$H$7</c:f>
              <c:numCache>
                <c:formatCode>"€"\ #,##0.00</c:formatCode>
                <c:ptCount val="7"/>
                <c:pt idx="0">
                  <c:v>885</c:v>
                </c:pt>
                <c:pt idx="1">
                  <c:v>1185</c:v>
                </c:pt>
                <c:pt idx="2">
                  <c:v>1410</c:v>
                </c:pt>
                <c:pt idx="3">
                  <c:v>1725</c:v>
                </c:pt>
                <c:pt idx="4">
                  <c:v>2925</c:v>
                </c:pt>
                <c:pt idx="5">
                  <c:v>3150</c:v>
                </c:pt>
                <c:pt idx="6">
                  <c:v>3300</c:v>
                </c:pt>
              </c:numCache>
            </c:numRef>
          </c:val>
          <c:smooth val="0"/>
          <c:extLst>
            <c:ext xmlns:c16="http://schemas.microsoft.com/office/drawing/2014/chart" uri="{C3380CC4-5D6E-409C-BE32-E72D297353CC}">
              <c16:uniqueId val="{00000003-4D28-478C-BFAD-2C1B88B9AA58}"/>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it-IT"/>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quot;€&quot;\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it-IT"/>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tabella!$B$3:$H$3</c:f>
              <c:strCache>
                <c:ptCount val="7"/>
                <c:pt idx="0">
                  <c:v>20/11/2023</c:v>
                </c:pt>
                <c:pt idx="1">
                  <c:v>30/11/2023</c:v>
                </c:pt>
                <c:pt idx="2">
                  <c:v>07/12/2012</c:v>
                </c:pt>
                <c:pt idx="3">
                  <c:v>14/12/2023</c:v>
                </c:pt>
                <c:pt idx="4">
                  <c:v>10/01/2024</c:v>
                </c:pt>
                <c:pt idx="5">
                  <c:v>15/01/2024</c:v>
                </c:pt>
                <c:pt idx="6">
                  <c:v>19/01/2024</c:v>
                </c:pt>
              </c:strCache>
            </c:strRef>
          </c:cat>
          <c:val>
            <c:numRef>
              <c:f>tabella!$B$9:$H$9</c:f>
              <c:numCache>
                <c:formatCode>"€"\ #,##0.00</c:formatCode>
                <c:ptCount val="7"/>
                <c:pt idx="0">
                  <c:v>-90</c:v>
                </c:pt>
                <c:pt idx="1">
                  <c:v>-90</c:v>
                </c:pt>
                <c:pt idx="2">
                  <c:v>-105</c:v>
                </c:pt>
                <c:pt idx="3">
                  <c:v>90</c:v>
                </c:pt>
                <c:pt idx="4">
                  <c:v>315</c:v>
                </c:pt>
                <c:pt idx="5">
                  <c:v>337.5</c:v>
                </c:pt>
                <c:pt idx="6">
                  <c:v>427.5</c:v>
                </c:pt>
              </c:numCache>
            </c:numRef>
          </c:val>
          <c:smooth val="0"/>
          <c:extLst>
            <c:ext xmlns:c16="http://schemas.microsoft.com/office/drawing/2014/chart" uri="{C3380CC4-5D6E-409C-BE32-E72D297353CC}">
              <c16:uniqueId val="{00000000-1E05-4028-9F8A-E7D04A151D87}"/>
            </c:ext>
          </c:extLst>
        </c:ser>
        <c:ser>
          <c:idx val="1"/>
          <c:order val="1"/>
          <c:tx>
            <c:strRef>
              <c:f>tabella!$A$10</c:f>
              <c:strCache>
                <c:ptCount val="1"/>
                <c:pt idx="0">
                  <c:v>Schedule Variance (SV)</c:v>
                </c:pt>
              </c:strCache>
            </c:strRef>
          </c:tx>
          <c:cat>
            <c:strRef>
              <c:f>tabella!$B$3:$H$3</c:f>
              <c:strCache>
                <c:ptCount val="7"/>
                <c:pt idx="0">
                  <c:v>20/11/2023</c:v>
                </c:pt>
                <c:pt idx="1">
                  <c:v>30/11/2023</c:v>
                </c:pt>
                <c:pt idx="2">
                  <c:v>07/12/2012</c:v>
                </c:pt>
                <c:pt idx="3">
                  <c:v>14/12/2023</c:v>
                </c:pt>
                <c:pt idx="4">
                  <c:v>10/01/2024</c:v>
                </c:pt>
                <c:pt idx="5">
                  <c:v>15/01/2024</c:v>
                </c:pt>
                <c:pt idx="6">
                  <c:v>19/01/2024</c:v>
                </c:pt>
              </c:strCache>
            </c:strRef>
          </c:cat>
          <c:val>
            <c:numRef>
              <c:f>tabella!$B$10:$H$10</c:f>
              <c:numCache>
                <c:formatCode>"€"\ #,##0.00</c:formatCode>
                <c:ptCount val="7"/>
                <c:pt idx="0">
                  <c:v>0</c:v>
                </c:pt>
                <c:pt idx="1">
                  <c:v>90</c:v>
                </c:pt>
                <c:pt idx="2">
                  <c:v>90</c:v>
                </c:pt>
                <c:pt idx="3">
                  <c:v>90</c:v>
                </c:pt>
                <c:pt idx="4">
                  <c:v>90</c:v>
                </c:pt>
                <c:pt idx="5">
                  <c:v>90</c:v>
                </c:pt>
                <c:pt idx="6">
                  <c:v>90</c:v>
                </c:pt>
              </c:numCache>
            </c:numRef>
          </c:val>
          <c:smooth val="0"/>
          <c:extLst>
            <c:ext xmlns:c16="http://schemas.microsoft.com/office/drawing/2014/chart" uri="{C3380CC4-5D6E-409C-BE32-E72D297353CC}">
              <c16:uniqueId val="{00000001-1E05-4028-9F8A-E7D04A151D87}"/>
            </c:ext>
          </c:extLst>
        </c:ser>
        <c:ser>
          <c:idx val="2"/>
          <c:order val="2"/>
          <c:tx>
            <c:strRef>
              <c:f>tabella!$A$15</c:f>
              <c:strCache>
                <c:ptCount val="1"/>
                <c:pt idx="0">
                  <c:v>Variance at Completion (VAC)</c:v>
                </c:pt>
              </c:strCache>
            </c:strRef>
          </c:tx>
          <c:cat>
            <c:strRef>
              <c:f>tabella!$B$3:$H$3</c:f>
              <c:strCache>
                <c:ptCount val="7"/>
                <c:pt idx="0">
                  <c:v>20/11/2023</c:v>
                </c:pt>
                <c:pt idx="1">
                  <c:v>30/11/2023</c:v>
                </c:pt>
                <c:pt idx="2">
                  <c:v>07/12/2012</c:v>
                </c:pt>
                <c:pt idx="3">
                  <c:v>14/12/2023</c:v>
                </c:pt>
                <c:pt idx="4">
                  <c:v>10/01/2024</c:v>
                </c:pt>
                <c:pt idx="5">
                  <c:v>15/01/2024</c:v>
                </c:pt>
                <c:pt idx="6">
                  <c:v>19/01/2024</c:v>
                </c:pt>
              </c:strCache>
            </c:strRef>
          </c:cat>
          <c:val>
            <c:numRef>
              <c:f>tabella!$B$15:$H$15</c:f>
              <c:numCache>
                <c:formatCode>"€"\ #,##0.00</c:formatCode>
                <c:ptCount val="7"/>
                <c:pt idx="0">
                  <c:v>-90</c:v>
                </c:pt>
                <c:pt idx="1">
                  <c:v>-90</c:v>
                </c:pt>
                <c:pt idx="2">
                  <c:v>-105</c:v>
                </c:pt>
                <c:pt idx="3">
                  <c:v>89.999999999999773</c:v>
                </c:pt>
                <c:pt idx="4">
                  <c:v>315</c:v>
                </c:pt>
                <c:pt idx="5">
                  <c:v>337.5</c:v>
                </c:pt>
                <c:pt idx="6">
                  <c:v>427.50000000000045</c:v>
                </c:pt>
              </c:numCache>
            </c:numRef>
          </c:val>
          <c:smooth val="0"/>
          <c:extLst>
            <c:ext xmlns:c16="http://schemas.microsoft.com/office/drawing/2014/chart" uri="{C3380CC4-5D6E-409C-BE32-E72D297353CC}">
              <c16:uniqueId val="{00000002-1E05-4028-9F8A-E7D04A151D87}"/>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it-IT"/>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H17" totalsRowShown="0" headerRowDxfId="16" dataDxfId="15" tableBorderDxfId="14" headerRowCellStyle="Titolo 4" dataCellStyle="Titolo 4">
  <autoFilter ref="A3:H17" xr:uid="{00000000-0009-0000-0100-000001000000}"/>
  <tableColumns count="8">
    <tableColumn id="1" xr3:uid="{00000000-0010-0000-0000-000001000000}" name="Metric" dataDxfId="13" dataCellStyle="Titolo 4"/>
    <tableColumn id="2" xr3:uid="{00000000-0010-0000-0000-000002000000}" name="20/11/2023" dataDxfId="12" dataCellStyle="Titolo 4"/>
    <tableColumn id="3" xr3:uid="{00000000-0010-0000-0000-000003000000}" name="30/11/2023" dataDxfId="11" dataCellStyle="Titolo 4"/>
    <tableColumn id="4" xr3:uid="{00000000-0010-0000-0000-000004000000}" name="07/12/2012" dataDxfId="10" dataCellStyle="Titolo 4"/>
    <tableColumn id="5" xr3:uid="{00000000-0010-0000-0000-000005000000}" name="14/12/2023" dataDxfId="9" dataCellStyle="Titolo 4"/>
    <tableColumn id="6" xr3:uid="{00000000-0010-0000-0000-000006000000}" name="10/01/2024" dataDxfId="8" dataCellStyle="Titolo 4"/>
    <tableColumn id="7" xr3:uid="{00000000-0010-0000-0000-000007000000}" name="15/01/2024" dataDxfId="7" dataCellStyle="Titolo 4"/>
    <tableColumn id="8" xr3:uid="{00000000-0010-0000-0000-000008000000}" name="19/01/2024" dataDxfId="6"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C8" sqref="C8"/>
    </sheetView>
  </sheetViews>
  <sheetFormatPr defaultColWidth="8.85546875" defaultRowHeight="12.75" x14ac:dyDescent="0.2"/>
  <cols>
    <col min="1" max="1" width="25.140625" bestFit="1" customWidth="1"/>
    <col min="2" max="2" width="8.42578125" style="1" customWidth="1"/>
    <col min="3" max="3" width="52.42578125" customWidth="1"/>
    <col min="4" max="4" width="33.140625" style="1" customWidth="1"/>
  </cols>
  <sheetData>
    <row r="1" spans="1:5" ht="18.75" customHeight="1" x14ac:dyDescent="0.25">
      <c r="A1" s="67" t="s">
        <v>26</v>
      </c>
      <c r="B1" s="67"/>
      <c r="C1" s="67"/>
      <c r="D1" s="67"/>
    </row>
    <row r="2" spans="1:5" ht="38.25" customHeight="1" x14ac:dyDescent="0.2">
      <c r="A2" s="66" t="s">
        <v>46</v>
      </c>
      <c r="B2" s="66"/>
      <c r="C2" s="66"/>
      <c r="D2" s="66"/>
    </row>
    <row r="3" spans="1:5" x14ac:dyDescent="0.2">
      <c r="A3" s="6"/>
      <c r="B3" s="6"/>
      <c r="C3" s="6"/>
      <c r="D3" s="6"/>
    </row>
    <row r="4" spans="1:5" x14ac:dyDescent="0.2">
      <c r="A4" s="9" t="s">
        <v>0</v>
      </c>
      <c r="B4" s="10" t="s">
        <v>44</v>
      </c>
      <c r="C4" s="10" t="s">
        <v>70</v>
      </c>
      <c r="D4" s="8" t="s">
        <v>52</v>
      </c>
    </row>
    <row r="5" spans="1:5" x14ac:dyDescent="0.2">
      <c r="A5" s="11" t="s">
        <v>45</v>
      </c>
      <c r="B5" s="12" t="s">
        <v>8</v>
      </c>
      <c r="C5" s="13" t="s">
        <v>47</v>
      </c>
      <c r="D5" s="12" t="s">
        <v>41</v>
      </c>
    </row>
    <row r="6" spans="1:5" x14ac:dyDescent="0.2">
      <c r="A6" s="33" t="s">
        <v>1</v>
      </c>
      <c r="B6" s="19" t="s">
        <v>9</v>
      </c>
      <c r="C6" s="20" t="s">
        <v>39</v>
      </c>
      <c r="D6" s="19" t="s">
        <v>41</v>
      </c>
    </row>
    <row r="7" spans="1:5" ht="25.5" x14ac:dyDescent="0.2">
      <c r="A7" s="29" t="s">
        <v>2</v>
      </c>
      <c r="B7" s="23" t="s">
        <v>10</v>
      </c>
      <c r="C7" s="61" t="s">
        <v>38</v>
      </c>
      <c r="D7" s="62" t="s">
        <v>72</v>
      </c>
    </row>
    <row r="8" spans="1:5" ht="25.5" x14ac:dyDescent="0.2">
      <c r="A8" s="34" t="s">
        <v>3</v>
      </c>
      <c r="B8" s="21" t="s">
        <v>11</v>
      </c>
      <c r="C8" s="22" t="s">
        <v>40</v>
      </c>
      <c r="D8" s="21" t="s">
        <v>41</v>
      </c>
    </row>
    <row r="9" spans="1:5" ht="25.5" customHeight="1" x14ac:dyDescent="0.2">
      <c r="A9" s="25" t="s">
        <v>5</v>
      </c>
      <c r="B9" s="26" t="s">
        <v>16</v>
      </c>
      <c r="C9" s="27" t="s">
        <v>68</v>
      </c>
      <c r="D9" s="28" t="s">
        <v>67</v>
      </c>
    </row>
    <row r="10" spans="1:5" ht="38.25" x14ac:dyDescent="0.2">
      <c r="A10" s="29" t="s">
        <v>4</v>
      </c>
      <c r="B10" s="23" t="s">
        <v>14</v>
      </c>
      <c r="C10" s="24" t="s">
        <v>48</v>
      </c>
      <c r="D10" s="30" t="s">
        <v>53</v>
      </c>
      <c r="E10" s="2"/>
    </row>
    <row r="11" spans="1:5" ht="38.25" x14ac:dyDescent="0.2">
      <c r="A11" s="25" t="s">
        <v>6</v>
      </c>
      <c r="B11" s="26" t="s">
        <v>17</v>
      </c>
      <c r="C11" s="27" t="s">
        <v>27</v>
      </c>
      <c r="D11" s="28" t="s">
        <v>54</v>
      </c>
    </row>
    <row r="12" spans="1:5" ht="25.5" x14ac:dyDescent="0.2">
      <c r="A12" s="29" t="s">
        <v>7</v>
      </c>
      <c r="B12" s="23" t="s">
        <v>18</v>
      </c>
      <c r="C12" s="24" t="s">
        <v>42</v>
      </c>
      <c r="D12" s="30" t="s">
        <v>55</v>
      </c>
    </row>
    <row r="13" spans="1:5" ht="25.5" x14ac:dyDescent="0.2">
      <c r="A13" s="35" t="s">
        <v>49</v>
      </c>
      <c r="B13" s="15" t="s">
        <v>13</v>
      </c>
      <c r="C13" s="16" t="s">
        <v>28</v>
      </c>
      <c r="D13" s="31" t="s">
        <v>56</v>
      </c>
    </row>
    <row r="14" spans="1:5" ht="38.25" x14ac:dyDescent="0.2">
      <c r="A14" s="36" t="s">
        <v>50</v>
      </c>
      <c r="B14" s="17" t="s">
        <v>12</v>
      </c>
      <c r="C14" s="18" t="s">
        <v>29</v>
      </c>
      <c r="D14" s="32" t="s">
        <v>58</v>
      </c>
    </row>
    <row r="15" spans="1:5" ht="38.25" x14ac:dyDescent="0.2">
      <c r="A15" s="25" t="s">
        <v>51</v>
      </c>
      <c r="B15" s="26" t="s">
        <v>15</v>
      </c>
      <c r="C15" s="27" t="s">
        <v>57</v>
      </c>
      <c r="D15" s="28" t="s">
        <v>60</v>
      </c>
    </row>
    <row r="16" spans="1:5" ht="38.25" x14ac:dyDescent="0.2">
      <c r="A16" s="29" t="s">
        <v>19</v>
      </c>
      <c r="B16" s="23"/>
      <c r="C16" s="24" t="s">
        <v>59</v>
      </c>
      <c r="D16" s="30" t="s">
        <v>63</v>
      </c>
    </row>
    <row r="17" spans="1:4" x14ac:dyDescent="0.2">
      <c r="A17" s="25"/>
      <c r="B17" s="26"/>
      <c r="C17" s="52" t="s">
        <v>61</v>
      </c>
      <c r="D17" s="26" t="s">
        <v>21</v>
      </c>
    </row>
    <row r="18" spans="1:4" x14ac:dyDescent="0.2">
      <c r="A18" s="29"/>
      <c r="B18" s="23"/>
      <c r="C18" s="53" t="s">
        <v>62</v>
      </c>
      <c r="D18" s="23" t="s">
        <v>22</v>
      </c>
    </row>
    <row r="19" spans="1:4" x14ac:dyDescent="0.2">
      <c r="A19" s="29"/>
      <c r="B19" s="23"/>
      <c r="C19" s="54" t="s">
        <v>43</v>
      </c>
      <c r="D19" s="23" t="s">
        <v>23</v>
      </c>
    </row>
    <row r="20" spans="1:4" x14ac:dyDescent="0.2">
      <c r="A20" s="14"/>
      <c r="B20" s="7"/>
      <c r="C20" s="55" t="s">
        <v>20</v>
      </c>
      <c r="D20" s="7" t="s">
        <v>24</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I35"/>
  <sheetViews>
    <sheetView showGridLines="0" tabSelected="1" zoomScale="150" zoomScaleNormal="150" zoomScalePageLayoutView="125" workbookViewId="0">
      <pane xSplit="1" ySplit="3" topLeftCell="B4" activePane="bottomRight" state="frozen"/>
      <selection pane="topRight" activeCell="B1" sqref="B1"/>
      <selection pane="bottomLeft" activeCell="A5" sqref="A5"/>
      <selection pane="bottomRight" activeCell="A26" sqref="A26"/>
    </sheetView>
  </sheetViews>
  <sheetFormatPr defaultColWidth="8.85546875" defaultRowHeight="12.75" x14ac:dyDescent="0.2"/>
  <cols>
    <col min="1" max="1" width="31.140625" style="4" customWidth="1"/>
    <col min="2" max="2" width="18.42578125" style="5" customWidth="1"/>
    <col min="3" max="3" width="19" style="3" customWidth="1"/>
    <col min="4" max="5" width="19.85546875" style="3" customWidth="1"/>
    <col min="6" max="6" width="19" style="3" customWidth="1"/>
    <col min="7" max="7" width="18.7109375" style="3" customWidth="1"/>
    <col min="8" max="8" width="20" style="3" customWidth="1"/>
    <col min="9" max="9" width="19.28515625" style="3" customWidth="1"/>
    <col min="10" max="16384" width="8.85546875" style="3"/>
  </cols>
  <sheetData>
    <row r="1" spans="1:9" ht="18.75" x14ac:dyDescent="0.3">
      <c r="A1" s="68" t="s">
        <v>26</v>
      </c>
      <c r="B1" s="68"/>
      <c r="C1" s="68"/>
      <c r="D1" s="68"/>
      <c r="E1" s="68"/>
      <c r="F1" s="68"/>
      <c r="G1" s="68"/>
      <c r="H1" s="68"/>
    </row>
    <row r="2" spans="1:9" ht="15.75" customHeight="1" x14ac:dyDescent="0.3">
      <c r="A2" s="58" t="s">
        <v>73</v>
      </c>
      <c r="B2" s="57" t="s">
        <v>74</v>
      </c>
      <c r="C2" s="57" t="s">
        <v>76</v>
      </c>
      <c r="D2" s="57" t="s">
        <v>78</v>
      </c>
      <c r="E2" s="57" t="s">
        <v>80</v>
      </c>
      <c r="F2" s="57" t="s">
        <v>81</v>
      </c>
      <c r="G2" s="57" t="s">
        <v>82</v>
      </c>
      <c r="H2" s="57" t="s">
        <v>84</v>
      </c>
      <c r="I2" s="56"/>
    </row>
    <row r="3" spans="1:9" ht="18.75" x14ac:dyDescent="0.3">
      <c r="A3" s="37" t="s">
        <v>0</v>
      </c>
      <c r="B3" s="63" t="s">
        <v>75</v>
      </c>
      <c r="C3" s="63" t="s">
        <v>77</v>
      </c>
      <c r="D3" s="63" t="s">
        <v>79</v>
      </c>
      <c r="E3" s="63" t="s">
        <v>83</v>
      </c>
      <c r="F3" s="63" t="s">
        <v>85</v>
      </c>
      <c r="G3" s="63" t="s">
        <v>86</v>
      </c>
      <c r="H3" s="63" t="s">
        <v>87</v>
      </c>
    </row>
    <row r="4" spans="1:9" ht="15" x14ac:dyDescent="0.25">
      <c r="A4" s="38" t="s">
        <v>37</v>
      </c>
      <c r="B4" s="39">
        <f>59*15</f>
        <v>885</v>
      </c>
      <c r="C4" s="40">
        <f>Tabella1[[#This Row],[20/11/2023]]+26*15</f>
        <v>1275</v>
      </c>
      <c r="D4" s="39">
        <f>Tabella1[[#This Row],[30/11/2023]]+15*15</f>
        <v>1500</v>
      </c>
      <c r="E4" s="39">
        <f>Tabella1[[#This Row],[07/12/2012]]+21*15</f>
        <v>1815</v>
      </c>
      <c r="F4" s="39">
        <f>Tabella1[[#This Row],[14/12/2023]]+80*15</f>
        <v>3015</v>
      </c>
      <c r="G4" s="39">
        <f>Tabella1[[#This Row],[10/01/2024]]+15*15</f>
        <v>3240</v>
      </c>
      <c r="H4" s="39">
        <f>Tabella1[[#This Row],[15/01/2024]]+10*15</f>
        <v>3390</v>
      </c>
    </row>
    <row r="5" spans="1:9" ht="15" x14ac:dyDescent="0.25">
      <c r="A5" s="41" t="s">
        <v>30</v>
      </c>
      <c r="B5" s="39">
        <f>B8*B4</f>
        <v>885</v>
      </c>
      <c r="C5" s="39">
        <f t="shared" ref="C5:H5" si="0">C8*C4</f>
        <v>1275</v>
      </c>
      <c r="D5" s="39">
        <f t="shared" si="0"/>
        <v>1500</v>
      </c>
      <c r="E5" s="39">
        <f t="shared" si="0"/>
        <v>1815</v>
      </c>
      <c r="F5" s="39">
        <f t="shared" si="0"/>
        <v>3015</v>
      </c>
      <c r="G5" s="39">
        <f t="shared" si="0"/>
        <v>3240</v>
      </c>
      <c r="H5" s="39">
        <f t="shared" si="0"/>
        <v>3390</v>
      </c>
    </row>
    <row r="6" spans="1:9" ht="15" x14ac:dyDescent="0.25">
      <c r="A6" s="41" t="s">
        <v>32</v>
      </c>
      <c r="B6" s="39">
        <f>65*15</f>
        <v>975</v>
      </c>
      <c r="C6" s="39">
        <f>(26*15)+Tabella1[[#This Row],[20/11/2023]]</f>
        <v>1365</v>
      </c>
      <c r="D6" s="39">
        <f>(16*15)+Tabella1[[#This Row],[30/11/2023]]</f>
        <v>1605</v>
      </c>
      <c r="E6" s="39">
        <f>(8*15)+Tabella1[[#This Row],[07/12/2012]]</f>
        <v>1725</v>
      </c>
      <c r="F6" s="39">
        <f>(65*15)+Tabella1[[#This Row],[14/12/2023]]</f>
        <v>2700</v>
      </c>
      <c r="G6" s="40">
        <f>Tabella1[[#This Row],[10/01/2024]]+(15*13.5)</f>
        <v>2902.5</v>
      </c>
      <c r="H6" s="40">
        <f>Tabella1[[#This Row],[15/01/2024]]+(4*15)</f>
        <v>2962.5</v>
      </c>
    </row>
    <row r="7" spans="1:9" ht="15" x14ac:dyDescent="0.25">
      <c r="A7" s="41" t="s">
        <v>31</v>
      </c>
      <c r="B7" s="39">
        <f>59*15</f>
        <v>885</v>
      </c>
      <c r="C7" s="40">
        <f>Tabella1[[#This Row],[20/11/2023]]+20*15</f>
        <v>1185</v>
      </c>
      <c r="D7" s="39">
        <f>Tabella1[[#This Row],[30/11/2023]]+15*15</f>
        <v>1410</v>
      </c>
      <c r="E7" s="39">
        <f>Tabella1[[#This Row],[07/12/2012]]+21*15</f>
        <v>1725</v>
      </c>
      <c r="F7" s="39">
        <f>Tabella1[[#This Row],[14/12/2023]]+80*15</f>
        <v>2925</v>
      </c>
      <c r="G7" s="39">
        <f>Tabella1[[#This Row],[10/01/2024]]+15*15</f>
        <v>3150</v>
      </c>
      <c r="H7" s="39">
        <f>Tabella1[[#This Row],[15/01/2024]]+10*15</f>
        <v>3300</v>
      </c>
    </row>
    <row r="8" spans="1:9" ht="15" x14ac:dyDescent="0.25">
      <c r="A8" s="41" t="s">
        <v>69</v>
      </c>
      <c r="B8" s="59">
        <v>1</v>
      </c>
      <c r="C8" s="64">
        <v>1</v>
      </c>
      <c r="D8" s="59">
        <v>1</v>
      </c>
      <c r="E8" s="59">
        <v>1</v>
      </c>
      <c r="F8" s="59">
        <v>1</v>
      </c>
      <c r="G8" s="59">
        <v>1</v>
      </c>
      <c r="H8" s="59">
        <v>1</v>
      </c>
    </row>
    <row r="9" spans="1:9" ht="15" x14ac:dyDescent="0.25">
      <c r="A9" s="42" t="s">
        <v>33</v>
      </c>
      <c r="B9" s="60">
        <f t="shared" ref="B9:H9" si="1">B5-B6</f>
        <v>-90</v>
      </c>
      <c r="C9" s="60">
        <f t="shared" si="1"/>
        <v>-90</v>
      </c>
      <c r="D9" s="60">
        <f t="shared" si="1"/>
        <v>-105</v>
      </c>
      <c r="E9" s="60">
        <f t="shared" si="1"/>
        <v>90</v>
      </c>
      <c r="F9" s="60">
        <f t="shared" si="1"/>
        <v>315</v>
      </c>
      <c r="G9" s="60">
        <f t="shared" si="1"/>
        <v>337.5</v>
      </c>
      <c r="H9" s="60">
        <f t="shared" si="1"/>
        <v>427.5</v>
      </c>
    </row>
    <row r="10" spans="1:9" ht="15" x14ac:dyDescent="0.25">
      <c r="A10" s="42" t="s">
        <v>34</v>
      </c>
      <c r="B10" s="60">
        <f t="shared" ref="B10:H10" si="2">B5-B7</f>
        <v>0</v>
      </c>
      <c r="C10" s="60">
        <f t="shared" si="2"/>
        <v>90</v>
      </c>
      <c r="D10" s="60">
        <f t="shared" si="2"/>
        <v>90</v>
      </c>
      <c r="E10" s="60">
        <f t="shared" si="2"/>
        <v>90</v>
      </c>
      <c r="F10" s="60">
        <f t="shared" si="2"/>
        <v>90</v>
      </c>
      <c r="G10" s="60">
        <f t="shared" si="2"/>
        <v>90</v>
      </c>
      <c r="H10" s="60">
        <f t="shared" si="2"/>
        <v>90</v>
      </c>
    </row>
    <row r="11" spans="1:9" ht="15" x14ac:dyDescent="0.25">
      <c r="A11" s="43" t="s">
        <v>35</v>
      </c>
      <c r="B11" s="65">
        <f t="shared" ref="B11:H11" si="3">IF(B6,B5/B6,"")</f>
        <v>0.90769230769230769</v>
      </c>
      <c r="C11" s="65">
        <f t="shared" si="3"/>
        <v>0.93406593406593408</v>
      </c>
      <c r="D11" s="65">
        <f t="shared" si="3"/>
        <v>0.93457943925233644</v>
      </c>
      <c r="E11" s="65">
        <f t="shared" si="3"/>
        <v>1.0521739130434782</v>
      </c>
      <c r="F11" s="65">
        <f t="shared" si="3"/>
        <v>1.1166666666666667</v>
      </c>
      <c r="G11" s="65">
        <f t="shared" si="3"/>
        <v>1.1162790697674418</v>
      </c>
      <c r="H11" s="65">
        <f t="shared" si="3"/>
        <v>1.1443037974683545</v>
      </c>
    </row>
    <row r="12" spans="1:9" ht="12.75" customHeight="1" x14ac:dyDescent="0.25">
      <c r="A12" s="44" t="s">
        <v>36</v>
      </c>
      <c r="B12" s="65">
        <f t="shared" ref="B12:H12" si="4">IF(B7,B5/B7,"")</f>
        <v>1</v>
      </c>
      <c r="C12" s="65">
        <f t="shared" si="4"/>
        <v>1.0759493670886076</v>
      </c>
      <c r="D12" s="65">
        <f t="shared" si="4"/>
        <v>1.0638297872340425</v>
      </c>
      <c r="E12" s="65">
        <f t="shared" si="4"/>
        <v>1.0521739130434782</v>
      </c>
      <c r="F12" s="65">
        <f t="shared" si="4"/>
        <v>1.0307692307692307</v>
      </c>
      <c r="G12" s="65">
        <f t="shared" si="4"/>
        <v>1.0285714285714285</v>
      </c>
      <c r="H12" s="65">
        <f t="shared" si="4"/>
        <v>1.0272727272727273</v>
      </c>
    </row>
    <row r="13" spans="1:9" ht="15" x14ac:dyDescent="0.25">
      <c r="A13" s="45" t="s">
        <v>64</v>
      </c>
      <c r="B13" s="60">
        <f t="shared" ref="B13:H13" si="5">IF(B5,IF(B6,B14-B6,""),"")</f>
        <v>0</v>
      </c>
      <c r="C13" s="60">
        <f t="shared" si="5"/>
        <v>0</v>
      </c>
      <c r="D13" s="60">
        <f t="shared" si="5"/>
        <v>0</v>
      </c>
      <c r="E13" s="60">
        <f t="shared" si="5"/>
        <v>2.2737367544323206E-13</v>
      </c>
      <c r="F13" s="60">
        <f t="shared" si="5"/>
        <v>0</v>
      </c>
      <c r="G13" s="60">
        <f t="shared" si="5"/>
        <v>0</v>
      </c>
      <c r="H13" s="60">
        <f t="shared" si="5"/>
        <v>-4.5474735088646412E-13</v>
      </c>
    </row>
    <row r="14" spans="1:9" ht="15" x14ac:dyDescent="0.25">
      <c r="A14" s="45" t="s">
        <v>65</v>
      </c>
      <c r="B14" s="60">
        <f t="shared" ref="B14:H14" si="6">IF(B5,IF(B6,B4/B11,""),"")</f>
        <v>975</v>
      </c>
      <c r="C14" s="60">
        <f t="shared" si="6"/>
        <v>1365</v>
      </c>
      <c r="D14" s="60">
        <f t="shared" si="6"/>
        <v>1605</v>
      </c>
      <c r="E14" s="60">
        <f t="shared" si="6"/>
        <v>1725.0000000000002</v>
      </c>
      <c r="F14" s="60">
        <f t="shared" si="6"/>
        <v>2700</v>
      </c>
      <c r="G14" s="60">
        <f t="shared" si="6"/>
        <v>2902.5</v>
      </c>
      <c r="H14" s="60">
        <f t="shared" si="6"/>
        <v>2962.4999999999995</v>
      </c>
    </row>
    <row r="15" spans="1:9" ht="15" x14ac:dyDescent="0.25">
      <c r="A15" s="45" t="s">
        <v>66</v>
      </c>
      <c r="B15" s="60">
        <f t="shared" ref="B15:H15" si="7">IF(B5,IF(B6,B4-B14,""),"")</f>
        <v>-90</v>
      </c>
      <c r="C15" s="60">
        <f t="shared" si="7"/>
        <v>-90</v>
      </c>
      <c r="D15" s="60">
        <f t="shared" si="7"/>
        <v>-105</v>
      </c>
      <c r="E15" s="60">
        <f t="shared" si="7"/>
        <v>89.999999999999773</v>
      </c>
      <c r="F15" s="60">
        <f t="shared" si="7"/>
        <v>315</v>
      </c>
      <c r="G15" s="60">
        <f t="shared" si="7"/>
        <v>337.5</v>
      </c>
      <c r="H15" s="60">
        <f t="shared" si="7"/>
        <v>427.50000000000045</v>
      </c>
    </row>
    <row r="16" spans="1:9" ht="13.5" customHeight="1" x14ac:dyDescent="0.25">
      <c r="A16" s="46" t="s">
        <v>25</v>
      </c>
      <c r="B16" s="47">
        <f t="shared" ref="B16:H16" si="8">(B12+B11)/2</f>
        <v>0.95384615384615379</v>
      </c>
      <c r="C16" s="47">
        <f t="shared" si="8"/>
        <v>1.0050076505772707</v>
      </c>
      <c r="D16" s="47">
        <f t="shared" si="8"/>
        <v>0.99920461324318954</v>
      </c>
      <c r="E16" s="47">
        <f t="shared" si="8"/>
        <v>1.0521739130434782</v>
      </c>
      <c r="F16" s="47">
        <f t="shared" si="8"/>
        <v>1.0737179487179487</v>
      </c>
      <c r="G16" s="47">
        <f t="shared" si="8"/>
        <v>1.0724252491694353</v>
      </c>
      <c r="H16" s="47">
        <f t="shared" si="8"/>
        <v>1.0857882623705408</v>
      </c>
    </row>
    <row r="17" spans="1:8" ht="15" x14ac:dyDescent="0.2">
      <c r="A17" s="48" t="s">
        <v>71</v>
      </c>
      <c r="B17" s="49" t="str">
        <f t="shared" ref="B17:H17" si="9">IF(B7,IF(B6,IF(B16&lt;0.65,"BLACK",IF(B16&lt;0.85,"RED",IF(B16&lt;1,"YELLOW","GREEN"))),""),"")</f>
        <v>YELLOW</v>
      </c>
      <c r="C17" s="50" t="str">
        <f t="shared" si="9"/>
        <v>GREEN</v>
      </c>
      <c r="D17" s="50" t="str">
        <f t="shared" si="9"/>
        <v>YELLOW</v>
      </c>
      <c r="E17" s="50" t="str">
        <f t="shared" si="9"/>
        <v>GREEN</v>
      </c>
      <c r="F17" s="51" t="str">
        <f t="shared" si="9"/>
        <v>GREEN</v>
      </c>
      <c r="G17" s="51" t="str">
        <f t="shared" si="9"/>
        <v>GREEN</v>
      </c>
      <c r="H17" s="51" t="str">
        <f t="shared" si="9"/>
        <v>GREEN</v>
      </c>
    </row>
    <row r="18" spans="1:8" x14ac:dyDescent="0.2">
      <c r="C18" s="5"/>
      <c r="D18" s="5"/>
      <c r="E18" s="5"/>
      <c r="F18" s="5"/>
    </row>
    <row r="19" spans="1:8" x14ac:dyDescent="0.2">
      <c r="C19" s="5"/>
      <c r="D19" s="5"/>
      <c r="E19" s="5"/>
      <c r="F19" s="5"/>
    </row>
    <row r="20" spans="1:8" x14ac:dyDescent="0.2">
      <c r="C20" s="5"/>
      <c r="D20" s="5"/>
      <c r="F20" s="5"/>
    </row>
    <row r="21" spans="1:8" x14ac:dyDescent="0.2">
      <c r="C21" s="5"/>
      <c r="D21" s="5"/>
      <c r="E21" s="5"/>
      <c r="F21" s="5"/>
    </row>
    <row r="22" spans="1:8" x14ac:dyDescent="0.2">
      <c r="C22" s="5"/>
      <c r="D22" s="5"/>
      <c r="E22" s="5"/>
      <c r="F22" s="5"/>
    </row>
    <row r="23" spans="1:8" x14ac:dyDescent="0.2">
      <c r="C23" s="5"/>
      <c r="D23" s="5"/>
      <c r="E23" s="5"/>
      <c r="F23" s="5"/>
    </row>
    <row r="24" spans="1:8" x14ac:dyDescent="0.2">
      <c r="C24" s="5"/>
      <c r="D24" s="5"/>
      <c r="E24" s="5"/>
      <c r="F24" s="5"/>
    </row>
    <row r="25" spans="1:8" x14ac:dyDescent="0.2">
      <c r="C25" s="5"/>
      <c r="D25" s="5"/>
      <c r="E25" s="5"/>
      <c r="F25" s="5"/>
    </row>
    <row r="26" spans="1:8" x14ac:dyDescent="0.2">
      <c r="C26" s="5"/>
      <c r="D26" s="5"/>
      <c r="E26" s="5"/>
      <c r="F26" s="5"/>
    </row>
    <row r="27" spans="1:8" x14ac:dyDescent="0.2">
      <c r="C27" s="5"/>
      <c r="D27" s="5"/>
      <c r="E27" s="5"/>
      <c r="F27" s="5"/>
    </row>
    <row r="28" spans="1:8" x14ac:dyDescent="0.2">
      <c r="C28" s="5"/>
      <c r="D28" s="5"/>
      <c r="E28" s="5"/>
      <c r="F28" s="5"/>
    </row>
    <row r="29" spans="1:8" x14ac:dyDescent="0.2">
      <c r="C29" s="5"/>
      <c r="D29" s="5"/>
      <c r="E29" s="5"/>
      <c r="F29" s="5"/>
    </row>
    <row r="30" spans="1:8" x14ac:dyDescent="0.2">
      <c r="C30" s="5"/>
      <c r="D30" s="5"/>
      <c r="E30" s="5"/>
      <c r="F30" s="5"/>
    </row>
    <row r="31" spans="1:8" x14ac:dyDescent="0.2">
      <c r="C31" s="5"/>
      <c r="D31" s="5"/>
      <c r="E31" s="5"/>
      <c r="F31" s="5"/>
    </row>
    <row r="32" spans="1:8" x14ac:dyDescent="0.2">
      <c r="C32" s="5"/>
      <c r="D32" s="5"/>
      <c r="E32" s="5"/>
      <c r="F32" s="5"/>
    </row>
    <row r="33" spans="3:6" x14ac:dyDescent="0.2">
      <c r="C33" s="5"/>
      <c r="D33" s="5"/>
      <c r="E33" s="5"/>
      <c r="F33" s="5"/>
    </row>
    <row r="34" spans="3:6" x14ac:dyDescent="0.2">
      <c r="C34" s="5"/>
      <c r="D34" s="5"/>
      <c r="E34" s="5"/>
      <c r="F34" s="5"/>
    </row>
    <row r="35" spans="3:6" x14ac:dyDescent="0.2">
      <c r="C35" s="5"/>
      <c r="D35" s="5"/>
      <c r="E35" s="5"/>
      <c r="F35" s="5"/>
    </row>
  </sheetData>
  <sheetProtection formatCells="0" formatColumns="0" formatRows="0" insertColumns="0" insertRows="0" insertHyperlinks="0" deleteColumns="0" deleteRows="0" sort="0" autoFilter="0" pivotTables="0"/>
  <mergeCells count="1">
    <mergeCell ref="A1:H1"/>
  </mergeCells>
  <phoneticPr fontId="2" type="noConversion"/>
  <conditionalFormatting sqref="A17">
    <cfRule type="cellIs" dxfId="5" priority="1" stopIfTrue="1" operator="equal">
      <formula>"GREEN"</formula>
    </cfRule>
    <cfRule type="cellIs" dxfId="4" priority="2" stopIfTrue="1" operator="equal">
      <formula>"YELLOW"</formula>
    </cfRule>
    <cfRule type="cellIs" dxfId="3" priority="3" stopIfTrue="1" operator="equal">
      <formula>"RED"</formula>
    </cfRule>
  </conditionalFormatting>
  <conditionalFormatting sqref="B17:H17">
    <cfRule type="cellIs" dxfId="2" priority="4" stopIfTrue="1" operator="equal">
      <formula>"GREEN"</formula>
    </cfRule>
    <cfRule type="cellIs" dxfId="1" priority="5" stopIfTrue="1" operator="equal">
      <formula>"YELLOW"</formula>
    </cfRule>
    <cfRule type="cellIs" dxfId="0" priority="6" stopIfTrue="1" operator="equal">
      <formula>"RED"</formula>
    </cfRule>
  </conditionalFormatting>
  <dataValidations count="1">
    <dataValidation type="decimal" allowBlank="1" showInputMessage="1" showErrorMessage="1" error="Please enter a valid number." sqref="B4:H8" xr:uid="{00000000-0002-0000-0100-000000000000}">
      <formula1>-100000000</formula1>
      <formula2>100000000</formula2>
    </dataValidation>
  </dataValidations>
  <pageMargins left="0.75" right="0.75" top="1" bottom="1" header="0.5" footer="0.5"/>
  <pageSetup scale="53" orientation="portrait" r:id="rId1"/>
  <headerFooter alignWithMargins="0">
    <oddHeader>&amp;A</oddHeader>
    <oddFooter>Page &amp;P of &amp;N</oddFooter>
  </headerFooter>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zoomScale="77" zoomScaleNormal="77" zoomScalePageLayoutView="85" workbookViewId="0">
      <selection activeCell="AB34" sqref="AB34"/>
    </sheetView>
  </sheetViews>
  <sheetFormatPr defaultColWidth="8.85546875" defaultRowHeight="12.75" x14ac:dyDescent="0.2"/>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58A34E01316F8439D0AE3BCFE2030F9" ma:contentTypeVersion="12" ma:contentTypeDescription="Creare un nuovo documento." ma:contentTypeScope="" ma:versionID="d6dee7e4594b6ddd3cc24ec258f80364">
  <xsd:schema xmlns:xsd="http://www.w3.org/2001/XMLSchema" xmlns:xs="http://www.w3.org/2001/XMLSchema" xmlns:p="http://schemas.microsoft.com/office/2006/metadata/properties" xmlns:ns3="25379ffa-1be3-456e-9b5c-56d073d73bb0" xmlns:ns4="c1651439-6e46-4f78-9acb-4a905f92618b" targetNamespace="http://schemas.microsoft.com/office/2006/metadata/properties" ma:root="true" ma:fieldsID="4c5c6afe245a4c9dcbe0638b59defaac" ns3:_="" ns4:_="">
    <xsd:import namespace="25379ffa-1be3-456e-9b5c-56d073d73bb0"/>
    <xsd:import namespace="c1651439-6e46-4f78-9acb-4a905f92618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_activity" minOccurs="0"/>
                <xsd:element ref="ns4:MediaServiceObjectDetectorVersion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379ffa-1be3-456e-9b5c-56d073d73bb0"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1651439-6e46-4f78-9acb-4a905f92618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ystemTags" ma:index="19"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_activity xmlns="c1651439-6e46-4f78-9acb-4a905f92618b"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6C8952B8-A92A-4EC6-919A-585326AE1665}">
  <ds:schemaRefs>
    <ds:schemaRef ds:uri="http://schemas.microsoft.com/sharepoint/v3/contenttype/forms"/>
  </ds:schemaRefs>
</ds:datastoreItem>
</file>

<file path=customXml/itemProps2.xml><?xml version="1.0" encoding="utf-8"?>
<ds:datastoreItem xmlns:ds="http://schemas.openxmlformats.org/officeDocument/2006/customXml" ds:itemID="{1BF101C1-568E-4BC1-B723-8D9EE68A73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379ffa-1be3-456e-9b5c-56d073d73bb0"/>
    <ds:schemaRef ds:uri="c1651439-6e46-4f78-9acb-4a905f9261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132233-F222-492C-9D45-2E862E9A3BD7}">
  <ds:schemaRefs>
    <ds:schemaRef ds:uri="http://schemas.openxmlformats.org/package/2006/metadata/core-properties"/>
    <ds:schemaRef ds:uri="25379ffa-1be3-456e-9b5c-56d073d73bb0"/>
    <ds:schemaRef ds:uri="http://schemas.microsoft.com/office/2006/documentManagement/types"/>
    <ds:schemaRef ds:uri="http://purl.org/dc/terms/"/>
    <ds:schemaRef ds:uri="http://purl.org/dc/dcmitype/"/>
    <ds:schemaRef ds:uri="http://purl.org/dc/elements/1.1/"/>
    <ds:schemaRef ds:uri="http://schemas.microsoft.com/office/2006/metadata/properties"/>
    <ds:schemaRef ds:uri="http://schemas.microsoft.com/office/infopath/2007/PartnerControls"/>
    <ds:schemaRef ds:uri="c1651439-6e46-4f78-9acb-4a905f92618b"/>
    <ds:schemaRef ds:uri="http://www.w3.org/XML/1998/namespace"/>
  </ds:schemaRefs>
</ds:datastoreItem>
</file>

<file path=customXml/itemProps4.xml><?xml version="1.0" encoding="utf-8"?>
<ds:datastoreItem xmlns:ds="http://schemas.openxmlformats.org/officeDocument/2006/customXml" ds:itemID="{59DE95EC-569D-4A4A-A6C6-CE9D2601D3CE}">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definizioni</vt:lpstr>
      <vt:lpstr>tabella</vt:lpstr>
      <vt:lpstr>grafici</vt:lpstr>
      <vt:lpstr>tabella!Area_stampa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lastModifiedBy>CARMINE PASTORE</cp:lastModifiedBy>
  <cp:lastPrinted>2004-07-07T00:20:09Z</cp:lastPrinted>
  <dcterms:created xsi:type="dcterms:W3CDTF">2004-04-27T16:32:13Z</dcterms:created>
  <dcterms:modified xsi:type="dcterms:W3CDTF">2024-01-24T01:08:09Z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0x010100958A34E01316F8439D0AE3BCFE2030F9</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