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 Survey" sheetId="1" r:id="rId3"/>
    <sheet state="visible" name="Data" sheetId="2" r:id="rId4"/>
    <sheet state="visible" name="Charts" sheetId="3" r:id="rId5"/>
  </sheets>
  <definedNames/>
  <calcPr/>
</workbook>
</file>

<file path=xl/sharedStrings.xml><?xml version="1.0" encoding="utf-8"?>
<sst xmlns="http://schemas.openxmlformats.org/spreadsheetml/2006/main" count="129" uniqueCount="108">
  <si>
    <t>2022 Books Read</t>
  </si>
  <si>
    <t>Title</t>
  </si>
  <si>
    <t>Genre</t>
  </si>
  <si>
    <t>Pages</t>
  </si>
  <si>
    <t>Age Group</t>
  </si>
  <si>
    <t>Format</t>
  </si>
  <si>
    <t>Rating</t>
  </si>
  <si>
    <t>Month</t>
  </si>
  <si>
    <t>Type</t>
  </si>
  <si>
    <t>Year</t>
  </si>
  <si>
    <t>Gender</t>
  </si>
  <si>
    <t>Latinx</t>
  </si>
  <si>
    <t>Queer</t>
  </si>
  <si>
    <t>POC</t>
  </si>
  <si>
    <t>Rereads</t>
  </si>
  <si>
    <t>2022 Reading Statistics</t>
  </si>
  <si>
    <t>Total Books READ</t>
  </si>
  <si>
    <t>Total Pages READ</t>
  </si>
  <si>
    <t>Average Pages/Book</t>
  </si>
  <si>
    <t>Average Star Rating</t>
  </si>
  <si>
    <t>Books Read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</si>
  <si>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</si>
  <si>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</si>
  <si>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</si>
  <si>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</si>
  <si>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</si>
  <si>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</si>
  <si>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</si>
  <si>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</si>
  <si>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</si>
  <si>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</si>
  <si>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</si>
  <si>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</si>
  <si>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Books/ Month</t>
  </si>
  <si>
    <t>Total Books</t>
  </si>
  <si>
    <t>Year Published</t>
  </si>
  <si>
    <t>Classic</t>
  </si>
  <si>
    <t>N/A</t>
  </si>
  <si>
    <t>Physical</t>
  </si>
  <si>
    <t>Sci-Fi</t>
  </si>
  <si>
    <t>&lt;20's</t>
  </si>
  <si>
    <t>Ebook</t>
  </si>
  <si>
    <t>Graphic Novel</t>
  </si>
  <si>
    <t>30's</t>
  </si>
  <si>
    <t>Audiobook</t>
  </si>
  <si>
    <t>Historical</t>
  </si>
  <si>
    <t>40's</t>
  </si>
  <si>
    <t>Both</t>
  </si>
  <si>
    <t>Literary Fiction</t>
  </si>
  <si>
    <t>50's</t>
  </si>
  <si>
    <t>Nonfiction</t>
  </si>
  <si>
    <t>60's</t>
  </si>
  <si>
    <t>Romance</t>
  </si>
  <si>
    <t>70's</t>
  </si>
  <si>
    <t>Dystopian</t>
  </si>
  <si>
    <t>80's</t>
  </si>
  <si>
    <t>Adult</t>
  </si>
  <si>
    <t>Children</t>
  </si>
  <si>
    <t>90's</t>
  </si>
  <si>
    <t>NA</t>
  </si>
  <si>
    <t>Fantasy</t>
  </si>
  <si>
    <t>00's</t>
  </si>
  <si>
    <t>YA</t>
  </si>
  <si>
    <t>Poetry</t>
  </si>
  <si>
    <t>10's</t>
  </si>
  <si>
    <t xml:space="preserve">Middle </t>
  </si>
  <si>
    <t>Contemporary</t>
  </si>
  <si>
    <t>20's</t>
  </si>
  <si>
    <t>Magical Realism</t>
  </si>
  <si>
    <t>Mystery</t>
  </si>
  <si>
    <t>Page Length</t>
  </si>
  <si>
    <t>Star Rating</t>
  </si>
  <si>
    <t>&lt;100</t>
  </si>
  <si>
    <t>*</t>
  </si>
  <si>
    <t>100-199</t>
  </si>
  <si>
    <t>Author Gender</t>
  </si>
  <si>
    <t>**</t>
  </si>
  <si>
    <t>200-299</t>
  </si>
  <si>
    <t>Male</t>
  </si>
  <si>
    <t>***</t>
  </si>
  <si>
    <t>300-399</t>
  </si>
  <si>
    <t>Female</t>
  </si>
  <si>
    <t>****</t>
  </si>
  <si>
    <t>400-499</t>
  </si>
  <si>
    <t>Both/Other</t>
  </si>
  <si>
    <t>*****</t>
  </si>
  <si>
    <t>500-599</t>
  </si>
  <si>
    <t>600-699</t>
  </si>
  <si>
    <t>700-799</t>
  </si>
  <si>
    <t>Series vs Stand Alone</t>
  </si>
  <si>
    <t>800-899</t>
  </si>
  <si>
    <t>Series</t>
  </si>
  <si>
    <t>Queer Rep</t>
  </si>
  <si>
    <t>900-999</t>
  </si>
  <si>
    <t>Stand Alone</t>
  </si>
  <si>
    <t>Yes</t>
  </si>
  <si>
    <t>&lt;1000</t>
  </si>
  <si>
    <t>Companion</t>
  </si>
  <si>
    <t>No</t>
  </si>
  <si>
    <t>Latinx Rep</t>
  </si>
  <si>
    <t>DNF vs Reread</t>
  </si>
  <si>
    <t>POC Rep</t>
  </si>
  <si>
    <t>Reread</t>
  </si>
  <si>
    <t>DNF</t>
  </si>
  <si>
    <t>2022 Charts</t>
  </si>
  <si>
    <t>The Year at a Glance</t>
  </si>
  <si>
    <t>About the books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</si>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</sst>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rgb="FF000000"/>
      <name val="Calibri"/>
    </font>
    <font>
      <b/>
      <sz val="21.0"/>
      <color rgb="FF000000"/>
      <name val="Arial"/>
    </font>
    <font/>
    <font>
      <sz val="14.0"/>
      <color rgb="FF000000"/>
      <name val="Arial"/>
    </font>
    <font>
      <sz val="14.0"/>
      <color rgb="FF000000"/>
      <name val="Market square"/>
    </font>
    <font>
      <b/>
      <sz val="14.0"/>
      <color rgb="FF000000"/>
      <name val="Market square"/>
    </font>
    <font>
      <b/>
      <sz val="22.0"/>
      <color rgb="FF000000"/>
      <name val="Market square"/>
    </font>
    <font>
      <sz val="11.0"/>
      <color rgb="FF000000"/>
      <name val="Market square"/>
    </font>
    <font>
      <b/>
      <sz val="14.0"/>
      <color rgb="FF000000"/>
      <name val="Arial"/>
    </font>
    <font>
      <sz val="11.0"/>
      <name val="Calibri"/>
    </font>
    <font>
      <sz val="14.0"/>
      <name val="&quot;market square&quot;"/>
    </font>
    <font>
      <sz val="14.0"/>
      <color rgb="FF000000"/>
      <name val="&quot;market square&quot;"/>
    </font>
    <font>
      <sz val="14.0"/>
      <name val="Market square"/>
    </font>
    <font>
      <sz val="14.0"/>
      <name val="Arial"/>
    </font>
    <font>
      <sz val="11.0"/>
      <color rgb="FF000000"/>
      <name val="Book Antiqua"/>
    </font>
    <font>
      <b/>
      <sz val="11.0"/>
      <color rgb="FF000000"/>
      <name val="Book Antiqua"/>
    </font>
    <font>
      <b/>
      <sz val="16.0"/>
      <color rgb="FF000000"/>
      <name val="Market square"/>
    </font>
  </fonts>
  <fills count="6">
    <fill>
      <patternFill patternType="none"/>
    </fill>
    <fill>
      <patternFill patternType="lightGray"/>
    </fill>
    <fill>
      <patternFill patternType="solid">
        <fgColor rgb="FFCEA1F7"/>
        <bgColor rgb="FFCEA1F7"/>
      </patternFill>
    </fill>
    <fill>
      <patternFill patternType="solid">
        <fgColor rgb="FFC2E3F0"/>
        <bgColor rgb="FFC2E3F0"/>
      </patternFill>
    </fill>
    <fill>
      <patternFill patternType="solid">
        <fgColor rgb="FFF3F3F3"/>
        <bgColor rgb="FFF3F3F3"/>
      </patternFill>
    </fill>
    <fill>
      <patternFill patternType="solid">
        <fgColor rgb="FFDBB9F9"/>
        <bgColor rgb="FFDBB9F9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2" numFmtId="0" xfId="0" applyFont="1"/>
    <xf borderId="0" fillId="3" fontId="3" numFmtId="1" xfId="0" applyAlignment="1" applyFill="1" applyFont="1" applyNumberFormat="1">
      <alignment horizontal="center" readingOrder="0"/>
    </xf>
    <xf borderId="0" fillId="0" fontId="4" numFmtId="0" xfId="0" applyFont="1"/>
    <xf borderId="4" fillId="2" fontId="4" numFmtId="1" xfId="0" applyBorder="1" applyFont="1" applyNumberFormat="1"/>
    <xf borderId="4" fillId="2" fontId="4" numFmtId="14" xfId="0" applyBorder="1" applyFont="1" applyNumberFormat="1"/>
    <xf borderId="0" fillId="0" fontId="4" numFmtId="1" xfId="0" applyFont="1" applyNumberFormat="1"/>
    <xf borderId="0" fillId="0" fontId="4" numFmtId="14" xfId="0" applyFont="1" applyNumberFormat="1"/>
    <xf borderId="0" fillId="0" fontId="3" numFmtId="0" xfId="0" applyAlignment="1" applyFont="1">
      <alignment readingOrder="0"/>
    </xf>
    <xf borderId="0" fillId="0" fontId="5" numFmtId="1" xfId="0" applyFont="1" applyNumberFormat="1"/>
    <xf borderId="0" fillId="0" fontId="3" numFmtId="0" xfId="0" applyFont="1"/>
    <xf borderId="0" fillId="0" fontId="6" numFmtId="1" xfId="0" applyAlignment="1" applyFont="1" applyNumberFormat="1">
      <alignment vertical="center"/>
    </xf>
    <xf borderId="0" fillId="0" fontId="7" numFmtId="1" xfId="0" applyFont="1" applyNumberFormat="1"/>
    <xf borderId="4" fillId="3" fontId="5" numFmtId="1" xfId="0" applyBorder="1" applyFont="1" applyNumberFormat="1"/>
    <xf borderId="4" fillId="4" fontId="3" numFmtId="1" xfId="0" applyAlignment="1" applyBorder="1" applyFill="1" applyFont="1" applyNumberFormat="1">
      <alignment readingOrder="0"/>
    </xf>
    <xf borderId="0" fillId="4" fontId="4" numFmtId="1" xfId="0" applyFont="1" applyNumberFormat="1"/>
    <xf borderId="4" fillId="4" fontId="4" numFmtId="1" xfId="0" applyBorder="1" applyFont="1" applyNumberFormat="1"/>
    <xf borderId="4" fillId="4" fontId="4" numFmtId="164" xfId="0" applyBorder="1" applyFont="1" applyNumberFormat="1"/>
    <xf borderId="4" fillId="3" fontId="4" numFmtId="1" xfId="0" applyBorder="1" applyFont="1" applyNumberFormat="1"/>
    <xf borderId="0" fillId="0" fontId="4" numFmtId="9" xfId="0" applyFont="1" applyNumberFormat="1"/>
    <xf borderId="4" fillId="5" fontId="4" numFmtId="1" xfId="0" applyBorder="1" applyFill="1" applyFont="1" applyNumberFormat="1"/>
    <xf borderId="4" fillId="5" fontId="4" numFmtId="9" xfId="0" applyBorder="1" applyFont="1" applyNumberFormat="1"/>
    <xf borderId="4" fillId="3" fontId="8" numFmtId="1" xfId="0" applyAlignment="1" applyBorder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4" numFmtId="1" xfId="0" applyAlignment="1" applyFont="1" applyNumberFormat="1">
      <alignment horizontal="left"/>
    </xf>
    <xf borderId="0" fillId="0" fontId="3" numFmtId="1" xfId="0" applyAlignment="1" applyFont="1" applyNumberFormat="1">
      <alignment horizontal="left" readingOrder="0"/>
    </xf>
    <xf borderId="4" fillId="5" fontId="3" numFmtId="1" xfId="0" applyAlignment="1" applyBorder="1" applyFont="1" applyNumberFormat="1">
      <alignment readingOrder="0"/>
    </xf>
    <xf borderId="4" fillId="5" fontId="4" numFmtId="164" xfId="0" applyBorder="1" applyFont="1" applyNumberFormat="1"/>
    <xf borderId="0" fillId="3" fontId="8" numFmtId="1" xfId="0" applyAlignment="1" applyFont="1" applyNumberFormat="1">
      <alignment readingOrder="0" vertical="bottom"/>
    </xf>
    <xf borderId="0" fillId="3" fontId="9" numFmtId="1" xfId="0" applyAlignment="1" applyFont="1" applyNumberFormat="1">
      <alignment vertical="bottom"/>
    </xf>
    <xf borderId="0" fillId="3" fontId="9" numFmtId="9" xfId="0" applyAlignment="1" applyFont="1" applyNumberFormat="1">
      <alignment vertical="bottom"/>
    </xf>
    <xf borderId="0" fillId="0" fontId="10" numFmtId="1" xfId="0" applyAlignment="1" applyFont="1" applyNumberFormat="1">
      <alignment vertical="bottom"/>
    </xf>
    <xf borderId="0" fillId="0" fontId="11" numFmtId="1" xfId="0" applyAlignment="1" applyFont="1" applyNumberFormat="1">
      <alignment horizontal="right" vertical="bottom"/>
    </xf>
    <xf borderId="0" fillId="0" fontId="11" numFmtId="9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5" fontId="3" numFmtId="0" xfId="0" applyAlignment="1" applyFont="1">
      <alignment readingOrder="0" vertical="bottom"/>
    </xf>
    <xf borderId="0" fillId="5" fontId="11" numFmtId="1" xfId="0" applyAlignment="1" applyFont="1" applyNumberFormat="1">
      <alignment horizontal="right" vertical="bottom"/>
    </xf>
    <xf borderId="0" fillId="5" fontId="11" numFmtId="9" xfId="0" applyAlignment="1" applyFont="1" applyNumberFormat="1">
      <alignment horizontal="right" vertical="bottom"/>
    </xf>
    <xf borderId="0" fillId="0" fontId="9" numFmtId="1" xfId="0" applyAlignment="1" applyFont="1" applyNumberFormat="1">
      <alignment vertical="bottom"/>
    </xf>
    <xf borderId="0" fillId="0" fontId="9" numFmtId="9" xfId="0" applyAlignment="1" applyFont="1" applyNumberFormat="1">
      <alignment vertical="bottom"/>
    </xf>
    <xf borderId="0" fillId="3" fontId="8" numFmtId="0" xfId="0" applyAlignment="1" applyFont="1">
      <alignment readingOrder="0" vertical="bottom"/>
    </xf>
    <xf borderId="0" fillId="0" fontId="12" numFmtId="0" xfId="0" applyFont="1"/>
    <xf borderId="0" fillId="0" fontId="13" numFmtId="0" xfId="0" applyAlignment="1" applyFont="1">
      <alignment readingOrder="0" vertical="bottom"/>
    </xf>
    <xf borderId="0" fillId="5" fontId="3" numFmtId="1" xfId="0" applyAlignment="1" applyFont="1" applyNumberFormat="1">
      <alignment readingOrder="0" vertical="bottom"/>
    </xf>
    <xf borderId="1" fillId="5" fontId="1" numFmtId="1" xfId="0" applyAlignment="1" applyBorder="1" applyFont="1" applyNumberFormat="1">
      <alignment horizontal="center" readingOrder="0" vertical="center"/>
    </xf>
    <xf borderId="0" fillId="0" fontId="14" numFmtId="0" xfId="0" applyFont="1"/>
    <xf borderId="0" fillId="0" fontId="15" numFmtId="1" xfId="0" applyAlignment="1" applyFont="1" applyNumberFormat="1">
      <alignment horizontal="center"/>
    </xf>
    <xf borderId="1" fillId="3" fontId="16" numFmtId="1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595959"/>
                </a:solidFill>
                <a:latin typeface="Market Square"/>
              </a:defRPr>
            </a:pPr>
            <a:r>
              <a:rPr b="0" i="0" sz="1800">
                <a:solidFill>
                  <a:srgbClr val="595959"/>
                </a:solidFill>
                <a:latin typeface="Market Square"/>
              </a:rPr>
              <a:t>Books/Month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D84C6"/>
            </a:solidFill>
            <a:ln cmpd="sng">
              <a:solidFill>
                <a:srgbClr val="000000"/>
              </a:solidFill>
            </a:ln>
          </c:spPr>
          <c:cat>
            <c:strRef>
              <c:f>Data!$A$8:$A$19</c:f>
            </c:strRef>
          </c:cat>
          <c:val>
            <c:numRef>
              <c:f>Data!$B$8:$B$19</c:f>
              <c:numCache/>
            </c:numRef>
          </c:val>
        </c:ser>
        <c:axId val="1797426203"/>
        <c:axId val="1086911157"/>
      </c:barChart>
      <c:catAx>
        <c:axId val="1797426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595959"/>
                </a:solidFill>
                <a:latin typeface="Market Square"/>
              </a:defRPr>
            </a:pPr>
          </a:p>
        </c:txPr>
        <c:crossAx val="1086911157"/>
      </c:catAx>
      <c:valAx>
        <c:axId val="1086911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595959"/>
                </a:solidFill>
                <a:latin typeface="Market Square"/>
              </a:defRPr>
            </a:pPr>
          </a:p>
        </c:txPr>
        <c:crossAx val="1797426203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Market Square"/>
              </a:defRPr>
            </a:pPr>
            <a:r>
              <a:rPr b="1" i="0" sz="1800">
                <a:solidFill>
                  <a:srgbClr val="404040"/>
                </a:solidFill>
                <a:latin typeface="Market Square"/>
              </a:rPr>
              <a:t>Series</a:t>
            </a:r>
          </a:p>
        </c:rich>
      </c:tx>
      <c:overlay val="0"/>
    </c:title>
    <c:plotArea>
      <c:layout>
        <c:manualLayout>
          <c:xMode val="edge"/>
          <c:yMode val="edge"/>
          <c:x val="0.14778762029746284"/>
          <c:y val="0.2318751822688831"/>
          <c:w val="0.3933136482939633"/>
          <c:h val="0.655522747156605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AD84C6"/>
              </a:solidFill>
            </c:spPr>
          </c:dPt>
          <c:dPt>
            <c:idx val="1"/>
            <c:spPr>
              <a:solidFill>
                <a:srgbClr val="8784C7"/>
              </a:solidFill>
            </c:spPr>
          </c:dPt>
          <c:dPt>
            <c:idx val="2"/>
            <c:spPr>
              <a:solidFill>
                <a:srgbClr val="5D739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Data!$A$47:$A$49</c:f>
            </c:strRef>
          </c:cat>
          <c:val>
            <c:numRef>
              <c:f>Data!$B$47:$B$49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404040"/>
              </a:solidFill>
              <a:latin typeface="Market Square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Market Square"/>
              </a:defRPr>
            </a:pPr>
            <a:r>
              <a:rPr b="1" i="0" sz="1800">
                <a:solidFill>
                  <a:srgbClr val="404040"/>
                </a:solidFill>
                <a:latin typeface="Market Square"/>
              </a:rPr>
              <a:t>Queer Rep</a:t>
            </a:r>
          </a:p>
        </c:rich>
      </c:tx>
      <c:overlay val="0"/>
    </c:title>
    <c:plotArea>
      <c:layout>
        <c:manualLayout>
          <c:xMode val="edge"/>
          <c:yMode val="edge"/>
          <c:x val="0.14778762029746284"/>
          <c:y val="0.2318751822688831"/>
          <c:w val="0.3933136482939633"/>
          <c:h val="0.655522747156605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AD84C6"/>
              </a:solidFill>
            </c:spPr>
          </c:dPt>
          <c:dPt>
            <c:idx val="1"/>
            <c:spPr>
              <a:solidFill>
                <a:srgbClr val="8784C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Data!$E$48:$E$49</c:f>
            </c:strRef>
          </c:cat>
          <c:val>
            <c:numRef>
              <c:f>Data!$F$48:$F$49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404040"/>
              </a:solidFill>
              <a:latin typeface="Market Square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Market Square"/>
              </a:defRPr>
            </a:pPr>
            <a:r>
              <a:rPr b="1" i="0" sz="1800">
                <a:solidFill>
                  <a:srgbClr val="404040"/>
                </a:solidFill>
                <a:latin typeface="Market Square"/>
              </a:rPr>
              <a:t>Latinx Rep</a:t>
            </a:r>
          </a:p>
        </c:rich>
      </c:tx>
      <c:overlay val="0"/>
    </c:title>
    <c:plotArea>
      <c:layout>
        <c:manualLayout>
          <c:xMode val="edge"/>
          <c:yMode val="edge"/>
          <c:x val="0.14778762029746284"/>
          <c:y val="0.2318751822688831"/>
          <c:w val="0.3933136482939633"/>
          <c:h val="0.655522747156605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AD84C6"/>
              </a:solidFill>
            </c:spPr>
          </c:dPt>
          <c:dPt>
            <c:idx val="1"/>
            <c:spPr>
              <a:solidFill>
                <a:srgbClr val="8784C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Data!$I$52:$I$53</c:f>
            </c:strRef>
          </c:cat>
          <c:val>
            <c:numRef>
              <c:f>Data!$J$52:$J$53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404040"/>
              </a:solidFill>
              <a:latin typeface="Market Square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Market Square"/>
              </a:defRPr>
            </a:pPr>
            <a:r>
              <a:rPr b="1" i="0" sz="1800">
                <a:solidFill>
                  <a:srgbClr val="404040"/>
                </a:solidFill>
                <a:latin typeface="Market Square"/>
              </a:rPr>
              <a:t>Genre</a:t>
            </a:r>
          </a:p>
        </c:rich>
      </c:tx>
      <c:overlay val="0"/>
    </c:title>
    <c:plotArea>
      <c:layout>
        <c:manualLayout>
          <c:xMode val="edge"/>
          <c:yMode val="edge"/>
          <c:x val="0.14778762029746284"/>
          <c:y val="0.2318751822688831"/>
          <c:w val="0.3933136482939633"/>
          <c:h val="0.655522747156605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AD84C6"/>
              </a:solidFill>
            </c:spPr>
          </c:dPt>
          <c:dPt>
            <c:idx val="1"/>
            <c:spPr>
              <a:solidFill>
                <a:srgbClr val="8784C7"/>
              </a:solidFill>
            </c:spPr>
          </c:dPt>
          <c:dPt>
            <c:idx val="2"/>
            <c:spPr>
              <a:solidFill>
                <a:srgbClr val="5D739A"/>
              </a:solidFill>
            </c:spPr>
          </c:dPt>
          <c:dPt>
            <c:idx val="3"/>
            <c:spPr>
              <a:solidFill>
                <a:srgbClr val="6997AF"/>
              </a:solidFill>
            </c:spPr>
          </c:dPt>
          <c:dPt>
            <c:idx val="4"/>
            <c:spPr>
              <a:solidFill>
                <a:srgbClr val="84ACB6"/>
              </a:solidFill>
            </c:spPr>
          </c:dPt>
          <c:dPt>
            <c:idx val="5"/>
            <c:spPr>
              <a:solidFill>
                <a:srgbClr val="6F8183"/>
              </a:solidFill>
            </c:spPr>
          </c:dPt>
          <c:dPt>
            <c:idx val="6"/>
            <c:spPr>
              <a:solidFill>
                <a:srgbClr val="684F77"/>
              </a:solidFill>
            </c:spPr>
          </c:dPt>
          <c:dPt>
            <c:idx val="7"/>
            <c:spPr>
              <a:solidFill>
                <a:srgbClr val="514F77"/>
              </a:solidFill>
            </c:spPr>
          </c:dPt>
          <c:dPt>
            <c:idx val="8"/>
            <c:spPr>
              <a:solidFill>
                <a:srgbClr val="38455C"/>
              </a:solidFill>
            </c:spPr>
          </c:dPt>
          <c:dPt>
            <c:idx val="9"/>
            <c:spPr>
              <a:solidFill>
                <a:srgbClr val="3F5B69"/>
              </a:solidFill>
            </c:spPr>
          </c:dPt>
          <c:dPt>
            <c:idx val="10"/>
            <c:spPr>
              <a:solidFill>
                <a:srgbClr val="4F676D"/>
              </a:solidFill>
            </c:spPr>
          </c:dPt>
          <c:dPt>
            <c:idx val="11"/>
            <c:spPr>
              <a:solidFill>
                <a:srgbClr val="434D4F"/>
              </a:solidFill>
            </c:spPr>
          </c:dPt>
          <c:dPt>
            <c:idx val="12"/>
            <c:spPr>
              <a:solidFill>
                <a:srgbClr val="BD9DD1"/>
              </a:solidFill>
            </c:spPr>
          </c:dPt>
          <c:dPt>
            <c:idx val="13"/>
            <c:spPr>
              <a:solidFill>
                <a:srgbClr val="9F9DD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Data!$A$24:$A$37</c:f>
            </c:strRef>
          </c:cat>
          <c:val>
            <c:numRef>
              <c:f>Data!$B$24:$B$37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Market Square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Market Square"/>
              </a:defRPr>
            </a:pPr>
            <a:r>
              <a:rPr b="1" i="0" sz="1800">
                <a:solidFill>
                  <a:srgbClr val="404040"/>
                </a:solidFill>
                <a:latin typeface="Market Square"/>
              </a:rPr>
              <a:t>Format</a:t>
            </a:r>
          </a:p>
        </c:rich>
      </c:tx>
      <c:overlay val="0"/>
    </c:title>
    <c:plotArea>
      <c:layout>
        <c:manualLayout>
          <c:xMode val="edge"/>
          <c:yMode val="edge"/>
          <c:x val="0.14778762029746284"/>
          <c:y val="0.2318751822688831"/>
          <c:w val="0.3933136482939633"/>
          <c:h val="0.655522747156605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AD84C6"/>
              </a:solidFill>
            </c:spPr>
          </c:dPt>
          <c:dPt>
            <c:idx val="1"/>
            <c:spPr>
              <a:solidFill>
                <a:srgbClr val="8784C7"/>
              </a:solidFill>
            </c:spPr>
          </c:dPt>
          <c:dPt>
            <c:idx val="2"/>
            <c:spPr>
              <a:solidFill>
                <a:srgbClr val="5D739A"/>
              </a:solidFill>
            </c:spPr>
          </c:dPt>
          <c:dPt>
            <c:idx val="3"/>
            <c:spPr>
              <a:solidFill>
                <a:srgbClr val="6997A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Data!$I$24:$I$27</c:f>
            </c:strRef>
          </c:cat>
          <c:val>
            <c:numRef>
              <c:f>Data!$J$24:$J$27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404040"/>
              </a:solidFill>
              <a:latin typeface="Market Square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595959"/>
                </a:solidFill>
                <a:latin typeface="Market Square"/>
              </a:defRPr>
            </a:pPr>
            <a:r>
              <a:rPr b="0" i="0" sz="1800">
                <a:solidFill>
                  <a:srgbClr val="595959"/>
                </a:solidFill>
                <a:latin typeface="Market Square"/>
              </a:rPr>
              <a:t>Star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D84C6"/>
            </a:solidFill>
            <a:ln cmpd="sng">
              <a:solidFill>
                <a:srgbClr val="000000"/>
              </a:solidFill>
            </a:ln>
          </c:spPr>
          <c:cat>
            <c:strRef>
              <c:f>Data!$E$39:$E$43</c:f>
            </c:strRef>
          </c:cat>
          <c:val>
            <c:numRef>
              <c:f>Data!$F$39:$F$43</c:f>
              <c:numCache/>
            </c:numRef>
          </c:val>
        </c:ser>
        <c:axId val="530024128"/>
        <c:axId val="213955448"/>
      </c:barChart>
      <c:catAx>
        <c:axId val="53002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595959"/>
                </a:solidFill>
                <a:latin typeface="Market Square"/>
              </a:defRPr>
            </a:pPr>
          </a:p>
        </c:txPr>
        <c:crossAx val="213955448"/>
      </c:catAx>
      <c:valAx>
        <c:axId val="213955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002412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595959"/>
                </a:solidFill>
                <a:latin typeface="Market Square"/>
              </a:defRPr>
            </a:pPr>
            <a:r>
              <a:rPr b="0" i="0" sz="1800">
                <a:solidFill>
                  <a:srgbClr val="595959"/>
                </a:solidFill>
                <a:latin typeface="Market Square"/>
              </a:rPr>
              <a:t>Page Length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D84C6"/>
            </a:solidFill>
            <a:ln cmpd="sng">
              <a:solidFill>
                <a:srgbClr val="000000"/>
              </a:solidFill>
            </a:ln>
          </c:spPr>
          <c:cat>
            <c:strRef>
              <c:f>Data!$I$38:$I$48</c:f>
            </c:strRef>
          </c:cat>
          <c:val>
            <c:numRef>
              <c:f>Data!$J$38:$J$48</c:f>
              <c:numCache/>
            </c:numRef>
          </c:val>
        </c:ser>
        <c:axId val="1022518596"/>
        <c:axId val="623376847"/>
      </c:barChart>
      <c:catAx>
        <c:axId val="1022518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200">
                <a:solidFill>
                  <a:srgbClr val="595959"/>
                </a:solidFill>
                <a:latin typeface="Market Square"/>
              </a:defRPr>
            </a:pPr>
          </a:p>
        </c:txPr>
        <c:crossAx val="623376847"/>
      </c:catAx>
      <c:valAx>
        <c:axId val="623376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2518596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Market Square"/>
              </a:defRPr>
            </a:pPr>
            <a:r>
              <a:rPr b="1" i="0" sz="1800">
                <a:solidFill>
                  <a:srgbClr val="404040"/>
                </a:solidFill>
                <a:latin typeface="Market Square"/>
              </a:rPr>
              <a:t>Age Range</a:t>
            </a:r>
          </a:p>
        </c:rich>
      </c:tx>
      <c:overlay val="0"/>
    </c:title>
    <c:plotArea>
      <c:layout>
        <c:manualLayout>
          <c:xMode val="edge"/>
          <c:yMode val="edge"/>
          <c:x val="0.14778762029746284"/>
          <c:y val="0.2318751822688831"/>
          <c:w val="0.3933136482939633"/>
          <c:h val="0.655522747156605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AD84C6"/>
              </a:solidFill>
            </c:spPr>
          </c:dPt>
          <c:dPt>
            <c:idx val="1"/>
            <c:spPr>
              <a:solidFill>
                <a:srgbClr val="8784C7"/>
              </a:solidFill>
            </c:spPr>
          </c:dPt>
          <c:dPt>
            <c:idx val="2"/>
            <c:spPr>
              <a:solidFill>
                <a:srgbClr val="5D739A"/>
              </a:solidFill>
            </c:spPr>
          </c:dPt>
          <c:dPt>
            <c:idx val="3"/>
            <c:spPr>
              <a:solidFill>
                <a:srgbClr val="6997A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Data!$I$31:$I$34</c:f>
            </c:strRef>
          </c:cat>
          <c:val>
            <c:numRef>
              <c:f>Data!$J$31:$J$34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404040"/>
              </a:solidFill>
              <a:latin typeface="Market Square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Market Square"/>
              </a:defRPr>
            </a:pPr>
            <a:r>
              <a:rPr b="1" i="0" sz="1800">
                <a:solidFill>
                  <a:srgbClr val="404040"/>
                </a:solidFill>
                <a:latin typeface="Market Square"/>
              </a:rPr>
              <a:t>Rereads</a:t>
            </a:r>
          </a:p>
        </c:rich>
      </c:tx>
      <c:overlay val="0"/>
    </c:title>
    <c:plotArea>
      <c:layout>
        <c:manualLayout>
          <c:xMode val="edge"/>
          <c:yMode val="edge"/>
          <c:x val="0.14778762029746284"/>
          <c:y val="0.2318751822688831"/>
          <c:w val="0.3933136482939633"/>
          <c:h val="0.655522747156605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AD84C6"/>
              </a:solidFill>
            </c:spPr>
          </c:dPt>
          <c:dPt>
            <c:idx val="1"/>
            <c:spPr>
              <a:solidFill>
                <a:srgbClr val="8784C7"/>
              </a:solidFill>
            </c:spPr>
          </c:dPt>
          <c:dPt>
            <c:idx val="2"/>
            <c:spPr>
              <a:solidFill>
                <a:srgbClr val="5D739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Data!$A$53:$A$55</c:f>
            </c:strRef>
          </c:cat>
          <c:val>
            <c:numRef>
              <c:f>Data!$B$53:$B$55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404040"/>
              </a:solidFill>
              <a:latin typeface="Market Square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Market Square"/>
              </a:defRPr>
            </a:pPr>
            <a:r>
              <a:rPr b="1" i="0" sz="1800">
                <a:solidFill>
                  <a:srgbClr val="404040"/>
                </a:solidFill>
                <a:latin typeface="Market Square"/>
              </a:rPr>
              <a:t>Author Gender</a:t>
            </a:r>
          </a:p>
        </c:rich>
      </c:tx>
      <c:overlay val="0"/>
    </c:title>
    <c:plotArea>
      <c:layout>
        <c:manualLayout>
          <c:xMode val="edge"/>
          <c:yMode val="edge"/>
          <c:x val="0.14778762029746284"/>
          <c:y val="0.2318751822688831"/>
          <c:w val="0.3933136482939633"/>
          <c:h val="0.655522747156605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AD84C6"/>
              </a:solidFill>
            </c:spPr>
          </c:dPt>
          <c:dPt>
            <c:idx val="1"/>
            <c:spPr>
              <a:solidFill>
                <a:srgbClr val="8784C7"/>
              </a:solidFill>
            </c:spPr>
          </c:dPt>
          <c:dPt>
            <c:idx val="2"/>
            <c:spPr>
              <a:solidFill>
                <a:srgbClr val="5D739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Data!$A$41:$A$43</c:f>
            </c:strRef>
          </c:cat>
          <c:val>
            <c:numRef>
              <c:f>Data!$B$41:$B$43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404040"/>
              </a:solidFill>
              <a:latin typeface="Market Square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Market Square"/>
              </a:defRPr>
            </a:pPr>
            <a:r>
              <a:rPr b="1" i="0" sz="1800">
                <a:solidFill>
                  <a:srgbClr val="404040"/>
                </a:solidFill>
                <a:latin typeface="Market Square"/>
              </a:rPr>
              <a:t>POC Rep</a:t>
            </a:r>
          </a:p>
        </c:rich>
      </c:tx>
      <c:overlay val="0"/>
    </c:title>
    <c:plotArea>
      <c:layout>
        <c:manualLayout>
          <c:xMode val="edge"/>
          <c:yMode val="edge"/>
          <c:x val="0.14778762029746284"/>
          <c:y val="0.2318751822688831"/>
          <c:w val="0.3933136482939633"/>
          <c:h val="0.655522747156605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AD84C6"/>
              </a:solidFill>
            </c:spPr>
          </c:dPt>
          <c:dPt>
            <c:idx val="1"/>
            <c:spPr>
              <a:solidFill>
                <a:srgbClr val="8784C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Data!$E$53:$E$54</c:f>
            </c:strRef>
          </c:cat>
          <c:val>
            <c:numRef>
              <c:f>Data!$F$53:$F$54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404040"/>
              </a:solidFill>
              <a:latin typeface="Market Square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image" Target="../media/image4.png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66675</xdr:rowOff>
    </xdr:from>
    <xdr:ext cx="1333500" cy="7239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0</xdr:row>
      <xdr:rowOff>19050</xdr:rowOff>
    </xdr:from>
    <xdr:ext cx="1495425" cy="7810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0</xdr:row>
      <xdr:rowOff>0</xdr:rowOff>
    </xdr:from>
    <xdr:ext cx="523875" cy="7620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3</xdr:row>
      <xdr:rowOff>180975</xdr:rowOff>
    </xdr:from>
    <xdr:ext cx="4724400" cy="272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20</xdr:row>
      <xdr:rowOff>0</xdr:rowOff>
    </xdr:from>
    <xdr:ext cx="4714875" cy="3219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133350</xdr:colOff>
      <xdr:row>20</xdr:row>
      <xdr:rowOff>19050</xdr:rowOff>
    </xdr:from>
    <xdr:ext cx="4876800" cy="3181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152400</xdr:colOff>
      <xdr:row>3</xdr:row>
      <xdr:rowOff>180975</xdr:rowOff>
    </xdr:from>
    <xdr:ext cx="4391025" cy="27241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219075</xdr:colOff>
      <xdr:row>51</xdr:row>
      <xdr:rowOff>190500</xdr:rowOff>
    </xdr:from>
    <xdr:ext cx="4876800" cy="3219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123825</xdr:colOff>
      <xdr:row>35</xdr:row>
      <xdr:rowOff>209550</xdr:rowOff>
    </xdr:from>
    <xdr:ext cx="4876800" cy="3181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219075</xdr:colOff>
      <xdr:row>36</xdr:row>
      <xdr:rowOff>9525</xdr:rowOff>
    </xdr:from>
    <xdr:ext cx="4876800" cy="3181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142875</xdr:colOff>
      <xdr:row>51</xdr:row>
      <xdr:rowOff>180975</xdr:rowOff>
    </xdr:from>
    <xdr:ext cx="4876800" cy="3181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</xdr:col>
      <xdr:colOff>142875</xdr:colOff>
      <xdr:row>67</xdr:row>
      <xdr:rowOff>152400</xdr:rowOff>
    </xdr:from>
    <xdr:ext cx="4876800" cy="3181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142875</xdr:colOff>
      <xdr:row>67</xdr:row>
      <xdr:rowOff>171450</xdr:rowOff>
    </xdr:from>
    <xdr:ext cx="4876800" cy="31813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142875</xdr:colOff>
      <xdr:row>83</xdr:row>
      <xdr:rowOff>171450</xdr:rowOff>
    </xdr:from>
    <xdr:ext cx="4876800" cy="31813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142875</xdr:colOff>
      <xdr:row>83</xdr:row>
      <xdr:rowOff>123825</xdr:rowOff>
    </xdr:from>
    <xdr:ext cx="4876800" cy="31813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723900</xdr:colOff>
      <xdr:row>0</xdr:row>
      <xdr:rowOff>38100</xdr:rowOff>
    </xdr:from>
    <xdr:ext cx="714375" cy="762000"/>
    <xdr:pic>
      <xdr:nvPicPr>
        <xdr:cNvPr id="0" name="image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EA1F7"/>
    <pageSetUpPr/>
  </sheetPr>
  <sheetViews>
    <sheetView workbookViewId="0"/>
  </sheetViews>
  <sheetFormatPr customHeight="1" defaultColWidth="14.43" defaultRowHeight="15.0"/>
  <cols>
    <col customWidth="1" min="1" max="1" width="41.0"/>
    <col customWidth="1" min="2" max="2" width="19.14"/>
    <col customWidth="1" min="3" max="3" width="8.71"/>
    <col customWidth="1" min="4" max="5" width="13.71"/>
    <col customWidth="1" min="6" max="6" width="8.71"/>
    <col customWidth="1" min="7" max="7" width="8.57"/>
    <col customWidth="1" min="8" max="8" width="15.71"/>
    <col customWidth="1" min="9" max="9" width="7.14"/>
    <col customWidth="1" min="10" max="10" width="10.0"/>
    <col customWidth="1" min="11" max="11" width="8.29"/>
    <col customWidth="1" min="12" max="12" width="8.57"/>
    <col customWidth="1" min="13" max="13" width="6.86"/>
    <col customWidth="1" min="14" max="14" width="11.29"/>
    <col customWidth="1" min="15" max="20" width="8.86"/>
    <col customWidth="1" min="21" max="21" width="0.43"/>
    <col customWidth="1" min="22" max="26" width="8.86"/>
  </cols>
  <sheetData>
    <row r="1" ht="6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</row>
    <row r="2" ht="18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.0" customHeight="1">
      <c r="A3" s="7"/>
      <c r="B3" s="7"/>
      <c r="C3" s="7"/>
      <c r="D3" s="7"/>
      <c r="E3" s="7"/>
      <c r="F3" s="7"/>
      <c r="G3" s="8"/>
      <c r="H3" s="8"/>
      <c r="I3" s="7"/>
      <c r="J3" s="7"/>
      <c r="K3" s="7"/>
      <c r="L3" s="7"/>
      <c r="M3" s="7"/>
      <c r="N3" s="7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8.75" customHeight="1">
      <c r="A4" s="9"/>
      <c r="B4" s="9"/>
      <c r="C4" s="9"/>
      <c r="D4" s="9"/>
      <c r="E4" s="9"/>
      <c r="F4" s="9"/>
      <c r="G4" s="10"/>
      <c r="H4" s="10"/>
      <c r="I4" s="9"/>
      <c r="J4" s="9"/>
      <c r="K4" s="9"/>
      <c r="L4" s="6"/>
      <c r="M4" s="6"/>
      <c r="N4" s="6"/>
      <c r="O4" s="6"/>
      <c r="P4" s="6"/>
      <c r="Q4" s="6"/>
      <c r="R4" s="11"/>
      <c r="S4" s="6"/>
      <c r="T4" s="6"/>
      <c r="U4" s="6"/>
      <c r="V4" s="6"/>
      <c r="W4" s="6"/>
      <c r="X4" s="6"/>
      <c r="Y4" s="6"/>
    </row>
    <row r="5" ht="18.75" customHeight="1">
      <c r="A5" s="12"/>
      <c r="B5" s="9"/>
      <c r="C5" s="9"/>
      <c r="D5" s="9"/>
      <c r="E5" s="9"/>
      <c r="F5" s="9"/>
      <c r="G5" s="10"/>
      <c r="H5" s="10"/>
      <c r="I5" s="9"/>
      <c r="J5" s="9"/>
      <c r="K5" s="9"/>
      <c r="L5" s="6"/>
      <c r="M5" s="6"/>
      <c r="N5" s="6"/>
      <c r="O5" s="6"/>
      <c r="P5" s="11"/>
      <c r="Q5" s="11"/>
      <c r="R5" s="6"/>
      <c r="S5" s="6"/>
      <c r="T5" s="6"/>
      <c r="U5" s="6"/>
      <c r="V5" s="6"/>
      <c r="W5" s="6"/>
      <c r="X5" s="6"/>
      <c r="Y5" s="6"/>
    </row>
    <row r="6" ht="18.75" customHeight="1">
      <c r="A6" s="9"/>
      <c r="B6" s="9"/>
      <c r="C6" s="9"/>
      <c r="D6" s="9"/>
      <c r="E6" s="9"/>
      <c r="F6" s="9"/>
      <c r="G6" s="10"/>
      <c r="H6" s="10"/>
      <c r="I6" s="9"/>
      <c r="J6" s="9"/>
      <c r="K6" s="9"/>
      <c r="L6" s="6"/>
      <c r="M6" s="6"/>
      <c r="N6" s="6"/>
      <c r="O6" s="6"/>
      <c r="P6" s="11"/>
      <c r="Q6" s="11"/>
      <c r="R6" s="6"/>
      <c r="S6" s="6"/>
      <c r="T6" s="6"/>
      <c r="U6" s="6"/>
      <c r="V6" s="6"/>
      <c r="W6" s="6"/>
      <c r="X6" s="6"/>
      <c r="Y6" s="6"/>
    </row>
    <row r="7" ht="18.75" customHeight="1">
      <c r="A7" s="9"/>
      <c r="B7" s="9"/>
      <c r="C7" s="9"/>
      <c r="D7" s="9"/>
      <c r="E7" s="9"/>
      <c r="F7" s="9"/>
      <c r="G7" s="10"/>
      <c r="H7" s="10"/>
      <c r="I7" s="9"/>
      <c r="J7" s="9"/>
      <c r="K7" s="9"/>
      <c r="L7" s="6"/>
      <c r="M7" s="6"/>
      <c r="N7" s="6"/>
      <c r="O7" s="6"/>
      <c r="P7" s="11"/>
      <c r="Q7" s="11"/>
      <c r="R7" s="11"/>
      <c r="S7" s="6"/>
      <c r="T7" s="6"/>
      <c r="U7" s="6"/>
      <c r="V7" s="6"/>
      <c r="W7" s="6"/>
      <c r="X7" s="6"/>
      <c r="Y7" s="6"/>
    </row>
    <row r="8" ht="18.75" customHeight="1">
      <c r="A8" s="9"/>
      <c r="B8" s="9"/>
      <c r="C8" s="9"/>
      <c r="D8" s="9"/>
      <c r="E8" s="9"/>
      <c r="F8" s="9"/>
      <c r="G8" s="10"/>
      <c r="H8" s="10"/>
      <c r="I8" s="9"/>
      <c r="J8" s="9"/>
      <c r="K8" s="9"/>
      <c r="L8" s="6"/>
      <c r="M8" s="6"/>
      <c r="N8" s="6"/>
      <c r="O8" s="6"/>
      <c r="P8" s="6"/>
      <c r="Q8" s="6"/>
      <c r="R8" s="11"/>
      <c r="S8" s="6"/>
      <c r="T8" s="6"/>
      <c r="U8" s="6"/>
      <c r="V8" s="6"/>
      <c r="W8" s="6"/>
      <c r="X8" s="6"/>
      <c r="Y8" s="6"/>
    </row>
    <row r="9" ht="18.75" customHeight="1">
      <c r="A9" s="9"/>
      <c r="B9" s="9"/>
      <c r="C9" s="9"/>
      <c r="D9" s="9"/>
      <c r="E9" s="9"/>
      <c r="F9" s="9"/>
      <c r="G9" s="10"/>
      <c r="H9" s="10"/>
      <c r="I9" s="9"/>
      <c r="J9" s="9"/>
      <c r="K9" s="9"/>
      <c r="L9" s="6"/>
      <c r="M9" s="6"/>
      <c r="N9" s="6"/>
      <c r="O9" s="6"/>
      <c r="P9" s="6"/>
      <c r="Q9" s="6"/>
      <c r="R9" s="11"/>
      <c r="S9" s="6"/>
      <c r="T9" s="6"/>
      <c r="U9" s="6"/>
      <c r="V9" s="6"/>
      <c r="W9" s="6"/>
      <c r="X9" s="6"/>
      <c r="Y9" s="6"/>
    </row>
    <row r="10" ht="18.75" customHeight="1">
      <c r="A10" s="9"/>
      <c r="B10" s="9"/>
      <c r="C10" s="9"/>
      <c r="D10" s="9"/>
      <c r="E10" s="9"/>
      <c r="F10" s="9"/>
      <c r="G10" s="10"/>
      <c r="H10" s="10"/>
      <c r="I10" s="9"/>
      <c r="J10" s="9"/>
      <c r="K10" s="9"/>
      <c r="L10" s="6"/>
      <c r="M10" s="6"/>
      <c r="N10" s="6"/>
      <c r="O10" s="6"/>
      <c r="P10" s="6"/>
      <c r="Q10" s="6"/>
      <c r="R10" s="11"/>
      <c r="S10" s="6"/>
      <c r="T10" s="6"/>
      <c r="U10" s="6"/>
      <c r="V10" s="6"/>
      <c r="W10" s="6"/>
      <c r="X10" s="6"/>
      <c r="Y10" s="6"/>
    </row>
    <row r="11" ht="18.75" customHeight="1">
      <c r="A11" s="9"/>
      <c r="B11" s="9"/>
      <c r="C11" s="9"/>
      <c r="D11" s="9"/>
      <c r="E11" s="9"/>
      <c r="F11" s="9"/>
      <c r="G11" s="10"/>
      <c r="H11" s="10"/>
      <c r="I11" s="9"/>
      <c r="J11" s="9"/>
      <c r="K11" s="9"/>
      <c r="L11" s="6"/>
      <c r="M11" s="6"/>
      <c r="N11" s="6"/>
      <c r="O11" s="6"/>
      <c r="P11" s="11"/>
      <c r="Q11" s="11"/>
      <c r="R11" s="6"/>
      <c r="S11" s="6"/>
      <c r="T11" s="6"/>
      <c r="U11" s="6"/>
      <c r="V11" s="6"/>
      <c r="W11" s="6"/>
      <c r="X11" s="6"/>
      <c r="Y11" s="6"/>
    </row>
    <row r="12" ht="18.75" customHeight="1">
      <c r="A12" s="9"/>
      <c r="B12" s="9"/>
      <c r="C12" s="9"/>
      <c r="D12" s="9"/>
      <c r="E12" s="9"/>
      <c r="F12" s="9"/>
      <c r="G12" s="10"/>
      <c r="H12" s="10"/>
      <c r="I12" s="9"/>
      <c r="J12" s="9"/>
      <c r="K12" s="9"/>
      <c r="L12" s="6"/>
      <c r="M12" s="6"/>
      <c r="N12" s="6"/>
      <c r="O12" s="6"/>
      <c r="P12" s="11"/>
      <c r="Q12" s="11"/>
      <c r="R12" s="6"/>
      <c r="S12" s="6"/>
      <c r="T12" s="6"/>
      <c r="U12" s="6"/>
      <c r="V12" s="6"/>
      <c r="W12" s="6"/>
      <c r="X12" s="6"/>
      <c r="Y12" s="6"/>
    </row>
    <row r="13" ht="18.75" customHeight="1">
      <c r="A13" s="9"/>
      <c r="B13" s="9"/>
      <c r="C13" s="9"/>
      <c r="D13" s="9"/>
      <c r="E13" s="9"/>
      <c r="F13" s="9"/>
      <c r="G13" s="10"/>
      <c r="H13" s="10"/>
      <c r="I13" s="9"/>
      <c r="J13" s="9"/>
      <c r="K13" s="9"/>
      <c r="L13" s="6"/>
      <c r="M13" s="6"/>
      <c r="N13" s="6"/>
      <c r="O13" s="6"/>
      <c r="P13" s="6"/>
      <c r="Q13" s="6"/>
      <c r="R13" s="11"/>
      <c r="S13" s="6"/>
      <c r="T13" s="6"/>
      <c r="U13" s="6"/>
      <c r="V13" s="6"/>
      <c r="W13" s="6"/>
      <c r="X13" s="6"/>
      <c r="Y13" s="6"/>
    </row>
    <row r="14" ht="18.75" customHeight="1">
      <c r="A14" s="9"/>
      <c r="B14" s="9"/>
      <c r="C14" s="9"/>
      <c r="D14" s="9"/>
      <c r="E14" s="9"/>
      <c r="F14" s="9"/>
      <c r="G14" s="10"/>
      <c r="H14" s="10"/>
      <c r="I14" s="9"/>
      <c r="J14" s="9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8.75" customHeight="1">
      <c r="A15" s="9"/>
      <c r="B15" s="9"/>
      <c r="C15" s="9"/>
      <c r="D15" s="9"/>
      <c r="E15" s="9"/>
      <c r="F15" s="9"/>
      <c r="G15" s="10"/>
      <c r="H15" s="10"/>
      <c r="I15" s="9"/>
      <c r="J15" s="9"/>
      <c r="K15" s="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75" customHeight="1">
      <c r="A16" s="9"/>
      <c r="B16" s="9"/>
      <c r="C16" s="9"/>
      <c r="D16" s="9"/>
      <c r="E16" s="9"/>
      <c r="F16" s="9"/>
      <c r="G16" s="10"/>
      <c r="H16" s="10"/>
      <c r="I16" s="9"/>
      <c r="J16" s="9"/>
      <c r="K16" s="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75" customHeight="1">
      <c r="A17" s="9"/>
      <c r="B17" s="9"/>
      <c r="C17" s="9"/>
      <c r="D17" s="9"/>
      <c r="E17" s="9"/>
      <c r="F17" s="9"/>
      <c r="G17" s="10"/>
      <c r="H17" s="10"/>
      <c r="I17" s="9"/>
      <c r="J17" s="9"/>
      <c r="K17" s="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>
      <c r="A18" s="9"/>
      <c r="B18" s="9"/>
      <c r="C18" s="9"/>
      <c r="D18" s="9"/>
      <c r="E18" s="9"/>
      <c r="F18" s="9"/>
      <c r="G18" s="10"/>
      <c r="H18" s="10"/>
      <c r="I18" s="9"/>
      <c r="J18" s="9"/>
      <c r="K18" s="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>
      <c r="A19" s="12"/>
      <c r="B19" s="9"/>
      <c r="C19" s="9"/>
      <c r="D19" s="9"/>
      <c r="E19" s="9"/>
      <c r="F19" s="9"/>
      <c r="G19" s="10"/>
      <c r="H19" s="10"/>
      <c r="I19" s="9"/>
      <c r="J19" s="9"/>
      <c r="K19" s="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>
      <c r="A20" s="9"/>
      <c r="B20" s="9"/>
      <c r="C20" s="9"/>
      <c r="D20" s="9"/>
      <c r="E20" s="9"/>
      <c r="F20" s="9"/>
      <c r="G20" s="10"/>
      <c r="H20" s="10"/>
      <c r="I20" s="9"/>
      <c r="J20" s="9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75" customHeight="1">
      <c r="A21" s="9"/>
      <c r="B21" s="9"/>
      <c r="C21" s="9"/>
      <c r="D21" s="9"/>
      <c r="E21" s="9"/>
      <c r="F21" s="9"/>
      <c r="G21" s="10"/>
      <c r="H21" s="10"/>
      <c r="I21" s="9"/>
      <c r="J21" s="9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75" customHeight="1">
      <c r="A22" s="9"/>
      <c r="B22" s="9"/>
      <c r="C22" s="9"/>
      <c r="D22" s="9"/>
      <c r="E22" s="9"/>
      <c r="F22" s="9"/>
      <c r="G22" s="10"/>
      <c r="H22" s="10"/>
      <c r="I22" s="9"/>
      <c r="J22" s="9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75" customHeight="1">
      <c r="A23" s="9"/>
      <c r="B23" s="9"/>
      <c r="C23" s="9"/>
      <c r="D23" s="9"/>
      <c r="E23" s="9"/>
      <c r="F23" s="9"/>
      <c r="G23" s="10"/>
      <c r="H23" s="10"/>
      <c r="I23" s="9"/>
      <c r="J23" s="9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75" customHeight="1">
      <c r="A24" s="9"/>
      <c r="B24" s="9"/>
      <c r="C24" s="9"/>
      <c r="D24" s="9"/>
      <c r="E24" s="9"/>
      <c r="F24" s="9"/>
      <c r="G24" s="10"/>
      <c r="H24" s="10"/>
      <c r="I24" s="9"/>
      <c r="J24" s="9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75" customHeight="1">
      <c r="A25" s="9"/>
      <c r="B25" s="9"/>
      <c r="C25" s="9"/>
      <c r="D25" s="9"/>
      <c r="E25" s="9"/>
      <c r="F25" s="9"/>
      <c r="G25" s="10"/>
      <c r="H25" s="10"/>
      <c r="I25" s="9"/>
      <c r="J25" s="9"/>
      <c r="K25" s="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>
      <c r="A26" s="9"/>
      <c r="B26" s="9"/>
      <c r="C26" s="9"/>
      <c r="D26" s="9"/>
      <c r="E26" s="9"/>
      <c r="F26" s="9"/>
      <c r="G26" s="10"/>
      <c r="H26" s="10"/>
      <c r="I26" s="9"/>
      <c r="J26" s="9"/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75" customHeight="1">
      <c r="A27" s="9"/>
      <c r="B27" s="9"/>
      <c r="C27" s="9"/>
      <c r="D27" s="9"/>
      <c r="E27" s="9"/>
      <c r="F27" s="9"/>
      <c r="G27" s="10"/>
      <c r="H27" s="10"/>
      <c r="I27" s="9"/>
      <c r="J27" s="9"/>
      <c r="K27" s="9"/>
      <c r="L27" s="6"/>
      <c r="M27" s="6"/>
      <c r="N27" s="6"/>
      <c r="O27" s="6"/>
      <c r="P27" s="6"/>
      <c r="Q27" s="13"/>
      <c r="R27" s="13"/>
      <c r="S27" s="13"/>
      <c r="T27" s="13"/>
      <c r="U27" s="13"/>
      <c r="V27" s="13"/>
      <c r="W27" s="13"/>
      <c r="X27" s="13"/>
      <c r="Y27" s="13"/>
      <c r="Z27" s="6"/>
    </row>
    <row r="28" ht="18.75" customHeight="1">
      <c r="A28" s="9"/>
      <c r="B28" s="9"/>
      <c r="C28" s="9"/>
      <c r="D28" s="9"/>
      <c r="E28" s="9"/>
      <c r="F28" s="9"/>
      <c r="G28" s="10"/>
      <c r="H28" s="10"/>
      <c r="I28" s="9"/>
      <c r="J28" s="9"/>
      <c r="K28" s="9"/>
      <c r="L28" s="6"/>
      <c r="M28" s="6"/>
      <c r="N28" s="6"/>
      <c r="O28" s="6"/>
      <c r="P28" s="6"/>
      <c r="Q28" s="13"/>
      <c r="R28" s="13"/>
      <c r="S28" s="13"/>
      <c r="T28" s="13"/>
      <c r="U28" s="13"/>
      <c r="V28" s="13"/>
      <c r="W28" s="13"/>
      <c r="X28" s="13"/>
      <c r="Y28" s="13"/>
      <c r="Z28" s="6"/>
    </row>
    <row r="29" ht="18.75" customHeight="1">
      <c r="A29" s="9"/>
      <c r="B29" s="9"/>
      <c r="C29" s="9"/>
      <c r="D29" s="9"/>
      <c r="E29" s="9"/>
      <c r="F29" s="9"/>
      <c r="G29" s="10"/>
      <c r="H29" s="10"/>
      <c r="I29" s="9"/>
      <c r="J29" s="9"/>
      <c r="K29" s="9"/>
      <c r="L29" s="6"/>
      <c r="M29" s="6"/>
      <c r="N29" s="6"/>
      <c r="O29" s="6"/>
      <c r="P29" s="6"/>
      <c r="Q29" s="13"/>
      <c r="R29" s="11"/>
      <c r="S29" s="13"/>
      <c r="T29" s="13"/>
      <c r="U29" s="13"/>
      <c r="V29" s="13"/>
      <c r="W29" s="13"/>
      <c r="X29" s="13"/>
      <c r="Y29" s="13"/>
      <c r="Z29" s="6"/>
    </row>
    <row r="30" ht="18.75" customHeight="1">
      <c r="A30" s="9"/>
      <c r="B30" s="9"/>
      <c r="C30" s="9"/>
      <c r="D30" s="9"/>
      <c r="E30" s="9"/>
      <c r="F30" s="9"/>
      <c r="G30" s="10"/>
      <c r="H30" s="10"/>
      <c r="I30" s="9"/>
      <c r="J30" s="9"/>
      <c r="K30" s="9"/>
      <c r="L30" s="6"/>
      <c r="M30" s="6"/>
      <c r="N30" s="6"/>
      <c r="O30" s="6"/>
      <c r="P30" s="6"/>
      <c r="Q30" s="11"/>
      <c r="R30" s="11"/>
      <c r="S30" s="13"/>
      <c r="T30" s="13"/>
      <c r="U30" s="13"/>
      <c r="V30" s="13"/>
      <c r="W30" s="13"/>
      <c r="X30" s="13"/>
      <c r="Y30" s="13"/>
      <c r="Z30" s="6"/>
    </row>
    <row r="31" ht="18.75" customHeight="1">
      <c r="A31" s="9"/>
      <c r="B31" s="9"/>
      <c r="C31" s="9"/>
      <c r="D31" s="9"/>
      <c r="E31" s="9"/>
      <c r="F31" s="9"/>
      <c r="G31" s="10"/>
      <c r="H31" s="10"/>
      <c r="I31" s="9"/>
      <c r="J31" s="9"/>
      <c r="K31" s="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75" customHeight="1">
      <c r="A32" s="9"/>
      <c r="B32" s="9"/>
      <c r="C32" s="9"/>
      <c r="D32" s="9"/>
      <c r="E32" s="9"/>
      <c r="F32" s="9"/>
      <c r="G32" s="10"/>
      <c r="H32" s="10"/>
      <c r="I32" s="9"/>
      <c r="J32" s="9"/>
      <c r="K32" s="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75" customHeight="1">
      <c r="A33" s="9"/>
      <c r="B33" s="9"/>
      <c r="C33" s="9"/>
      <c r="D33" s="9"/>
      <c r="E33" s="9"/>
      <c r="F33" s="9"/>
      <c r="G33" s="10"/>
      <c r="H33" s="10"/>
      <c r="I33" s="9"/>
      <c r="J33" s="9"/>
      <c r="K33" s="9"/>
      <c r="L33" s="6"/>
      <c r="M33" s="6"/>
      <c r="N33" s="6"/>
      <c r="O33" s="6"/>
      <c r="P33" s="6"/>
      <c r="Q33" s="13"/>
      <c r="R33" s="13"/>
      <c r="S33" s="13"/>
      <c r="T33" s="13"/>
      <c r="U33" s="13"/>
      <c r="V33" s="13"/>
      <c r="W33" s="13"/>
      <c r="X33" s="13"/>
      <c r="Y33" s="13"/>
      <c r="Z33" s="6"/>
    </row>
    <row r="34" ht="18.75" customHeight="1">
      <c r="A34" s="9"/>
      <c r="B34" s="9"/>
      <c r="C34" s="9"/>
      <c r="D34" s="9"/>
      <c r="E34" s="9"/>
      <c r="F34" s="9"/>
      <c r="G34" s="10"/>
      <c r="H34" s="10"/>
      <c r="I34" s="9"/>
      <c r="J34" s="9"/>
      <c r="K34" s="9"/>
      <c r="L34" s="6"/>
      <c r="M34" s="6"/>
      <c r="N34" s="6"/>
      <c r="O34" s="6"/>
      <c r="P34" s="6"/>
      <c r="Q34" s="11"/>
      <c r="R34" s="11"/>
      <c r="S34" s="6"/>
      <c r="T34" s="6"/>
      <c r="U34" s="6"/>
      <c r="V34" s="6"/>
      <c r="W34" s="6"/>
      <c r="X34" s="6"/>
      <c r="Y34" s="6"/>
      <c r="Z34" s="6"/>
    </row>
    <row r="35" ht="18.75" customHeight="1">
      <c r="A35" s="9"/>
      <c r="B35" s="9"/>
      <c r="C35" s="9"/>
      <c r="D35" s="9"/>
      <c r="E35" s="9"/>
      <c r="F35" s="9"/>
      <c r="G35" s="10"/>
      <c r="H35" s="10"/>
      <c r="I35" s="9"/>
      <c r="J35" s="9"/>
      <c r="K35" s="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75" customHeight="1">
      <c r="A36" s="9"/>
      <c r="B36" s="9"/>
      <c r="C36" s="9"/>
      <c r="D36" s="9"/>
      <c r="E36" s="9"/>
      <c r="F36" s="9"/>
      <c r="G36" s="10"/>
      <c r="H36" s="10"/>
      <c r="I36" s="9"/>
      <c r="J36" s="9"/>
      <c r="K36" s="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75" customHeight="1">
      <c r="A37" s="9"/>
      <c r="B37" s="9"/>
      <c r="C37" s="9"/>
      <c r="D37" s="9"/>
      <c r="E37" s="9"/>
      <c r="F37" s="9"/>
      <c r="G37" s="10"/>
      <c r="H37" s="10"/>
      <c r="I37" s="9"/>
      <c r="J37" s="9"/>
      <c r="K37" s="9"/>
      <c r="L37" s="6"/>
      <c r="M37" s="6"/>
      <c r="N37" s="6"/>
      <c r="O37" s="6"/>
      <c r="P37" s="6"/>
      <c r="Q37" s="11"/>
      <c r="R37" s="11"/>
      <c r="S37" s="6"/>
      <c r="T37" s="6"/>
      <c r="U37" s="6"/>
      <c r="V37" s="6"/>
      <c r="W37" s="6"/>
      <c r="X37" s="6"/>
      <c r="Y37" s="6"/>
      <c r="Z37" s="6"/>
    </row>
    <row r="38" ht="18.75" customHeight="1">
      <c r="A38" s="9"/>
      <c r="B38" s="9"/>
      <c r="C38" s="9"/>
      <c r="D38" s="9"/>
      <c r="E38" s="9"/>
      <c r="F38" s="9"/>
      <c r="G38" s="10"/>
      <c r="H38" s="10"/>
      <c r="I38" s="9"/>
      <c r="J38" s="9"/>
      <c r="K38" s="9"/>
      <c r="L38" s="6"/>
      <c r="M38" s="6"/>
      <c r="N38" s="6"/>
      <c r="O38" s="6"/>
      <c r="P38" s="6"/>
      <c r="Q38" s="13"/>
      <c r="R38" s="13"/>
      <c r="S38" s="13"/>
      <c r="T38" s="13"/>
      <c r="U38" s="13"/>
      <c r="V38" s="13"/>
      <c r="W38" s="13"/>
      <c r="X38" s="13"/>
      <c r="Y38" s="13"/>
      <c r="Z38" s="6"/>
    </row>
    <row r="39" ht="18.75" customHeight="1">
      <c r="A39" s="9"/>
      <c r="B39" s="9"/>
      <c r="C39" s="9"/>
      <c r="D39" s="9"/>
      <c r="E39" s="9"/>
      <c r="F39" s="9"/>
      <c r="G39" s="10"/>
      <c r="H39" s="10"/>
      <c r="I39" s="9"/>
      <c r="J39" s="9"/>
      <c r="K39" s="9"/>
      <c r="L39" s="6"/>
      <c r="M39" s="6"/>
      <c r="N39" s="6"/>
      <c r="O39" s="6"/>
      <c r="P39" s="6"/>
      <c r="Q39" s="11"/>
      <c r="R39" s="11"/>
      <c r="S39" s="6"/>
      <c r="T39" s="6"/>
      <c r="U39" s="6"/>
      <c r="V39" s="6"/>
      <c r="W39" s="6"/>
      <c r="X39" s="6"/>
      <c r="Y39" s="6"/>
      <c r="Z39" s="6"/>
    </row>
    <row r="40" ht="18.75" customHeight="1">
      <c r="A40" s="9"/>
      <c r="B40" s="9"/>
      <c r="C40" s="9"/>
      <c r="D40" s="9"/>
      <c r="E40" s="9"/>
      <c r="F40" s="9"/>
      <c r="G40" s="10"/>
      <c r="H40" s="10"/>
      <c r="I40" s="9"/>
      <c r="J40" s="9"/>
      <c r="K40" s="9"/>
      <c r="L40" s="6"/>
      <c r="M40" s="6"/>
      <c r="N40" s="6"/>
      <c r="O40" s="6"/>
      <c r="P40" s="6"/>
      <c r="Q40" s="11"/>
      <c r="R40" s="11"/>
      <c r="S40" s="13"/>
      <c r="T40" s="13"/>
      <c r="U40" s="13"/>
      <c r="V40" s="13"/>
      <c r="W40" s="13"/>
      <c r="X40" s="13"/>
      <c r="Y40" s="13"/>
      <c r="Z40" s="6"/>
    </row>
    <row r="41" ht="18.75" customHeight="1">
      <c r="A41" s="9"/>
      <c r="B41" s="9"/>
      <c r="C41" s="9"/>
      <c r="D41" s="9"/>
      <c r="E41" s="9"/>
      <c r="F41" s="9"/>
      <c r="G41" s="10"/>
      <c r="H41" s="10"/>
      <c r="I41" s="9"/>
      <c r="J41" s="9"/>
      <c r="K41" s="9"/>
      <c r="L41" s="6"/>
      <c r="M41" s="6"/>
      <c r="N41" s="6"/>
      <c r="O41" s="6"/>
      <c r="P41" s="6"/>
      <c r="Q41" s="11"/>
      <c r="R41" s="11"/>
      <c r="S41" s="13"/>
      <c r="T41" s="13"/>
      <c r="U41" s="13"/>
      <c r="V41" s="13"/>
      <c r="W41" s="13"/>
      <c r="X41" s="13"/>
      <c r="Y41" s="13"/>
      <c r="Z41" s="6"/>
    </row>
    <row r="42" ht="18.75" customHeight="1">
      <c r="A42" s="9"/>
      <c r="B42" s="9"/>
      <c r="C42" s="9"/>
      <c r="D42" s="9"/>
      <c r="E42" s="9"/>
      <c r="F42" s="9"/>
      <c r="G42" s="10"/>
      <c r="H42" s="10"/>
      <c r="I42" s="9"/>
      <c r="J42" s="9"/>
      <c r="K42" s="9"/>
      <c r="L42" s="6"/>
      <c r="M42" s="6"/>
      <c r="N42" s="6"/>
      <c r="O42" s="6"/>
      <c r="P42" s="6"/>
      <c r="Q42" s="11"/>
      <c r="R42" s="11"/>
      <c r="S42" s="13"/>
      <c r="T42" s="13"/>
      <c r="U42" s="13"/>
      <c r="V42" s="13"/>
      <c r="W42" s="13"/>
      <c r="X42" s="13"/>
      <c r="Y42" s="13"/>
      <c r="Z42" s="6"/>
    </row>
    <row r="43" ht="18.75" customHeight="1">
      <c r="A43" s="9"/>
      <c r="B43" s="9"/>
      <c r="C43" s="9"/>
      <c r="D43" s="9"/>
      <c r="E43" s="9"/>
      <c r="F43" s="9"/>
      <c r="G43" s="10"/>
      <c r="H43" s="10"/>
      <c r="I43" s="9"/>
      <c r="J43" s="9"/>
      <c r="K43" s="9"/>
      <c r="L43" s="6"/>
      <c r="M43" s="6"/>
      <c r="N43" s="6"/>
      <c r="O43" s="6"/>
      <c r="P43" s="6"/>
      <c r="Q43" s="11"/>
      <c r="R43" s="11"/>
      <c r="S43" s="13"/>
      <c r="T43" s="13"/>
      <c r="U43" s="13"/>
      <c r="V43" s="13"/>
      <c r="W43" s="13"/>
      <c r="X43" s="13"/>
      <c r="Y43" s="13"/>
      <c r="Z43" s="6"/>
    </row>
    <row r="44" ht="18.75" customHeight="1">
      <c r="A44" s="9"/>
      <c r="B44" s="9"/>
      <c r="C44" s="9"/>
      <c r="D44" s="9"/>
      <c r="E44" s="9"/>
      <c r="F44" s="9"/>
      <c r="G44" s="10"/>
      <c r="H44" s="10"/>
      <c r="I44" s="9"/>
      <c r="J44" s="9"/>
      <c r="K44" s="9"/>
      <c r="L44" s="6"/>
      <c r="M44" s="6"/>
      <c r="N44" s="6"/>
      <c r="O44" s="6"/>
      <c r="P44" s="6"/>
      <c r="Q44" s="11"/>
      <c r="R44" s="11"/>
      <c r="S44" s="13"/>
      <c r="T44" s="13"/>
      <c r="U44" s="13"/>
      <c r="V44" s="13"/>
      <c r="W44" s="13"/>
      <c r="X44" s="13"/>
      <c r="Y44" s="13"/>
      <c r="Z44" s="6"/>
    </row>
    <row r="45" ht="18.75" customHeight="1">
      <c r="A45" s="9"/>
      <c r="B45" s="9"/>
      <c r="C45" s="9"/>
      <c r="D45" s="9"/>
      <c r="E45" s="9"/>
      <c r="F45" s="9"/>
      <c r="G45" s="10"/>
      <c r="H45" s="10"/>
      <c r="I45" s="9"/>
      <c r="J45" s="9"/>
      <c r="K45" s="9"/>
      <c r="L45" s="6"/>
      <c r="M45" s="6"/>
      <c r="N45" s="6"/>
      <c r="O45" s="6"/>
      <c r="P45" s="6"/>
      <c r="Q45" s="11"/>
      <c r="R45" s="11"/>
      <c r="S45" s="6"/>
      <c r="T45" s="6"/>
      <c r="U45" s="6"/>
      <c r="V45" s="6"/>
      <c r="W45" s="6"/>
      <c r="X45" s="6"/>
      <c r="Y45" s="6"/>
      <c r="Z45" s="6"/>
    </row>
    <row r="46" ht="18.75" customHeight="1">
      <c r="A46" s="9"/>
      <c r="B46" s="9"/>
      <c r="C46" s="9"/>
      <c r="D46" s="9"/>
      <c r="E46" s="9"/>
      <c r="F46" s="9"/>
      <c r="G46" s="10"/>
      <c r="H46" s="10"/>
      <c r="I46" s="9"/>
      <c r="J46" s="9"/>
      <c r="K46" s="9"/>
      <c r="L46" s="6"/>
      <c r="M46" s="6"/>
      <c r="N46" s="6"/>
      <c r="O46" s="6"/>
      <c r="P46" s="6"/>
      <c r="Q46" s="13"/>
      <c r="R46" s="13"/>
      <c r="S46" s="13"/>
      <c r="T46" s="13"/>
      <c r="U46" s="13"/>
      <c r="V46" s="13"/>
      <c r="W46" s="13"/>
      <c r="X46" s="13"/>
      <c r="Y46" s="13"/>
      <c r="Z46" s="6"/>
    </row>
    <row r="47" ht="18.75" customHeight="1">
      <c r="A47" s="9"/>
      <c r="B47" s="9"/>
      <c r="C47" s="9"/>
      <c r="D47" s="9"/>
      <c r="E47" s="9"/>
      <c r="F47" s="9"/>
      <c r="G47" s="10"/>
      <c r="H47" s="10"/>
      <c r="I47" s="9"/>
      <c r="J47" s="9"/>
      <c r="K47" s="9"/>
      <c r="L47" s="6"/>
      <c r="M47" s="6"/>
      <c r="N47" s="6"/>
      <c r="O47" s="6"/>
      <c r="P47" s="6"/>
      <c r="Q47" s="11"/>
      <c r="R47" s="11"/>
      <c r="S47" s="13"/>
      <c r="T47" s="13"/>
      <c r="U47" s="13"/>
      <c r="V47" s="13"/>
      <c r="W47" s="13"/>
      <c r="X47" s="13"/>
      <c r="Y47" s="13"/>
      <c r="Z47" s="6"/>
    </row>
    <row r="48" ht="18.75" customHeight="1">
      <c r="A48" s="9"/>
      <c r="B48" s="9"/>
      <c r="C48" s="9"/>
      <c r="D48" s="9"/>
      <c r="E48" s="9"/>
      <c r="F48" s="9"/>
      <c r="G48" s="10"/>
      <c r="H48" s="10"/>
      <c r="I48" s="9"/>
      <c r="J48" s="9"/>
      <c r="K48" s="9"/>
      <c r="L48" s="6"/>
      <c r="M48" s="6"/>
      <c r="N48" s="6"/>
      <c r="O48" s="6"/>
      <c r="P48" s="6"/>
      <c r="Q48" s="13"/>
      <c r="R48" s="13"/>
      <c r="S48" s="13"/>
      <c r="T48" s="13"/>
      <c r="U48" s="13"/>
      <c r="V48" s="13"/>
      <c r="W48" s="13"/>
      <c r="X48" s="13"/>
      <c r="Y48" s="13"/>
      <c r="Z48" s="6"/>
    </row>
    <row r="49" ht="18.75" customHeight="1">
      <c r="A49" s="9"/>
      <c r="B49" s="9"/>
      <c r="C49" s="9"/>
      <c r="D49" s="9"/>
      <c r="E49" s="9"/>
      <c r="F49" s="9"/>
      <c r="G49" s="10"/>
      <c r="H49" s="10"/>
      <c r="I49" s="9"/>
      <c r="J49" s="9"/>
      <c r="K49" s="9"/>
      <c r="L49" s="6"/>
      <c r="M49" s="6"/>
      <c r="N49" s="6"/>
      <c r="O49" s="6"/>
      <c r="P49" s="6"/>
      <c r="Q49" s="11"/>
      <c r="R49" s="11"/>
      <c r="S49" s="11"/>
      <c r="T49" s="6"/>
      <c r="U49" s="6"/>
      <c r="V49" s="6"/>
      <c r="W49" s="6"/>
      <c r="X49" s="6"/>
      <c r="Y49" s="6"/>
      <c r="Z49" s="6"/>
    </row>
    <row r="50" ht="18.75" customHeight="1">
      <c r="A50" s="12"/>
      <c r="B50" s="9"/>
      <c r="C50" s="9"/>
      <c r="D50" s="9"/>
      <c r="E50" s="9"/>
      <c r="F50" s="9"/>
      <c r="G50" s="10"/>
      <c r="H50" s="10"/>
      <c r="I50" s="9"/>
      <c r="J50" s="9"/>
      <c r="K50" s="9"/>
      <c r="L50" s="6"/>
      <c r="M50" s="6"/>
      <c r="N50" s="6"/>
      <c r="O50" s="6"/>
      <c r="P50" s="6"/>
      <c r="Q50" s="11"/>
      <c r="R50" s="11"/>
      <c r="S50" s="6"/>
      <c r="T50" s="6"/>
      <c r="U50" s="6"/>
      <c r="V50" s="6"/>
      <c r="W50" s="6"/>
      <c r="X50" s="6"/>
      <c r="Y50" s="6"/>
      <c r="Z50" s="6"/>
    </row>
    <row r="51" ht="18.75" customHeight="1">
      <c r="A51" s="9"/>
      <c r="B51" s="9"/>
      <c r="C51" s="9"/>
      <c r="D51" s="9"/>
      <c r="E51" s="9"/>
      <c r="F51" s="9"/>
      <c r="G51" s="10"/>
      <c r="H51" s="10"/>
      <c r="I51" s="9"/>
      <c r="J51" s="9"/>
      <c r="K51" s="9"/>
      <c r="L51" s="6"/>
      <c r="M51" s="6"/>
      <c r="N51" s="6"/>
      <c r="O51" s="6"/>
      <c r="P51" s="6"/>
      <c r="Q51" s="11"/>
      <c r="R51" s="11"/>
      <c r="S51" s="6"/>
      <c r="T51" s="6"/>
      <c r="U51" s="6"/>
      <c r="V51" s="6"/>
      <c r="W51" s="6"/>
      <c r="X51" s="6"/>
      <c r="Y51" s="6"/>
      <c r="Z51" s="6"/>
    </row>
    <row r="52" ht="18.75" customHeight="1">
      <c r="A52" s="9"/>
      <c r="B52" s="9"/>
      <c r="C52" s="9"/>
      <c r="D52" s="9"/>
      <c r="E52" s="9"/>
      <c r="F52" s="9"/>
      <c r="G52" s="10"/>
      <c r="H52" s="10"/>
      <c r="I52" s="9"/>
      <c r="J52" s="9"/>
      <c r="K52" s="9"/>
      <c r="L52" s="6"/>
      <c r="M52" s="6"/>
      <c r="N52" s="6"/>
      <c r="O52" s="6"/>
      <c r="P52" s="6"/>
      <c r="Q52" s="11"/>
      <c r="R52" s="11"/>
      <c r="S52" s="6"/>
      <c r="T52" s="6"/>
      <c r="U52" s="6"/>
      <c r="V52" s="6"/>
      <c r="W52" s="6"/>
      <c r="X52" s="6"/>
      <c r="Y52" s="6"/>
      <c r="Z52" s="6"/>
    </row>
    <row r="53" ht="18.75" customHeight="1">
      <c r="A53" s="9"/>
      <c r="B53" s="9"/>
      <c r="C53" s="9"/>
      <c r="D53" s="9"/>
      <c r="E53" s="9"/>
      <c r="F53" s="9"/>
      <c r="G53" s="10"/>
      <c r="H53" s="10"/>
      <c r="I53" s="9"/>
      <c r="J53" s="9"/>
      <c r="K53" s="9"/>
      <c r="L53" s="6"/>
      <c r="M53" s="6"/>
      <c r="N53" s="6"/>
      <c r="O53" s="6"/>
      <c r="P53" s="6"/>
      <c r="Q53" s="13"/>
      <c r="R53" s="13"/>
      <c r="S53" s="13"/>
      <c r="T53" s="13"/>
      <c r="U53" s="13"/>
      <c r="V53" s="13"/>
      <c r="W53" s="13"/>
      <c r="X53" s="13"/>
      <c r="Y53" s="13"/>
      <c r="Z53" s="6"/>
    </row>
    <row r="54" ht="18.75" customHeight="1">
      <c r="A54" s="9"/>
      <c r="B54" s="9"/>
      <c r="C54" s="9"/>
      <c r="D54" s="9"/>
      <c r="E54" s="9"/>
      <c r="F54" s="9"/>
      <c r="G54" s="10"/>
      <c r="H54" s="10"/>
      <c r="I54" s="9"/>
      <c r="J54" s="9"/>
      <c r="K54" s="9"/>
      <c r="L54" s="6"/>
      <c r="M54" s="6"/>
      <c r="N54" s="6"/>
      <c r="O54" s="6"/>
      <c r="P54" s="6"/>
      <c r="Q54" s="13"/>
      <c r="R54" s="13"/>
      <c r="S54" s="13"/>
      <c r="T54" s="13"/>
      <c r="U54" s="13"/>
      <c r="V54" s="13"/>
      <c r="W54" s="13"/>
      <c r="X54" s="13"/>
      <c r="Y54" s="13"/>
      <c r="Z54" s="6"/>
    </row>
    <row r="55" ht="18.75" customHeight="1">
      <c r="A55" s="9"/>
      <c r="B55" s="9"/>
      <c r="C55" s="9"/>
      <c r="D55" s="9"/>
      <c r="E55" s="9"/>
      <c r="F55" s="9"/>
      <c r="G55" s="10"/>
      <c r="H55" s="10"/>
      <c r="I55" s="9"/>
      <c r="J55" s="9"/>
      <c r="K55" s="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75" customHeight="1">
      <c r="A56" s="9"/>
      <c r="B56" s="9"/>
      <c r="C56" s="9"/>
      <c r="D56" s="9"/>
      <c r="E56" s="9"/>
      <c r="F56" s="9"/>
      <c r="G56" s="10"/>
      <c r="H56" s="10"/>
      <c r="I56" s="9"/>
      <c r="J56" s="9"/>
      <c r="K56" s="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75" customHeight="1">
      <c r="A57" s="9"/>
      <c r="B57" s="9"/>
      <c r="C57" s="9"/>
      <c r="D57" s="9"/>
      <c r="E57" s="9"/>
      <c r="F57" s="9"/>
      <c r="G57" s="10"/>
      <c r="H57" s="10"/>
      <c r="I57" s="9"/>
      <c r="J57" s="9"/>
      <c r="K57" s="9"/>
      <c r="L57" s="6"/>
      <c r="M57" s="6"/>
      <c r="N57" s="6"/>
      <c r="O57" s="6"/>
      <c r="P57" s="6"/>
      <c r="Q57" s="13"/>
      <c r="R57" s="13"/>
      <c r="S57" s="13"/>
      <c r="T57" s="13"/>
      <c r="U57" s="13"/>
      <c r="V57" s="13"/>
      <c r="W57" s="13"/>
      <c r="X57" s="13"/>
      <c r="Y57" s="13"/>
      <c r="Z57" s="6"/>
    </row>
    <row r="58" ht="18.75" customHeight="1">
      <c r="A58" s="9"/>
      <c r="B58" s="9"/>
      <c r="C58" s="9"/>
      <c r="D58" s="9"/>
      <c r="E58" s="9"/>
      <c r="F58" s="9"/>
      <c r="G58" s="10"/>
      <c r="H58" s="10"/>
      <c r="I58" s="9"/>
      <c r="J58" s="9"/>
      <c r="K58" s="9"/>
      <c r="L58" s="6"/>
      <c r="M58" s="6"/>
      <c r="N58" s="6"/>
      <c r="O58" s="6"/>
      <c r="P58" s="6"/>
      <c r="Q58" s="13"/>
      <c r="R58" s="13"/>
      <c r="S58" s="13"/>
      <c r="T58" s="13"/>
      <c r="U58" s="13"/>
      <c r="V58" s="13"/>
      <c r="W58" s="13"/>
      <c r="X58" s="13"/>
      <c r="Y58" s="13"/>
      <c r="Z58" s="6"/>
    </row>
    <row r="59" ht="18.75" customHeight="1">
      <c r="A59" s="9"/>
      <c r="B59" s="9"/>
      <c r="C59" s="9"/>
      <c r="D59" s="9"/>
      <c r="E59" s="9"/>
      <c r="F59" s="9"/>
      <c r="G59" s="10"/>
      <c r="H59" s="10"/>
      <c r="I59" s="9"/>
      <c r="J59" s="9"/>
      <c r="K59" s="9"/>
      <c r="L59" s="6"/>
      <c r="M59" s="6"/>
      <c r="N59" s="6"/>
      <c r="O59" s="6"/>
      <c r="P59" s="6"/>
      <c r="Q59" s="11"/>
      <c r="R59" s="11"/>
      <c r="S59" s="6"/>
      <c r="T59" s="6"/>
      <c r="U59" s="6"/>
      <c r="V59" s="6"/>
      <c r="W59" s="6"/>
      <c r="X59" s="6"/>
      <c r="Y59" s="6"/>
      <c r="Z59" s="6"/>
    </row>
    <row r="60" ht="18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3"/>
      <c r="R61" s="13"/>
      <c r="S61" s="13"/>
      <c r="T61" s="13"/>
      <c r="U61" s="13"/>
      <c r="V61" s="13"/>
      <c r="W61" s="13"/>
      <c r="X61" s="13"/>
      <c r="Y61" s="13"/>
      <c r="Z61" s="6"/>
    </row>
    <row r="62" ht="18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3"/>
      <c r="R62" s="13"/>
      <c r="S62" s="13"/>
      <c r="T62" s="13"/>
      <c r="U62" s="13"/>
      <c r="V62" s="13"/>
      <c r="W62" s="13"/>
      <c r="X62" s="13"/>
      <c r="Y62" s="13"/>
      <c r="Z62" s="6"/>
    </row>
    <row r="63" ht="18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3"/>
      <c r="R67" s="13"/>
      <c r="S67" s="13"/>
      <c r="T67" s="13"/>
      <c r="U67" s="13"/>
      <c r="V67" s="13"/>
      <c r="W67" s="13"/>
      <c r="X67" s="13"/>
      <c r="Y67" s="13"/>
      <c r="Z67" s="6"/>
    </row>
    <row r="68" ht="18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3"/>
      <c r="R68" s="13"/>
      <c r="S68" s="13"/>
      <c r="T68" s="13"/>
      <c r="U68" s="13"/>
      <c r="V68" s="13"/>
      <c r="W68" s="13"/>
      <c r="X68" s="13"/>
      <c r="Y68" s="13"/>
      <c r="Z68" s="6"/>
    </row>
    <row r="69" ht="18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3"/>
      <c r="R69" s="13"/>
      <c r="S69" s="13"/>
      <c r="T69" s="13"/>
      <c r="U69" s="13"/>
      <c r="V69" s="13"/>
      <c r="W69" s="13"/>
      <c r="X69" s="13"/>
      <c r="Y69" s="13"/>
      <c r="Z69" s="6"/>
    </row>
    <row r="70" ht="18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3"/>
      <c r="R70" s="13"/>
      <c r="S70" s="13"/>
      <c r="T70" s="13"/>
      <c r="U70" s="13"/>
      <c r="V70" s="13"/>
      <c r="W70" s="13"/>
      <c r="X70" s="13"/>
      <c r="Y70" s="13"/>
      <c r="Z70" s="6"/>
    </row>
    <row r="71" ht="18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3"/>
      <c r="R71" s="13"/>
      <c r="S71" s="13"/>
      <c r="T71" s="13"/>
      <c r="U71" s="13"/>
      <c r="V71" s="13"/>
      <c r="W71" s="13"/>
      <c r="X71" s="13"/>
      <c r="Y71" s="13"/>
      <c r="Z71" s="6"/>
    </row>
    <row r="72" ht="18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13"/>
      <c r="R72" s="13"/>
      <c r="S72" s="13"/>
      <c r="T72" s="13"/>
      <c r="U72" s="13"/>
      <c r="V72" s="13"/>
      <c r="W72" s="13"/>
      <c r="X72" s="13"/>
      <c r="Y72" s="13"/>
      <c r="Z72" s="6"/>
    </row>
    <row r="73" ht="18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1"/>
      <c r="R73" s="11"/>
      <c r="S73" s="13"/>
      <c r="T73" s="13"/>
      <c r="U73" s="13"/>
      <c r="V73" s="13"/>
      <c r="W73" s="13"/>
      <c r="X73" s="13"/>
      <c r="Y73" s="13"/>
      <c r="Z73" s="6"/>
    </row>
    <row r="74" ht="18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3"/>
      <c r="R74" s="13"/>
      <c r="S74" s="13"/>
      <c r="T74" s="13"/>
      <c r="U74" s="13"/>
      <c r="V74" s="13"/>
      <c r="W74" s="13"/>
      <c r="X74" s="13"/>
      <c r="Y74" s="13"/>
      <c r="Z74" s="6"/>
    </row>
    <row r="75" ht="18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13"/>
      <c r="R78" s="13"/>
      <c r="S78" s="13"/>
      <c r="T78" s="13"/>
      <c r="U78" s="13"/>
      <c r="V78" s="13"/>
      <c r="W78" s="13"/>
      <c r="X78" s="13"/>
      <c r="Y78" s="13"/>
      <c r="Z78" s="6"/>
    </row>
    <row r="79" ht="18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13"/>
      <c r="R79" s="13"/>
      <c r="S79" s="13"/>
      <c r="T79" s="13"/>
      <c r="U79" s="13"/>
      <c r="V79" s="13"/>
      <c r="W79" s="13"/>
      <c r="X79" s="13"/>
      <c r="Y79" s="13"/>
      <c r="Z79" s="6"/>
    </row>
    <row r="80" ht="18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13"/>
      <c r="R81" s="13"/>
      <c r="S81" s="13"/>
      <c r="T81" s="13"/>
      <c r="U81" s="13"/>
      <c r="V81" s="13"/>
      <c r="W81" s="13"/>
      <c r="X81" s="13"/>
      <c r="Y81" s="13"/>
      <c r="Z81" s="6"/>
    </row>
    <row r="82" ht="18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13"/>
      <c r="R88" s="13"/>
      <c r="S88" s="13"/>
      <c r="T88" s="13"/>
      <c r="U88" s="13"/>
      <c r="V88" s="13"/>
      <c r="W88" s="13"/>
      <c r="X88" s="13"/>
      <c r="Y88" s="13"/>
      <c r="Z88" s="6"/>
    </row>
    <row r="89" ht="18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75" customHeight="1"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75" customHeight="1"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75" customHeight="1"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75" customHeight="1"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75" customHeight="1"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75" customHeight="1"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75" customHeight="1"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75" customHeight="1"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75" customHeight="1"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75" customHeight="1"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75" customHeight="1"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75" customHeight="1"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75" customHeight="1"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75" customHeight="1"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75" customHeight="1"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75" customHeight="1"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75" customHeight="1"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75" customHeight="1"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75" customHeight="1"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75" customHeight="1"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75" customHeight="1"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75" customHeight="1"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75" customHeight="1"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75" customHeight="1"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75" customHeight="1"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75" customHeight="1"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75" customHeight="1"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75" customHeight="1"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75" customHeight="1"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75" customHeight="1"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75" customHeight="1"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75" customHeight="1"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75" customHeight="1"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75" customHeight="1"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75" customHeight="1"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75" customHeight="1"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75" customHeight="1"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75" customHeight="1"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75" customHeight="1"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75" customHeight="1"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75" customHeight="1"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75" customHeight="1"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75" customHeight="1"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75" customHeight="1"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75" customHeight="1"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75" customHeight="1"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75" customHeight="1"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75" customHeight="1"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75" customHeight="1"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8.75" customHeight="1"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8.75" customHeight="1"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8.75" customHeight="1"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8.75" customHeight="1"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8.75" customHeight="1"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8.75" customHeight="1"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8.75" customHeight="1"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8.75" customHeight="1"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8.75" customHeight="1"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8.75" customHeight="1"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8.75" customHeight="1"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8.75" customHeight="1"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8.75" customHeight="1"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8.75" customHeight="1"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8.75" customHeight="1"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8.75" customHeight="1"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8.75" customHeight="1"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8.75" customHeight="1"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8.75" customHeight="1"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8.75" customHeight="1"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8.75" customHeight="1"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8.75" customHeight="1"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8.75" customHeight="1"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8.75" customHeight="1"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8.75" customHeight="1"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8.75" customHeight="1"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8.75" customHeight="1"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8.75" customHeight="1"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8.75" customHeight="1"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8.75" customHeight="1"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8.75" customHeight="1"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8.75" customHeight="1"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8.75" customHeight="1"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8.75" customHeight="1"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8.75" customHeight="1"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8.75" customHeight="1"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8.75" customHeight="1"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8.75" customHeight="1"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8.75" customHeight="1"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8.75" customHeight="1"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8.75" customHeight="1"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8.75" customHeight="1"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8.75" customHeight="1"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8.75" customHeight="1"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8.75" customHeight="1"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8.75" customHeight="1"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8.75" customHeight="1"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8.75" customHeight="1"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8.75" customHeight="1"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8.75" customHeight="1"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8.75" customHeight="1"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8.75" customHeight="1"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8.75" customHeight="1"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8.75" customHeight="1"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8.75" customHeight="1"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8.75" customHeight="1"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8.75" customHeight="1"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8.75" customHeight="1"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8.75" customHeight="1"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8.75" customHeight="1"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8.75" customHeight="1"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8.75" customHeight="1"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ht="18.75" customHeight="1"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8.75" customHeight="1"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8.75" customHeight="1"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8.75" customHeight="1"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8.75" customHeight="1"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8.75" customHeight="1"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8.75" customHeight="1"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8.75" customHeight="1"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8.75" customHeight="1"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8.75" customHeight="1"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8.75" customHeight="1"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8.75" customHeight="1"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</sheetData>
  <mergeCells count="1">
    <mergeCell ref="A1:K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E3F0"/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8.43"/>
    <col customWidth="1" min="3" max="3" width="7.86"/>
    <col customWidth="1" min="4" max="4" width="9.14"/>
    <col customWidth="1" min="5" max="5" width="24.57"/>
    <col customWidth="1" min="6" max="6" width="4.71"/>
    <col customWidth="1" min="7" max="7" width="7.86"/>
    <col customWidth="1" min="8" max="8" width="12.14"/>
    <col customWidth="1" min="9" max="9" width="16.71"/>
    <col customWidth="1" min="10" max="10" width="4.0"/>
    <col customWidth="1" min="11" max="11" width="7.86"/>
    <col customWidth="1" min="12" max="26" width="9.14"/>
  </cols>
  <sheetData>
    <row r="1" ht="60.0" customHeight="1">
      <c r="A1" s="1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14"/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">
        <v>16</v>
      </c>
      <c r="B2" s="17">
        <f>COUNTA('Book Survey'!A4:A896)</f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6" t="s">
        <v>17</v>
      </c>
      <c r="B3" s="18">
        <f>SUM('Book Survey'!C:C)</f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6" t="s">
        <v>18</v>
      </c>
      <c r="B4" s="19" t="str">
        <f>B3/B2</f>
        <v>#DIV/0!</v>
      </c>
      <c r="C4" s="9"/>
      <c r="D4" s="12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6" t="s">
        <v>19</v>
      </c>
      <c r="B5" s="20" t="str">
        <f>F44</f>
        <v>#DIV/0!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 t="s">
        <v>20</v>
      </c>
      <c r="B7" s="21"/>
      <c r="C7" s="21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9" t="s">
        <v>21</v>
      </c>
      <c r="B8" s="9">
        <f>COUNTIFS('Book Survey'!G:G,A8)</f>
        <v>0</v>
      </c>
      <c r="C8" s="22">
        <f t="shared" ref="C8:C19" si="1">IFERROR(B8/$B$2,0)</f>
        <v>0</v>
      </c>
      <c r="D8" s="9"/>
      <c r="E8" s="9"/>
      <c r="F8" s="9"/>
      <c r="G8" s="22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 t="s">
        <v>22</v>
      </c>
      <c r="B9" s="9">
        <f>COUNTIFS('Book Survey'!G:G,A9)</f>
        <v>0</v>
      </c>
      <c r="C9" s="22">
        <f t="shared" si="1"/>
        <v>0</v>
      </c>
      <c r="D9" s="9"/>
      <c r="E9" s="9"/>
      <c r="F9" s="9"/>
      <c r="G9" s="22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 t="s">
        <v>23</v>
      </c>
      <c r="B10" s="9">
        <f>COUNTIFS('Book Survey'!G:G,A10)</f>
        <v>0</v>
      </c>
      <c r="C10" s="22">
        <f t="shared" si="1"/>
        <v>0</v>
      </c>
      <c r="D10" s="9"/>
      <c r="E10" s="9"/>
      <c r="F10" s="9"/>
      <c r="G10" s="22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 t="s">
        <v>24</v>
      </c>
      <c r="B11" s="9">
        <f>COUNTIFS('Book Survey'!G:G,A11)</f>
        <v>0</v>
      </c>
      <c r="C11" s="22">
        <f t="shared" si="1"/>
        <v>0</v>
      </c>
      <c r="D11" s="9"/>
      <c r="E11" s="9"/>
      <c r="F11" s="9"/>
      <c r="G11" s="22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 t="s">
        <v>25</v>
      </c>
      <c r="B12" s="9">
        <f>COUNTIFS('Book Survey'!G:G,A12)</f>
        <v>0</v>
      </c>
      <c r="C12" s="22">
        <f t="shared" si="1"/>
        <v>0</v>
      </c>
      <c r="D12" s="9"/>
      <c r="E12" s="9"/>
      <c r="F12" s="9"/>
      <c r="G12" s="22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 t="s">
        <v>26</v>
      </c>
      <c r="B13" s="9">
        <f>COUNTIFS('Book Survey'!G:G,A13)</f>
        <v>0</v>
      </c>
      <c r="C13" s="22">
        <f t="shared" si="1"/>
        <v>0</v>
      </c>
      <c r="D13" s="9"/>
      <c r="E13" s="9"/>
      <c r="F13" s="9"/>
      <c r="G13" s="22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9" t="s">
        <v>27</v>
      </c>
      <c r="B14" s="9">
        <f>COUNTIFS('Book Survey'!G:G,A14)</f>
        <v>0</v>
      </c>
      <c r="C14" s="22">
        <f t="shared" si="1"/>
        <v>0</v>
      </c>
      <c r="D14" s="9"/>
      <c r="E14" s="9"/>
      <c r="F14" s="9"/>
      <c r="G14" s="2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9" t="s">
        <v>28</v>
      </c>
      <c r="B15" s="9">
        <f>COUNTIFS('Book Survey'!G:G,A15)</f>
        <v>0</v>
      </c>
      <c r="C15" s="22">
        <f t="shared" si="1"/>
        <v>0</v>
      </c>
      <c r="D15" s="9"/>
      <c r="E15" s="9"/>
      <c r="F15" s="9"/>
      <c r="G15" s="22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9" t="s">
        <v>29</v>
      </c>
      <c r="B16" s="9">
        <f>COUNTIFS('Book Survey'!G:G,A16)</f>
        <v>0</v>
      </c>
      <c r="C16" s="22">
        <f t="shared" si="1"/>
        <v>0</v>
      </c>
      <c r="D16" s="9"/>
      <c r="E16" s="9"/>
      <c r="F16" s="9"/>
      <c r="G16" s="22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9" t="s">
        <v>30</v>
      </c>
      <c r="B17" s="9">
        <f>COUNTIFS('Book Survey'!G:G,A17)</f>
        <v>0</v>
      </c>
      <c r="C17" s="22">
        <f t="shared" si="1"/>
        <v>0</v>
      </c>
      <c r="D17" s="9"/>
      <c r="E17" s="9"/>
      <c r="F17" s="9"/>
      <c r="G17" s="2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9" t="s">
        <v>31</v>
      </c>
      <c r="B18" s="9">
        <f>COUNTIFS('Book Survey'!G:G,A18)</f>
        <v>0</v>
      </c>
      <c r="C18" s="22">
        <f t="shared" si="1"/>
        <v>0</v>
      </c>
      <c r="D18" s="9"/>
      <c r="E18" s="9"/>
      <c r="F18" s="9"/>
      <c r="G18" s="22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9" t="s">
        <v>32</v>
      </c>
      <c r="B19" s="9">
        <f>COUNTIFS('Book Survey'!G:G,A19)</f>
        <v>0</v>
      </c>
      <c r="C19" s="22">
        <f t="shared" si="1"/>
        <v>0</v>
      </c>
      <c r="D19" s="9"/>
      <c r="E19" s="9"/>
      <c r="F19" s="9"/>
      <c r="G19" s="22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23" t="s">
        <v>33</v>
      </c>
      <c r="B20" s="23">
        <f>AVERAGE(B8:B19)</f>
        <v>0</v>
      </c>
      <c r="C20" s="23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23" t="s">
        <v>34</v>
      </c>
      <c r="B21" s="23">
        <f t="shared" ref="B21:C21" si="2">SUM(B8:B19)</f>
        <v>0</v>
      </c>
      <c r="C21" s="24">
        <f t="shared" si="2"/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9"/>
      <c r="B22" s="9"/>
      <c r="C22" s="9"/>
      <c r="D22" s="9"/>
      <c r="E22" s="9"/>
      <c r="F22" s="9"/>
      <c r="G22" s="9"/>
      <c r="H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6" t="s">
        <v>2</v>
      </c>
      <c r="B23" s="21"/>
      <c r="C23" s="21"/>
      <c r="D23" s="9"/>
      <c r="E23" s="25" t="s">
        <v>35</v>
      </c>
      <c r="F23" s="16"/>
      <c r="G23" s="16"/>
      <c r="H23" s="9"/>
      <c r="I23" s="25" t="s">
        <v>5</v>
      </c>
      <c r="J23" s="21"/>
      <c r="K23" s="21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9" t="s">
        <v>36</v>
      </c>
      <c r="B24" s="9">
        <f>COUNTIF('Book Survey'!B:B,A24)</f>
        <v>0</v>
      </c>
      <c r="C24" s="22">
        <f t="shared" ref="C24:C37" si="3">IFERROR(B24/$B$2,0)</f>
        <v>0</v>
      </c>
      <c r="D24" s="9"/>
      <c r="E24" s="9" t="s">
        <v>37</v>
      </c>
      <c r="F24" s="9">
        <f>COUNTIF('Book Survey'!I:I,"N/A")</f>
        <v>0</v>
      </c>
      <c r="G24" s="22">
        <f t="shared" ref="G24:G35" si="4">IFERROR(F24/$B$2,0)</f>
        <v>0</v>
      </c>
      <c r="H24" s="9"/>
      <c r="I24" s="26" t="s">
        <v>38</v>
      </c>
      <c r="J24" s="9">
        <f>COUNTIF('Book Survey'!E:E,I24)</f>
        <v>0</v>
      </c>
      <c r="K24" s="22">
        <f t="shared" ref="K24:K27" si="5">IFERROR(J24/$B$2,0)</f>
        <v>0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6" t="s">
        <v>39</v>
      </c>
      <c r="B25" s="9">
        <f>COUNTIF('Book Survey'!B:B,A25)</f>
        <v>0</v>
      </c>
      <c r="C25" s="22">
        <f t="shared" si="3"/>
        <v>0</v>
      </c>
      <c r="D25" s="9"/>
      <c r="E25" s="27" t="s">
        <v>40</v>
      </c>
      <c r="F25" s="9">
        <f>COUNTIF('Book Survey'!I:I,"&lt;1929")</f>
        <v>0</v>
      </c>
      <c r="G25" s="22">
        <f t="shared" si="4"/>
        <v>0</v>
      </c>
      <c r="H25" s="9"/>
      <c r="I25" s="9" t="s">
        <v>41</v>
      </c>
      <c r="J25" s="9">
        <f>COUNTIF('Book Survey'!E:E,I25)</f>
        <v>0</v>
      </c>
      <c r="K25" s="22">
        <f t="shared" si="5"/>
        <v>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9" t="s">
        <v>42</v>
      </c>
      <c r="B26" s="9">
        <f>COUNTIF('Book Survey'!B:B,A26)</f>
        <v>0</v>
      </c>
      <c r="C26" s="22">
        <f t="shared" si="3"/>
        <v>0</v>
      </c>
      <c r="D26" s="9"/>
      <c r="E26" s="27" t="s">
        <v>43</v>
      </c>
      <c r="F26" s="9">
        <f>COUNTIFS('Book Survey'!I:I,"&gt;=1930",'Book Survey'!I:I,"&lt;=1939")</f>
        <v>0</v>
      </c>
      <c r="G26" s="22">
        <f t="shared" si="4"/>
        <v>0</v>
      </c>
      <c r="H26" s="9"/>
      <c r="I26" s="9" t="s">
        <v>44</v>
      </c>
      <c r="J26" s="9">
        <f>COUNTIF('Book Survey'!E:E,I26)</f>
        <v>0</v>
      </c>
      <c r="K26" s="22">
        <f t="shared" si="5"/>
        <v>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26" t="s">
        <v>45</v>
      </c>
      <c r="B27" s="9">
        <f>COUNTIF('Book Survey'!B:B,A27)</f>
        <v>0</v>
      </c>
      <c r="C27" s="22">
        <f t="shared" si="3"/>
        <v>0</v>
      </c>
      <c r="D27" s="9"/>
      <c r="E27" s="27" t="s">
        <v>46</v>
      </c>
      <c r="F27" s="9">
        <f>COUNTIFS('Book Survey'!I:I,"&gt;=1940",'Book Survey'!I:I,"&lt;=1949")</f>
        <v>0</v>
      </c>
      <c r="G27" s="22">
        <f t="shared" si="4"/>
        <v>0</v>
      </c>
      <c r="H27" s="9"/>
      <c r="I27" s="26" t="s">
        <v>47</v>
      </c>
      <c r="J27" s="9">
        <f>COUNTIF('Book Survey'!E:E,I27)</f>
        <v>0</v>
      </c>
      <c r="K27" s="22">
        <f t="shared" si="5"/>
        <v>0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9" t="s">
        <v>48</v>
      </c>
      <c r="B28" s="9">
        <f>COUNTIF('Book Survey'!B:B,A28)</f>
        <v>0</v>
      </c>
      <c r="C28" s="22">
        <f t="shared" si="3"/>
        <v>0</v>
      </c>
      <c r="D28" s="9"/>
      <c r="E28" s="27" t="s">
        <v>49</v>
      </c>
      <c r="F28" s="9">
        <f>COUNTIFS('Book Survey'!I:I,"&gt;=1950",'Book Survey'!I:I,"&lt;=1959")</f>
        <v>0</v>
      </c>
      <c r="G28" s="22">
        <f t="shared" si="4"/>
        <v>0</v>
      </c>
      <c r="H28" s="9"/>
      <c r="I28" s="23" t="s">
        <v>34</v>
      </c>
      <c r="J28" s="23">
        <f t="shared" ref="J28:K28" si="6">SUM(J24:J27)</f>
        <v>0</v>
      </c>
      <c r="K28" s="24">
        <f t="shared" si="6"/>
        <v>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26" t="s">
        <v>50</v>
      </c>
      <c r="B29" s="9">
        <f>COUNTIF('Book Survey'!B:B,A29)</f>
        <v>0</v>
      </c>
      <c r="C29" s="22">
        <f t="shared" si="3"/>
        <v>0</v>
      </c>
      <c r="D29" s="9"/>
      <c r="E29" s="27" t="s">
        <v>51</v>
      </c>
      <c r="F29" s="9">
        <f>COUNTIFS('Book Survey'!I:I,"&gt;=1960",'Book Survey'!I:I,"&lt;=1969")</f>
        <v>0</v>
      </c>
      <c r="G29" s="22">
        <f t="shared" si="4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26" t="s">
        <v>52</v>
      </c>
      <c r="B30" s="9">
        <f>COUNTIF('Book Survey'!B:B,A30)</f>
        <v>0</v>
      </c>
      <c r="C30" s="22">
        <f t="shared" si="3"/>
        <v>0</v>
      </c>
      <c r="D30" s="9"/>
      <c r="E30" s="27" t="s">
        <v>53</v>
      </c>
      <c r="F30" s="9">
        <f>COUNTIFS('Book Survey'!I:I,"&gt;=1970",'Book Survey'!I:I,"&lt;=1979")</f>
        <v>0</v>
      </c>
      <c r="G30" s="22">
        <f t="shared" si="4"/>
        <v>0</v>
      </c>
      <c r="H30" s="9"/>
      <c r="I30" s="16" t="s">
        <v>4</v>
      </c>
      <c r="J30" s="21"/>
      <c r="K30" s="21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6" t="s">
        <v>54</v>
      </c>
      <c r="B31" s="9">
        <f>COUNTIF('Book Survey'!B:B,A31)</f>
        <v>0</v>
      </c>
      <c r="C31" s="22">
        <f t="shared" si="3"/>
        <v>0</v>
      </c>
      <c r="D31" s="9"/>
      <c r="E31" s="27" t="s">
        <v>55</v>
      </c>
      <c r="F31" s="9">
        <f>COUNTIFS('Book Survey'!I:I,"&gt;=1980",'Book Survey'!I:I,"&lt;=1989")</f>
        <v>0</v>
      </c>
      <c r="G31" s="22">
        <f t="shared" si="4"/>
        <v>0</v>
      </c>
      <c r="H31" s="9"/>
      <c r="I31" s="9" t="s">
        <v>56</v>
      </c>
      <c r="J31" s="9">
        <f>COUNTIF('Book Survey'!D:D,I31)</f>
        <v>0</v>
      </c>
      <c r="K31" s="22">
        <f t="shared" ref="K31:K34" si="7">IFERROR(J31/$B$2,0)</f>
        <v>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9" t="s">
        <v>57</v>
      </c>
      <c r="B32" s="9">
        <f>COUNTIF('Book Survey'!B:B,A32)</f>
        <v>0</v>
      </c>
      <c r="C32" s="22">
        <f t="shared" si="3"/>
        <v>0</v>
      </c>
      <c r="D32" s="9"/>
      <c r="E32" s="27" t="s">
        <v>58</v>
      </c>
      <c r="F32" s="9">
        <f>COUNTIFS('Book Survey'!I:I,"&gt;=1990",'Book Survey'!I:I,"&lt;=1999")</f>
        <v>0</v>
      </c>
      <c r="G32" s="22">
        <f t="shared" si="4"/>
        <v>0</v>
      </c>
      <c r="H32" s="9"/>
      <c r="I32" s="26" t="s">
        <v>59</v>
      </c>
      <c r="J32" s="9">
        <f>COUNTIF('Book Survey'!D:D,I32)</f>
        <v>0</v>
      </c>
      <c r="K32" s="22">
        <f t="shared" si="7"/>
        <v>0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26" t="s">
        <v>60</v>
      </c>
      <c r="B33" s="9">
        <f>COUNTIF('Book Survey'!B:B,A33)</f>
        <v>0</v>
      </c>
      <c r="C33" s="22">
        <f t="shared" si="3"/>
        <v>0</v>
      </c>
      <c r="D33" s="9"/>
      <c r="E33" s="26" t="s">
        <v>61</v>
      </c>
      <c r="F33" s="9">
        <f>COUNTIFS('Book Survey'!I:I,"&gt;=2000",'Book Survey'!I:I,"&lt;=2009")</f>
        <v>0</v>
      </c>
      <c r="G33" s="22">
        <f t="shared" si="4"/>
        <v>0</v>
      </c>
      <c r="H33" s="9"/>
      <c r="I33" s="26" t="s">
        <v>62</v>
      </c>
      <c r="J33" s="9">
        <f>COUNTIF('Book Survey'!D:D,I33)</f>
        <v>0</v>
      </c>
      <c r="K33" s="22">
        <f t="shared" si="7"/>
        <v>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9" t="s">
        <v>63</v>
      </c>
      <c r="B34" s="9">
        <f>COUNTIF('Book Survey'!B:B,A34)</f>
        <v>0</v>
      </c>
      <c r="C34" s="22">
        <f t="shared" si="3"/>
        <v>0</v>
      </c>
      <c r="D34" s="9"/>
      <c r="E34" s="26" t="s">
        <v>64</v>
      </c>
      <c r="F34" s="9">
        <f>COUNTIFS('Book Survey'!I:I,"&gt;=2010",'Book Survey'!I:I,"&lt;=2019")</f>
        <v>0</v>
      </c>
      <c r="G34" s="22">
        <f t="shared" si="4"/>
        <v>0</v>
      </c>
      <c r="H34" s="9"/>
      <c r="I34" s="26" t="s">
        <v>65</v>
      </c>
      <c r="J34" s="9">
        <f>COUNTIF('Book Survey'!D:D,I34)</f>
        <v>0</v>
      </c>
      <c r="K34" s="22">
        <f t="shared" si="7"/>
        <v>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26" t="s">
        <v>66</v>
      </c>
      <c r="B35" s="9">
        <f>COUNTIF('Book Survey'!B:B,A35)</f>
        <v>0</v>
      </c>
      <c r="C35" s="22">
        <f t="shared" si="3"/>
        <v>0</v>
      </c>
      <c r="D35" s="9"/>
      <c r="E35" s="28" t="s">
        <v>67</v>
      </c>
      <c r="F35" s="9">
        <f>COUNTIFS('Book Survey'!I:I,"&gt;=2020",'Book Survey'!I:I,"&lt;=2022")</f>
        <v>0</v>
      </c>
      <c r="G35" s="22">
        <f t="shared" si="4"/>
        <v>0</v>
      </c>
      <c r="H35" s="9"/>
      <c r="I35" s="23" t="s">
        <v>34</v>
      </c>
      <c r="J35" s="23">
        <f t="shared" ref="J35:K35" si="8">SUM(J31:J34)</f>
        <v>0</v>
      </c>
      <c r="K35" s="24">
        <f t="shared" si="8"/>
        <v>0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26" t="s">
        <v>68</v>
      </c>
      <c r="B36" s="9">
        <f>COUNTIF('Book Survey'!B:B,A36)</f>
        <v>0</v>
      </c>
      <c r="C36" s="22">
        <f t="shared" si="3"/>
        <v>0</v>
      </c>
      <c r="D36" s="9"/>
      <c r="E36" s="23" t="s">
        <v>34</v>
      </c>
      <c r="F36" s="23">
        <f t="shared" ref="F36:G36" si="9">SUM(F24:F35)</f>
        <v>0</v>
      </c>
      <c r="G36" s="24">
        <f t="shared" si="9"/>
        <v>0</v>
      </c>
      <c r="H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26" t="s">
        <v>69</v>
      </c>
      <c r="B37" s="9">
        <f>COUNTIF('Book Survey'!B:B,A37)</f>
        <v>0</v>
      </c>
      <c r="C37" s="22">
        <f t="shared" si="3"/>
        <v>0</v>
      </c>
      <c r="D37" s="9"/>
      <c r="E37" s="9"/>
      <c r="F37" s="9"/>
      <c r="G37" s="9"/>
      <c r="H37" s="9"/>
      <c r="I37" s="16" t="s">
        <v>70</v>
      </c>
      <c r="J37" s="21"/>
      <c r="K37" s="21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23" t="s">
        <v>34</v>
      </c>
      <c r="B38" s="23">
        <f t="shared" ref="B38:C38" si="10">SUM(B24:B37)</f>
        <v>0</v>
      </c>
      <c r="C38" s="24">
        <f t="shared" si="10"/>
        <v>0</v>
      </c>
      <c r="D38" s="9"/>
      <c r="E38" s="16" t="s">
        <v>71</v>
      </c>
      <c r="F38" s="21"/>
      <c r="G38" s="21"/>
      <c r="H38" s="9"/>
      <c r="I38" s="9" t="s">
        <v>72</v>
      </c>
      <c r="J38" s="9">
        <f>COUNTIFS('Book Survey'!C:C,"&gt;=0",'Book Survey'!C:C,"&lt;=99")</f>
        <v>0</v>
      </c>
      <c r="K38" s="22">
        <f t="shared" ref="K38:K48" si="11">IFERROR(J38/$B$2,0)</f>
        <v>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9"/>
      <c r="B39" s="9"/>
      <c r="C39" s="22"/>
      <c r="D39" s="9"/>
      <c r="E39" s="9" t="s">
        <v>73</v>
      </c>
      <c r="F39" s="9">
        <f>COUNTIF('Book Survey'!F:F,"&lt;2")</f>
        <v>0</v>
      </c>
      <c r="G39" s="22">
        <f t="shared" ref="G39:G43" si="12">IFERROR(F39/$B$2,0)</f>
        <v>0</v>
      </c>
      <c r="H39" s="9"/>
      <c r="I39" s="9" t="s">
        <v>74</v>
      </c>
      <c r="J39" s="9">
        <f>COUNTIFS('Book Survey'!C:C,"&gt;=100",'Book Survey'!C:C,"&lt;=199")</f>
        <v>0</v>
      </c>
      <c r="K39" s="22">
        <f t="shared" si="11"/>
        <v>0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6" t="s">
        <v>75</v>
      </c>
      <c r="B40" s="21"/>
      <c r="C40" s="21"/>
      <c r="D40" s="9"/>
      <c r="E40" s="9" t="s">
        <v>76</v>
      </c>
      <c r="F40" s="9">
        <f>COUNTIFS('Book Survey'!F:F,"&gt;=2",'Book Survey'!F:F,"&lt;3")</f>
        <v>0</v>
      </c>
      <c r="G40" s="22">
        <f t="shared" si="12"/>
        <v>0</v>
      </c>
      <c r="H40" s="9"/>
      <c r="I40" s="9" t="s">
        <v>77</v>
      </c>
      <c r="J40" s="9">
        <f>COUNTIFS('Book Survey'!C:C,"&gt;=200",'Book Survey'!C:C,"&lt;=299")</f>
        <v>0</v>
      </c>
      <c r="K40" s="22">
        <f t="shared" si="11"/>
        <v>0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9" t="s">
        <v>78</v>
      </c>
      <c r="B41" s="9">
        <f>COUNTIF('Book Survey'!J:J,A41)</f>
        <v>0</v>
      </c>
      <c r="C41" s="22">
        <f t="shared" ref="C41:C43" si="13">IFERROR(B41/$B$2,0)</f>
        <v>0</v>
      </c>
      <c r="D41" s="9"/>
      <c r="E41" s="9" t="s">
        <v>79</v>
      </c>
      <c r="F41" s="9">
        <f>COUNTIFS('Book Survey'!F:F,"&gt;=3",'Book Survey'!F:F,"&lt;4")</f>
        <v>0</v>
      </c>
      <c r="G41" s="22">
        <f t="shared" si="12"/>
        <v>0</v>
      </c>
      <c r="H41" s="9"/>
      <c r="I41" s="9" t="s">
        <v>80</v>
      </c>
      <c r="J41" s="9">
        <f>COUNTIFS('Book Survey'!C:C,"&gt;=300",'Book Survey'!C:C,"&lt;=399")</f>
        <v>0</v>
      </c>
      <c r="K41" s="22">
        <f t="shared" si="11"/>
        <v>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9" t="s">
        <v>81</v>
      </c>
      <c r="B42" s="9">
        <f>COUNTIF('Book Survey'!J:J,A42)</f>
        <v>0</v>
      </c>
      <c r="C42" s="22">
        <f t="shared" si="13"/>
        <v>0</v>
      </c>
      <c r="D42" s="9"/>
      <c r="E42" s="9" t="s">
        <v>82</v>
      </c>
      <c r="F42" s="9">
        <f>COUNTIFS('Book Survey'!F:F,"&gt;=4",'Book Survey'!F:F,"&lt;5")</f>
        <v>0</v>
      </c>
      <c r="G42" s="22">
        <f t="shared" si="12"/>
        <v>0</v>
      </c>
      <c r="H42" s="9"/>
      <c r="I42" s="9" t="s">
        <v>83</v>
      </c>
      <c r="J42" s="9">
        <f>COUNTIFS('Book Survey'!C:C,"&gt;=400",'Book Survey'!C:C,"&lt;=499")</f>
        <v>0</v>
      </c>
      <c r="K42" s="22">
        <f t="shared" si="11"/>
        <v>0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26" t="s">
        <v>84</v>
      </c>
      <c r="B43" s="9">
        <f>COUNTIF('Book Survey'!J:J,"Both")</f>
        <v>0</v>
      </c>
      <c r="C43" s="22">
        <f t="shared" si="13"/>
        <v>0</v>
      </c>
      <c r="D43" s="9"/>
      <c r="E43" s="9" t="s">
        <v>85</v>
      </c>
      <c r="F43" s="9">
        <f>COUNTIF('Book Survey'!F:F,5)</f>
        <v>0</v>
      </c>
      <c r="G43" s="22">
        <f t="shared" si="12"/>
        <v>0</v>
      </c>
      <c r="H43" s="9"/>
      <c r="I43" s="9" t="s">
        <v>86</v>
      </c>
      <c r="J43" s="9">
        <f>COUNTIFS('Book Survey'!C:C,"&gt;=500",'Book Survey'!C:C,"&lt;=599")</f>
        <v>0</v>
      </c>
      <c r="K43" s="22">
        <f t="shared" si="11"/>
        <v>0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29" t="s">
        <v>34</v>
      </c>
      <c r="B44" s="23">
        <f t="shared" ref="B44:C44" si="14">SUM(B41:B43)</f>
        <v>0</v>
      </c>
      <c r="C44" s="24">
        <f t="shared" si="14"/>
        <v>0</v>
      </c>
      <c r="D44" s="9"/>
      <c r="E44" s="23" t="s">
        <v>19</v>
      </c>
      <c r="F44" s="30" t="str">
        <f>AVERAGE('Book Survey'!F:F)</f>
        <v>#DIV/0!</v>
      </c>
      <c r="G44" s="23"/>
      <c r="H44" s="9"/>
      <c r="I44" s="9" t="s">
        <v>87</v>
      </c>
      <c r="J44" s="9">
        <f>COUNTIFS('Book Survey'!C:C,"&gt;=600",'Book Survey'!C:C,"&lt;=699")</f>
        <v>0</v>
      </c>
      <c r="K44" s="22">
        <f t="shared" si="11"/>
        <v>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D45" s="9"/>
      <c r="E45" s="23" t="s">
        <v>34</v>
      </c>
      <c r="F45" s="23">
        <f t="shared" ref="F45:G45" si="15">SUM(F39:F43)</f>
        <v>0</v>
      </c>
      <c r="G45" s="24">
        <f t="shared" si="15"/>
        <v>0</v>
      </c>
      <c r="H45" s="9"/>
      <c r="I45" s="9" t="s">
        <v>88</v>
      </c>
      <c r="J45" s="9">
        <f>COUNTIFS('Book Survey'!C:C,"&gt;=700",'Book Survey'!C:C,"&lt;=799")</f>
        <v>0</v>
      </c>
      <c r="K45" s="22">
        <f t="shared" si="11"/>
        <v>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25" t="s">
        <v>89</v>
      </c>
      <c r="B46" s="16"/>
      <c r="C46" s="16"/>
      <c r="D46" s="9"/>
      <c r="E46" s="9"/>
      <c r="F46" s="9"/>
      <c r="G46" s="9"/>
      <c r="H46" s="9"/>
      <c r="I46" s="9" t="s">
        <v>90</v>
      </c>
      <c r="J46" s="9">
        <f>COUNTIFS('Book Survey'!C:C,"&gt;=800",'Book Survey'!C:C,"&lt;=899")</f>
        <v>0</v>
      </c>
      <c r="K46" s="22">
        <f t="shared" si="11"/>
        <v>0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26" t="s">
        <v>91</v>
      </c>
      <c r="B47" s="9">
        <f>COUNTIF('Book Survey'!H:H,A47)</f>
        <v>0</v>
      </c>
      <c r="C47" s="22">
        <f t="shared" ref="C47:C49" si="16">IFERROR(B47/$B$2,0)</f>
        <v>0</v>
      </c>
      <c r="D47" s="9"/>
      <c r="E47" s="31" t="s">
        <v>92</v>
      </c>
      <c r="F47" s="32"/>
      <c r="G47" s="33"/>
      <c r="H47" s="9"/>
      <c r="I47" s="9" t="s">
        <v>93</v>
      </c>
      <c r="J47" s="9">
        <f>COUNTIFS('Book Survey'!C:C,"&gt;=900",'Book Survey'!C:C,"&lt;=1000")</f>
        <v>0</v>
      </c>
      <c r="K47" s="22">
        <f t="shared" si="11"/>
        <v>0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26" t="s">
        <v>94</v>
      </c>
      <c r="B48" s="9">
        <f>COUNTIF('Book Survey'!H:H,A48)</f>
        <v>0</v>
      </c>
      <c r="C48" s="22">
        <f t="shared" si="16"/>
        <v>0</v>
      </c>
      <c r="D48" s="9"/>
      <c r="E48" s="34" t="s">
        <v>95</v>
      </c>
      <c r="F48" s="35">
        <f>COUNTIF('Book Survey'!L:L,E48)</f>
        <v>0</v>
      </c>
      <c r="G48" s="36">
        <f t="shared" ref="G48:G49" si="17">IFERROR(F48/$B$2,0)</f>
        <v>0</v>
      </c>
      <c r="H48" s="9"/>
      <c r="I48" s="9" t="s">
        <v>96</v>
      </c>
      <c r="J48" s="9">
        <f>COUNTIF('Book Survey'!C:C,"&gt;1000")</f>
        <v>0</v>
      </c>
      <c r="K48" s="22">
        <f t="shared" si="11"/>
        <v>0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26" t="s">
        <v>97</v>
      </c>
      <c r="B49" s="9">
        <f>COUNTIF('Book Survey'!H:H,A49)</f>
        <v>0</v>
      </c>
      <c r="C49" s="22">
        <f t="shared" si="16"/>
        <v>0</v>
      </c>
      <c r="D49" s="9"/>
      <c r="E49" s="37" t="s">
        <v>98</v>
      </c>
      <c r="F49" s="35">
        <f>COUNTIF('Book Survey'!L:L,E49)</f>
        <v>0</v>
      </c>
      <c r="G49" s="36">
        <f t="shared" si="17"/>
        <v>0</v>
      </c>
      <c r="H49" s="9"/>
      <c r="I49" s="23" t="s">
        <v>34</v>
      </c>
      <c r="J49" s="23">
        <f t="shared" ref="J49:K49" si="18">SUM(J38:J48)</f>
        <v>0</v>
      </c>
      <c r="K49" s="24">
        <f t="shared" si="18"/>
        <v>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29" t="s">
        <v>34</v>
      </c>
      <c r="B50" s="23">
        <f t="shared" ref="B50:C50" si="19">SUM(B46:B49)</f>
        <v>0</v>
      </c>
      <c r="C50" s="24">
        <f t="shared" si="19"/>
        <v>0</v>
      </c>
      <c r="D50" s="9"/>
      <c r="E50" s="38" t="s">
        <v>34</v>
      </c>
      <c r="F50" s="39">
        <f t="shared" ref="F50:G50" si="20">SUM(F48:F49)</f>
        <v>0</v>
      </c>
      <c r="G50" s="40">
        <f t="shared" si="20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D51" s="9"/>
      <c r="E51" s="37"/>
      <c r="F51" s="41"/>
      <c r="G51" s="42"/>
      <c r="H51" s="9"/>
      <c r="I51" s="25" t="s">
        <v>99</v>
      </c>
      <c r="J51" s="16"/>
      <c r="K51" s="1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43" t="s">
        <v>100</v>
      </c>
      <c r="B52" s="32"/>
      <c r="C52" s="33"/>
      <c r="D52" s="9"/>
      <c r="E52" s="43" t="s">
        <v>101</v>
      </c>
      <c r="F52" s="32"/>
      <c r="G52" s="33"/>
      <c r="H52" s="9"/>
      <c r="I52" s="44" t="s">
        <v>95</v>
      </c>
      <c r="J52" s="9">
        <f>COUNTIF('Book Survey'!K:K,I52)</f>
        <v>0</v>
      </c>
      <c r="K52" s="22">
        <f t="shared" ref="K52:K53" si="21">IFERROR(J52/$B$2,0)</f>
        <v>0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45" t="s">
        <v>102</v>
      </c>
      <c r="B53" s="35">
        <f>COUNTIF('Book Survey'!N:N,A53)</f>
        <v>0</v>
      </c>
      <c r="C53" s="36">
        <f t="shared" ref="C53:C55" si="22">IFERROR(B53/$B$2,0)</f>
        <v>0</v>
      </c>
      <c r="D53" s="9"/>
      <c r="E53" s="37" t="s">
        <v>95</v>
      </c>
      <c r="F53" s="35">
        <f>COUNTIF('Book Survey'!M:M,E53)</f>
        <v>0</v>
      </c>
      <c r="G53" s="36">
        <f t="shared" ref="G53:G54" si="23">IFERROR(F53/$B$2,0)</f>
        <v>0</v>
      </c>
      <c r="H53" s="9"/>
      <c r="I53" s="44" t="s">
        <v>98</v>
      </c>
      <c r="J53" s="9">
        <f>COUNTIF('Book Survey'!K:K,I53)</f>
        <v>0</v>
      </c>
      <c r="K53" s="22">
        <f t="shared" si="21"/>
        <v>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45" t="s">
        <v>103</v>
      </c>
      <c r="B54" s="35">
        <f>COUNTIF('Book Survey'!N:N,A54)</f>
        <v>0</v>
      </c>
      <c r="C54" s="36">
        <f t="shared" si="22"/>
        <v>0</v>
      </c>
      <c r="D54" s="9"/>
      <c r="E54" s="34" t="s">
        <v>98</v>
      </c>
      <c r="F54" s="35">
        <f>COUNTIF('Book Survey'!M:M,E54)</f>
        <v>0</v>
      </c>
      <c r="G54" s="36">
        <f t="shared" si="23"/>
        <v>0</v>
      </c>
      <c r="H54" s="9"/>
      <c r="I54" s="29" t="s">
        <v>34</v>
      </c>
      <c r="J54" s="23">
        <f t="shared" ref="J54:K54" si="24">SUM(J52:J53)</f>
        <v>0</v>
      </c>
      <c r="K54" s="24">
        <f t="shared" si="24"/>
        <v>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34" t="s">
        <v>98</v>
      </c>
      <c r="B55" s="35">
        <f>COUNTIF('Book Survey'!N:N,A55)</f>
        <v>0</v>
      </c>
      <c r="C55" s="36">
        <f t="shared" si="22"/>
        <v>0</v>
      </c>
      <c r="D55" s="9"/>
      <c r="E55" s="46" t="s">
        <v>34</v>
      </c>
      <c r="F55" s="39">
        <f t="shared" ref="F55:G55" si="25">SUM(F53:F54)</f>
        <v>0</v>
      </c>
      <c r="G55" s="40">
        <f t="shared" si="25"/>
        <v>0</v>
      </c>
      <c r="H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46" t="s">
        <v>34</v>
      </c>
      <c r="B56" s="39">
        <f t="shared" ref="B56:C56" si="26">SUM(B53:B55)</f>
        <v>0</v>
      </c>
      <c r="C56" s="40">
        <f t="shared" si="26"/>
        <v>0</v>
      </c>
      <c r="D56" s="9"/>
      <c r="H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D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D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D59" s="9"/>
      <c r="E59" s="44"/>
      <c r="F59" s="9"/>
      <c r="G59" s="2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D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D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15"/>
      <c r="B62" s="15"/>
      <c r="C62" s="15"/>
      <c r="D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15"/>
      <c r="B63" s="15"/>
      <c r="C63" s="15"/>
      <c r="D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15"/>
      <c r="B64" s="15"/>
      <c r="C64" s="15"/>
      <c r="D64" s="9"/>
      <c r="E64" s="15"/>
      <c r="F64" s="15"/>
      <c r="G64" s="15"/>
      <c r="H64" s="9"/>
      <c r="I64" s="15"/>
      <c r="J64" s="15"/>
      <c r="K64" s="15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15"/>
      <c r="B65" s="15"/>
      <c r="C65" s="15"/>
      <c r="D65" s="9"/>
      <c r="E65" s="15"/>
      <c r="F65" s="15"/>
      <c r="G65" s="15"/>
      <c r="H65" s="9"/>
      <c r="I65" s="15"/>
      <c r="J65" s="15"/>
      <c r="K65" s="15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5"/>
      <c r="B66" s="15"/>
      <c r="C66" s="15"/>
      <c r="D66" s="9"/>
      <c r="E66" s="15"/>
      <c r="F66" s="15"/>
      <c r="G66" s="15"/>
      <c r="H66" s="9"/>
      <c r="I66" s="15"/>
      <c r="J66" s="15"/>
      <c r="K66" s="15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D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D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D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D894" s="15"/>
      <c r="H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D895" s="15"/>
      <c r="H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D896" s="15"/>
      <c r="H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</sheetData>
  <mergeCells count="1">
    <mergeCell ref="A1:L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BB9F9"/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6" width="9.14"/>
  </cols>
  <sheetData>
    <row r="1" ht="60.0" customHeight="1">
      <c r="A1" s="47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8"/>
      <c r="S1" s="48"/>
      <c r="T1" s="48"/>
      <c r="U1" s="48"/>
      <c r="V1" s="48"/>
      <c r="W1" s="48"/>
      <c r="X1" s="48"/>
      <c r="Y1" s="48"/>
      <c r="Z1" s="48"/>
    </row>
    <row r="2" ht="16.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8"/>
      <c r="S2" s="48"/>
      <c r="T2" s="48"/>
      <c r="U2" s="48"/>
      <c r="V2" s="48"/>
      <c r="W2" s="48"/>
      <c r="X2" s="48"/>
      <c r="Y2" s="48"/>
      <c r="Z2" s="48"/>
    </row>
    <row r="3" ht="16.5" customHeight="1">
      <c r="A3" s="50" t="s">
        <v>105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9"/>
      <c r="S3" s="9"/>
      <c r="T3" s="9"/>
      <c r="U3" s="9"/>
      <c r="V3" s="9"/>
      <c r="W3" s="9"/>
      <c r="X3" s="9"/>
      <c r="Y3" s="9"/>
      <c r="Z3" s="9"/>
    </row>
    <row r="4" ht="16.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6.5" customHeight="1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6.5" customHeight="1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6.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6.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6.5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6.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6.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6.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6.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6.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6.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6.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6.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6.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6.5" customHeight="1">
      <c r="A19" s="50" t="s">
        <v>106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3"/>
      <c r="R19" s="9"/>
      <c r="S19" s="9"/>
      <c r="T19" s="9"/>
      <c r="U19" s="9"/>
      <c r="V19" s="9"/>
      <c r="W19" s="9"/>
      <c r="X19" s="9"/>
      <c r="Y19" s="9"/>
      <c r="Z19" s="9"/>
    </row>
    <row r="20" ht="16.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6.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6.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6.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6.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6.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6.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6.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6.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6.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6.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6.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6.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6.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6.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6.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6.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6.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6.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6.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6.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6.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6.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6.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6.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6.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6.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6.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6.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6.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6.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6.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6.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6.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6.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6.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6.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6.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6.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6.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6.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6.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6.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6.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6.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6.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6.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6.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6.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6.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6.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6.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6.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6.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6.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6.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6.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6.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6.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6.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6.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6.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6.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6.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6.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6.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6.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6.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6.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6.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6.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6.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6.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6.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6.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6.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6.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6.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6.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6.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6.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6.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6.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6.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6.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6.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6.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6.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6.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6.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6.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6.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6.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6.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6.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6.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6.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6.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6.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6.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6.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6.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6.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6.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6.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6.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6.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6.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6.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6.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6.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6.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6.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6.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6.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6.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6.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6.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6.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6.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6.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6.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6.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 t="s">
        <v>107</v>
      </c>
      <c r="W142" s="48"/>
      <c r="X142" s="48"/>
      <c r="Y142" s="48"/>
      <c r="Z142" s="48"/>
    </row>
    <row r="143" ht="16.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6.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6.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6.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6.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6.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6.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6.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6.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6.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6.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6.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6.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6.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6.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6.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6.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6.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6.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6.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6.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6.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6.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6.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6.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6.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6.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6.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6.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6.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6.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6.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6.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6.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6.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6.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6.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6.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6.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6.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6.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6.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6.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6.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6.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6.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6.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6.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6.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6.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6.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6.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6.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6.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6.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6.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6.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6.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6.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6.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6.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6.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6.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6.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6.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6.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6.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6.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6.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6.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6.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6.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6.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6.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6.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6.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6.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6.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6.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6.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6.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6.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6.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6.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6.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6.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6.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6.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6.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6.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6.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6.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6.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6.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6.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6.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6.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6.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6.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6.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6.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6.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6.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6.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6.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6.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6.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6.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6.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6.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6.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6.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6.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6.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6.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6.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6.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6.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6.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6.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6.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6.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6.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6.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6.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6.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6.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6.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6.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6.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6.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6.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6.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6.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6.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6.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6.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6.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6.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6.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6.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6.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6.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6.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6.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6.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6.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6.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6.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6.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6.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6.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6.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6.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6.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6.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6.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6.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6.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6.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6.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6.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6.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6.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6.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6.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6.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6.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6.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6.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6.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6.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6.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6.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6.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6.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6.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6.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6.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6.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6.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6.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6.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6.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6.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6.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6.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6.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6.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6.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6.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6.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6.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6.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6.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6.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6.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6.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6.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6.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6.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6.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6.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6.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6.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6.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6.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6.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6.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6.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6.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6.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6.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6.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6.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6.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6.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6.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6.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6.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6.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6.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6.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6.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6.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6.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6.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6.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6.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6.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6.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6.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6.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6.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6.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6.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6.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6.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6.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6.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6.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6.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6.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6.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6.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6.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6.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6.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6.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6.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6.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6.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6.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6.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6.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6.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6.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6.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6.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6.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6.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6.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6.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6.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6.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6.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6.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6.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6.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6.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6.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6.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6.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6.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6.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6.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6.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6.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6.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6.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6.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6.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6.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6.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6.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6.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6.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6.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6.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6.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6.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6.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6.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6.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6.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6.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6.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6.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6.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6.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6.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6.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6.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6.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6.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6.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6.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6.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6.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6.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6.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6.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6.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6.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6.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6.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6.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6.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6.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6.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6.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6.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6.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6.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6.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6.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6.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6.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6.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6.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6.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6.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6.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6.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6.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6.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6.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6.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6.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6.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6.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6.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6.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6.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6.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6.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6.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6.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6.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6.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6.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6.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6.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6.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6.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6.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6.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6.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6.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6.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6.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6.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6.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6.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6.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6.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6.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6.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6.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6.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6.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6.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6.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6.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6.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6.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6.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6.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6.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6.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6.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6.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6.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6.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6.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6.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6.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6.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6.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6.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6.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6.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6.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6.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6.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6.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6.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6.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6.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6.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6.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6.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6.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6.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6.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6.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6.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6.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6.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6.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6.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6.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6.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6.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6.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6.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6.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6.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6.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6.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6.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6.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6.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6.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6.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6.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6.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6.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6.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6.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6.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6.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6.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6.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6.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6.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6.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6.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6.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6.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6.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6.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6.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6.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6.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6.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6.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6.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6.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6.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6.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6.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6.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6.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6.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6.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6.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6.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6.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6.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6.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6.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6.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6.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6.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6.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6.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6.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6.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6.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6.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6.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6.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6.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6.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6.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6.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6.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6.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6.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6.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6.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6.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6.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6.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6.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6.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6.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6.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6.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6.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6.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6.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6.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6.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6.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6.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6.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6.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6.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6.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6.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6.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6.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6.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6.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6.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6.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6.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6.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6.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6.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6.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6.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6.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6.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6.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6.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6.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6.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6.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6.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6.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6.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6.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6.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6.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6.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6.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6.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6.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6.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6.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6.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6.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6.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6.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6.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6.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6.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6.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6.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6.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6.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6.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6.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6.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6.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6.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6.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6.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6.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6.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6.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6.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6.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6.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6.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6.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6.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6.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6.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6.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6.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6.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6.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6.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6.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6.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6.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6.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6.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6.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6.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6.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6.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6.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6.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6.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6.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6.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6.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6.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6.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6.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6.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6.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6.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6.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6.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6.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6.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6.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6.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6.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6.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6.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6.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6.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6.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6.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6.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6.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6.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6.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6.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6.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6.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6.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6.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6.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6.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6.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6.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6.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6.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6.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6.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6.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6.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6.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6.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6.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6.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6.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6.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6.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6.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6.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6.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6.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6.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6.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6.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6.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6.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6.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6.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6.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6.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6.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6.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6.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6.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6.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6.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6.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6.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6.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6.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6.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6.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6.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6.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6.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6.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6.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6.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6.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6.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6.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6.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6.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6.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6.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6.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6.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6.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6.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6.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6.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6.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6.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6.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6.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6.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6.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6.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6.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6.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6.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6.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6.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6.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6.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6.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6.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6.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6.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6.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6.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6.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6.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6.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6.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6.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6.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6.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6.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6.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6.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6.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6.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6.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6.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6.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6.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6.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6.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6.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6.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6.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6.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6.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6.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6.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6.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6.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6.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6.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6.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6.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6.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6.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6.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6.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6.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6.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6.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6.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6.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6.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6.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6.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6.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6.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6.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6.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6.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6.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6.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6.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6.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6.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6.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6.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6.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6.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6.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6.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6.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6.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6.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6.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6.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6.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6.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6.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6.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6.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6.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6.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6.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6.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6.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6.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6.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6.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6.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6.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6.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6.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6.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6.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6.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6.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6.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6.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6.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6.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6.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6.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6.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6.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6.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6.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6.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6.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6.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6.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6.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6.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6.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6.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6.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6.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6.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6.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6.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6.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6.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6.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6.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6.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6.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6.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6.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6.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6.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6.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6.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6.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6.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6.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6.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6.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6.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6.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6.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6.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6.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6.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6.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6.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6.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6.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6.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6.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6.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6.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6.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6.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6.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6.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6.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6.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6.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6.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6.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6.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6.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6.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6.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6.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6.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6.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6.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6.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6.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6.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6.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6.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6.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6.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6.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6.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</sheetData>
  <mergeCells count="3">
    <mergeCell ref="A1:Q1"/>
    <mergeCell ref="A3:Q3"/>
    <mergeCell ref="A19:Q19"/>
  </mergeCells>
  <printOptions/>
  <pageMargins bottom="0.75" footer="0.0" header="0.0" left="0.7" right="0.7" top="0.75"/>
  <pageSetup orientation="landscape"/>
  <drawing r:id="rId1"/>
</worksheet>
</file>