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S2021" sheetId="1" state="visible" r:id="rId2"/>
    <sheet name="Plan" sheetId="2" state="visible" r:id="rId3"/>
    <sheet name="Assumptions" sheetId="3" state="visible" r:id="rId4"/>
    <sheet name="CoA" sheetId="4" state="visible" r:id="rId5"/>
    <sheet name="DirectCosts_EU" sheetId="5" state="visible" r:id="rId6"/>
    <sheet name="DirectCosts_IN" sheetId="6" state="visible" r:id="rId7"/>
    <sheet name="IndirectCosts_IN" sheetId="7" state="visible" r:id="rId8"/>
    <sheet name="OperationRes" sheetId="8" state="visible" r:id="rId9"/>
    <sheet name="projects" sheetId="9" state="visible" r:id="rId10"/>
    <sheet name="ProjectScopeSpecification" sheetId="10" state="visible" r:id="rId11"/>
    <sheet name="ProjectResBS" sheetId="11" state="visible" r:id="rId12"/>
  </sheets>
  <definedNames>
    <definedName function="false" hidden="false" name="CoA" vbProcedure="false">CoA!$A$2:$B$138</definedName>
    <definedName function="false" hidden="false" name="IN_wrk_hrs" vbProcedure="false">Assumptions!$C$3</definedName>
    <definedName function="false" hidden="false" name="ManPower" vbProcedure="false">#REF!</definedName>
    <definedName function="false" hidden="false" name="ResBS" vbProcedure="false">OperationRes!$B$6:$E$26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<sst xmlns="http://schemas.openxmlformats.org/spreadsheetml/2006/main" count="1643" uniqueCount="657">
  <si>
    <t xml:space="preserve">Magnus SpA</t>
  </si>
  <si>
    <t xml:space="preserve">all figures in euro(€) millions</t>
  </si>
  <si>
    <t xml:space="preserve">Change</t>
  </si>
  <si>
    <t xml:space="preserve">%ofSales</t>
  </si>
  <si>
    <t xml:space="preserve">Sales</t>
  </si>
  <si>
    <t xml:space="preserve">Cost of goods sold</t>
  </si>
  <si>
    <t xml:space="preserve">Material</t>
  </si>
  <si>
    <t xml:space="preserve">Direct labour</t>
  </si>
  <si>
    <t xml:space="preserve">Overhead</t>
  </si>
  <si>
    <t xml:space="preserve">Total</t>
  </si>
  <si>
    <t xml:space="preserve">S.G.A.</t>
  </si>
  <si>
    <t xml:space="preserve">Selling</t>
  </si>
  <si>
    <t xml:space="preserve">General</t>
  </si>
  <si>
    <t xml:space="preserve">Administrative</t>
  </si>
  <si>
    <t xml:space="preserve">EBITDA</t>
  </si>
  <si>
    <t xml:space="preserve">% of Sales</t>
  </si>
  <si>
    <t xml:space="preserve">Return on Invested Capital</t>
  </si>
  <si>
    <t xml:space="preserve">ROI</t>
  </si>
  <si>
    <t xml:space="preserve">Return on Equity</t>
  </si>
  <si>
    <t xml:space="preserve">ROE</t>
  </si>
  <si>
    <t xml:space="preserve">Operating cash-flow</t>
  </si>
  <si>
    <t xml:space="preserve">Net income</t>
  </si>
  <si>
    <t xml:space="preserve">Items not involving current cash flows</t>
  </si>
  <si>
    <t xml:space="preserve">Changes in operating assets and liabilities</t>
  </si>
  <si>
    <t xml:space="preserve">Cash provided from operations</t>
  </si>
  <si>
    <t xml:space="preserve">Fixed asset additions</t>
  </si>
  <si>
    <t xml:space="preserve">Increase in investments, other assets and intangible assets</t>
  </si>
  <si>
    <t xml:space="preserve">Cash used for investing</t>
  </si>
  <si>
    <t xml:space="preserve">Net Cash-flow</t>
  </si>
  <si>
    <t xml:space="preserve">India action plan</t>
  </si>
  <si>
    <t xml:space="preserve">Note</t>
  </si>
  <si>
    <t xml:space="preserve">Plan kick-off</t>
  </si>
  <si>
    <t xml:space="preserve">Production Plant</t>
  </si>
  <si>
    <t xml:space="preserve">Building &amp; facilities</t>
  </si>
  <si>
    <t xml:space="preserve">Line1</t>
  </si>
  <si>
    <t xml:space="preserve">Line2</t>
  </si>
  <si>
    <t xml:space="preserve">ERP</t>
  </si>
  <si>
    <t xml:space="preserve">Application platforms</t>
  </si>
  <si>
    <t xml:space="preserve">Scenario</t>
  </si>
  <si>
    <t xml:space="preserve">Context</t>
  </si>
  <si>
    <t xml:space="preserve">India car production</t>
  </si>
  <si>
    <t xml:space="preserve">#/y</t>
  </si>
  <si>
    <t xml:space="preserve">2020-2025 CAGR</t>
  </si>
  <si>
    <t xml:space="preserve">Base Annual growth rate</t>
  </si>
  <si>
    <t xml:space="preserve">2022-2034 CAGR</t>
  </si>
  <si>
    <t xml:space="preserve">OEM</t>
  </si>
  <si>
    <t xml:space="preserve">#</t>
  </si>
  <si>
    <t xml:space="preserve">After market</t>
  </si>
  <si>
    <t xml:space="preserve">Potential Volume</t>
  </si>
  <si>
    <t xml:space="preserve">Avg price of cylinder head</t>
  </si>
  <si>
    <t xml:space="preserve">k€</t>
  </si>
  <si>
    <t xml:space="preserve">Potential market</t>
  </si>
  <si>
    <t xml:space="preserve">Clients</t>
  </si>
  <si>
    <t xml:space="preserve">Share</t>
  </si>
  <si>
    <t xml:space="preserve">Maruti Suzuki India Ltd</t>
  </si>
  <si>
    <t xml:space="preserve">Hyundai Motor India Ltd</t>
  </si>
  <si>
    <t xml:space="preserve">Tata Motors Ltd</t>
  </si>
  <si>
    <t xml:space="preserve">Mahindra &amp; Mahindra Ltd</t>
  </si>
  <si>
    <t xml:space="preserve">Kia Motors India Pvt Ltd</t>
  </si>
  <si>
    <t xml:space="preserve">Honda Cars India Ltd</t>
  </si>
  <si>
    <t xml:space="preserve">Volkswagen India Pvt Ltd</t>
  </si>
  <si>
    <t xml:space="preserve">Renault India Pvt Ltd</t>
  </si>
  <si>
    <t xml:space="preserve">Toyota Kirloskar Motor Pvt Ltd</t>
  </si>
  <si>
    <t xml:space="preserve">Nissan Motor India Pvt Ltd</t>
  </si>
  <si>
    <t xml:space="preserve">SkodaAuto India Pvt Ltd</t>
  </si>
  <si>
    <t xml:space="preserve">MG Motor India Pvt Ltd</t>
  </si>
  <si>
    <t xml:space="preserve">FCA India Automobiles Pvt Ltd</t>
  </si>
  <si>
    <t xml:space="preserve">Ford India Private Ltd</t>
  </si>
  <si>
    <t xml:space="preserve">Isuzu Motors India Pvt Ltd</t>
  </si>
  <si>
    <t xml:space="preserve">Force Motors Ltd</t>
  </si>
  <si>
    <t xml:space="preserve">PCA Motors Pvt. Ltd</t>
  </si>
  <si>
    <t xml:space="preserve">Operations</t>
  </si>
  <si>
    <t xml:space="preserve">Do Nothing</t>
  </si>
  <si>
    <t xml:space="preserve">Market share</t>
  </si>
  <si>
    <t xml:space="preserve">%</t>
  </si>
  <si>
    <t xml:space="preserve">Volume</t>
  </si>
  <si>
    <t xml:space="preserve">Avg price of c. head</t>
  </si>
  <si>
    <t xml:space="preserve">4</t>
  </si>
  <si>
    <t xml:space="preserve">4.1</t>
  </si>
  <si>
    <t xml:space="preserve">4.1.1</t>
  </si>
  <si>
    <t xml:space="preserve">5.2.1</t>
  </si>
  <si>
    <t xml:space="preserve">Import from EU</t>
  </si>
  <si>
    <t xml:space="preserve">EU make</t>
  </si>
  <si>
    <t xml:space="preserve">Labour</t>
  </si>
  <si>
    <t xml:space="preserve">Industrial margin</t>
  </si>
  <si>
    <t xml:space="preserve">5.2.2</t>
  </si>
  <si>
    <t xml:space="preserve">Capex</t>
  </si>
  <si>
    <t xml:space="preserve">India</t>
  </si>
  <si>
    <t xml:space="preserve">India capacity</t>
  </si>
  <si>
    <t xml:space="preserve">Per line</t>
  </si>
  <si>
    <t xml:space="preserve">job/hr</t>
  </si>
  <si>
    <t xml:space="preserve">No of lines</t>
  </si>
  <si>
    <t xml:space="preserve">Shift wrk hrs</t>
  </si>
  <si>
    <t xml:space="preserve">Shift_no</t>
  </si>
  <si>
    <t xml:space="preserve">India make</t>
  </si>
  <si>
    <t xml:space="preserve">IN make</t>
  </si>
  <si>
    <t xml:space="preserve">base wrk hours</t>
  </si>
  <si>
    <t xml:space="preserve">hrs/year</t>
  </si>
  <si>
    <t xml:space="preserve">Account #</t>
  </si>
  <si>
    <t xml:space="preserve">Account Title</t>
  </si>
  <si>
    <t xml:space="preserve">Depth</t>
  </si>
  <si>
    <t xml:space="preserve">Balance</t>
  </si>
  <si>
    <t xml:space="preserve">1</t>
  </si>
  <si>
    <t xml:space="preserve">Assets</t>
  </si>
  <si>
    <t xml:space="preserve">Dr</t>
  </si>
  <si>
    <t xml:space="preserve">1.1</t>
  </si>
  <si>
    <t xml:space="preserve">Cash And Financial Assets</t>
  </si>
  <si>
    <t xml:space="preserve">1.1.1</t>
  </si>
  <si>
    <t xml:space="preserve">Cash and Cash Equivalents</t>
  </si>
  <si>
    <t xml:space="preserve">1.1.2</t>
  </si>
  <si>
    <t xml:space="preserve">Financial Assets (Investments)</t>
  </si>
  <si>
    <t xml:space="preserve">1.1.3</t>
  </si>
  <si>
    <t xml:space="preserve">Restricted Cash and Financial Assets</t>
  </si>
  <si>
    <t xml:space="preserve">1.1.4</t>
  </si>
  <si>
    <t xml:space="preserve">Additional Financial Assets and Investments</t>
  </si>
  <si>
    <t xml:space="preserve">1.2</t>
  </si>
  <si>
    <t xml:space="preserve">Receivables And Contracts</t>
  </si>
  <si>
    <t xml:space="preserve">1.2.1</t>
  </si>
  <si>
    <t xml:space="preserve">Accounts, Notes And Loans Receivable</t>
  </si>
  <si>
    <t xml:space="preserve">1.2.2</t>
  </si>
  <si>
    <t xml:space="preserve">Contracts</t>
  </si>
  <si>
    <t xml:space="preserve">1.2.3</t>
  </si>
  <si>
    <t xml:space="preserve">Nontrade And Other Receivables</t>
  </si>
  <si>
    <t xml:space="preserve">1.3</t>
  </si>
  <si>
    <t xml:space="preserve">Inventory</t>
  </si>
  <si>
    <t xml:space="preserve">1.3.1</t>
  </si>
  <si>
    <t xml:space="preserve">Merchandise</t>
  </si>
  <si>
    <t xml:space="preserve">1.3.2</t>
  </si>
  <si>
    <t xml:space="preserve">Raw Material, Parts And Supplies</t>
  </si>
  <si>
    <t xml:space="preserve">1.3.3</t>
  </si>
  <si>
    <t xml:space="preserve">Work In Process</t>
  </si>
  <si>
    <t xml:space="preserve">1.3.4</t>
  </si>
  <si>
    <t xml:space="preserve">Finished Goods</t>
  </si>
  <si>
    <t xml:space="preserve">1.3.5</t>
  </si>
  <si>
    <t xml:space="preserve">Other Inventory</t>
  </si>
  <si>
    <t xml:space="preserve">1.4</t>
  </si>
  <si>
    <t xml:space="preserve">Accruals And Additional Assets</t>
  </si>
  <si>
    <t xml:space="preserve">1.4.1</t>
  </si>
  <si>
    <t xml:space="preserve">Prepaid Expense</t>
  </si>
  <si>
    <t xml:space="preserve">1.4.2</t>
  </si>
  <si>
    <t xml:space="preserve">Accrued Income</t>
  </si>
  <si>
    <t xml:space="preserve">1.4.3</t>
  </si>
  <si>
    <t xml:space="preserve">Additional Assets</t>
  </si>
  <si>
    <t xml:space="preserve">1.5</t>
  </si>
  <si>
    <t xml:space="preserve">Property, Plant And Equipment</t>
  </si>
  <si>
    <t xml:space="preserve">1.5.1</t>
  </si>
  <si>
    <t xml:space="preserve">Land And Land Improvements</t>
  </si>
  <si>
    <t xml:space="preserve">1.5.2</t>
  </si>
  <si>
    <t xml:space="preserve">Buildings, Structures And Improvements</t>
  </si>
  <si>
    <t xml:space="preserve">1.5.3</t>
  </si>
  <si>
    <t xml:space="preserve">Machinery And Equipment</t>
  </si>
  <si>
    <t xml:space="preserve">1.5.4</t>
  </si>
  <si>
    <t xml:space="preserve">Furniture And Fixtures</t>
  </si>
  <si>
    <t xml:space="preserve">1.5.5</t>
  </si>
  <si>
    <t xml:space="preserve">Additional Property, Plant And Equipment</t>
  </si>
  <si>
    <t xml:space="preserve">1.5.6</t>
  </si>
  <si>
    <t xml:space="preserve">Construction In Progress</t>
  </si>
  <si>
    <t xml:space="preserve">1.6</t>
  </si>
  <si>
    <t xml:space="preserve">Intangible Assets (Excluding Goodwill)</t>
  </si>
  <si>
    <t xml:space="preserve">1.6.1</t>
  </si>
  <si>
    <t xml:space="preserve">Intellectual Property</t>
  </si>
  <si>
    <t xml:space="preserve">1.6.2</t>
  </si>
  <si>
    <t xml:space="preserve">Computer Software</t>
  </si>
  <si>
    <t xml:space="preserve">1.6.3</t>
  </si>
  <si>
    <t xml:space="preserve">Trade And Distribution Assets</t>
  </si>
  <si>
    <t xml:space="preserve">1.6.4</t>
  </si>
  <si>
    <t xml:space="preserve">Contracts And Rights</t>
  </si>
  <si>
    <t xml:space="preserve">1.6.5</t>
  </si>
  <si>
    <t xml:space="preserve">Right To Use Assets (Classified By Type)</t>
  </si>
  <si>
    <t xml:space="preserve">1.6.6</t>
  </si>
  <si>
    <t xml:space="preserve">Other Intangible Assets</t>
  </si>
  <si>
    <t xml:space="preserve">1.6.7</t>
  </si>
  <si>
    <t xml:space="preserve">Acquisition In Progress</t>
  </si>
  <si>
    <t xml:space="preserve">1.7</t>
  </si>
  <si>
    <t xml:space="preserve">Goodwill</t>
  </si>
  <si>
    <t xml:space="preserve">2</t>
  </si>
  <si>
    <t xml:space="preserve">Liabilities</t>
  </si>
  <si>
    <t xml:space="preserve">(Cr)</t>
  </si>
  <si>
    <t xml:space="preserve">2.1</t>
  </si>
  <si>
    <t xml:space="preserve">Payables</t>
  </si>
  <si>
    <t xml:space="preserve">2.1.1</t>
  </si>
  <si>
    <t xml:space="preserve">Trade Payables</t>
  </si>
  <si>
    <t xml:space="preserve">2.1.2</t>
  </si>
  <si>
    <t xml:space="preserve">Dividends Payable</t>
  </si>
  <si>
    <t xml:space="preserve">2.1.3</t>
  </si>
  <si>
    <t xml:space="preserve">Interest Payable</t>
  </si>
  <si>
    <t xml:space="preserve">2.1.4</t>
  </si>
  <si>
    <t xml:space="preserve">Other Payables</t>
  </si>
  <si>
    <t xml:space="preserve">2.2</t>
  </si>
  <si>
    <t xml:space="preserve">Accruals And Other Liabilities</t>
  </si>
  <si>
    <t xml:space="preserve">2.2.1</t>
  </si>
  <si>
    <t xml:space="preserve">Accrued Expenses</t>
  </si>
  <si>
    <t xml:space="preserve">2.2.2</t>
  </si>
  <si>
    <t xml:space="preserve">Deferred Income (Unearned Revenue) </t>
  </si>
  <si>
    <t xml:space="preserve">2.2.3</t>
  </si>
  <si>
    <t xml:space="preserve">Accrued Taxes (Other Than Payroll)</t>
  </si>
  <si>
    <t xml:space="preserve">2.2.4</t>
  </si>
  <si>
    <t xml:space="preserve">Other (Non-Financial) Liabilities</t>
  </si>
  <si>
    <t xml:space="preserve">2.3</t>
  </si>
  <si>
    <t xml:space="preserve">Financial Labilities</t>
  </si>
  <si>
    <t xml:space="preserve">2.3.1</t>
  </si>
  <si>
    <t xml:space="preserve">Notes Payable</t>
  </si>
  <si>
    <t xml:space="preserve">2.3.2</t>
  </si>
  <si>
    <t xml:space="preserve">Loans Payable</t>
  </si>
  <si>
    <t xml:space="preserve">2.3.3</t>
  </si>
  <si>
    <t xml:space="preserve">Bonds (Debentures)</t>
  </si>
  <si>
    <t xml:space="preserve">2.3.4</t>
  </si>
  <si>
    <t xml:space="preserve">Other Debts And Borrowings</t>
  </si>
  <si>
    <t xml:space="preserve">2.3.5</t>
  </si>
  <si>
    <t xml:space="preserve">Lease Obligations</t>
  </si>
  <si>
    <t xml:space="preserve">2.3.6</t>
  </si>
  <si>
    <t xml:space="preserve">Derivative Financial Liabilities</t>
  </si>
  <si>
    <t xml:space="preserve">2.3.7</t>
  </si>
  <si>
    <t xml:space="preserve">Other Liabilities</t>
  </si>
  <si>
    <t xml:space="preserve">2.4</t>
  </si>
  <si>
    <t xml:space="preserve">Provisions (Contingencies)</t>
  </si>
  <si>
    <t xml:space="preserve">2.4.1</t>
  </si>
  <si>
    <t xml:space="preserve">Customer Related Provisions</t>
  </si>
  <si>
    <t xml:space="preserve">2.4.2</t>
  </si>
  <si>
    <t xml:space="preserve">Ligation And Regulatory Provisions</t>
  </si>
  <si>
    <t xml:space="preserve">2.4.3</t>
  </si>
  <si>
    <t xml:space="preserve">Other Provisions</t>
  </si>
  <si>
    <t xml:space="preserve">3</t>
  </si>
  <si>
    <t xml:space="preserve">Equity</t>
  </si>
  <si>
    <t xml:space="preserve">3.1</t>
  </si>
  <si>
    <t xml:space="preserve">Owners Equity (Attributable To Owners Of Parent)</t>
  </si>
  <si>
    <t xml:space="preserve">3.1.1</t>
  </si>
  <si>
    <t xml:space="preserve">Equity At par (Issued Capital)</t>
  </si>
  <si>
    <t xml:space="preserve">3.1.2</t>
  </si>
  <si>
    <t xml:space="preserve">Additional Paid-in Capital</t>
  </si>
  <si>
    <t xml:space="preserve">3.2</t>
  </si>
  <si>
    <t xml:space="preserve">Retained Earnings</t>
  </si>
  <si>
    <t xml:space="preserve">3.2.1</t>
  </si>
  <si>
    <t xml:space="preserve">Appropriated</t>
  </si>
  <si>
    <t xml:space="preserve">3.2.2</t>
  </si>
  <si>
    <t xml:space="preserve">Unappropriated</t>
  </si>
  <si>
    <t xml:space="preserve">3.2.3</t>
  </si>
  <si>
    <t xml:space="preserve">Deficit </t>
  </si>
  <si>
    <t xml:space="preserve">3.2.4</t>
  </si>
  <si>
    <t xml:space="preserve">In Suspense</t>
  </si>
  <si>
    <t xml:space="preserve">Zero</t>
  </si>
  <si>
    <t xml:space="preserve">3.3</t>
  </si>
  <si>
    <t xml:space="preserve">Accumulated OCI (US GAAP)</t>
  </si>
  <si>
    <t xml:space="preserve">Dr or (Cr)</t>
  </si>
  <si>
    <t xml:space="preserve">3.4</t>
  </si>
  <si>
    <t xml:space="preserve">Other Reserves (IFRS)</t>
  </si>
  <si>
    <t xml:space="preserve">3.5</t>
  </si>
  <si>
    <t xml:space="preserve">Other Equity Items</t>
  </si>
  <si>
    <t xml:space="preserve">3.5.1</t>
  </si>
  <si>
    <t xml:space="preserve">ESOP Related Items</t>
  </si>
  <si>
    <t xml:space="preserve">3.5.2</t>
  </si>
  <si>
    <t xml:space="preserve">Subscribed Stock Receivables</t>
  </si>
  <si>
    <t xml:space="preserve">3.5.3</t>
  </si>
  <si>
    <t xml:space="preserve">Treasury Stock</t>
  </si>
  <si>
    <t xml:space="preserve">3.5.4</t>
  </si>
  <si>
    <t xml:space="preserve">Miscellaneous Equity</t>
  </si>
  <si>
    <t xml:space="preserve">3.6</t>
  </si>
  <si>
    <t xml:space="preserve">Noncontrolling (Minority) Interest</t>
  </si>
  <si>
    <t xml:space="preserve">Revenue</t>
  </si>
  <si>
    <t xml:space="preserve">Recognized Point Of Time</t>
  </si>
  <si>
    <t xml:space="preserve">Goods</t>
  </si>
  <si>
    <t xml:space="preserve">4.1.2</t>
  </si>
  <si>
    <t xml:space="preserve">Services</t>
  </si>
  <si>
    <t xml:space="preserve">4.2</t>
  </si>
  <si>
    <t xml:space="preserve">Recognized Over Time</t>
  </si>
  <si>
    <t xml:space="preserve">4.2.1</t>
  </si>
  <si>
    <t xml:space="preserve">Products</t>
  </si>
  <si>
    <t xml:space="preserve">4.2.2</t>
  </si>
  <si>
    <t xml:space="preserve">4.3</t>
  </si>
  <si>
    <t xml:space="preserve">Adjustments</t>
  </si>
  <si>
    <t xml:space="preserve">4.3.1</t>
  </si>
  <si>
    <t xml:space="preserve">Variable Consideration</t>
  </si>
  <si>
    <t xml:space="preserve">4.3.2</t>
  </si>
  <si>
    <t xml:space="preserve">Consideration Paid (Payable) To Customers</t>
  </si>
  <si>
    <t xml:space="preserve">4.3.3</t>
  </si>
  <si>
    <t xml:space="preserve">Other Adjustments</t>
  </si>
  <si>
    <t xml:space="preserve">5</t>
  </si>
  <si>
    <t xml:space="preserve">Expenses</t>
  </si>
  <si>
    <t xml:space="preserve">5.1</t>
  </si>
  <si>
    <t xml:space="preserve">Expenses Classified By Nature</t>
  </si>
  <si>
    <t xml:space="preserve">5.1.1</t>
  </si>
  <si>
    <t xml:space="preserve">Material And Merchandise</t>
  </si>
  <si>
    <t xml:space="preserve">5.1.2</t>
  </si>
  <si>
    <t xml:space="preserve">Employee Benefits</t>
  </si>
  <si>
    <t xml:space="preserve">5.1.3</t>
  </si>
  <si>
    <t xml:space="preserve">5.1.4</t>
  </si>
  <si>
    <t xml:space="preserve">Rent, Depreciation, Amortization And Depletion</t>
  </si>
  <si>
    <t xml:space="preserve">5.1.5</t>
  </si>
  <si>
    <t xml:space="preserve">Increase (Decrease) In Inventories Of Finished Goods And Work In Progress</t>
  </si>
  <si>
    <t xml:space="preserve">Dr / Cr</t>
  </si>
  <si>
    <t xml:space="preserve">5.1.6</t>
  </si>
  <si>
    <t xml:space="preserve">Other Work Performed By Entity And Capitalized</t>
  </si>
  <si>
    <t xml:space="preserve">5.2</t>
  </si>
  <si>
    <t xml:space="preserve">Expenses Classified By Function</t>
  </si>
  <si>
    <t xml:space="preserve">Cost Of Sales</t>
  </si>
  <si>
    <t xml:space="preserve">Selling, General And Administrative </t>
  </si>
  <si>
    <t xml:space="preserve">5.2.3</t>
  </si>
  <si>
    <t xml:space="preserve">Accounts Receivable, Credit Loss (Reversal)</t>
  </si>
  <si>
    <t xml:space="preserve">6</t>
  </si>
  <si>
    <t xml:space="preserve">Other (Non-Operating) Income And Expenses</t>
  </si>
  <si>
    <t xml:space="preserve">6.1</t>
  </si>
  <si>
    <t xml:space="preserve">Other Revenue And Expenses</t>
  </si>
  <si>
    <t xml:space="preserve">6.1.1</t>
  </si>
  <si>
    <t xml:space="preserve">Other Revenue</t>
  </si>
  <si>
    <t xml:space="preserve">6.1.2</t>
  </si>
  <si>
    <t xml:space="preserve">Other Expenses</t>
  </si>
  <si>
    <t xml:space="preserve">6.2</t>
  </si>
  <si>
    <t xml:space="preserve">Gains And Losses</t>
  </si>
  <si>
    <t xml:space="preserve">6.2.1</t>
  </si>
  <si>
    <t xml:space="preserve">Foreign Currency Transaction Gain (Loss)</t>
  </si>
  <si>
    <t xml:space="preserve">6.2.2</t>
  </si>
  <si>
    <t xml:space="preserve">Gain (Loss) On Investments</t>
  </si>
  <si>
    <t xml:space="preserve">6.2.3</t>
  </si>
  <si>
    <t xml:space="preserve">Gain (Loss) On Derivatives</t>
  </si>
  <si>
    <t xml:space="preserve">6.2.4</t>
  </si>
  <si>
    <t xml:space="preserve">Gain (Loss) On Disposal Of Assets</t>
  </si>
  <si>
    <t xml:space="preserve">6.2.5</t>
  </si>
  <si>
    <t xml:space="preserve">Debt Related Gain (Loss)</t>
  </si>
  <si>
    <t xml:space="preserve">6.2.6</t>
  </si>
  <si>
    <t xml:space="preserve">Impairment Loss</t>
  </si>
  <si>
    <t xml:space="preserve">6.2.7</t>
  </si>
  <si>
    <t xml:space="preserve">Other Gains And (Losses)</t>
  </si>
  <si>
    <t xml:space="preserve">6.3</t>
  </si>
  <si>
    <t xml:space="preserve">Taxes (Other Than Income And Payroll) And Fees</t>
  </si>
  <si>
    <t xml:space="preserve">6.3.1</t>
  </si>
  <si>
    <t xml:space="preserve">Real Estate Taxes And Insurance</t>
  </si>
  <si>
    <t xml:space="preserve">6.3.2</t>
  </si>
  <si>
    <t xml:space="preserve">Highway (Road) Taxes And Tolls</t>
  </si>
  <si>
    <t xml:space="preserve">6.3.3</t>
  </si>
  <si>
    <t xml:space="preserve">Direct Tax And License Fees</t>
  </si>
  <si>
    <t xml:space="preserve">6.3.4</t>
  </si>
  <si>
    <t xml:space="preserve">Excise And Sales Taxes</t>
  </si>
  <si>
    <t xml:space="preserve">6.3.5</t>
  </si>
  <si>
    <t xml:space="preserve">Customs Fees And Duties (Not Classified As Sales Or Excise)</t>
  </si>
  <si>
    <t xml:space="preserve">6.3.6</t>
  </si>
  <si>
    <t xml:space="preserve">Non-Deductible VAT (GST)</t>
  </si>
  <si>
    <t xml:space="preserve">6.3.7</t>
  </si>
  <si>
    <t xml:space="preserve">General Insurance Expense</t>
  </si>
  <si>
    <t xml:space="preserve">6.3.8</t>
  </si>
  <si>
    <t xml:space="preserve">Administrative Fees (Revenue Stamps)</t>
  </si>
  <si>
    <t xml:space="preserve">6.3.9</t>
  </si>
  <si>
    <t xml:space="preserve">Fines And Penalties</t>
  </si>
  <si>
    <t xml:space="preserve">6.3.10</t>
  </si>
  <si>
    <t xml:space="preserve">Miscellaneous Taxes</t>
  </si>
  <si>
    <t xml:space="preserve">6.3.11</t>
  </si>
  <si>
    <t xml:space="preserve">Other Taxes And Fees</t>
  </si>
  <si>
    <t xml:space="preserve">6.4</t>
  </si>
  <si>
    <t xml:space="preserve">Income Tax Expense (Benefit)</t>
  </si>
  <si>
    <t xml:space="preserve">7</t>
  </si>
  <si>
    <t xml:space="preserve">Intercompany And Related Party Accounts</t>
  </si>
  <si>
    <t xml:space="preserve">7.1</t>
  </si>
  <si>
    <t xml:space="preserve">Intercompany And Related Party Assets</t>
  </si>
  <si>
    <t xml:space="preserve">7.1.1</t>
  </si>
  <si>
    <t xml:space="preserve">Intercompany Balances (Eliminated In Consolidation)</t>
  </si>
  <si>
    <t xml:space="preserve">7.1.2</t>
  </si>
  <si>
    <t xml:space="preserve">Related Party Balances (Reported Or Disclosed)</t>
  </si>
  <si>
    <t xml:space="preserve">7.1.3</t>
  </si>
  <si>
    <t xml:space="preserve">Intercompany Investments</t>
  </si>
  <si>
    <t xml:space="preserve">7.2</t>
  </si>
  <si>
    <t xml:space="preserve">Intercompany And Related Party Liabilities</t>
  </si>
  <si>
    <t xml:space="preserve">7.2.1</t>
  </si>
  <si>
    <t xml:space="preserve">7.2.2</t>
  </si>
  <si>
    <t xml:space="preserve">7.3</t>
  </si>
  <si>
    <t xml:space="preserve">Intercompany And Related Party Income And Expense</t>
  </si>
  <si>
    <t xml:space="preserve">7.3.1</t>
  </si>
  <si>
    <t xml:space="preserve">Intercompany And Related Party Income</t>
  </si>
  <si>
    <t xml:space="preserve">7.3.2</t>
  </si>
  <si>
    <t xml:space="preserve">Intercompany And Related Party Expenses</t>
  </si>
  <si>
    <t xml:space="preserve">7.3.3</t>
  </si>
  <si>
    <t xml:space="preserve">Income (Loss) From Equity Method Investments</t>
  </si>
  <si>
    <t xml:space="preserve">8</t>
  </si>
  <si>
    <t xml:space="preserve">Acquisitions In Progress (Business Combination)</t>
  </si>
  <si>
    <t xml:space="preserve">ResBS</t>
  </si>
  <si>
    <t xml:space="preserve">L1</t>
  </si>
  <si>
    <t xml:space="preserve">L2</t>
  </si>
  <si>
    <t xml:space="preserve">Serv</t>
  </si>
  <si>
    <t xml:space="preserve">Serv.1</t>
  </si>
  <si>
    <t xml:space="preserve">EU Make</t>
  </si>
  <si>
    <t xml:space="preserve">Cost Center</t>
  </si>
  <si>
    <t xml:space="preserve">OBS</t>
  </si>
  <si>
    <t xml:space="preserve">work</t>
  </si>
  <si>
    <t xml:space="preserve">per_product</t>
  </si>
  <si>
    <t xml:space="preserve">cost</t>
  </si>
  <si>
    <t xml:space="preserve">group</t>
  </si>
  <si>
    <t xml:space="preserve">cost_center</t>
  </si>
  <si>
    <t xml:space="preserve">Manufacturing</t>
  </si>
  <si>
    <t xml:space="preserve">Direct Costs</t>
  </si>
  <si>
    <t xml:space="preserve">Direct Materials</t>
  </si>
  <si>
    <t xml:space="preserve">Direct Labour</t>
  </si>
  <si>
    <t xml:space="preserve">Maintenance</t>
  </si>
  <si>
    <t xml:space="preserve">Consumables &amp; Spares</t>
  </si>
  <si>
    <t xml:space="preserve">COO</t>
  </si>
  <si>
    <t xml:space="preserve">Head</t>
  </si>
  <si>
    <t xml:space="preserve">Mfct Engineering</t>
  </si>
  <si>
    <t xml:space="preserve">Management</t>
  </si>
  <si>
    <t xml:space="preserve">Teams</t>
  </si>
  <si>
    <t xml:space="preserve">Prototypes, Production tests, pre-series</t>
  </si>
  <si>
    <t xml:space="preserve">Plant 1</t>
  </si>
  <si>
    <t xml:space="preserve">Plant 2</t>
  </si>
  <si>
    <t xml:space="preserve">Plant 3</t>
  </si>
  <si>
    <t xml:space="preserve">Logistics</t>
  </si>
  <si>
    <t xml:space="preserve">Staff</t>
  </si>
  <si>
    <t xml:space="preserve">Engineering</t>
  </si>
  <si>
    <t xml:space="preserve">CTO</t>
  </si>
  <si>
    <t xml:space="preserve">Quality</t>
  </si>
  <si>
    <t xml:space="preserve">Manager</t>
  </si>
  <si>
    <t xml:space="preserve">Applications</t>
  </si>
  <si>
    <t xml:space="preserve">Purchase</t>
  </si>
  <si>
    <t xml:space="preserve">CPO</t>
  </si>
  <si>
    <t xml:space="preserve">Opex</t>
  </si>
  <si>
    <t xml:space="preserve">year costs</t>
  </si>
  <si>
    <t xml:space="preserve">heads</t>
  </si>
  <si>
    <t xml:space="preserve">Commercial</t>
  </si>
  <si>
    <t xml:space="preserve">Marketing</t>
  </si>
  <si>
    <t xml:space="preserve">Accounts</t>
  </si>
  <si>
    <t xml:space="preserve">Services &amp; expense</t>
  </si>
  <si>
    <t xml:space="preserve">Board</t>
  </si>
  <si>
    <t xml:space="preserve">Benefits</t>
  </si>
  <si>
    <t xml:space="preserve">General staff</t>
  </si>
  <si>
    <t xml:space="preserve">Administration</t>
  </si>
  <si>
    <t xml:space="preserve">CFO</t>
  </si>
  <si>
    <t xml:space="preserve">Finance</t>
  </si>
  <si>
    <t xml:space="preserve">HR</t>
  </si>
  <si>
    <t xml:space="preserve">Industrial Relations</t>
  </si>
  <si>
    <t xml:space="preserve">CoA</t>
  </si>
  <si>
    <t xml:space="preserve">acct</t>
  </si>
  <si>
    <t xml:space="preserve">label</t>
  </si>
  <si>
    <t xml:space="preserve">hr/year</t>
  </si>
  <si>
    <t xml:space="preserve">Production</t>
  </si>
  <si>
    <t xml:space="preserve">Per unit</t>
  </si>
  <si>
    <t xml:space="preserve">Cat</t>
  </si>
  <si>
    <t xml:space="preserve">Id</t>
  </si>
  <si>
    <t xml:space="preserve">u_o_m</t>
  </si>
  <si>
    <t xml:space="preserve">u_cost</t>
  </si>
  <si>
    <t xml:space="preserve">all_qty</t>
  </si>
  <si>
    <t xml:space="preserve">Mat</t>
  </si>
  <si>
    <t xml:space="preserve">Mat.0</t>
  </si>
  <si>
    <t xml:space="preserve">€</t>
  </si>
  <si>
    <t xml:space="preserve">Mat.1</t>
  </si>
  <si>
    <t xml:space="preserve">Indirect Materials</t>
  </si>
  <si>
    <t xml:space="preserve">OutS</t>
  </si>
  <si>
    <t xml:space="preserve">OutS.1</t>
  </si>
  <si>
    <t xml:space="preserve">Engineering Outsourced</t>
  </si>
  <si>
    <t xml:space="preserve">Adminstrative Services</t>
  </si>
  <si>
    <t xml:space="preserve">Wrk</t>
  </si>
  <si>
    <t xml:space="preserve">Wrk.1.1</t>
  </si>
  <si>
    <t xml:space="preserve">IT Labour</t>
  </si>
  <si>
    <t xml:space="preserve">hr</t>
  </si>
  <si>
    <t xml:space="preserve">Wrk.1.2</t>
  </si>
  <si>
    <t xml:space="preserve">IT Skilled W</t>
  </si>
  <si>
    <t xml:space="preserve">Wrk.1.3</t>
  </si>
  <si>
    <t xml:space="preserve">IT Professional</t>
  </si>
  <si>
    <t xml:space="preserve">Wrk.1.4</t>
  </si>
  <si>
    <t xml:space="preserve">IT Sr. Professional</t>
  </si>
  <si>
    <t xml:space="preserve">Wrk.1.5</t>
  </si>
  <si>
    <t xml:space="preserve">IT Manager</t>
  </si>
  <si>
    <t xml:space="preserve">Wrk.1.6</t>
  </si>
  <si>
    <t xml:space="preserve">IT Sr. Manager</t>
  </si>
  <si>
    <t xml:space="preserve">Wrk.1.7</t>
  </si>
  <si>
    <t xml:space="preserve">IT Chief Officer</t>
  </si>
  <si>
    <t xml:space="preserve">Direct manpower headcount</t>
  </si>
  <si>
    <t xml:space="preserve">Wrk.2.1</t>
  </si>
  <si>
    <t xml:space="preserve">IN Labour</t>
  </si>
  <si>
    <t xml:space="preserve">Wrk.2.2</t>
  </si>
  <si>
    <t xml:space="preserve">IN Skilled W</t>
  </si>
  <si>
    <t xml:space="preserve">Wrk.2.3</t>
  </si>
  <si>
    <t xml:space="preserve">IN Professional</t>
  </si>
  <si>
    <t xml:space="preserve">Wrk.2.4</t>
  </si>
  <si>
    <t xml:space="preserve">IN Sr. Professional</t>
  </si>
  <si>
    <t xml:space="preserve">Wrk.2.5</t>
  </si>
  <si>
    <t xml:space="preserve">IN Manager</t>
  </si>
  <si>
    <t xml:space="preserve">Wrk.2.6</t>
  </si>
  <si>
    <t xml:space="preserve">IN Sr. Manager</t>
  </si>
  <si>
    <t xml:space="preserve">Wrk.2.7</t>
  </si>
  <si>
    <t xml:space="preserve">IN Chief Officer</t>
  </si>
  <si>
    <t xml:space="preserve">zzz</t>
  </si>
  <si>
    <t xml:space="preserve">EOF</t>
  </si>
  <si>
    <t xml:space="preserve">Indirect manpower head count</t>
  </si>
  <si>
    <t xml:space="preserve">Blue collars</t>
  </si>
  <si>
    <t xml:space="preserve">Max</t>
  </si>
  <si>
    <t xml:space="preserve">White Collars</t>
  </si>
  <si>
    <t xml:space="preserve">WBS</t>
  </si>
  <si>
    <t xml:space="preserve">RBS</t>
  </si>
  <si>
    <t xml:space="preserve">uom</t>
  </si>
  <si>
    <t xml:space="preserve">Quantity</t>
  </si>
  <si>
    <t xml:space="preserve">Cost</t>
  </si>
  <si>
    <t xml:space="preserve">Production Facility</t>
  </si>
  <si>
    <t xml:space="preserve">Design &amp; Engineering</t>
  </si>
  <si>
    <t xml:space="preserve">days</t>
  </si>
  <si>
    <t xml:space="preserve">Building</t>
  </si>
  <si>
    <t xml:space="preserve">Site preparation</t>
  </si>
  <si>
    <t xml:space="preserve">m2</t>
  </si>
  <si>
    <t xml:space="preserve">Industrial Construction</t>
  </si>
  <si>
    <t xml:space="preserve">Civil construction</t>
  </si>
  <si>
    <t xml:space="preserve">Roads &amp; lanscaping</t>
  </si>
  <si>
    <t xml:space="preserve">Production lines</t>
  </si>
  <si>
    <t xml:space="preserve">Procurement</t>
  </si>
  <si>
    <t xml:space="preserve">Fabrication</t>
  </si>
  <si>
    <t xml:space="preserve">each</t>
  </si>
  <si>
    <t xml:space="preserve">Rewamping</t>
  </si>
  <si>
    <t xml:space="preserve">Transport</t>
  </si>
  <si>
    <t xml:space="preserve">TEU</t>
  </si>
  <si>
    <t xml:space="preserve">Installation</t>
  </si>
  <si>
    <t xml:space="preserve">Plant integration</t>
  </si>
  <si>
    <t xml:space="preserve">Commissioning</t>
  </si>
  <si>
    <t xml:space="preserve">Analyze &amp; Design</t>
  </si>
  <si>
    <t xml:space="preserve">module</t>
  </si>
  <si>
    <t xml:space="preserve">Build &amp; unit tests</t>
  </si>
  <si>
    <t xml:space="preserve">Integration test</t>
  </si>
  <si>
    <t xml:space="preserve">process</t>
  </si>
  <si>
    <t xml:space="preserve">User acceptance test</t>
  </si>
  <si>
    <t xml:space="preserve">Training</t>
  </si>
  <si>
    <t xml:space="preserve">Deployment</t>
  </si>
  <si>
    <t xml:space="preserve">Change management</t>
  </si>
  <si>
    <t xml:space="preserve">Deliver change enablers</t>
  </si>
  <si>
    <t xml:space="preserve">Facility</t>
  </si>
  <si>
    <t xml:space="preserve">ERP integration</t>
  </si>
  <si>
    <t xml:space="preserve">Specifications</t>
  </si>
  <si>
    <t xml:space="preserve">Production hall</t>
  </si>
  <si>
    <t xml:space="preserve">12x20x20</t>
  </si>
  <si>
    <t xml:space="preserve">Warehouse</t>
  </si>
  <si>
    <t xml:space="preserve">8x20x20</t>
  </si>
  <si>
    <t xml:space="preserve">Quality center</t>
  </si>
  <si>
    <t xml:space="preserve">16x10x10</t>
  </si>
  <si>
    <t xml:space="preserve">Substations</t>
  </si>
  <si>
    <t xml:space="preserve">Utility tunnel</t>
  </si>
  <si>
    <t xml:space="preserve">Entrance</t>
  </si>
  <si>
    <t xml:space="preserve">Employee facilities</t>
  </si>
  <si>
    <t xml:space="preserve">Office space</t>
  </si>
  <si>
    <t xml:space="preserve">Modules</t>
  </si>
  <si>
    <t xml:space="preserve">CRM</t>
  </si>
  <si>
    <t xml:space="preserve">Invoicing</t>
  </si>
  <si>
    <t xml:space="preserve">Portal</t>
  </si>
  <si>
    <t xml:space="preserve">Accounting</t>
  </si>
  <si>
    <t xml:space="preserve">Project</t>
  </si>
  <si>
    <t xml:space="preserve">Timesheet</t>
  </si>
  <si>
    <t xml:space="preserve">Recruitment</t>
  </si>
  <si>
    <t xml:space="preserve">PLM</t>
  </si>
  <si>
    <t xml:space="preserve">Documents</t>
  </si>
  <si>
    <t xml:space="preserve">eLearning</t>
  </si>
  <si>
    <t xml:space="preserve">IoT box</t>
  </si>
  <si>
    <t xml:space="preserve">Processes</t>
  </si>
  <si>
    <t xml:space="preserve">ProjectResBS</t>
  </si>
  <si>
    <t xml:space="preserve">id_l1</t>
  </si>
  <si>
    <t xml:space="preserve">label_l1</t>
  </si>
  <si>
    <t xml:space="preserve">€/uom</t>
  </si>
  <si>
    <t xml:space="preserve">id_l2</t>
  </si>
  <si>
    <t xml:space="preserve">label_l2</t>
  </si>
  <si>
    <t xml:space="preserve">Prod/uom</t>
  </si>
  <si>
    <t xml:space="preserve">id_l3</t>
  </si>
  <si>
    <t xml:space="preserve">label_l3</t>
  </si>
  <si>
    <t xml:space="preserve">Allocated_cost</t>
  </si>
  <si>
    <t xml:space="preserve">allocated</t>
  </si>
  <si>
    <t xml:space="preserve">unit</t>
  </si>
  <si>
    <t xml:space="preserve">Unit-day</t>
  </si>
  <si>
    <t xml:space="preserve">mark_up</t>
  </si>
  <si>
    <t xml:space="preserve">base_cost</t>
  </si>
  <si>
    <t xml:space="preserve">Team.01</t>
  </si>
  <si>
    <t xml:space="preserve">Plant Engineering</t>
  </si>
  <si>
    <t xml:space="preserve">day</t>
  </si>
  <si>
    <t xml:space="preserve">Crew.01</t>
  </si>
  <si>
    <t xml:space="preserve">Manufacturing Eng</t>
  </si>
  <si>
    <t xml:space="preserve">Wrk.10</t>
  </si>
  <si>
    <t xml:space="preserve">Wrk.12</t>
  </si>
  <si>
    <t xml:space="preserve">Wrk.4</t>
  </si>
  <si>
    <t xml:space="preserve">EU Sr. Professional</t>
  </si>
  <si>
    <t xml:space="preserve">Crew.02</t>
  </si>
  <si>
    <t xml:space="preserve">Facilities Eng</t>
  </si>
  <si>
    <t xml:space="preserve">Wrk.11</t>
  </si>
  <si>
    <t xml:space="preserve">Team.2</t>
  </si>
  <si>
    <t xml:space="preserve">Wres.11</t>
  </si>
  <si>
    <t xml:space="preserve">Crew.11</t>
  </si>
  <si>
    <t xml:space="preserve">Earthmoving</t>
  </si>
  <si>
    <t xml:space="preserve">Wrk.8</t>
  </si>
  <si>
    <t xml:space="preserve">Wrk.9</t>
  </si>
  <si>
    <t xml:space="preserve">Serv.2</t>
  </si>
  <si>
    <t xml:space="preserve">Construction equipment rental</t>
  </si>
  <si>
    <t xml:space="preserve">Wres.12</t>
  </si>
  <si>
    <t xml:space="preserve">Crew.12</t>
  </si>
  <si>
    <t xml:space="preserve">Structures crew</t>
  </si>
  <si>
    <t xml:space="preserve">Mat.11</t>
  </si>
  <si>
    <t xml:space="preserve">Steelwork</t>
  </si>
  <si>
    <t xml:space="preserve">kg</t>
  </si>
  <si>
    <t xml:space="preserve">Crew.13</t>
  </si>
  <si>
    <t xml:space="preserve">Systems crew</t>
  </si>
  <si>
    <t xml:space="preserve">Mat.12</t>
  </si>
  <si>
    <t xml:space="preserve">Systems equipment</t>
  </si>
  <si>
    <t xml:space="preserve">Crew.14</t>
  </si>
  <si>
    <t xml:space="preserve">Fittings crew</t>
  </si>
  <si>
    <t xml:space="preserve">Mat.13</t>
  </si>
  <si>
    <t xml:space="preserve">Fittings material</t>
  </si>
  <si>
    <t xml:space="preserve">Wres.13</t>
  </si>
  <si>
    <t xml:space="preserve">Crew.15</t>
  </si>
  <si>
    <t xml:space="preserve">Mat.14</t>
  </si>
  <si>
    <t xml:space="preserve">Crew.16</t>
  </si>
  <si>
    <t xml:space="preserve">Mat.15</t>
  </si>
  <si>
    <t xml:space="preserve">Crew.17</t>
  </si>
  <si>
    <t xml:space="preserve">Mat.16</t>
  </si>
  <si>
    <t xml:space="preserve">Wres.14</t>
  </si>
  <si>
    <t xml:space="preserve">Site improvement</t>
  </si>
  <si>
    <t xml:space="preserve">Crew.18</t>
  </si>
  <si>
    <t xml:space="preserve">SiteImprovement</t>
  </si>
  <si>
    <t xml:space="preserve">Mat.17</t>
  </si>
  <si>
    <t xml:space="preserve">Site Impr. material</t>
  </si>
  <si>
    <t xml:space="preserve">Team.21</t>
  </si>
  <si>
    <t xml:space="preserve">Crew.21</t>
  </si>
  <si>
    <t xml:space="preserve">Good.21</t>
  </si>
  <si>
    <t xml:space="preserve">Machinery fabrication</t>
  </si>
  <si>
    <t xml:space="preserve">Mat.21</t>
  </si>
  <si>
    <t xml:space="preserve">Production equipment</t>
  </si>
  <si>
    <t xml:space="preserve">Wres.21</t>
  </si>
  <si>
    <t xml:space="preserve">Machinery rewamping</t>
  </si>
  <si>
    <t xml:space="preserve">Crew.22</t>
  </si>
  <si>
    <t xml:space="preserve">IT Mechanical crew</t>
  </si>
  <si>
    <t xml:space="preserve">Wrk.2</t>
  </si>
  <si>
    <t xml:space="preserve">EU Skilled W</t>
  </si>
  <si>
    <t xml:space="preserve">Service.21</t>
  </si>
  <si>
    <t xml:space="preserve">Serv.21</t>
  </si>
  <si>
    <t xml:space="preserve">Freight</t>
  </si>
  <si>
    <t xml:space="preserve">Exp.01</t>
  </si>
  <si>
    <t xml:space="preserve">Wres.22</t>
  </si>
  <si>
    <t xml:space="preserve">Machinery installation</t>
  </si>
  <si>
    <t xml:space="preserve">Crew.23</t>
  </si>
  <si>
    <t xml:space="preserve">IN Mechanical crew</t>
  </si>
  <si>
    <t xml:space="preserve">Team.31</t>
  </si>
  <si>
    <t xml:space="preserve">ERP team</t>
  </si>
  <si>
    <t xml:space="preserve">Crew.31</t>
  </si>
  <si>
    <t xml:space="preserve">ERP client employees</t>
  </si>
  <si>
    <t xml:space="preserve">Wrk.14</t>
  </si>
  <si>
    <t xml:space="preserve">Wrk.13</t>
  </si>
  <si>
    <t xml:space="preserve">Crew.32</t>
  </si>
  <si>
    <t xml:space="preserve">IT contractor</t>
  </si>
  <si>
    <t xml:space="preserve">Team.32</t>
  </si>
  <si>
    <t xml:space="preserve">ERP development team</t>
  </si>
  <si>
    <t xml:space="preserve">Crew.33</t>
  </si>
  <si>
    <t xml:space="preserve">Team.41</t>
  </si>
  <si>
    <t xml:space="preserve">Change management  team</t>
  </si>
  <si>
    <t xml:space="preserve">Crew.41</t>
  </si>
  <si>
    <t xml:space="preserve">Change M Consultant</t>
  </si>
  <si>
    <t xml:space="preserve">Crew.42</t>
  </si>
  <si>
    <t xml:space="preserve">Executive Sponsors</t>
  </si>
  <si>
    <t xml:space="preserve">Team.51</t>
  </si>
  <si>
    <t xml:space="preserve">White collar group</t>
  </si>
  <si>
    <t xml:space="preserve">Crew.51</t>
  </si>
  <si>
    <t xml:space="preserve">White collars</t>
  </si>
  <si>
    <t xml:space="preserve">Wrk.1</t>
  </si>
  <si>
    <t xml:space="preserve">EU Labour</t>
  </si>
  <si>
    <t xml:space="preserve">Wrk.3</t>
  </si>
  <si>
    <t xml:space="preserve">EU Professional</t>
  </si>
  <si>
    <t xml:space="preserve">Wrk.5</t>
  </si>
  <si>
    <t xml:space="preserve">EU Manager</t>
  </si>
  <si>
    <t xml:space="preserve">Wrk.6</t>
  </si>
  <si>
    <t xml:space="preserve">EU Sr. Manager</t>
  </si>
  <si>
    <t xml:space="preserve">Wrk.7</t>
  </si>
  <si>
    <t xml:space="preserve">EU Chief Officer</t>
  </si>
  <si>
    <t xml:space="preserve">Wrk.15</t>
  </si>
  <si>
    <t xml:space="preserve">IN Consultant Manager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</si>
</sst>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0%"/>
    <numFmt numFmtId="166" formatCode="0.0%"/>
    <numFmt numFmtId="167" formatCode="0.00%"/>
    <numFmt numFmtId="168" formatCode="0.000"/>
    <numFmt numFmtId="169" formatCode="#,##0"/>
    <numFmt numFmtId="170" formatCode="#,##0.00"/>
    <numFmt numFmtId="171" formatCode="#,##0.0"/>
    <numFmt numFmtId="172" formatCode="[$€-410]\ #,##0.00;[RED]\-[$€-410]\ #,##0.00"/>
    <numFmt numFmtId="173" formatCode="@"/>
    <numFmt numFmtId="174" formatCode="0.00"/>
    <numFmt numFmtId="175" formatCode="General"/>
    <numFmt numFmtId="176" formatCode="[$€-410]\ #,##0;[RED]\-[$€-410]\ #,##0"/>
    <numFmt numFmtId="177" formatCode="[$€-410]\ #,##0.000;[RED]\-[$€-410]\ #,##0.000"/>
    <numFmt numFmtId="178" formatCode="#,##0.0000"/>
  </numFmts>
  <fonts count="2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5"/>
      <color rgb="FF44546A"/>
      <name val="Calibri"/>
      <family val="0"/>
      <charset val="1"/>
    </font>
    <font>
      <b val="true"/>
      <sz val="10"/>
      <color rgb="FF44546A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A933"/>
      <name val="Arial"/>
      <family val="2"/>
      <charset val="1"/>
    </font>
    <font>
      <sz val="10"/>
      <color rgb="FF2A6099"/>
      <name val="Arial"/>
      <family val="2"/>
      <charset val="1"/>
    </font>
    <font>
      <sz val="10"/>
      <color rgb="FF00A933"/>
      <name val="Arial"/>
      <family val="2"/>
      <charset val="1"/>
    </font>
    <font>
      <sz val="10"/>
      <name val="Calibri"/>
      <family val="2"/>
      <charset val="1"/>
    </font>
    <font>
      <b val="true"/>
      <i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0"/>
      <color rgb="FF0000FF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604A7B"/>
      <name val="Calibri"/>
      <family val="2"/>
      <charset val="1"/>
    </font>
    <font>
      <sz val="10"/>
      <color rgb="FFB3A2C7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2A6099"/>
        <bgColor rgb="FF44546A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800080"/>
        <bgColor rgb="FF800080"/>
      </patternFill>
    </fill>
    <fill>
      <patternFill patternType="solid">
        <fgColor rgb="FF262626"/>
        <bgColor rgb="FF333300"/>
      </patternFill>
    </fill>
    <fill>
      <patternFill patternType="solid">
        <fgColor rgb="FFB9CDE5"/>
        <bgColor rgb="FFB4C7DC"/>
      </patternFill>
    </fill>
    <fill>
      <patternFill patternType="solid">
        <fgColor rgb="FFD7E4BD"/>
        <bgColor rgb="FFDDE8CB"/>
      </patternFill>
    </fill>
    <fill>
      <patternFill patternType="solid">
        <fgColor rgb="FFDCE6F2"/>
        <bgColor rgb="FFDEE6EF"/>
      </patternFill>
    </fill>
    <fill>
      <patternFill patternType="solid">
        <fgColor rgb="FFE8F2A1"/>
        <bgColor rgb="FFD7E4BD"/>
      </patternFill>
    </fill>
    <fill>
      <patternFill patternType="solid">
        <fgColor rgb="FFB7B3CA"/>
        <bgColor rgb="FFB3A2C7"/>
      </patternFill>
    </fill>
    <fill>
      <patternFill patternType="solid">
        <fgColor rgb="FFB4C7DC"/>
        <bgColor rgb="FFB9CDE5"/>
      </patternFill>
    </fill>
    <fill>
      <patternFill patternType="solid">
        <fgColor rgb="FFFFA6A6"/>
        <bgColor rgb="FFFFCC99"/>
      </patternFill>
    </fill>
    <fill>
      <patternFill patternType="solid">
        <fgColor rgb="FFDDE8CB"/>
        <bgColor rgb="FFD7E4BD"/>
      </patternFill>
    </fill>
    <fill>
      <patternFill patternType="solid">
        <fgColor rgb="FFDEE6EF"/>
        <bgColor rgb="FFDCE6F2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1" applyFont="true" applyBorder="true" applyAlignment="true" applyProtection="false">
      <alignment horizontal="general" vertical="bottom" textRotation="0" wrapText="false" indent="0" shrinkToFit="false"/>
    </xf>
  </cellStyleXfs>
  <cellXfs count="1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6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7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7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4" fillId="9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2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72" fontId="7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70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72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7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72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  <cellStyle name="Excel Built-in Heading 1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D7E4BD"/>
      <rgbColor rgb="FFDCE6F2"/>
      <rgbColor rgb="FF660066"/>
      <rgbColor rgb="FFFF8080"/>
      <rgbColor rgb="FF2A6099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DDE8CB"/>
      <rgbColor rgb="FFE8F2A1"/>
      <rgbColor rgb="FFB4C7DC"/>
      <rgbColor rgb="FFFFA6A6"/>
      <rgbColor rgb="FFB3A2C7"/>
      <rgbColor rgb="FFFFCC99"/>
      <rgbColor rgb="FF4472C4"/>
      <rgbColor rgb="FF33CCCC"/>
      <rgbColor rgb="FF99CC00"/>
      <rgbColor rgb="FFFFCC00"/>
      <rgbColor rgb="FFFF8000"/>
      <rgbColor rgb="FFFF6600"/>
      <rgbColor rgb="FF604A7B"/>
      <rgbColor rgb="FF969696"/>
      <rgbColor rgb="FF003366"/>
      <rgbColor rgb="FF00A933"/>
      <rgbColor rgb="FF003300"/>
      <rgbColor rgb="FF333300"/>
      <rgbColor rgb="FF993300"/>
      <rgbColor rgb="FF993366"/>
      <rgbColor rgb="FF44546A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761040</xdr:colOff>
      <xdr:row>0</xdr:row>
      <xdr:rowOff>54360</xdr:rowOff>
    </xdr:from>
    <xdr:to>
      <xdr:col>14</xdr:col>
      <xdr:colOff>589680</xdr:colOff>
      <xdr:row>35</xdr:row>
      <xdr:rowOff>101520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540280" y="54360"/>
          <a:ext cx="3905280" cy="5736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78515625" defaultRowHeight="12.75" zeroHeight="false" outlineLevelRow="0" outlineLevelCol="0"/>
  <cols>
    <col collapsed="false" customWidth="true" hidden="false" outlineLevel="0" max="1" min="1" style="0" width="28.42"/>
    <col collapsed="false" customWidth="true" hidden="false" outlineLevel="0" max="7" min="7" style="0" width="4.44"/>
    <col collapsed="false" customWidth="true" hidden="false" outlineLevel="0" max="1024" min="1015" style="0" width="11.52"/>
  </cols>
  <sheetData>
    <row r="1" customFormat="false" ht="15" hidden="false" customHeight="false" outlineLevel="0" collapsed="false">
      <c r="A1" s="1"/>
    </row>
    <row r="2" customFormat="false" ht="15" hidden="false" customHeight="false" outlineLevel="0" collapsed="false">
      <c r="A2" s="1" t="s">
        <v>0</v>
      </c>
      <c r="B2" s="0" t="s">
        <v>1</v>
      </c>
    </row>
    <row r="3" customFormat="false" ht="12.75" hidden="false" customHeight="false" outlineLevel="0" collapsed="false">
      <c r="B3" s="0" t="n">
        <v>2021</v>
      </c>
      <c r="C3" s="0" t="n">
        <v>2020</v>
      </c>
      <c r="D3" s="0" t="s">
        <v>2</v>
      </c>
      <c r="F3" s="0" t="s">
        <v>3</v>
      </c>
    </row>
    <row r="4" customFormat="false" ht="12.75" hidden="false" customHeight="false" outlineLevel="0" collapsed="false">
      <c r="A4" s="2" t="s">
        <v>4</v>
      </c>
      <c r="B4" s="2" t="n">
        <v>326</v>
      </c>
      <c r="C4" s="2" t="n">
        <v>394</v>
      </c>
      <c r="D4" s="3" t="n">
        <f aca="false">(B4-C4)/C4</f>
        <v>-0.17258883248731</v>
      </c>
      <c r="F4" s="4" t="n">
        <f aca="false">C4/C$4</f>
        <v>1</v>
      </c>
      <c r="G4" s="4"/>
    </row>
    <row r="5" customFormat="false" ht="12.75" hidden="false" customHeight="false" outlineLevel="0" collapsed="false">
      <c r="F5" s="4"/>
      <c r="G5" s="4"/>
    </row>
    <row r="6" customFormat="false" ht="12.75" hidden="false" customHeight="false" outlineLevel="0" collapsed="false">
      <c r="A6" s="2" t="s">
        <v>5</v>
      </c>
      <c r="F6" s="4"/>
      <c r="G6" s="4"/>
    </row>
    <row r="7" customFormat="false" ht="12.75" hidden="false" customHeight="false" outlineLevel="0" collapsed="false">
      <c r="A7" s="5" t="s">
        <v>6</v>
      </c>
      <c r="B7" s="0" t="n">
        <v>197</v>
      </c>
      <c r="C7" s="0" t="n">
        <v>246</v>
      </c>
      <c r="D7" s="6" t="n">
        <f aca="false">(B7-C7)/C7</f>
        <v>-0.199186991869919</v>
      </c>
      <c r="F7" s="4" t="n">
        <f aca="false">C7/C$4</f>
        <v>0.624365482233503</v>
      </c>
      <c r="G7" s="4"/>
    </row>
    <row r="8" customFormat="false" ht="12.75" hidden="false" customHeight="false" outlineLevel="0" collapsed="false">
      <c r="A8" s="5" t="s">
        <v>7</v>
      </c>
      <c r="B8" s="0" t="n">
        <v>25</v>
      </c>
      <c r="C8" s="0" t="n">
        <v>28</v>
      </c>
      <c r="D8" s="6" t="n">
        <f aca="false">(B8-C8)/C8</f>
        <v>-0.107142857142857</v>
      </c>
      <c r="F8" s="4" t="n">
        <f aca="false">C8/C$4</f>
        <v>0.0710659898477157</v>
      </c>
      <c r="G8" s="4"/>
    </row>
    <row r="9" customFormat="false" ht="12.75" hidden="false" customHeight="false" outlineLevel="0" collapsed="false">
      <c r="A9" s="5" t="s">
        <v>8</v>
      </c>
      <c r="B9" s="0" t="n">
        <v>60</v>
      </c>
      <c r="C9" s="0" t="n">
        <v>66</v>
      </c>
      <c r="D9" s="6" t="n">
        <f aca="false">(B9-C9)/C9</f>
        <v>-0.0909090909090909</v>
      </c>
      <c r="F9" s="4" t="n">
        <f aca="false">C9/C$4</f>
        <v>0.16751269035533</v>
      </c>
      <c r="G9" s="4"/>
    </row>
    <row r="10" customFormat="false" ht="12.75" hidden="false" customHeight="false" outlineLevel="0" collapsed="false">
      <c r="A10" s="2" t="s">
        <v>9</v>
      </c>
      <c r="B10" s="2" t="n">
        <f aca="false">SUM(B7:B9)</f>
        <v>282</v>
      </c>
      <c r="C10" s="2" t="n">
        <f aca="false">SUM(C7:C9)</f>
        <v>340</v>
      </c>
      <c r="D10" s="3" t="n">
        <f aca="false">(B10-C10)/C10</f>
        <v>-0.170588235294118</v>
      </c>
      <c r="F10" s="4" t="n">
        <f aca="false">C10/C$4</f>
        <v>0.862944162436548</v>
      </c>
      <c r="G10" s="4"/>
    </row>
    <row r="11" customFormat="false" ht="12.75" hidden="false" customHeight="false" outlineLevel="0" collapsed="false">
      <c r="A11" s="2"/>
      <c r="B11" s="2"/>
      <c r="C11" s="2"/>
      <c r="D11" s="3"/>
      <c r="F11" s="4"/>
      <c r="G11" s="4"/>
    </row>
    <row r="12" customFormat="false" ht="12.75" hidden="false" customHeight="false" outlineLevel="0" collapsed="false">
      <c r="A12" s="2" t="s">
        <v>10</v>
      </c>
      <c r="F12" s="4"/>
      <c r="G12" s="4"/>
    </row>
    <row r="13" customFormat="false" ht="12.75" hidden="false" customHeight="false" outlineLevel="0" collapsed="false">
      <c r="A13" s="0" t="s">
        <v>11</v>
      </c>
      <c r="B13" s="0" t="n">
        <v>8</v>
      </c>
      <c r="C13" s="0" t="n">
        <v>9</v>
      </c>
      <c r="D13" s="6" t="n">
        <f aca="false">(B13-C13)/C13</f>
        <v>-0.111111111111111</v>
      </c>
      <c r="F13" s="4" t="n">
        <f aca="false">C13/C$4</f>
        <v>0.0228426395939086</v>
      </c>
      <c r="G13" s="4"/>
    </row>
    <row r="14" customFormat="false" ht="12.75" hidden="false" customHeight="false" outlineLevel="0" collapsed="false">
      <c r="A14" s="0" t="s">
        <v>12</v>
      </c>
      <c r="B14" s="0" t="n">
        <v>5</v>
      </c>
      <c r="C14" s="0" t="n">
        <v>5</v>
      </c>
      <c r="D14" s="6" t="n">
        <f aca="false">(B14-C14)/C14</f>
        <v>0</v>
      </c>
      <c r="F14" s="4" t="n">
        <f aca="false">C14/C$4</f>
        <v>0.0126903553299492</v>
      </c>
      <c r="G14" s="4"/>
    </row>
    <row r="15" customFormat="false" ht="12.75" hidden="false" customHeight="false" outlineLevel="0" collapsed="false">
      <c r="A15" s="0" t="s">
        <v>13</v>
      </c>
      <c r="B15" s="0" t="n">
        <v>2</v>
      </c>
      <c r="C15" s="0" t="n">
        <v>2</v>
      </c>
      <c r="D15" s="6" t="n">
        <f aca="false">(B15-C15)/C15</f>
        <v>0</v>
      </c>
      <c r="F15" s="4" t="n">
        <f aca="false">C15/C$4</f>
        <v>0.00507614213197969</v>
      </c>
      <c r="G15" s="4"/>
    </row>
    <row r="16" customFormat="false" ht="12.75" hidden="false" customHeight="false" outlineLevel="0" collapsed="false">
      <c r="A16" s="2" t="s">
        <v>9</v>
      </c>
      <c r="B16" s="2" t="n">
        <f aca="false">SUM(B13:B15)</f>
        <v>15</v>
      </c>
      <c r="C16" s="2" t="n">
        <f aca="false">SUM(C13:C15)</f>
        <v>16</v>
      </c>
      <c r="D16" s="3" t="n">
        <f aca="false">(B16-C16)/C16</f>
        <v>-0.0625</v>
      </c>
      <c r="F16" s="4" t="n">
        <f aca="false">C16/C$4</f>
        <v>0.0406091370558376</v>
      </c>
      <c r="G16" s="4"/>
    </row>
    <row r="17" customFormat="false" ht="12.75" hidden="false" customHeight="false" outlineLevel="0" collapsed="false">
      <c r="F17" s="4"/>
      <c r="G17" s="4"/>
    </row>
    <row r="18" customFormat="false" ht="12.75" hidden="false" customHeight="false" outlineLevel="0" collapsed="false">
      <c r="A18" s="2" t="s">
        <v>14</v>
      </c>
      <c r="B18" s="2" t="n">
        <f aca="false">+B4-B10-B16</f>
        <v>29</v>
      </c>
      <c r="C18" s="2" t="n">
        <f aca="false">+C4-C10-C16</f>
        <v>38</v>
      </c>
      <c r="D18" s="3" t="n">
        <f aca="false">(B18-C18)/C18</f>
        <v>-0.236842105263158</v>
      </c>
      <c r="F18" s="4" t="n">
        <f aca="false">C18/C$4</f>
        <v>0.0964467005076142</v>
      </c>
      <c r="G18" s="4"/>
    </row>
    <row r="19" customFormat="false" ht="12.75" hidden="false" customHeight="false" outlineLevel="0" collapsed="false">
      <c r="A19" s="0" t="s">
        <v>15</v>
      </c>
      <c r="B19" s="7" t="n">
        <f aca="false">+B18/B4</f>
        <v>0.0889570552147239</v>
      </c>
      <c r="C19" s="7" t="n">
        <f aca="false">+C18/C4</f>
        <v>0.0964467005076142</v>
      </c>
    </row>
    <row r="21" customFormat="false" ht="12.75" hidden="false" customHeight="false" outlineLevel="0" collapsed="false">
      <c r="A21" s="0" t="s">
        <v>16</v>
      </c>
    </row>
    <row r="22" customFormat="false" ht="12.75" hidden="false" customHeight="false" outlineLevel="0" collapsed="false">
      <c r="A22" s="0" t="s">
        <v>17</v>
      </c>
      <c r="B22" s="7" t="n">
        <v>0.047</v>
      </c>
      <c r="C22" s="7" t="n">
        <v>0.101</v>
      </c>
      <c r="D22" s="6" t="n">
        <f aca="false">(B22-C22)/C22</f>
        <v>-0.534653465346535</v>
      </c>
    </row>
    <row r="23" customFormat="false" ht="12.75" hidden="false" customHeight="false" outlineLevel="0" collapsed="false">
      <c r="A23" s="0" t="s">
        <v>18</v>
      </c>
    </row>
    <row r="24" customFormat="false" ht="12.75" hidden="false" customHeight="false" outlineLevel="0" collapsed="false">
      <c r="A24" s="0" t="s">
        <v>19</v>
      </c>
      <c r="B24" s="7" t="n">
        <v>0.07</v>
      </c>
      <c r="C24" s="7" t="n">
        <v>0.155</v>
      </c>
      <c r="D24" s="6" t="n">
        <f aca="false">(B24-C24)/C24</f>
        <v>-0.548387096774194</v>
      </c>
    </row>
    <row r="26" customFormat="false" ht="12.75" hidden="false" customHeight="false" outlineLevel="0" collapsed="false">
      <c r="A26" s="2" t="s">
        <v>20</v>
      </c>
    </row>
    <row r="27" customFormat="false" ht="12.75" hidden="false" customHeight="false" outlineLevel="0" collapsed="false">
      <c r="A27" s="0" t="s">
        <v>21</v>
      </c>
      <c r="B27" s="0" t="n">
        <v>68</v>
      </c>
      <c r="C27" s="0" t="n">
        <v>163</v>
      </c>
      <c r="D27" s="6" t="n">
        <f aca="false">(B27-C27)/C27</f>
        <v>-0.582822085889571</v>
      </c>
    </row>
    <row r="28" customFormat="false" ht="23.85" hidden="false" customHeight="false" outlineLevel="0" collapsed="false">
      <c r="A28" s="8" t="s">
        <v>22</v>
      </c>
      <c r="B28" s="0" t="n">
        <v>206</v>
      </c>
      <c r="C28" s="0" t="n">
        <v>198</v>
      </c>
      <c r="D28" s="6" t="n">
        <f aca="false">(B28-C28)/C28</f>
        <v>0.0404040404040404</v>
      </c>
    </row>
    <row r="29" customFormat="false" ht="23.85" hidden="false" customHeight="false" outlineLevel="0" collapsed="false">
      <c r="A29" s="8" t="s">
        <v>23</v>
      </c>
      <c r="B29" s="0" t="n">
        <v>54</v>
      </c>
      <c r="C29" s="0" t="n">
        <v>35</v>
      </c>
      <c r="D29" s="6" t="n">
        <f aca="false">(B29-C29)/C29</f>
        <v>0.542857142857143</v>
      </c>
    </row>
    <row r="30" customFormat="false" ht="12.75" hidden="false" customHeight="false" outlineLevel="0" collapsed="false">
      <c r="A30" s="2" t="s">
        <v>24</v>
      </c>
      <c r="B30" s="2" t="n">
        <f aca="false">SUM(B27:B29)</f>
        <v>328</v>
      </c>
      <c r="C30" s="2" t="n">
        <f aca="false">SUM(C27:C29)</f>
        <v>396</v>
      </c>
      <c r="D30" s="3" t="n">
        <f aca="false">(B30-C30)/C30</f>
        <v>-0.171717171717172</v>
      </c>
    </row>
    <row r="32" customFormat="false" ht="12.75" hidden="false" customHeight="false" outlineLevel="0" collapsed="false">
      <c r="A32" s="0" t="s">
        <v>25</v>
      </c>
      <c r="B32" s="0" t="n">
        <v>-115</v>
      </c>
      <c r="C32" s="0" t="n">
        <v>-144</v>
      </c>
      <c r="D32" s="6" t="n">
        <f aca="false">(B32-C32)/C32</f>
        <v>-0.201388888888889</v>
      </c>
    </row>
    <row r="33" customFormat="false" ht="23.85" hidden="false" customHeight="false" outlineLevel="0" collapsed="false">
      <c r="A33" s="8" t="s">
        <v>26</v>
      </c>
      <c r="B33" s="0" t="n">
        <v>-33</v>
      </c>
      <c r="C33" s="0" t="n">
        <v>-38</v>
      </c>
      <c r="D33" s="6" t="n">
        <f aca="false">(B33-C33)/C33</f>
        <v>-0.131578947368421</v>
      </c>
    </row>
    <row r="34" customFormat="false" ht="12.75" hidden="false" customHeight="false" outlineLevel="0" collapsed="false">
      <c r="A34" s="2" t="s">
        <v>27</v>
      </c>
      <c r="B34" s="2" t="n">
        <f aca="false">SUM(B32:B33)</f>
        <v>-148</v>
      </c>
      <c r="C34" s="2" t="n">
        <f aca="false">SUM(C32:C33)</f>
        <v>-182</v>
      </c>
      <c r="D34" s="3" t="n">
        <f aca="false">(B34-C34)/C34</f>
        <v>-0.186813186813187</v>
      </c>
    </row>
    <row r="36" customFormat="false" ht="12.75" hidden="false" customHeight="false" outlineLevel="0" collapsed="false">
      <c r="A36" s="2" t="s">
        <v>28</v>
      </c>
      <c r="B36" s="2" t="n">
        <f aca="false">+B30+B34</f>
        <v>180</v>
      </c>
      <c r="C36" s="2" t="n">
        <f aca="false">+C30+C34</f>
        <v>214</v>
      </c>
      <c r="D36" s="3" t="n">
        <f aca="false">(B36-C36)/C36</f>
        <v>-0.158878504672897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17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5" ySplit="9" topLeftCell="G126" activePane="bottomRight" state="frozen"/>
      <selection pane="topLeft" activeCell="A1" activeCellId="0" sqref="A1"/>
      <selection pane="topRight" activeCell="G1" activeCellId="0" sqref="G1"/>
      <selection pane="bottomLeft" activeCell="A126" activeCellId="0" sqref="A126"/>
      <selection pane="bottomRight" activeCell="D126" activeCellId="0" sqref="D126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0.73"/>
    <col collapsed="false" customWidth="true" hidden="false" outlineLevel="0" max="3" min="3" style="0" width="18.92"/>
    <col collapsed="false" customWidth="true" hidden="false" outlineLevel="0" max="5" min="5" style="9" width="11.11"/>
    <col collapsed="false" customWidth="true" hidden="false" outlineLevel="0" max="8" min="7" style="0" width="12.76"/>
    <col collapsed="false" customWidth="true" hidden="false" outlineLevel="0" max="19" min="16" style="0" width="12.76"/>
  </cols>
  <sheetData>
    <row r="2" s="10" customFormat="true" ht="12.75" hidden="false" customHeight="false" outlineLevel="0" collapsed="false">
      <c r="A2" s="0" t="s">
        <v>29</v>
      </c>
      <c r="B2" s="0"/>
      <c r="E2" s="11"/>
      <c r="F2" s="12" t="n">
        <v>2021</v>
      </c>
      <c r="G2" s="12" t="n">
        <v>2022</v>
      </c>
      <c r="H2" s="12" t="n">
        <v>2023</v>
      </c>
      <c r="I2" s="12" t="n">
        <v>2024</v>
      </c>
      <c r="J2" s="12" t="n">
        <v>2025</v>
      </c>
      <c r="K2" s="12" t="n">
        <v>2026</v>
      </c>
      <c r="L2" s="12" t="n">
        <v>2027</v>
      </c>
      <c r="M2" s="12" t="n">
        <v>2028</v>
      </c>
      <c r="N2" s="12" t="n">
        <v>2029</v>
      </c>
      <c r="O2" s="12" t="n">
        <v>2030</v>
      </c>
      <c r="P2" s="12" t="n">
        <v>2031</v>
      </c>
      <c r="Q2" s="12" t="n">
        <v>2032</v>
      </c>
      <c r="R2" s="12" t="n">
        <v>2033</v>
      </c>
      <c r="S2" s="12" t="n">
        <v>2034</v>
      </c>
      <c r="U2" s="10" t="s">
        <v>30</v>
      </c>
      <c r="AMJ2" s="0"/>
    </row>
    <row r="3" customFormat="false" ht="12.8" hidden="false" customHeight="false" outlineLevel="0" collapsed="false">
      <c r="C3" s="0" t="s">
        <v>31</v>
      </c>
      <c r="G3" s="13"/>
    </row>
    <row r="4" customFormat="false" ht="12.8" hidden="false" customHeight="false" outlineLevel="0" collapsed="false">
      <c r="C4" s="0" t="s">
        <v>32</v>
      </c>
    </row>
    <row r="5" customFormat="false" ht="12.8" hidden="false" customHeight="false" outlineLevel="0" collapsed="false">
      <c r="D5" s="0" t="s">
        <v>33</v>
      </c>
      <c r="G5" s="14"/>
      <c r="H5" s="14"/>
    </row>
    <row r="6" customFormat="false" ht="12.8" hidden="false" customHeight="false" outlineLevel="0" collapsed="false">
      <c r="D6" s="0" t="s">
        <v>34</v>
      </c>
      <c r="H6" s="14"/>
    </row>
    <row r="7" customFormat="false" ht="12.8" hidden="false" customHeight="false" outlineLevel="0" collapsed="false">
      <c r="D7" s="0" t="s">
        <v>35</v>
      </c>
      <c r="I7" s="14"/>
    </row>
    <row r="8" customFormat="false" ht="12.8" hidden="false" customHeight="false" outlineLevel="0" collapsed="false">
      <c r="C8" s="0" t="s">
        <v>36</v>
      </c>
      <c r="G8" s="15"/>
    </row>
    <row r="9" customFormat="false" ht="12.8" hidden="false" customHeight="false" outlineLevel="0" collapsed="false">
      <c r="C9" s="0" t="s">
        <v>37</v>
      </c>
      <c r="H9" s="16"/>
    </row>
    <row r="10" customFormat="false" ht="12.8" hidden="false" customHeight="false" outlineLevel="0" collapsed="false">
      <c r="B10" s="0" t="s">
        <v>38</v>
      </c>
    </row>
    <row r="11" customFormat="false" ht="12.8" hidden="false" customHeight="false" outlineLevel="0" collapsed="false">
      <c r="A11" s="0" t="s">
        <v>39</v>
      </c>
    </row>
    <row r="12" customFormat="false" ht="12.8" hidden="false" customHeight="false" outlineLevel="0" collapsed="false">
      <c r="C12" s="17" t="s">
        <v>40</v>
      </c>
      <c r="D12" s="10" t="s">
        <v>41</v>
      </c>
      <c r="E12" s="11"/>
      <c r="F12" s="10"/>
      <c r="G12" s="18" t="n">
        <v>3380000</v>
      </c>
      <c r="H12" s="19" t="n">
        <f aca="false">+G12*(1+$D$14)</f>
        <v>3555760</v>
      </c>
      <c r="I12" s="19" t="n">
        <f aca="false">+H12*(1+$D$14)</f>
        <v>3740659.52</v>
      </c>
      <c r="J12" s="19" t="n">
        <f aca="false">+I12*(1+$D$14)</f>
        <v>3935173.81504</v>
      </c>
      <c r="K12" s="19" t="n">
        <f aca="false">+J12*(1+$D$14)</f>
        <v>4139802.85342208</v>
      </c>
      <c r="L12" s="19" t="n">
        <f aca="false">+K12*(1+$D$14)</f>
        <v>4355072.60180003</v>
      </c>
      <c r="M12" s="19" t="n">
        <f aca="false">+L12*(1+$D$14)</f>
        <v>4581536.37709363</v>
      </c>
      <c r="N12" s="19" t="n">
        <f aca="false">+M12*(1+$D$14)</f>
        <v>4819776.2687025</v>
      </c>
      <c r="O12" s="19" t="n">
        <f aca="false">+N12*(1+$D$14)</f>
        <v>5070404.63467503</v>
      </c>
      <c r="P12" s="19" t="n">
        <f aca="false">+O12*(1+$D$14)</f>
        <v>5334065.67567813</v>
      </c>
      <c r="Q12" s="19" t="n">
        <f aca="false">+P12*(1+$D$14)</f>
        <v>5611437.09081339</v>
      </c>
      <c r="R12" s="19" t="n">
        <f aca="false">+Q12*(1+$D$14)</f>
        <v>5903231.81953569</v>
      </c>
      <c r="S12" s="19" t="n">
        <f aca="false">+R12*(1+$D$14)</f>
        <v>6210199.87415155</v>
      </c>
    </row>
    <row r="13" customFormat="false" ht="12.8" hidden="false" customHeight="false" outlineLevel="0" collapsed="false">
      <c r="C13" s="20" t="s">
        <v>42</v>
      </c>
      <c r="D13" s="21" t="n">
        <v>0.048</v>
      </c>
      <c r="E13" s="11"/>
      <c r="F13" s="22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customFormat="false" ht="12.8" hidden="false" customHeight="false" outlineLevel="0" collapsed="false">
      <c r="C14" s="20" t="s">
        <v>43</v>
      </c>
      <c r="D14" s="21" t="n">
        <v>0.052</v>
      </c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customFormat="false" ht="12.8" hidden="false" customHeight="false" outlineLevel="0" collapsed="false">
      <c r="C15" s="23" t="s">
        <v>44</v>
      </c>
      <c r="D15" s="24" t="n">
        <f aca="false">+(S12/G12)^(1/COUNT(G12:S12))-1</f>
        <v>0.0479057451115668</v>
      </c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customFormat="false" ht="12.8" hidden="false" customHeight="false" outlineLevel="0" collapsed="false">
      <c r="C16" s="25" t="s">
        <v>45</v>
      </c>
      <c r="D16" s="10"/>
      <c r="E16" s="11" t="s">
        <v>46</v>
      </c>
      <c r="F16" s="10"/>
      <c r="G16" s="26" t="n">
        <f aca="false">+G12</f>
        <v>3380000</v>
      </c>
      <c r="H16" s="26" t="n">
        <f aca="false">+H12</f>
        <v>3555760</v>
      </c>
      <c r="I16" s="26" t="n">
        <f aca="false">+I12</f>
        <v>3740659.52</v>
      </c>
      <c r="J16" s="26" t="n">
        <f aca="false">+J12</f>
        <v>3935173.81504</v>
      </c>
      <c r="K16" s="26" t="n">
        <f aca="false">+K12</f>
        <v>4139802.85342208</v>
      </c>
      <c r="L16" s="26" t="n">
        <f aca="false">+L12</f>
        <v>4355072.60180003</v>
      </c>
      <c r="M16" s="26" t="n">
        <f aca="false">+M12</f>
        <v>4581536.37709363</v>
      </c>
      <c r="N16" s="26" t="n">
        <f aca="false">+N12</f>
        <v>4819776.2687025</v>
      </c>
      <c r="O16" s="26" t="n">
        <f aca="false">+O12</f>
        <v>5070404.63467503</v>
      </c>
      <c r="P16" s="26" t="n">
        <f aca="false">+P12</f>
        <v>5334065.67567813</v>
      </c>
      <c r="Q16" s="26" t="n">
        <f aca="false">+Q12</f>
        <v>5611437.09081339</v>
      </c>
      <c r="R16" s="26" t="n">
        <f aca="false">+R12</f>
        <v>5903231.81953569</v>
      </c>
      <c r="S16" s="26" t="n">
        <f aca="false">+S12</f>
        <v>6210199.87415155</v>
      </c>
    </row>
    <row r="17" customFormat="false" ht="12.8" hidden="false" customHeight="false" outlineLevel="0" collapsed="false">
      <c r="C17" s="25" t="s">
        <v>47</v>
      </c>
      <c r="D17" s="22" t="n">
        <v>0.2</v>
      </c>
      <c r="E17" s="11" t="s">
        <v>46</v>
      </c>
      <c r="F17" s="10"/>
      <c r="G17" s="26" t="n">
        <f aca="false">+$D$17*G16</f>
        <v>676000</v>
      </c>
      <c r="H17" s="26" t="n">
        <f aca="false">+$D$17*H16</f>
        <v>711152</v>
      </c>
      <c r="I17" s="26" t="n">
        <f aca="false">+$D$17*I16</f>
        <v>748131.904</v>
      </c>
      <c r="J17" s="26" t="n">
        <f aca="false">+$D$17*J16</f>
        <v>787034.763008</v>
      </c>
      <c r="K17" s="26" t="n">
        <f aca="false">+$D$17*K16</f>
        <v>827960.570684416</v>
      </c>
      <c r="L17" s="26" t="n">
        <f aca="false">+$D$17*L16</f>
        <v>871014.520360006</v>
      </c>
      <c r="M17" s="26" t="n">
        <f aca="false">+$D$17*M16</f>
        <v>916307.275418726</v>
      </c>
      <c r="N17" s="26" t="n">
        <f aca="false">+$D$17*N16</f>
        <v>963955.2537405</v>
      </c>
      <c r="O17" s="26" t="n">
        <f aca="false">+$D$17*O16</f>
        <v>1014080.92693501</v>
      </c>
      <c r="P17" s="26" t="n">
        <f aca="false">+$D$17*P16</f>
        <v>1066813.13513563</v>
      </c>
      <c r="Q17" s="26" t="n">
        <f aca="false">+$D$17*Q16</f>
        <v>1122287.41816268</v>
      </c>
      <c r="R17" s="26" t="n">
        <f aca="false">+$D$17*R16</f>
        <v>1180646.36390714</v>
      </c>
      <c r="S17" s="26" t="n">
        <f aca="false">+$D$17*S16</f>
        <v>1242039.97483031</v>
      </c>
    </row>
    <row r="18" customFormat="false" ht="12.8" hidden="false" customHeight="false" outlineLevel="0" collapsed="false">
      <c r="C18" s="23" t="s">
        <v>48</v>
      </c>
      <c r="D18" s="24"/>
      <c r="E18" s="11" t="s">
        <v>46</v>
      </c>
      <c r="F18" s="10"/>
      <c r="G18" s="18" t="n">
        <f aca="false">SUM(G16:G17)</f>
        <v>4056000</v>
      </c>
      <c r="H18" s="18" t="n">
        <f aca="false">SUM(H16:H17)</f>
        <v>4266912</v>
      </c>
      <c r="I18" s="18" t="n">
        <f aca="false">SUM(I16:I17)</f>
        <v>4488791.424</v>
      </c>
      <c r="J18" s="18" t="n">
        <f aca="false">SUM(J16:J17)</f>
        <v>4722208.578048</v>
      </c>
      <c r="K18" s="18" t="n">
        <f aca="false">SUM(K16:K17)</f>
        <v>4967763.4241065</v>
      </c>
      <c r="L18" s="18" t="n">
        <f aca="false">SUM(L16:L17)</f>
        <v>5226087.12216004</v>
      </c>
      <c r="M18" s="18" t="n">
        <f aca="false">SUM(M16:M17)</f>
        <v>5497843.65251236</v>
      </c>
      <c r="N18" s="18" t="n">
        <f aca="false">SUM(N16:N17)</f>
        <v>5783731.522443</v>
      </c>
      <c r="O18" s="18" t="n">
        <f aca="false">SUM(O16:O17)</f>
        <v>6084485.56161004</v>
      </c>
      <c r="P18" s="18" t="n">
        <f aca="false">SUM(P16:P17)</f>
        <v>6400878.81081376</v>
      </c>
      <c r="Q18" s="18" t="n">
        <f aca="false">SUM(Q16:Q17)</f>
        <v>6733724.50897607</v>
      </c>
      <c r="R18" s="18" t="n">
        <f aca="false">SUM(R16:R17)</f>
        <v>7083878.18344283</v>
      </c>
      <c r="S18" s="18" t="n">
        <f aca="false">SUM(S16:S17)</f>
        <v>7452239.84898186</v>
      </c>
    </row>
    <row r="19" customFormat="false" ht="12.8" hidden="false" customHeight="false" outlineLevel="0" collapsed="false">
      <c r="C19" s="10"/>
      <c r="D19" s="10"/>
      <c r="E19" s="11"/>
      <c r="F19" s="10"/>
      <c r="G19" s="1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customFormat="false" ht="12.8" hidden="false" customHeight="false" outlineLevel="0" collapsed="false">
      <c r="C20" s="27" t="s">
        <v>49</v>
      </c>
      <c r="D20" s="28" t="n">
        <v>0.2</v>
      </c>
      <c r="E20" s="11" t="s">
        <v>50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customFormat="false" ht="12.8" hidden="false" customHeight="false" outlineLevel="0" collapsed="false">
      <c r="C21" s="10"/>
      <c r="D21" s="29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customFormat="false" ht="12.8" hidden="false" customHeight="false" outlineLevel="0" collapsed="false">
      <c r="C22" s="17" t="s">
        <v>51</v>
      </c>
      <c r="D22" s="10"/>
      <c r="E22" s="11" t="s">
        <v>50</v>
      </c>
      <c r="F22" s="10"/>
      <c r="G22" s="18" t="n">
        <f aca="false">+G18*$D$20</f>
        <v>811200</v>
      </c>
      <c r="H22" s="18" t="n">
        <f aca="false">+H18*$D$20</f>
        <v>853382.4</v>
      </c>
      <c r="I22" s="18" t="n">
        <f aca="false">+I18*$D$20</f>
        <v>897758.2848</v>
      </c>
      <c r="J22" s="18" t="n">
        <f aca="false">+J18*$D$20</f>
        <v>944441.7156096</v>
      </c>
      <c r="K22" s="18" t="n">
        <f aca="false">+K18*$D$20</f>
        <v>993552.684821299</v>
      </c>
      <c r="L22" s="18" t="n">
        <f aca="false">+L18*$D$20</f>
        <v>1045217.42443201</v>
      </c>
      <c r="M22" s="18" t="n">
        <f aca="false">+M18*$D$20</f>
        <v>1099568.73050247</v>
      </c>
      <c r="N22" s="18" t="n">
        <f aca="false">+N18*$D$20</f>
        <v>1156746.3044886</v>
      </c>
      <c r="O22" s="18" t="n">
        <f aca="false">+O18*$D$20</f>
        <v>1216897.11232201</v>
      </c>
      <c r="P22" s="18" t="n">
        <f aca="false">+P18*$D$20</f>
        <v>1280175.76216275</v>
      </c>
      <c r="Q22" s="18" t="n">
        <f aca="false">+Q18*$D$20</f>
        <v>1346744.90179521</v>
      </c>
      <c r="R22" s="18" t="n">
        <f aca="false">+R18*$D$20</f>
        <v>1416775.63668857</v>
      </c>
      <c r="S22" s="18" t="n">
        <f aca="false">+S18*$D$20</f>
        <v>1490447.96979637</v>
      </c>
    </row>
    <row r="24" customFormat="false" ht="12.8" hidden="false" customHeight="false" outlineLevel="0" collapsed="false">
      <c r="A24" s="0" t="s">
        <v>52</v>
      </c>
    </row>
    <row r="25" customFormat="false" ht="12.8" hidden="false" customHeight="false" outlineLevel="0" collapsed="false">
      <c r="E25" s="9" t="s">
        <v>53</v>
      </c>
    </row>
    <row r="26" customFormat="false" ht="12.8" hidden="false" customHeight="false" outlineLevel="0" collapsed="false">
      <c r="C26" s="0" t="s">
        <v>54</v>
      </c>
      <c r="E26" s="9" t="n">
        <v>0.467511358184948</v>
      </c>
      <c r="G26" s="30"/>
      <c r="H26" s="31"/>
      <c r="J26" s="31"/>
      <c r="K26" s="30"/>
    </row>
    <row r="27" customFormat="false" ht="12.8" hidden="false" customHeight="false" outlineLevel="0" collapsed="false">
      <c r="C27" s="0" t="s">
        <v>55</v>
      </c>
      <c r="E27" s="9" t="n">
        <v>0.149561193103254</v>
      </c>
      <c r="G27" s="30"/>
      <c r="H27" s="31"/>
      <c r="J27" s="31"/>
      <c r="K27" s="30"/>
    </row>
    <row r="28" customFormat="false" ht="12.8" hidden="false" customHeight="false" outlineLevel="0" collapsed="false">
      <c r="C28" s="0" t="s">
        <v>56</v>
      </c>
      <c r="E28" s="9" t="n">
        <v>0.115068995682479</v>
      </c>
      <c r="G28" s="30"/>
      <c r="H28" s="31"/>
      <c r="J28" s="31"/>
      <c r="K28" s="30"/>
    </row>
    <row r="29" customFormat="false" ht="12.8" hidden="false" customHeight="false" outlineLevel="0" collapsed="false">
      <c r="C29" s="0" t="s">
        <v>57</v>
      </c>
      <c r="E29" s="9" t="n">
        <v>0.0678415215734966</v>
      </c>
      <c r="G29" s="30"/>
      <c r="H29" s="31"/>
      <c r="J29" s="31"/>
      <c r="K29" s="30"/>
    </row>
    <row r="30" customFormat="false" ht="12.8" hidden="false" customHeight="false" outlineLevel="0" collapsed="false">
      <c r="C30" s="0" t="s">
        <v>58</v>
      </c>
      <c r="E30" s="9" t="n">
        <v>0.0642661624855377</v>
      </c>
      <c r="G30" s="30"/>
      <c r="H30" s="31"/>
      <c r="J30" s="31"/>
      <c r="K30" s="30"/>
    </row>
    <row r="31" customFormat="false" ht="12.8" hidden="false" customHeight="false" outlineLevel="0" collapsed="false">
      <c r="C31" s="0" t="s">
        <v>59</v>
      </c>
      <c r="E31" s="9" t="n">
        <v>0.0250670203459661</v>
      </c>
      <c r="G31" s="30"/>
      <c r="H31" s="31"/>
      <c r="J31" s="31"/>
      <c r="K31" s="30"/>
    </row>
    <row r="32" customFormat="false" ht="12.8" hidden="false" customHeight="false" outlineLevel="0" collapsed="false">
      <c r="C32" s="0" t="s">
        <v>60</v>
      </c>
      <c r="E32" s="9" t="n">
        <v>0.0229054378192285</v>
      </c>
      <c r="G32" s="30"/>
      <c r="H32" s="31"/>
      <c r="J32" s="31"/>
      <c r="K32" s="30"/>
    </row>
    <row r="33" customFormat="false" ht="12.8" hidden="false" customHeight="false" outlineLevel="0" collapsed="false">
      <c r="C33" s="0" t="s">
        <v>61</v>
      </c>
      <c r="E33" s="9" t="n">
        <v>0.0225357677004261</v>
      </c>
      <c r="G33" s="30"/>
      <c r="H33" s="31"/>
      <c r="J33" s="31"/>
      <c r="K33" s="30"/>
    </row>
    <row r="34" customFormat="false" ht="12.8" hidden="false" customHeight="false" outlineLevel="0" collapsed="false">
      <c r="C34" s="0" t="s">
        <v>62</v>
      </c>
      <c r="E34" s="9" t="n">
        <v>0.0196856393035528</v>
      </c>
      <c r="G34" s="30"/>
      <c r="H34" s="31"/>
      <c r="J34" s="31"/>
      <c r="K34" s="30"/>
    </row>
    <row r="35" customFormat="false" ht="12.8" hidden="false" customHeight="false" outlineLevel="0" collapsed="false">
      <c r="C35" s="0" t="s">
        <v>63</v>
      </c>
      <c r="E35" s="9" t="n">
        <v>0.0146146682845613</v>
      </c>
      <c r="G35" s="30"/>
      <c r="H35" s="31"/>
      <c r="J35" s="31"/>
      <c r="K35" s="30"/>
    </row>
    <row r="36" customFormat="false" ht="12.8" hidden="false" customHeight="false" outlineLevel="0" collapsed="false">
      <c r="C36" s="0" t="s">
        <v>64</v>
      </c>
      <c r="E36" s="9" t="n">
        <v>0.0128199339673223</v>
      </c>
      <c r="G36" s="30"/>
      <c r="H36" s="31"/>
      <c r="J36" s="31"/>
      <c r="K36" s="30"/>
    </row>
    <row r="37" customFormat="false" ht="12.8" hidden="false" customHeight="false" outlineLevel="0" collapsed="false">
      <c r="C37" s="0" t="s">
        <v>65</v>
      </c>
      <c r="E37" s="9" t="n">
        <v>0.0113948697688856</v>
      </c>
      <c r="G37" s="30"/>
      <c r="H37" s="31"/>
      <c r="J37" s="31"/>
      <c r="K37" s="30"/>
    </row>
    <row r="38" customFormat="false" ht="12.8" hidden="false" customHeight="false" outlineLevel="0" collapsed="false">
      <c r="C38" s="0" t="s">
        <v>66</v>
      </c>
      <c r="E38" s="9" t="n">
        <v>0.00382086519739256</v>
      </c>
      <c r="G38" s="30"/>
      <c r="H38" s="31"/>
      <c r="J38" s="31"/>
      <c r="K38" s="30"/>
    </row>
    <row r="39" customFormat="false" ht="12.8" hidden="false" customHeight="false" outlineLevel="0" collapsed="false">
      <c r="C39" s="0" t="s">
        <v>67</v>
      </c>
      <c r="E39" s="9" t="n">
        <v>0.00155487202641307</v>
      </c>
      <c r="H39" s="31"/>
      <c r="J39" s="31"/>
      <c r="K39" s="30"/>
    </row>
    <row r="40" customFormat="false" ht="12.8" hidden="false" customHeight="false" outlineLevel="0" collapsed="false">
      <c r="C40" s="0" t="s">
        <v>68</v>
      </c>
      <c r="E40" s="9" t="n">
        <v>0.000939695798177047</v>
      </c>
      <c r="G40" s="30"/>
      <c r="H40" s="31"/>
      <c r="J40" s="31"/>
      <c r="K40" s="30"/>
    </row>
    <row r="41" customFormat="false" ht="12.8" hidden="false" customHeight="false" outlineLevel="0" collapsed="false">
      <c r="C41" s="0" t="s">
        <v>69</v>
      </c>
      <c r="E41" s="9" t="n">
        <v>0.000268081383864323</v>
      </c>
      <c r="G41" s="30"/>
      <c r="H41" s="31"/>
      <c r="J41" s="31"/>
      <c r="K41" s="30"/>
    </row>
    <row r="42" customFormat="false" ht="12.8" hidden="false" customHeight="false" outlineLevel="0" collapsed="false">
      <c r="C42" s="0" t="s">
        <v>70</v>
      </c>
      <c r="E42" s="9" t="n">
        <v>0.000143917374495584</v>
      </c>
      <c r="G42" s="30"/>
      <c r="H42" s="31"/>
      <c r="J42" s="31"/>
      <c r="K42" s="30"/>
    </row>
    <row r="45" customFormat="false" ht="12.8" hidden="false" customHeight="false" outlineLevel="0" collapsed="false">
      <c r="A45" s="0" t="s">
        <v>71</v>
      </c>
    </row>
    <row r="46" customFormat="false" ht="12.8" hidden="false" customHeight="false" outlineLevel="0" collapsed="false">
      <c r="B46" s="32" t="s">
        <v>72</v>
      </c>
      <c r="C46" s="32"/>
      <c r="D46" s="32"/>
      <c r="E46" s="33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</row>
    <row r="47" s="34" customFormat="true" ht="12.8" hidden="false" customHeight="false" outlineLevel="0" collapsed="false">
      <c r="B47" s="35"/>
      <c r="C47" s="25" t="s">
        <v>73</v>
      </c>
      <c r="D47" s="0" t="s">
        <v>74</v>
      </c>
      <c r="E47" s="11"/>
      <c r="F47" s="10"/>
      <c r="G47" s="22" t="n">
        <v>0.02</v>
      </c>
      <c r="H47" s="22" t="n">
        <f aca="false">+G47*(1+$D48)</f>
        <v>0.02</v>
      </c>
      <c r="I47" s="22" t="n">
        <f aca="false">+H47*(1+$D48)</f>
        <v>0.02</v>
      </c>
      <c r="J47" s="22" t="n">
        <f aca="false">+I47*(1+$D48)</f>
        <v>0.02</v>
      </c>
      <c r="K47" s="22" t="n">
        <f aca="false">+J47*(1+$D48)</f>
        <v>0.02</v>
      </c>
      <c r="L47" s="22" t="n">
        <f aca="false">+K47*(1+$D48)</f>
        <v>0.02</v>
      </c>
      <c r="M47" s="22" t="n">
        <f aca="false">+L47*(1+$D48)</f>
        <v>0.02</v>
      </c>
      <c r="N47" s="22" t="n">
        <f aca="false">+M47*(1+$D48)</f>
        <v>0.02</v>
      </c>
      <c r="O47" s="22" t="n">
        <f aca="false">+N47*(1+$D48)</f>
        <v>0.02</v>
      </c>
      <c r="P47" s="22" t="n">
        <f aca="false">+O47*(1+$D48)</f>
        <v>0.02</v>
      </c>
      <c r="Q47" s="22" t="n">
        <f aca="false">+P47*(1+$D48)</f>
        <v>0.02</v>
      </c>
      <c r="R47" s="22" t="n">
        <f aca="false">+Q47*(1+$D48)</f>
        <v>0.02</v>
      </c>
      <c r="S47" s="22" t="n">
        <f aca="false">+R47*(1+$D48)</f>
        <v>0.02</v>
      </c>
    </row>
    <row r="48" s="34" customFormat="true" ht="12.8" hidden="false" customHeight="false" outlineLevel="0" collapsed="false">
      <c r="B48" s="35"/>
      <c r="C48" s="0" t="s">
        <v>43</v>
      </c>
      <c r="D48" s="7" t="n">
        <v>0</v>
      </c>
      <c r="E48" s="9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</row>
    <row r="49" s="34" customFormat="true" ht="12.8" hidden="false" customHeight="false" outlineLevel="0" collapsed="false">
      <c r="B49" s="35"/>
      <c r="C49" s="35"/>
      <c r="D49" s="35"/>
      <c r="E49" s="36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</row>
    <row r="50" s="34" customFormat="true" ht="12.8" hidden="false" customHeight="false" outlineLevel="0" collapsed="false">
      <c r="B50" s="35"/>
      <c r="C50" s="0" t="s">
        <v>75</v>
      </c>
      <c r="D50" s="0"/>
      <c r="E50" s="9"/>
      <c r="F50" s="0"/>
      <c r="G50" s="30" t="n">
        <f aca="false">+G$18*G47</f>
        <v>81120</v>
      </c>
      <c r="H50" s="30" t="n">
        <f aca="false">+H$18*H47</f>
        <v>85338.24</v>
      </c>
      <c r="I50" s="30" t="n">
        <f aca="false">+I$18*I47</f>
        <v>89775.82848</v>
      </c>
      <c r="J50" s="30" t="n">
        <f aca="false">+J$18*J47</f>
        <v>94444.17156096</v>
      </c>
      <c r="K50" s="30" t="n">
        <f aca="false">+K$18*K47</f>
        <v>99355.2684821299</v>
      </c>
      <c r="L50" s="30" t="n">
        <f aca="false">+L$18*L47</f>
        <v>104521.742443201</v>
      </c>
      <c r="M50" s="30" t="n">
        <f aca="false">+M$18*M47</f>
        <v>109956.873050247</v>
      </c>
      <c r="N50" s="30" t="n">
        <f aca="false">+N$18*N47</f>
        <v>115674.63044886</v>
      </c>
      <c r="O50" s="30" t="n">
        <f aca="false">+O$18*O47</f>
        <v>121689.711232201</v>
      </c>
      <c r="P50" s="30" t="n">
        <f aca="false">+P$18*P47</f>
        <v>128017.576216275</v>
      </c>
      <c r="Q50" s="30" t="n">
        <f aca="false">+Q$18*Q47</f>
        <v>134674.490179521</v>
      </c>
      <c r="R50" s="30" t="n">
        <f aca="false">+R$18*R47</f>
        <v>141677.563668857</v>
      </c>
      <c r="S50" s="30" t="n">
        <f aca="false">+S$18*S47</f>
        <v>149044.796979637</v>
      </c>
    </row>
    <row r="51" s="34" customFormat="true" ht="12.8" hidden="false" customHeight="false" outlineLevel="0" collapsed="false">
      <c r="B51" s="35"/>
      <c r="C51" s="0" t="s">
        <v>76</v>
      </c>
      <c r="D51" s="0" t="n">
        <v>0.32</v>
      </c>
      <c r="E51" s="9"/>
      <c r="F51" s="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</row>
    <row r="52" s="34" customFormat="true" ht="12.8" hidden="false" customHeight="false" outlineLevel="0" collapsed="false">
      <c r="B52" s="35"/>
      <c r="C52" s="0"/>
      <c r="D52" s="0"/>
      <c r="E52" s="9"/>
      <c r="F52" s="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</row>
    <row r="53" customFormat="false" ht="12.8" hidden="false" customHeight="false" outlineLevel="0" collapsed="false">
      <c r="A53" s="37" t="s">
        <v>77</v>
      </c>
      <c r="B53" s="37"/>
      <c r="C53" s="38" t="str">
        <f aca="false">VLOOKUP(A53,CoA,2,TRUE())</f>
        <v>Revenue</v>
      </c>
    </row>
    <row r="54" customFormat="false" ht="12.8" hidden="false" customHeight="false" outlineLevel="0" collapsed="false">
      <c r="A54" s="37" t="s">
        <v>78</v>
      </c>
      <c r="B54" s="37"/>
      <c r="C54" s="38" t="str">
        <f aca="false">VLOOKUP(A54,CoA,2,TRUE())</f>
        <v>Recognized Point Of Time</v>
      </c>
    </row>
    <row r="55" s="17" customFormat="true" ht="12.75" hidden="false" customHeight="false" outlineLevel="0" collapsed="false">
      <c r="A55" s="37" t="s">
        <v>79</v>
      </c>
      <c r="B55" s="0"/>
      <c r="C55" s="38" t="str">
        <f aca="false">VLOOKUP(A55,CoA,2,TRUE())</f>
        <v>Goods</v>
      </c>
      <c r="E55" s="39" t="s">
        <v>50</v>
      </c>
      <c r="G55" s="40" t="n">
        <f aca="false">+$D51*G$50</f>
        <v>25958.4</v>
      </c>
      <c r="H55" s="40" t="n">
        <f aca="false">+$D51*H$50</f>
        <v>27308.2368</v>
      </c>
      <c r="I55" s="40" t="n">
        <f aca="false">+$D51*I$50</f>
        <v>28728.2651136</v>
      </c>
      <c r="J55" s="40" t="n">
        <f aca="false">+$D51*J$50</f>
        <v>30222.1348995072</v>
      </c>
      <c r="K55" s="40" t="n">
        <f aca="false">+$D51*K$50</f>
        <v>31793.6859142816</v>
      </c>
      <c r="L55" s="40" t="n">
        <f aca="false">+$D51*L$50</f>
        <v>33446.9575818242</v>
      </c>
      <c r="M55" s="40" t="n">
        <f aca="false">+$D51*M$50</f>
        <v>35186.1993760791</v>
      </c>
      <c r="N55" s="40" t="n">
        <f aca="false">+$D51*N$50</f>
        <v>37015.8817436352</v>
      </c>
      <c r="O55" s="40" t="n">
        <f aca="false">+$D51*O$50</f>
        <v>38940.7075943042</v>
      </c>
      <c r="P55" s="40" t="n">
        <f aca="false">+$D51*P$50</f>
        <v>40965.624389208</v>
      </c>
      <c r="Q55" s="40" t="n">
        <f aca="false">+$D51*Q$50</f>
        <v>43095.8368574468</v>
      </c>
      <c r="R55" s="40" t="n">
        <f aca="false">+$D51*R$50</f>
        <v>45336.8203740341</v>
      </c>
      <c r="S55" s="40" t="n">
        <f aca="false">+$D51*S$50</f>
        <v>47694.3350334839</v>
      </c>
      <c r="AMJ55" s="0"/>
    </row>
    <row r="56" s="10" customFormat="true" ht="12.75" hidden="false" customHeight="false" outlineLevel="0" collapsed="false"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AMJ56" s="0"/>
    </row>
    <row r="57" customFormat="false" ht="12.8" hidden="false" customHeight="false" outlineLevel="0" collapsed="false">
      <c r="E57" s="0"/>
    </row>
    <row r="58" customFormat="false" ht="12.8" hidden="false" customHeight="false" outlineLevel="0" collapsed="false">
      <c r="D58" s="7"/>
    </row>
    <row r="59" customFormat="false" ht="12.8" hidden="false" customHeight="false" outlineLevel="0" collapsed="false">
      <c r="A59" s="37" t="s">
        <v>80</v>
      </c>
      <c r="C59" s="38" t="str">
        <f aca="false">VLOOKUP(A59,CoA,2,TRUE())</f>
        <v>Cost Of Sales</v>
      </c>
      <c r="D59" s="7"/>
      <c r="G59" s="40" t="n">
        <f aca="false">+G63+G65+G67</f>
        <v>24517.9725644172</v>
      </c>
      <c r="H59" s="40" t="n">
        <f aca="false">+H63+H65+H67</f>
        <v>25792.9071377669</v>
      </c>
      <c r="I59" s="40" t="n">
        <f aca="false">+I63+I65+I67</f>
        <v>27134.1383089308</v>
      </c>
      <c r="J59" s="40" t="n">
        <f aca="false">+J63+J65+J67</f>
        <v>28545.1135009952</v>
      </c>
      <c r="K59" s="40" t="n">
        <f aca="false">+K63+K65+K67</f>
        <v>30029.4594030469</v>
      </c>
      <c r="L59" s="40" t="n">
        <f aca="false">+L63+L65+L67</f>
        <v>31590.9912920054</v>
      </c>
      <c r="M59" s="40" t="n">
        <f aca="false">+M63+M65+M67</f>
        <v>33233.7228391896</v>
      </c>
      <c r="N59" s="40" t="n">
        <f aca="false">+N63+N65+N67</f>
        <v>34961.8764268275</v>
      </c>
      <c r="O59" s="40" t="n">
        <f aca="false">+O63+O65+O67</f>
        <v>36779.8940010226</v>
      </c>
      <c r="P59" s="40" t="n">
        <f aca="false">+P63+P65+P67</f>
        <v>38692.4484890757</v>
      </c>
      <c r="Q59" s="40" t="n">
        <f aca="false">+Q63+Q65+Q67</f>
        <v>40704.4558105076</v>
      </c>
      <c r="R59" s="40" t="n">
        <f aca="false">+R63+R65+R67</f>
        <v>42821.0875126541</v>
      </c>
      <c r="S59" s="40" t="n">
        <f aca="false">+S63+S65+S67</f>
        <v>45047.7840633121</v>
      </c>
    </row>
    <row r="60" customFormat="false" ht="12.8" hidden="false" customHeight="false" outlineLevel="0" collapsed="false">
      <c r="E60" s="0"/>
    </row>
    <row r="61" customFormat="false" ht="12.8" hidden="false" customHeight="false" outlineLevel="0" collapsed="false">
      <c r="C61" s="0" t="s">
        <v>81</v>
      </c>
      <c r="G61" s="30" t="n">
        <f aca="false">+G50</f>
        <v>81120</v>
      </c>
      <c r="H61" s="30" t="n">
        <f aca="false">+H50</f>
        <v>85338.24</v>
      </c>
      <c r="I61" s="30" t="n">
        <f aca="false">+I50</f>
        <v>89775.82848</v>
      </c>
      <c r="J61" s="30" t="n">
        <f aca="false">+J50</f>
        <v>94444.17156096</v>
      </c>
      <c r="K61" s="30" t="n">
        <f aca="false">+K50</f>
        <v>99355.2684821299</v>
      </c>
      <c r="L61" s="30" t="n">
        <f aca="false">+L50</f>
        <v>104521.742443201</v>
      </c>
      <c r="M61" s="30" t="n">
        <f aca="false">+M50</f>
        <v>109956.873050247</v>
      </c>
      <c r="N61" s="30" t="n">
        <f aca="false">+N50</f>
        <v>115674.63044886</v>
      </c>
      <c r="O61" s="30" t="n">
        <f aca="false">+O50</f>
        <v>121689.711232201</v>
      </c>
      <c r="P61" s="30" t="n">
        <f aca="false">+P50</f>
        <v>128017.576216275</v>
      </c>
      <c r="Q61" s="30" t="n">
        <f aca="false">+Q50</f>
        <v>134674.490179521</v>
      </c>
      <c r="R61" s="30" t="n">
        <f aca="false">+R50</f>
        <v>141677.563668857</v>
      </c>
      <c r="S61" s="30" t="n">
        <f aca="false">+S50</f>
        <v>149044.796979637</v>
      </c>
    </row>
    <row r="62" customFormat="false" ht="12.8" hidden="false" customHeight="false" outlineLevel="0" collapsed="false"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</row>
    <row r="63" customFormat="false" ht="12.8" hidden="false" customHeight="false" outlineLevel="0" collapsed="false">
      <c r="C63" s="0" t="s">
        <v>6</v>
      </c>
      <c r="G63" s="40" t="n">
        <f aca="false">SUM(G64:G64)</f>
        <v>17157.1288343559</v>
      </c>
      <c r="H63" s="40" t="n">
        <f aca="false">SUM(H64:H64)</f>
        <v>18049.2995337424</v>
      </c>
      <c r="I63" s="40" t="n">
        <f aca="false">SUM(I64:I64)</f>
        <v>18987.863109497</v>
      </c>
      <c r="J63" s="40" t="n">
        <f aca="false">SUM(J64:J64)</f>
        <v>19975.2319911908</v>
      </c>
      <c r="K63" s="40" t="n">
        <f aca="false">SUM(K64:K64)</f>
        <v>21013.9440547327</v>
      </c>
      <c r="L63" s="40" t="n">
        <f aca="false">SUM(L64:L64)</f>
        <v>22106.6691455788</v>
      </c>
      <c r="M63" s="40" t="n">
        <f aca="false">SUM(M64:M64)</f>
        <v>23256.2159411489</v>
      </c>
      <c r="N63" s="40" t="n">
        <f aca="false">SUM(N64:N64)</f>
        <v>24465.5391700887</v>
      </c>
      <c r="O63" s="40" t="n">
        <f aca="false">SUM(O64:O64)</f>
        <v>25737.7472069333</v>
      </c>
      <c r="P63" s="40" t="n">
        <f aca="false">SUM(P64:P64)</f>
        <v>27076.1100616938</v>
      </c>
      <c r="Q63" s="40" t="n">
        <f aca="false">SUM(Q64:Q64)</f>
        <v>28484.0677849019</v>
      </c>
      <c r="R63" s="40" t="n">
        <f aca="false">SUM(R64:R64)</f>
        <v>29965.2393097168</v>
      </c>
      <c r="S63" s="40" t="n">
        <f aca="false">SUM(S64:S64)</f>
        <v>31523.4317538221</v>
      </c>
    </row>
    <row r="64" customFormat="false" ht="12.8" hidden="false" customHeight="false" outlineLevel="0" collapsed="false">
      <c r="D64" s="0" t="s">
        <v>82</v>
      </c>
      <c r="E64" s="9" t="n">
        <f aca="false">+DirectCosts_EU!$D$10/1000</f>
        <v>0.211503067484663</v>
      </c>
      <c r="G64" s="41" t="n">
        <f aca="false">+$E64*G$61</f>
        <v>17157.1288343559</v>
      </c>
      <c r="H64" s="41" t="n">
        <f aca="false">+$E64*H$61</f>
        <v>18049.2995337424</v>
      </c>
      <c r="I64" s="41" t="n">
        <f aca="false">+$E64*I$61</f>
        <v>18987.863109497</v>
      </c>
      <c r="J64" s="41" t="n">
        <f aca="false">+$E64*J$61</f>
        <v>19975.2319911908</v>
      </c>
      <c r="K64" s="41" t="n">
        <f aca="false">+$E64*K$61</f>
        <v>21013.9440547327</v>
      </c>
      <c r="L64" s="41" t="n">
        <f aca="false">+$E64*L$61</f>
        <v>22106.6691455788</v>
      </c>
      <c r="M64" s="41" t="n">
        <f aca="false">+$E64*M$61</f>
        <v>23256.2159411489</v>
      </c>
      <c r="N64" s="41" t="n">
        <f aca="false">+$E64*N$61</f>
        <v>24465.5391700887</v>
      </c>
      <c r="O64" s="41" t="n">
        <f aca="false">+$E64*O$61</f>
        <v>25737.7472069333</v>
      </c>
      <c r="P64" s="41" t="n">
        <f aca="false">+$E64*P$61</f>
        <v>27076.1100616938</v>
      </c>
      <c r="Q64" s="41" t="n">
        <f aca="false">+$E64*Q$61</f>
        <v>28484.0677849019</v>
      </c>
      <c r="R64" s="41" t="n">
        <f aca="false">+$E64*R$61</f>
        <v>29965.2393097168</v>
      </c>
      <c r="S64" s="41" t="n">
        <f aca="false">+$E64*S$61</f>
        <v>31523.4317538221</v>
      </c>
    </row>
    <row r="65" customFormat="false" ht="12.8" hidden="false" customHeight="false" outlineLevel="0" collapsed="false">
      <c r="A65" s="37"/>
      <c r="B65" s="37"/>
      <c r="C65" s="0" t="s">
        <v>83</v>
      </c>
      <c r="G65" s="40" t="n">
        <f aca="false">SUM(G66:G66)</f>
        <v>2163.11506453987</v>
      </c>
      <c r="H65" s="40" t="n">
        <f aca="false">SUM(H66:H66)</f>
        <v>2275.59704789595</v>
      </c>
      <c r="I65" s="40" t="n">
        <f aca="false">SUM(I66:I66)</f>
        <v>2393.92809438654</v>
      </c>
      <c r="J65" s="40" t="n">
        <f aca="false">SUM(J66:J66)</f>
        <v>2518.41235529464</v>
      </c>
      <c r="K65" s="40" t="n">
        <f aca="false">SUM(K66:K66)</f>
        <v>2649.36979776996</v>
      </c>
      <c r="L65" s="40" t="n">
        <f aca="false">SUM(L66:L66)</f>
        <v>2787.137027254</v>
      </c>
      <c r="M65" s="40" t="n">
        <f aca="false">SUM(M66:M66)</f>
        <v>2932.0681526712</v>
      </c>
      <c r="N65" s="40" t="n">
        <f aca="false">SUM(N66:N66)</f>
        <v>3084.53569661011</v>
      </c>
      <c r="O65" s="40" t="n">
        <f aca="false">SUM(O66:O66)</f>
        <v>3244.93155283383</v>
      </c>
      <c r="P65" s="40" t="n">
        <f aca="false">SUM(P66:P66)</f>
        <v>3413.66799358119</v>
      </c>
      <c r="Q65" s="40" t="n">
        <f aca="false">SUM(Q66:Q66)</f>
        <v>3591.17872924741</v>
      </c>
      <c r="R65" s="40" t="n">
        <f aca="false">SUM(R66:R66)</f>
        <v>3777.92002316828</v>
      </c>
      <c r="S65" s="40" t="n">
        <f aca="false">SUM(S66:S66)</f>
        <v>3974.37186437303</v>
      </c>
    </row>
    <row r="66" customFormat="false" ht="12.8" hidden="false" customHeight="false" outlineLevel="0" collapsed="false">
      <c r="A66" s="37"/>
      <c r="B66" s="37"/>
      <c r="D66" s="0" t="s">
        <v>82</v>
      </c>
      <c r="E66" s="9" t="n">
        <f aca="false">+DirectCosts_EU!$D$12/1000</f>
        <v>0.0266656196319018</v>
      </c>
      <c r="G66" s="41" t="n">
        <f aca="false">+$E66*G$61</f>
        <v>2163.11506453987</v>
      </c>
      <c r="H66" s="41" t="n">
        <f aca="false">+$E66*H$61</f>
        <v>2275.59704789595</v>
      </c>
      <c r="I66" s="41" t="n">
        <f aca="false">+$E66*I$61</f>
        <v>2393.92809438654</v>
      </c>
      <c r="J66" s="41" t="n">
        <f aca="false">+$E66*J$61</f>
        <v>2518.41235529464</v>
      </c>
      <c r="K66" s="41" t="n">
        <f aca="false">+$E66*K$61</f>
        <v>2649.36979776996</v>
      </c>
      <c r="L66" s="41" t="n">
        <f aca="false">+$E66*L$61</f>
        <v>2787.137027254</v>
      </c>
      <c r="M66" s="41" t="n">
        <f aca="false">+$E66*M$61</f>
        <v>2932.0681526712</v>
      </c>
      <c r="N66" s="41" t="n">
        <f aca="false">+$E66*N$61</f>
        <v>3084.53569661011</v>
      </c>
      <c r="O66" s="41" t="n">
        <f aca="false">+$E66*O$61</f>
        <v>3244.93155283383</v>
      </c>
      <c r="P66" s="41" t="n">
        <f aca="false">+$E66*P$61</f>
        <v>3413.66799358119</v>
      </c>
      <c r="Q66" s="41" t="n">
        <f aca="false">+$E66*Q$61</f>
        <v>3591.17872924741</v>
      </c>
      <c r="R66" s="41" t="n">
        <f aca="false">+$E66*R$61</f>
        <v>3777.92002316828</v>
      </c>
      <c r="S66" s="41" t="n">
        <f aca="false">+$E66*S$61</f>
        <v>3974.37186437303</v>
      </c>
    </row>
    <row r="67" customFormat="false" ht="12.8" hidden="false" customHeight="false" outlineLevel="0" collapsed="false">
      <c r="A67" s="37"/>
      <c r="B67" s="37"/>
      <c r="C67" s="0" t="s">
        <v>8</v>
      </c>
      <c r="G67" s="40" t="n">
        <f aca="false">SUM(G68:G68)</f>
        <v>5197.72866552147</v>
      </c>
      <c r="H67" s="40" t="n">
        <f aca="false">SUM(H68:H68)</f>
        <v>5468.01055612859</v>
      </c>
      <c r="I67" s="40" t="n">
        <f aca="false">SUM(I68:I68)</f>
        <v>5752.34710504727</v>
      </c>
      <c r="J67" s="40" t="n">
        <f aca="false">SUM(J68:J68)</f>
        <v>6051.46915450973</v>
      </c>
      <c r="K67" s="40" t="n">
        <f aca="false">SUM(K68:K68)</f>
        <v>6366.14555054424</v>
      </c>
      <c r="L67" s="40" t="n">
        <f aca="false">SUM(L68:L68)</f>
        <v>6697.18511917254</v>
      </c>
      <c r="M67" s="40" t="n">
        <f aca="false">SUM(M68:M68)</f>
        <v>7045.43874536951</v>
      </c>
      <c r="N67" s="40" t="n">
        <f aca="false">SUM(N68:N68)</f>
        <v>7411.80156012873</v>
      </c>
      <c r="O67" s="40" t="n">
        <f aca="false">SUM(O68:O68)</f>
        <v>7797.21524125542</v>
      </c>
      <c r="P67" s="40" t="n">
        <f aca="false">SUM(P68:P68)</f>
        <v>8202.6704338007</v>
      </c>
      <c r="Q67" s="40" t="n">
        <f aca="false">SUM(Q68:Q68)</f>
        <v>8629.20929635833</v>
      </c>
      <c r="R67" s="40" t="n">
        <f aca="false">SUM(R68:R68)</f>
        <v>9077.92817976897</v>
      </c>
      <c r="S67" s="40" t="n">
        <f aca="false">SUM(S68:S68)</f>
        <v>9549.98044511696</v>
      </c>
    </row>
    <row r="68" customFormat="false" ht="12.8" hidden="false" customHeight="false" outlineLevel="0" collapsed="false">
      <c r="D68" s="0" t="s">
        <v>82</v>
      </c>
      <c r="E68" s="9" t="n">
        <f aca="false">+DirectCosts_EU!$D$14/1000</f>
        <v>0.0640745644171779</v>
      </c>
      <c r="G68" s="41" t="n">
        <f aca="false">+$E68*G$61</f>
        <v>5197.72866552147</v>
      </c>
      <c r="H68" s="41" t="n">
        <f aca="false">+$E68*H$61</f>
        <v>5468.01055612859</v>
      </c>
      <c r="I68" s="41" t="n">
        <f aca="false">+$E68*I$61</f>
        <v>5752.34710504727</v>
      </c>
      <c r="J68" s="41" t="n">
        <f aca="false">+$E68*J$61</f>
        <v>6051.46915450973</v>
      </c>
      <c r="K68" s="41" t="n">
        <f aca="false">+$E68*K$61</f>
        <v>6366.14555054424</v>
      </c>
      <c r="L68" s="41" t="n">
        <f aca="false">+$E68*L$61</f>
        <v>6697.18511917254</v>
      </c>
      <c r="M68" s="41" t="n">
        <f aca="false">+$E68*M$61</f>
        <v>7045.43874536951</v>
      </c>
      <c r="N68" s="41" t="n">
        <f aca="false">+$E68*N$61</f>
        <v>7411.80156012873</v>
      </c>
      <c r="O68" s="41" t="n">
        <f aca="false">+$E68*O$61</f>
        <v>7797.21524125542</v>
      </c>
      <c r="P68" s="41" t="n">
        <f aca="false">+$E68*P$61</f>
        <v>8202.6704338007</v>
      </c>
      <c r="Q68" s="41" t="n">
        <f aca="false">+$E68*Q$61</f>
        <v>8629.20929635833</v>
      </c>
      <c r="R68" s="41" t="n">
        <f aca="false">+$E68*R$61</f>
        <v>9077.92817976897</v>
      </c>
      <c r="S68" s="41" t="n">
        <f aca="false">+$E68*S$61</f>
        <v>9549.98044511696</v>
      </c>
    </row>
    <row r="69" customFormat="false" ht="12.8" hidden="false" customHeight="false" outlineLevel="0" collapsed="false">
      <c r="D69" s="7"/>
    </row>
    <row r="70" customFormat="false" ht="12.8" hidden="false" customHeight="false" outlineLevel="0" collapsed="false">
      <c r="C70" s="42" t="s">
        <v>84</v>
      </c>
      <c r="G70" s="43" t="n">
        <f aca="false">+G55-G59</f>
        <v>1440.42743558279</v>
      </c>
      <c r="H70" s="43" t="n">
        <f aca="false">+H55-H59</f>
        <v>1515.3296622331</v>
      </c>
      <c r="I70" s="43" t="n">
        <f aca="false">+I55-I59</f>
        <v>1594.12680466922</v>
      </c>
      <c r="J70" s="43" t="n">
        <f aca="false">+J55-J59</f>
        <v>1677.02139851202</v>
      </c>
      <c r="K70" s="43" t="n">
        <f aca="false">+K55-K59</f>
        <v>1764.22651123465</v>
      </c>
      <c r="L70" s="43" t="n">
        <f aca="false">+L55-L59</f>
        <v>1855.96628981885</v>
      </c>
      <c r="M70" s="43" t="n">
        <f aca="false">+M55-M59</f>
        <v>1952.47653688943</v>
      </c>
      <c r="N70" s="43" t="n">
        <f aca="false">+N55-N59</f>
        <v>2054.00531680768</v>
      </c>
      <c r="O70" s="43" t="n">
        <f aca="false">+O55-O59</f>
        <v>2160.81359328167</v>
      </c>
      <c r="P70" s="43" t="n">
        <f aca="false">+P55-P59</f>
        <v>2273.17590013232</v>
      </c>
      <c r="Q70" s="43" t="n">
        <f aca="false">+Q55-Q59</f>
        <v>2391.3810469392</v>
      </c>
      <c r="R70" s="43" t="n">
        <f aca="false">+R55-R59</f>
        <v>2515.73286138004</v>
      </c>
      <c r="S70" s="43" t="n">
        <f aca="false">+S55-S59</f>
        <v>2646.5509701718</v>
      </c>
    </row>
    <row r="71" customFormat="false" ht="12.8" hidden="false" customHeight="false" outlineLevel="0" collapsed="false">
      <c r="D71" s="7"/>
    </row>
    <row r="72" customFormat="false" ht="12.8" hidden="false" customHeight="false" outlineLevel="0" collapsed="false">
      <c r="A72" s="37" t="s">
        <v>85</v>
      </c>
      <c r="B72" s="37"/>
      <c r="C72" s="38" t="str">
        <f aca="false">VLOOKUP(A72,CoA,2,TRUE())</f>
        <v>Selling, General And Administrative 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</row>
    <row r="73" customFormat="false" ht="12.8" hidden="false" customHeight="false" outlineLevel="0" collapsed="false">
      <c r="D73" s="7"/>
    </row>
    <row r="74" customFormat="false" ht="12.8" hidden="false" customHeight="false" outlineLevel="0" collapsed="false">
      <c r="C74" s="42" t="s">
        <v>14</v>
      </c>
      <c r="G74" s="43" t="n">
        <f aca="false">+G66-G69</f>
        <v>2163.11506453987</v>
      </c>
      <c r="H74" s="43" t="n">
        <f aca="false">+H70-H72</f>
        <v>1515.3296622331</v>
      </c>
      <c r="I74" s="43" t="n">
        <f aca="false">+I70-I72</f>
        <v>1594.12680466922</v>
      </c>
      <c r="J74" s="43" t="n">
        <f aca="false">+J70-J72</f>
        <v>1677.02139851202</v>
      </c>
      <c r="K74" s="43" t="n">
        <f aca="false">+K70-K72</f>
        <v>1764.22651123465</v>
      </c>
      <c r="L74" s="43" t="n">
        <f aca="false">+L70-L72</f>
        <v>1855.96628981885</v>
      </c>
      <c r="M74" s="43" t="n">
        <f aca="false">+M70-M72</f>
        <v>1952.47653688943</v>
      </c>
      <c r="N74" s="43" t="n">
        <f aca="false">+N70-N72</f>
        <v>2054.00531680768</v>
      </c>
      <c r="O74" s="43" t="n">
        <f aca="false">+O70-O72</f>
        <v>2160.81359328167</v>
      </c>
      <c r="P74" s="43" t="n">
        <f aca="false">+P70-P72</f>
        <v>2273.17590013232</v>
      </c>
      <c r="Q74" s="43" t="n">
        <f aca="false">+Q70-Q72</f>
        <v>2391.3810469392</v>
      </c>
      <c r="R74" s="43" t="n">
        <f aca="false">+R70-R72</f>
        <v>2515.73286138004</v>
      </c>
      <c r="S74" s="43" t="n">
        <f aca="false">+S70-S72</f>
        <v>2646.5509701718</v>
      </c>
    </row>
    <row r="75" s="44" customFormat="true" ht="12.8" hidden="false" customHeight="false" outlineLevel="0" collapsed="false">
      <c r="D75" s="45"/>
      <c r="E75" s="46"/>
      <c r="G75" s="45" t="n">
        <f aca="false">+G74/G55</f>
        <v>0.0833300613496931</v>
      </c>
      <c r="H75" s="45" t="n">
        <f aca="false">+H74/H55</f>
        <v>0.0554898389570542</v>
      </c>
      <c r="I75" s="45" t="n">
        <f aca="false">+I74/I55</f>
        <v>0.0554898389570541</v>
      </c>
      <c r="J75" s="45" t="n">
        <f aca="false">+J74/J55</f>
        <v>0.0554898389570542</v>
      </c>
      <c r="K75" s="45" t="n">
        <f aca="false">+K74/K55</f>
        <v>0.0554898389570542</v>
      </c>
      <c r="L75" s="45" t="n">
        <f aca="false">+L74/L55</f>
        <v>0.0554898389570541</v>
      </c>
      <c r="M75" s="45" t="n">
        <f aca="false">+M74/M55</f>
        <v>0.0554898389570542</v>
      </c>
      <c r="N75" s="45" t="n">
        <f aca="false">+N74/N55</f>
        <v>0.0554898389570541</v>
      </c>
      <c r="O75" s="45" t="n">
        <f aca="false">+O74/O55</f>
        <v>0.0554898389570541</v>
      </c>
      <c r="P75" s="45" t="n">
        <f aca="false">+P74/P55</f>
        <v>0.0554898389570541</v>
      </c>
      <c r="Q75" s="45" t="n">
        <f aca="false">+Q74/Q55</f>
        <v>0.055489838957054</v>
      </c>
      <c r="R75" s="45" t="n">
        <f aca="false">+R74/R55</f>
        <v>0.0554898389570541</v>
      </c>
      <c r="S75" s="45" t="n">
        <f aca="false">+S74/S55</f>
        <v>0.0554898389570541</v>
      </c>
    </row>
    <row r="76" customFormat="false" ht="12.8" hidden="false" customHeight="false" outlineLevel="0" collapsed="false">
      <c r="D76" s="7"/>
    </row>
    <row r="77" customFormat="false" ht="12.8" hidden="false" customHeight="false" outlineLevel="0" collapsed="false">
      <c r="A77" s="0" t="s">
        <v>86</v>
      </c>
      <c r="G77" s="40" t="n">
        <v>0</v>
      </c>
      <c r="H77" s="40" t="n">
        <v>0</v>
      </c>
      <c r="I77" s="40" t="n">
        <v>0</v>
      </c>
    </row>
    <row r="78" customFormat="false" ht="12.8" hidden="false" customHeight="false" outlineLevel="0" collapsed="false">
      <c r="D78" s="7"/>
    </row>
    <row r="79" customFormat="false" ht="12.8" hidden="false" customHeight="false" outlineLevel="0" collapsed="false">
      <c r="B79" s="32" t="s">
        <v>36</v>
      </c>
      <c r="C79" s="32"/>
      <c r="D79" s="32"/>
      <c r="E79" s="33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</row>
    <row r="80" s="34" customFormat="true" ht="12.8" hidden="false" customHeight="false" outlineLevel="0" collapsed="false">
      <c r="B80" s="35"/>
      <c r="C80" s="25" t="s">
        <v>73</v>
      </c>
      <c r="D80" s="0" t="s">
        <v>74</v>
      </c>
      <c r="E80" s="11"/>
      <c r="F80" s="10"/>
      <c r="G80" s="22" t="n">
        <v>0.02</v>
      </c>
      <c r="H80" s="22" t="n">
        <f aca="false">+G80*(1+$D81)</f>
        <v>0.0204</v>
      </c>
      <c r="I80" s="22" t="n">
        <v>0.05</v>
      </c>
      <c r="J80" s="22" t="n">
        <f aca="false">+I80*(1+$D81)</f>
        <v>0.051</v>
      </c>
      <c r="K80" s="22" t="n">
        <f aca="false">+J80*(1+$D81)</f>
        <v>0.05202</v>
      </c>
      <c r="L80" s="22" t="n">
        <f aca="false">+K80*(1+$D81)</f>
        <v>0.0530604</v>
      </c>
      <c r="M80" s="22" t="n">
        <f aca="false">+L80*(1+$D81)</f>
        <v>0.054121608</v>
      </c>
      <c r="N80" s="22" t="n">
        <f aca="false">+M80*(1+$D81)</f>
        <v>0.05520404016</v>
      </c>
      <c r="O80" s="22" t="n">
        <f aca="false">+N80*(1+$D81)</f>
        <v>0.0563081209632</v>
      </c>
      <c r="P80" s="22" t="n">
        <f aca="false">+O80*(1+$D81)</f>
        <v>0.057434283382464</v>
      </c>
      <c r="Q80" s="22" t="n">
        <f aca="false">+P80*(1+$D81)</f>
        <v>0.0585829690501133</v>
      </c>
      <c r="R80" s="22" t="n">
        <f aca="false">+Q80*(1+$D81)</f>
        <v>0.0597546284311156</v>
      </c>
      <c r="S80" s="22" t="n">
        <f aca="false">+R80*(1+$D81)</f>
        <v>0.0609497209997379</v>
      </c>
    </row>
    <row r="81" s="34" customFormat="true" ht="12.8" hidden="false" customHeight="false" outlineLevel="0" collapsed="false">
      <c r="B81" s="35"/>
      <c r="C81" s="0" t="s">
        <v>43</v>
      </c>
      <c r="D81" s="7" t="n">
        <v>0.02</v>
      </c>
      <c r="E81" s="9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</row>
    <row r="82" s="34" customFormat="true" ht="12.8" hidden="false" customHeight="false" outlineLevel="0" collapsed="false">
      <c r="B82" s="35"/>
      <c r="C82" s="35"/>
      <c r="D82" s="35"/>
      <c r="E82" s="36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</row>
    <row r="83" s="34" customFormat="true" ht="12.8" hidden="false" customHeight="false" outlineLevel="0" collapsed="false">
      <c r="B83" s="35"/>
      <c r="C83" s="0" t="s">
        <v>75</v>
      </c>
      <c r="D83" s="0"/>
      <c r="E83" s="9"/>
      <c r="F83" s="0"/>
      <c r="G83" s="30" t="n">
        <f aca="false">+G$18*G80</f>
        <v>81120</v>
      </c>
      <c r="H83" s="30" t="n">
        <f aca="false">+H$18*H80</f>
        <v>87045.0048</v>
      </c>
      <c r="I83" s="30" t="n">
        <f aca="false">+I$18*I80</f>
        <v>224439.5712</v>
      </c>
      <c r="J83" s="30" t="n">
        <f aca="false">+J$18*J80</f>
        <v>240832.637480448</v>
      </c>
      <c r="K83" s="30" t="n">
        <f aca="false">+K$18*K80</f>
        <v>258423.05332202</v>
      </c>
      <c r="L83" s="30" t="n">
        <f aca="false">+L$18*L80</f>
        <v>277298.27313666</v>
      </c>
      <c r="M83" s="30" t="n">
        <f aca="false">+M$18*M80</f>
        <v>297552.139006562</v>
      </c>
      <c r="N83" s="30" t="n">
        <f aca="false">+N$18*N80</f>
        <v>319285.347239601</v>
      </c>
      <c r="O83" s="30" t="n">
        <f aca="false">+O$18*O80</f>
        <v>342605.949001982</v>
      </c>
      <c r="P83" s="30" t="n">
        <f aca="false">+P$18*P80</f>
        <v>367629.887517087</v>
      </c>
      <c r="Q83" s="30" t="n">
        <f aca="false">+Q$18*Q80</f>
        <v>394481.574501334</v>
      </c>
      <c r="R83" s="30" t="n">
        <f aca="false">+R$18*R80</f>
        <v>423294.508702912</v>
      </c>
      <c r="S83" s="30" t="n">
        <f aca="false">+S$18*S80</f>
        <v>454211.939618573</v>
      </c>
    </row>
    <row r="84" s="34" customFormat="true" ht="12.8" hidden="false" customHeight="false" outlineLevel="0" collapsed="false">
      <c r="B84" s="35"/>
      <c r="C84" s="0" t="s">
        <v>76</v>
      </c>
      <c r="D84" s="0" t="n">
        <v>0.4</v>
      </c>
      <c r="E84" s="9"/>
      <c r="F84" s="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</row>
    <row r="85" s="34" customFormat="true" ht="12.8" hidden="false" customHeight="false" outlineLevel="0" collapsed="false">
      <c r="B85" s="35"/>
      <c r="C85" s="0"/>
      <c r="D85" s="0"/>
      <c r="E85" s="9"/>
      <c r="F85" s="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</row>
    <row r="86" customFormat="false" ht="12.8" hidden="false" customHeight="false" outlineLevel="0" collapsed="false">
      <c r="A86" s="37" t="s">
        <v>77</v>
      </c>
      <c r="B86" s="37"/>
      <c r="C86" s="38" t="str">
        <f aca="false">VLOOKUP(A86,CoA,2,TRUE())</f>
        <v>Revenue</v>
      </c>
    </row>
    <row r="87" customFormat="false" ht="12.8" hidden="false" customHeight="false" outlineLevel="0" collapsed="false">
      <c r="A87" s="37" t="s">
        <v>78</v>
      </c>
      <c r="B87" s="37"/>
      <c r="C87" s="38" t="str">
        <f aca="false">VLOOKUP(A87,CoA,2,TRUE())</f>
        <v>Recognized Point Of Time</v>
      </c>
    </row>
    <row r="88" s="17" customFormat="true" ht="12.75" hidden="false" customHeight="false" outlineLevel="0" collapsed="false">
      <c r="A88" s="37" t="s">
        <v>79</v>
      </c>
      <c r="B88" s="0"/>
      <c r="C88" s="38" t="str">
        <f aca="false">VLOOKUP(A88,CoA,2,TRUE())</f>
        <v>Goods</v>
      </c>
      <c r="E88" s="39" t="s">
        <v>50</v>
      </c>
      <c r="G88" s="40" t="n">
        <f aca="false">+$D84*G$50</f>
        <v>32448</v>
      </c>
      <c r="H88" s="40" t="n">
        <f aca="false">+$D84*H$50</f>
        <v>34135.296</v>
      </c>
      <c r="I88" s="40" t="n">
        <f aca="false">+$D84*I$83</f>
        <v>89775.82848</v>
      </c>
      <c r="J88" s="40" t="n">
        <f aca="false">+$D84*J$83</f>
        <v>96333.0549921792</v>
      </c>
      <c r="K88" s="40" t="n">
        <f aca="false">+$D84*K$83</f>
        <v>103369.221328808</v>
      </c>
      <c r="L88" s="40" t="n">
        <f aca="false">+$D84*L$83</f>
        <v>110919.309254664</v>
      </c>
      <c r="M88" s="40" t="n">
        <f aca="false">+$D84*M$83</f>
        <v>119020.855602625</v>
      </c>
      <c r="N88" s="40" t="n">
        <f aca="false">+$D84*N$83</f>
        <v>127714.138895841</v>
      </c>
      <c r="O88" s="40" t="n">
        <f aca="false">+$D84*O$83</f>
        <v>137042.379600793</v>
      </c>
      <c r="P88" s="40" t="n">
        <f aca="false">+$D84*P$83</f>
        <v>147051.955006835</v>
      </c>
      <c r="Q88" s="40" t="n">
        <f aca="false">+$D84*Q$83</f>
        <v>157792.629800534</v>
      </c>
      <c r="R88" s="40" t="n">
        <f aca="false">+$D84*R$83</f>
        <v>169317.803481165</v>
      </c>
      <c r="S88" s="40" t="n">
        <f aca="false">+$D84*S$83</f>
        <v>181684.775847429</v>
      </c>
      <c r="AMJ88" s="0"/>
    </row>
    <row r="89" s="10" customFormat="true" ht="12.75" hidden="false" customHeight="false" outlineLevel="0" collapsed="false"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AMJ89" s="0"/>
    </row>
    <row r="90" customFormat="false" ht="12.8" hidden="false" customHeight="false" outlineLevel="0" collapsed="false">
      <c r="E90" s="0"/>
    </row>
    <row r="91" customFormat="false" ht="12.8" hidden="false" customHeight="false" outlineLevel="0" collapsed="false">
      <c r="D91" s="7"/>
    </row>
    <row r="92" customFormat="false" ht="12.8" hidden="false" customHeight="false" outlineLevel="0" collapsed="false">
      <c r="A92" s="37" t="s">
        <v>80</v>
      </c>
      <c r="C92" s="38" t="str">
        <f aca="false">VLOOKUP(A92,CoA,2,TRUE())</f>
        <v>Cost Of Sales</v>
      </c>
      <c r="D92" s="7"/>
      <c r="G92" s="40" t="n">
        <f aca="false">+G96+G98+G100</f>
        <v>24517.9725644172</v>
      </c>
      <c r="H92" s="40" t="n">
        <f aca="false">+H96+H98+H100</f>
        <v>26308.7652805222</v>
      </c>
      <c r="I92" s="40" t="n">
        <f aca="false">+I96+I98+I100</f>
        <v>67835.345772327</v>
      </c>
      <c r="J92" s="40" t="n">
        <f aca="false">+J96+J98+J100</f>
        <v>72790.0394275377</v>
      </c>
      <c r="K92" s="40" t="n">
        <f aca="false">+K96+K98+K100</f>
        <v>78106.6239073251</v>
      </c>
      <c r="L92" s="40" t="n">
        <f aca="false">+L96+L98+L100</f>
        <v>83811.5317175161</v>
      </c>
      <c r="M92" s="40" t="n">
        <f aca="false">+M96+M98+M100</f>
        <v>89933.1259941635</v>
      </c>
      <c r="N92" s="40" t="n">
        <f aca="false">+N96+N98+N100</f>
        <v>96501.8415167772</v>
      </c>
      <c r="O92" s="40" t="n">
        <f aca="false">+O96+O98+O100</f>
        <v>103550.336021163</v>
      </c>
      <c r="P92" s="40" t="n">
        <f aca="false">+P96+P98+P100</f>
        <v>111113.652564148</v>
      </c>
      <c r="Q92" s="40" t="n">
        <f aca="false">+Q96+Q98+Q100</f>
        <v>119229.393747434</v>
      </c>
      <c r="R92" s="40" t="n">
        <f aca="false">+R96+R98+R100</f>
        <v>127937.908666746</v>
      </c>
      <c r="S92" s="40" t="n">
        <f aca="false">+S96+S98+S100</f>
        <v>137282.493515766</v>
      </c>
    </row>
    <row r="93" customFormat="false" ht="12.8" hidden="false" customHeight="false" outlineLevel="0" collapsed="false">
      <c r="E93" s="0"/>
    </row>
    <row r="94" customFormat="false" ht="12.8" hidden="false" customHeight="false" outlineLevel="0" collapsed="false">
      <c r="C94" s="0" t="s">
        <v>81</v>
      </c>
      <c r="G94" s="30" t="n">
        <f aca="false">+G83</f>
        <v>81120</v>
      </c>
      <c r="H94" s="30" t="n">
        <f aca="false">+H83</f>
        <v>87045.0048</v>
      </c>
      <c r="I94" s="30" t="n">
        <f aca="false">+I83</f>
        <v>224439.5712</v>
      </c>
      <c r="J94" s="30" t="n">
        <f aca="false">+J83</f>
        <v>240832.637480448</v>
      </c>
      <c r="K94" s="30" t="n">
        <f aca="false">+K83</f>
        <v>258423.05332202</v>
      </c>
      <c r="L94" s="30" t="n">
        <f aca="false">+L83</f>
        <v>277298.27313666</v>
      </c>
      <c r="M94" s="30" t="n">
        <f aca="false">+M83</f>
        <v>297552.139006562</v>
      </c>
      <c r="N94" s="30" t="n">
        <f aca="false">+N83</f>
        <v>319285.347239601</v>
      </c>
      <c r="O94" s="30" t="n">
        <f aca="false">+O83</f>
        <v>342605.949001982</v>
      </c>
      <c r="P94" s="30" t="n">
        <f aca="false">+P83</f>
        <v>367629.887517087</v>
      </c>
      <c r="Q94" s="30" t="n">
        <f aca="false">+Q83</f>
        <v>394481.574501334</v>
      </c>
      <c r="R94" s="30" t="n">
        <f aca="false">+R83</f>
        <v>423294.508702912</v>
      </c>
      <c r="S94" s="30" t="n">
        <f aca="false">+S83</f>
        <v>454211.939618573</v>
      </c>
    </row>
    <row r="95" customFormat="false" ht="12.8" hidden="false" customHeight="false" outlineLevel="0" collapsed="false"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</row>
    <row r="96" customFormat="false" ht="12.8" hidden="false" customHeight="false" outlineLevel="0" collapsed="false">
      <c r="C96" s="0" t="s">
        <v>6</v>
      </c>
      <c r="G96" s="40" t="n">
        <f aca="false">SUM(G97:G97)</f>
        <v>17157.1288343559</v>
      </c>
      <c r="H96" s="40" t="n">
        <f aca="false">SUM(H97:H97)</f>
        <v>18410.2855244172</v>
      </c>
      <c r="I96" s="40" t="n">
        <f aca="false">SUM(I97:I97)</f>
        <v>47469.6577737424</v>
      </c>
      <c r="J96" s="40" t="n">
        <f aca="false">SUM(J97:J97)</f>
        <v>50936.8415775366</v>
      </c>
      <c r="K96" s="40" t="n">
        <f aca="false">SUM(K97:K97)</f>
        <v>54657.2684863599</v>
      </c>
      <c r="L96" s="40" t="n">
        <f aca="false">SUM(L97:L97)</f>
        <v>58649.4353766036</v>
      </c>
      <c r="M96" s="40" t="n">
        <f aca="false">SUM(M97:M97)</f>
        <v>62933.1901365107</v>
      </c>
      <c r="N96" s="40" t="n">
        <f aca="false">SUM(N97:N97)</f>
        <v>67529.8303440815</v>
      </c>
      <c r="O96" s="40" t="n">
        <f aca="false">SUM(O97:O97)</f>
        <v>72462.2091524132</v>
      </c>
      <c r="P96" s="40" t="n">
        <f aca="false">SUM(P97:P97)</f>
        <v>77754.8489089054</v>
      </c>
      <c r="Q96" s="40" t="n">
        <f aca="false">SUM(Q97:Q97)</f>
        <v>83434.0630732118</v>
      </c>
      <c r="R96" s="40" t="n">
        <f aca="false">SUM(R97:R97)</f>
        <v>89528.0870400793</v>
      </c>
      <c r="S96" s="40" t="n">
        <f aca="false">SUM(S97:S97)</f>
        <v>96067.2185174867</v>
      </c>
    </row>
    <row r="97" customFormat="false" ht="12.8" hidden="false" customHeight="false" outlineLevel="0" collapsed="false">
      <c r="D97" s="0" t="s">
        <v>82</v>
      </c>
      <c r="E97" s="9" t="n">
        <f aca="false">+DirectCosts_EU!$D$10/1000</f>
        <v>0.211503067484663</v>
      </c>
      <c r="G97" s="41" t="n">
        <f aca="false">+$E97*G$94</f>
        <v>17157.1288343559</v>
      </c>
      <c r="H97" s="41" t="n">
        <f aca="false">+$E97*H$94</f>
        <v>18410.2855244172</v>
      </c>
      <c r="I97" s="41" t="n">
        <f aca="false">+$E97*I$94</f>
        <v>47469.6577737424</v>
      </c>
      <c r="J97" s="41" t="n">
        <f aca="false">+$E97*J$94</f>
        <v>50936.8415775366</v>
      </c>
      <c r="K97" s="41" t="n">
        <f aca="false">+$E97*K$94</f>
        <v>54657.2684863599</v>
      </c>
      <c r="L97" s="41" t="n">
        <f aca="false">+$E97*L$94</f>
        <v>58649.4353766036</v>
      </c>
      <c r="M97" s="41" t="n">
        <f aca="false">+$E97*M$94</f>
        <v>62933.1901365107</v>
      </c>
      <c r="N97" s="41" t="n">
        <f aca="false">+$E97*N$94</f>
        <v>67529.8303440815</v>
      </c>
      <c r="O97" s="41" t="n">
        <f aca="false">+$E97*O$94</f>
        <v>72462.2091524132</v>
      </c>
      <c r="P97" s="41" t="n">
        <f aca="false">+$E97*P$94</f>
        <v>77754.8489089054</v>
      </c>
      <c r="Q97" s="41" t="n">
        <f aca="false">+$E97*Q$94</f>
        <v>83434.0630732118</v>
      </c>
      <c r="R97" s="41" t="n">
        <f aca="false">+$E97*R$94</f>
        <v>89528.0870400793</v>
      </c>
      <c r="S97" s="41" t="n">
        <f aca="false">+$E97*S$94</f>
        <v>96067.2185174867</v>
      </c>
    </row>
    <row r="98" customFormat="false" ht="12.8" hidden="false" customHeight="false" outlineLevel="0" collapsed="false">
      <c r="A98" s="37"/>
      <c r="B98" s="37"/>
      <c r="C98" s="0" t="s">
        <v>83</v>
      </c>
      <c r="G98" s="40" t="n">
        <f aca="false">SUM(G99:G99)</f>
        <v>2163.11506453987</v>
      </c>
      <c r="H98" s="40" t="n">
        <f aca="false">SUM(H99:H99)</f>
        <v>2321.10898885387</v>
      </c>
      <c r="I98" s="40" t="n">
        <f aca="false">SUM(I99:I99)</f>
        <v>5984.82023596634</v>
      </c>
      <c r="J98" s="40" t="n">
        <f aca="false">SUM(J99:J99)</f>
        <v>6421.95150600132</v>
      </c>
      <c r="K98" s="40" t="n">
        <f aca="false">SUM(K99:K99)</f>
        <v>6891.01084399966</v>
      </c>
      <c r="L98" s="40" t="n">
        <f aca="false">SUM(L99:L99)</f>
        <v>7394.3302760454</v>
      </c>
      <c r="M98" s="40" t="n">
        <f aca="false">SUM(M99:M99)</f>
        <v>7934.41215940775</v>
      </c>
      <c r="N98" s="40" t="n">
        <f aca="false">SUM(N99:N99)</f>
        <v>8513.9416235309</v>
      </c>
      <c r="O98" s="40" t="n">
        <f aca="false">SUM(O99:O99)</f>
        <v>9135.79991971359</v>
      </c>
      <c r="P98" s="40" t="n">
        <f aca="false">SUM(P99:P99)</f>
        <v>9803.07874584947</v>
      </c>
      <c r="Q98" s="40" t="n">
        <f aca="false">SUM(Q99:Q99)</f>
        <v>10519.0956174463</v>
      </c>
      <c r="R98" s="40" t="n">
        <f aca="false">SUM(R99:R99)</f>
        <v>11287.4103613446</v>
      </c>
      <c r="S98" s="40" t="n">
        <f aca="false">SUM(S99:S99)</f>
        <v>12111.8428141372</v>
      </c>
    </row>
    <row r="99" customFormat="false" ht="12.8" hidden="false" customHeight="false" outlineLevel="0" collapsed="false">
      <c r="A99" s="37"/>
      <c r="B99" s="37"/>
      <c r="D99" s="0" t="s">
        <v>82</v>
      </c>
      <c r="E99" s="9" t="n">
        <f aca="false">+DirectCosts_EU!$D$12/1000</f>
        <v>0.0266656196319018</v>
      </c>
      <c r="G99" s="41" t="n">
        <f aca="false">+$E99*G$94</f>
        <v>2163.11506453987</v>
      </c>
      <c r="H99" s="41" t="n">
        <f aca="false">+$E99*H$94</f>
        <v>2321.10898885387</v>
      </c>
      <c r="I99" s="41" t="n">
        <f aca="false">+$E99*I$94</f>
        <v>5984.82023596634</v>
      </c>
      <c r="J99" s="41" t="n">
        <f aca="false">+$E99*J$94</f>
        <v>6421.95150600132</v>
      </c>
      <c r="K99" s="41" t="n">
        <f aca="false">+$E99*K$94</f>
        <v>6891.01084399966</v>
      </c>
      <c r="L99" s="41" t="n">
        <f aca="false">+$E99*L$94</f>
        <v>7394.3302760454</v>
      </c>
      <c r="M99" s="41" t="n">
        <f aca="false">+$E99*M$94</f>
        <v>7934.41215940775</v>
      </c>
      <c r="N99" s="41" t="n">
        <f aca="false">+$E99*N$94</f>
        <v>8513.9416235309</v>
      </c>
      <c r="O99" s="41" t="n">
        <f aca="false">+$E99*O$94</f>
        <v>9135.79991971359</v>
      </c>
      <c r="P99" s="41" t="n">
        <f aca="false">+$E99*P$94</f>
        <v>9803.07874584947</v>
      </c>
      <c r="Q99" s="41" t="n">
        <f aca="false">+$E99*Q$94</f>
        <v>10519.0956174463</v>
      </c>
      <c r="R99" s="41" t="n">
        <f aca="false">+$E99*R$94</f>
        <v>11287.4103613446</v>
      </c>
      <c r="S99" s="41" t="n">
        <f aca="false">+$E99*S$94</f>
        <v>12111.8428141372</v>
      </c>
    </row>
    <row r="100" customFormat="false" ht="12.8" hidden="false" customHeight="false" outlineLevel="0" collapsed="false">
      <c r="A100" s="37"/>
      <c r="B100" s="37"/>
      <c r="C100" s="0" t="s">
        <v>8</v>
      </c>
      <c r="G100" s="40" t="n">
        <f aca="false">SUM(G101:G101)</f>
        <v>5197.72866552147</v>
      </c>
      <c r="H100" s="40" t="n">
        <f aca="false">SUM(H101:H101)</f>
        <v>5577.37076725116</v>
      </c>
      <c r="I100" s="40" t="n">
        <f aca="false">SUM(I101:I101)</f>
        <v>14380.8677626182</v>
      </c>
      <c r="J100" s="40" t="n">
        <f aca="false">SUM(J101:J101)</f>
        <v>15431.2463439998</v>
      </c>
      <c r="K100" s="40" t="n">
        <f aca="false">SUM(K101:K101)</f>
        <v>16558.3445769656</v>
      </c>
      <c r="L100" s="40" t="n">
        <f aca="false">SUM(L101:L101)</f>
        <v>17767.7660648671</v>
      </c>
      <c r="M100" s="40" t="n">
        <f aca="false">SUM(M101:M101)</f>
        <v>19065.523698245</v>
      </c>
      <c r="N100" s="40" t="n">
        <f aca="false">SUM(N101:N101)</f>
        <v>20458.0695491648</v>
      </c>
      <c r="O100" s="40" t="n">
        <f aca="false">SUM(O101:O101)</f>
        <v>21952.3269490358</v>
      </c>
      <c r="P100" s="40" t="n">
        <f aca="false">SUM(P101:P101)</f>
        <v>23555.7249093934</v>
      </c>
      <c r="Q100" s="40" t="n">
        <f aca="false">SUM(Q101:Q101)</f>
        <v>25276.2350567755</v>
      </c>
      <c r="R100" s="40" t="n">
        <f aca="false">SUM(R101:R101)</f>
        <v>27122.4112653224</v>
      </c>
      <c r="S100" s="40" t="n">
        <f aca="false">SUM(S101:S101)</f>
        <v>29103.4321841416</v>
      </c>
    </row>
    <row r="101" customFormat="false" ht="12.8" hidden="false" customHeight="false" outlineLevel="0" collapsed="false">
      <c r="D101" s="0" t="s">
        <v>82</v>
      </c>
      <c r="E101" s="9" t="n">
        <f aca="false">+DirectCosts_EU!$D$14/1000</f>
        <v>0.0640745644171779</v>
      </c>
      <c r="G101" s="41" t="n">
        <f aca="false">+$E101*G$94</f>
        <v>5197.72866552147</v>
      </c>
      <c r="H101" s="41" t="n">
        <f aca="false">+$E101*H$94</f>
        <v>5577.37076725116</v>
      </c>
      <c r="I101" s="41" t="n">
        <f aca="false">+$E101*I$94</f>
        <v>14380.8677626182</v>
      </c>
      <c r="J101" s="41" t="n">
        <f aca="false">+$E101*J$94</f>
        <v>15431.2463439998</v>
      </c>
      <c r="K101" s="41" t="n">
        <f aca="false">+$E101*K$94</f>
        <v>16558.3445769656</v>
      </c>
      <c r="L101" s="41" t="n">
        <f aca="false">+$E101*L$94</f>
        <v>17767.7660648671</v>
      </c>
      <c r="M101" s="41" t="n">
        <f aca="false">+$E101*M$94</f>
        <v>19065.523698245</v>
      </c>
      <c r="N101" s="41" t="n">
        <f aca="false">+$E101*N$94</f>
        <v>20458.0695491648</v>
      </c>
      <c r="O101" s="41" t="n">
        <f aca="false">+$E101*O$94</f>
        <v>21952.3269490358</v>
      </c>
      <c r="P101" s="41" t="n">
        <f aca="false">+$E101*P$94</f>
        <v>23555.7249093934</v>
      </c>
      <c r="Q101" s="41" t="n">
        <f aca="false">+$E101*Q$94</f>
        <v>25276.2350567755</v>
      </c>
      <c r="R101" s="41" t="n">
        <f aca="false">+$E101*R$94</f>
        <v>27122.4112653224</v>
      </c>
      <c r="S101" s="41" t="n">
        <f aca="false">+$E101*S$94</f>
        <v>29103.4321841416</v>
      </c>
    </row>
    <row r="102" customFormat="false" ht="12.8" hidden="false" customHeight="false" outlineLevel="0" collapsed="false">
      <c r="D102" s="7"/>
    </row>
    <row r="103" customFormat="false" ht="12.8" hidden="false" customHeight="false" outlineLevel="0" collapsed="false">
      <c r="C103" s="42" t="s">
        <v>84</v>
      </c>
      <c r="G103" s="43" t="n">
        <f aca="false">+G88-G92</f>
        <v>7930.02743558279</v>
      </c>
      <c r="H103" s="43" t="n">
        <f aca="false">+H88-H92</f>
        <v>7826.53071947776</v>
      </c>
      <c r="I103" s="43" t="n">
        <f aca="false">+I88-I92</f>
        <v>21940.4827076731</v>
      </c>
      <c r="J103" s="43" t="n">
        <f aca="false">+J88-J92</f>
        <v>23543.0155646415</v>
      </c>
      <c r="K103" s="43" t="n">
        <f aca="false">+K88-K92</f>
        <v>25262.5974214829</v>
      </c>
      <c r="L103" s="43" t="n">
        <f aca="false">+L88-L92</f>
        <v>27107.777537148</v>
      </c>
      <c r="M103" s="43" t="n">
        <f aca="false">+M88-M92</f>
        <v>29087.7296084613</v>
      </c>
      <c r="N103" s="43" t="n">
        <f aca="false">+N88-N92</f>
        <v>31212.2973790633</v>
      </c>
      <c r="O103" s="43" t="n">
        <f aca="false">+O88-O92</f>
        <v>33492.0435796301</v>
      </c>
      <c r="P103" s="43" t="n">
        <f aca="false">+P88-P92</f>
        <v>35938.3024426863</v>
      </c>
      <c r="Q103" s="43" t="n">
        <f aca="false">+Q88-Q92</f>
        <v>38563.2360531001</v>
      </c>
      <c r="R103" s="43" t="n">
        <f aca="false">+R88-R92</f>
        <v>41379.8948144186</v>
      </c>
      <c r="S103" s="43" t="n">
        <f aca="false">+S88-S92</f>
        <v>44402.2823316637</v>
      </c>
    </row>
    <row r="104" customFormat="false" ht="12.8" hidden="false" customHeight="false" outlineLevel="0" collapsed="false">
      <c r="D104" s="7"/>
    </row>
    <row r="105" customFormat="false" ht="12.8" hidden="false" customHeight="false" outlineLevel="0" collapsed="false">
      <c r="A105" s="37" t="s">
        <v>85</v>
      </c>
      <c r="B105" s="37"/>
      <c r="C105" s="38" t="str">
        <f aca="false">VLOOKUP(A105,CoA,2,TRUE())</f>
        <v>Selling, General And Administrative </v>
      </c>
    </row>
    <row r="106" customFormat="false" ht="12.8" hidden="false" customHeight="false" outlineLevel="0" collapsed="false">
      <c r="C106" s="47" t="s">
        <v>87</v>
      </c>
      <c r="D106" s="47"/>
      <c r="E106" s="48" t="n">
        <f aca="false">SUM(E107:E109)</f>
        <v>13229.2</v>
      </c>
      <c r="F106" s="47"/>
      <c r="G106" s="40" t="n">
        <f aca="false">+$E$147</f>
        <v>0</v>
      </c>
      <c r="H106" s="40" t="n">
        <f aca="false">+$E106</f>
        <v>13229.2</v>
      </c>
      <c r="I106" s="40" t="n">
        <f aca="false">+$E106</f>
        <v>13229.2</v>
      </c>
      <c r="J106" s="40" t="n">
        <f aca="false">+$E106</f>
        <v>13229.2</v>
      </c>
      <c r="K106" s="40" t="n">
        <f aca="false">+$E106</f>
        <v>13229.2</v>
      </c>
      <c r="L106" s="40" t="n">
        <f aca="false">+$E106</f>
        <v>13229.2</v>
      </c>
      <c r="M106" s="40" t="n">
        <f aca="false">+$E106</f>
        <v>13229.2</v>
      </c>
      <c r="N106" s="40" t="n">
        <f aca="false">+$E106</f>
        <v>13229.2</v>
      </c>
      <c r="O106" s="40" t="n">
        <f aca="false">+$E106</f>
        <v>13229.2</v>
      </c>
      <c r="P106" s="40" t="n">
        <f aca="false">+$E106</f>
        <v>13229.2</v>
      </c>
      <c r="Q106" s="40" t="n">
        <f aca="false">+$E106</f>
        <v>13229.2</v>
      </c>
      <c r="R106" s="40" t="n">
        <f aca="false">+$E106</f>
        <v>13229.2</v>
      </c>
      <c r="S106" s="40" t="n">
        <f aca="false">+$E106</f>
        <v>13229.2</v>
      </c>
    </row>
    <row r="107" customFormat="false" ht="12.8" hidden="false" customHeight="false" outlineLevel="0" collapsed="false">
      <c r="C107" s="0" t="s">
        <v>11</v>
      </c>
      <c r="E107" s="9" t="n">
        <f aca="false">+IndirectCosts_IN!$D$12/1000</f>
        <v>7354.8</v>
      </c>
    </row>
    <row r="108" customFormat="false" ht="12.8" hidden="false" customHeight="false" outlineLevel="0" collapsed="false">
      <c r="C108" s="0" t="s">
        <v>12</v>
      </c>
      <c r="E108" s="9" t="n">
        <f aca="false">+IndirectCosts_IN!$D$16/1000</f>
        <v>4267.6</v>
      </c>
    </row>
    <row r="109" customFormat="false" ht="12.8" hidden="false" customHeight="false" outlineLevel="0" collapsed="false">
      <c r="C109" s="0" t="s">
        <v>13</v>
      </c>
      <c r="E109" s="9" t="n">
        <f aca="false">+IndirectCosts_IN!$D$19/1000</f>
        <v>1606.8</v>
      </c>
    </row>
    <row r="110" customFormat="false" ht="12.8" hidden="false" customHeight="false" outlineLevel="0" collapsed="false">
      <c r="D110" s="7"/>
    </row>
    <row r="111" customFormat="false" ht="12.8" hidden="false" customHeight="false" outlineLevel="0" collapsed="false">
      <c r="C111" s="42" t="s">
        <v>14</v>
      </c>
      <c r="G111" s="43" t="n">
        <f aca="false">+G99-G102</f>
        <v>2163.11506453987</v>
      </c>
      <c r="H111" s="43" t="n">
        <f aca="false">+H103-H106</f>
        <v>-5402.66928052224</v>
      </c>
      <c r="I111" s="43" t="n">
        <f aca="false">+I103-I106</f>
        <v>8711.28270767307</v>
      </c>
      <c r="J111" s="43" t="n">
        <f aca="false">+J103-J106</f>
        <v>10313.8155646415</v>
      </c>
      <c r="K111" s="43" t="n">
        <f aca="false">+K103-K106</f>
        <v>12033.3974214829</v>
      </c>
      <c r="L111" s="43" t="n">
        <f aca="false">+L103-L106</f>
        <v>13878.577537148</v>
      </c>
      <c r="M111" s="43" t="n">
        <f aca="false">+M103-M106</f>
        <v>15858.5296084613</v>
      </c>
      <c r="N111" s="43" t="n">
        <f aca="false">+N103-N106</f>
        <v>17983.0973790633</v>
      </c>
      <c r="O111" s="43" t="n">
        <f aca="false">+O103-O106</f>
        <v>20262.8435796301</v>
      </c>
      <c r="P111" s="43" t="n">
        <f aca="false">+P103-P106</f>
        <v>22709.1024426863</v>
      </c>
      <c r="Q111" s="43" t="n">
        <f aca="false">+Q103-Q106</f>
        <v>25334.0360531001</v>
      </c>
      <c r="R111" s="43" t="n">
        <f aca="false">+R103-R106</f>
        <v>28150.6948144186</v>
      </c>
      <c r="S111" s="43" t="n">
        <f aca="false">+S103-S106</f>
        <v>31173.0823316637</v>
      </c>
    </row>
    <row r="112" s="44" customFormat="true" ht="12.8" hidden="false" customHeight="false" outlineLevel="0" collapsed="false">
      <c r="D112" s="45"/>
      <c r="E112" s="46"/>
      <c r="H112" s="45" t="n">
        <f aca="false">+H111/H88</f>
        <v>-0.158272225924809</v>
      </c>
      <c r="I112" s="45" t="n">
        <f aca="false">+I111/I88</f>
        <v>0.0970337211604095</v>
      </c>
      <c r="J112" s="45" t="n">
        <f aca="false">+J111/J88</f>
        <v>0.107064138736998</v>
      </c>
      <c r="K112" s="45" t="n">
        <f aca="false">+K111/K88</f>
        <v>0.116411802921547</v>
      </c>
      <c r="L112" s="45" t="n">
        <f aca="false">+L111/L88</f>
        <v>0.125123187571279</v>
      </c>
      <c r="M112" s="45" t="n">
        <f aca="false">+M111/M88</f>
        <v>0.133241603147336</v>
      </c>
      <c r="N112" s="45" t="n">
        <f aca="false">+N111/N88</f>
        <v>0.140807412041745</v>
      </c>
      <c r="O112" s="45" t="n">
        <f aca="false">+O111/O88</f>
        <v>0.14785822924745</v>
      </c>
      <c r="P112" s="45" t="n">
        <f aca="false">+P111/P88</f>
        <v>0.154429109369072</v>
      </c>
      <c r="Q112" s="45" t="n">
        <f aca="false">+Q111/Q88</f>
        <v>0.16055272090417</v>
      </c>
      <c r="R112" s="45" t="n">
        <f aca="false">+R111/R88</f>
        <v>0.166259508661475</v>
      </c>
      <c r="S112" s="45" t="n">
        <f aca="false">+S111/S88</f>
        <v>0.171577845123586</v>
      </c>
    </row>
    <row r="113" customFormat="false" ht="12.8" hidden="false" customHeight="false" outlineLevel="0" collapsed="false">
      <c r="D113" s="7"/>
    </row>
    <row r="114" customFormat="false" ht="12.8" hidden="false" customHeight="false" outlineLevel="0" collapsed="false">
      <c r="A114" s="0" t="s">
        <v>86</v>
      </c>
      <c r="G114" s="40" t="n">
        <v>0</v>
      </c>
      <c r="H114" s="40" t="n">
        <v>0</v>
      </c>
      <c r="I114" s="40" t="n">
        <v>0</v>
      </c>
    </row>
    <row r="115" customFormat="false" ht="12.8" hidden="false" customHeight="false" outlineLevel="0" collapsed="false">
      <c r="C115" s="0" t="s">
        <v>36</v>
      </c>
      <c r="E115" s="49" t="e">
        <f aca="false">+#REF!/1000</f>
        <v>#REF!</v>
      </c>
    </row>
    <row r="116" customFormat="false" ht="12.8" hidden="false" customHeight="false" outlineLevel="0" collapsed="false">
      <c r="E116" s="49"/>
      <c r="G116" s="7" t="n">
        <v>1</v>
      </c>
      <c r="H116" s="7"/>
      <c r="I116" s="7"/>
    </row>
    <row r="117" customFormat="false" ht="12.8" hidden="false" customHeight="false" outlineLevel="0" collapsed="false">
      <c r="E117" s="49"/>
      <c r="G117" s="41" t="n">
        <f aca="false">+$E$169*G116</f>
        <v>2480.6</v>
      </c>
      <c r="H117" s="41" t="n">
        <f aca="false">+$E$166*H116</f>
        <v>0</v>
      </c>
      <c r="I117" s="41" t="n">
        <f aca="false">+$E$166*I116</f>
        <v>0</v>
      </c>
    </row>
    <row r="118" customFormat="false" ht="12.8" hidden="false" customHeight="false" outlineLevel="0" collapsed="false">
      <c r="D118" s="7"/>
    </row>
    <row r="119" customFormat="false" ht="12.8" hidden="false" customHeight="false" outlineLevel="0" collapsed="false">
      <c r="B119" s="32" t="s">
        <v>32</v>
      </c>
      <c r="C119" s="32"/>
      <c r="D119" s="32"/>
      <c r="E119" s="33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</row>
    <row r="120" customFormat="false" ht="12.8" hidden="false" customHeight="false" outlineLevel="0" collapsed="false"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</row>
    <row r="121" s="34" customFormat="true" ht="12.8" hidden="false" customHeight="false" outlineLevel="0" collapsed="false">
      <c r="B121" s="35"/>
      <c r="C121" s="25" t="s">
        <v>73</v>
      </c>
      <c r="D121" s="0" t="s">
        <v>74</v>
      </c>
      <c r="E121" s="11"/>
      <c r="F121" s="10"/>
      <c r="G121" s="22" t="n">
        <v>0.02</v>
      </c>
      <c r="H121" s="22" t="n">
        <f aca="false">+G121*(1+$D122)</f>
        <v>0.0204</v>
      </c>
      <c r="I121" s="22" t="n">
        <v>0.05</v>
      </c>
      <c r="J121" s="22" t="n">
        <f aca="false">+I121*(1+$D122)</f>
        <v>0.051</v>
      </c>
      <c r="K121" s="22" t="n">
        <f aca="false">+J121*(1+$D122)</f>
        <v>0.05202</v>
      </c>
      <c r="L121" s="22" t="n">
        <f aca="false">+K121*(1+$D122)</f>
        <v>0.0530604</v>
      </c>
      <c r="M121" s="22" t="n">
        <f aca="false">+L121*(1+$D122)</f>
        <v>0.054121608</v>
      </c>
      <c r="N121" s="22" t="n">
        <f aca="false">+M121*(1+$D122)</f>
        <v>0.05520404016</v>
      </c>
      <c r="O121" s="22" t="n">
        <f aca="false">+N121*(1+$D122)</f>
        <v>0.0563081209632</v>
      </c>
      <c r="P121" s="22" t="n">
        <f aca="false">+O121*(1+$D122)</f>
        <v>0.057434283382464</v>
      </c>
      <c r="Q121" s="22" t="n">
        <f aca="false">+P121*(1+$D122)</f>
        <v>0.0585829690501133</v>
      </c>
      <c r="R121" s="22" t="n">
        <f aca="false">+Q121*(1+$D122)</f>
        <v>0.0597546284311156</v>
      </c>
      <c r="S121" s="22" t="n">
        <f aca="false">+R121*(1+$D122)</f>
        <v>0.0609497209997379</v>
      </c>
    </row>
    <row r="122" s="34" customFormat="true" ht="12.8" hidden="false" customHeight="false" outlineLevel="0" collapsed="false">
      <c r="B122" s="35"/>
      <c r="C122" s="0" t="s">
        <v>43</v>
      </c>
      <c r="D122" s="7" t="n">
        <v>0.02</v>
      </c>
      <c r="E122" s="9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</row>
    <row r="123" s="34" customFormat="true" ht="12.8" hidden="false" customHeight="false" outlineLevel="0" collapsed="false">
      <c r="B123" s="35"/>
      <c r="C123" s="35"/>
      <c r="D123" s="35"/>
      <c r="E123" s="36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</row>
    <row r="124" s="34" customFormat="true" ht="12.8" hidden="false" customHeight="false" outlineLevel="0" collapsed="false">
      <c r="B124" s="35"/>
      <c r="C124" s="0" t="s">
        <v>75</v>
      </c>
      <c r="D124" s="0"/>
      <c r="E124" s="9"/>
      <c r="F124" s="0"/>
      <c r="G124" s="30" t="n">
        <f aca="false">+G$18*G121</f>
        <v>81120</v>
      </c>
      <c r="H124" s="30" t="n">
        <f aca="false">+H$18*H121</f>
        <v>87045.0048</v>
      </c>
      <c r="I124" s="30" t="n">
        <f aca="false">+I$18*I121</f>
        <v>224439.5712</v>
      </c>
      <c r="J124" s="30" t="n">
        <f aca="false">+J$18*J121</f>
        <v>240832.637480448</v>
      </c>
      <c r="K124" s="30" t="n">
        <f aca="false">+K$18*K121</f>
        <v>258423.05332202</v>
      </c>
      <c r="L124" s="30" t="n">
        <f aca="false">+L$18*L121</f>
        <v>277298.27313666</v>
      </c>
      <c r="M124" s="30" t="n">
        <f aca="false">+M$18*M121</f>
        <v>297552.139006562</v>
      </c>
      <c r="N124" s="30" t="n">
        <f aca="false">+N$18*N121</f>
        <v>319285.347239601</v>
      </c>
      <c r="O124" s="30" t="n">
        <f aca="false">+O$18*O121</f>
        <v>342605.949001982</v>
      </c>
      <c r="P124" s="30" t="n">
        <f aca="false">+P$18*P121</f>
        <v>367629.887517087</v>
      </c>
      <c r="Q124" s="30" t="n">
        <f aca="false">+Q$18*Q121</f>
        <v>394481.574501334</v>
      </c>
      <c r="R124" s="30" t="n">
        <f aca="false">+R$18*R121</f>
        <v>423294.508702912</v>
      </c>
      <c r="S124" s="30" t="n">
        <f aca="false">+S$18*S121</f>
        <v>454211.939618573</v>
      </c>
    </row>
    <row r="125" s="34" customFormat="true" ht="12.8" hidden="false" customHeight="false" outlineLevel="0" collapsed="false">
      <c r="B125" s="35"/>
      <c r="C125" s="0" t="s">
        <v>76</v>
      </c>
      <c r="D125" s="0" t="n">
        <v>0.35</v>
      </c>
      <c r="E125" s="9"/>
      <c r="F125" s="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</row>
    <row r="126" customFormat="false" ht="12.8" hidden="false" customHeight="false" outlineLevel="0" collapsed="false"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</row>
    <row r="127" customFormat="false" ht="12.8" hidden="false" customHeight="false" outlineLevel="0" collapsed="false">
      <c r="A127" s="37" t="s">
        <v>77</v>
      </c>
      <c r="B127" s="37"/>
      <c r="C127" s="38" t="str">
        <f aca="false">VLOOKUP(A127,CoA,2,TRUE())</f>
        <v>Revenue</v>
      </c>
    </row>
    <row r="128" customFormat="false" ht="12.8" hidden="false" customHeight="false" outlineLevel="0" collapsed="false">
      <c r="A128" s="37" t="s">
        <v>78</v>
      </c>
      <c r="B128" s="37"/>
      <c r="C128" s="38" t="str">
        <f aca="false">VLOOKUP(A128,CoA,2,TRUE())</f>
        <v>Recognized Point Of Time</v>
      </c>
    </row>
    <row r="129" s="17" customFormat="true" ht="12.75" hidden="false" customHeight="false" outlineLevel="0" collapsed="false">
      <c r="A129" s="37" t="s">
        <v>79</v>
      </c>
      <c r="B129" s="0"/>
      <c r="C129" s="38" t="str">
        <f aca="false">VLOOKUP(A129,CoA,2,TRUE())</f>
        <v>Goods</v>
      </c>
      <c r="E129" s="39" t="s">
        <v>50</v>
      </c>
      <c r="G129" s="40" t="n">
        <f aca="false">+$D125*G$124</f>
        <v>28392</v>
      </c>
      <c r="H129" s="40" t="n">
        <f aca="false">+$D125*H$124</f>
        <v>30465.75168</v>
      </c>
      <c r="I129" s="40" t="n">
        <f aca="false">+$D125*I$124</f>
        <v>78553.84992</v>
      </c>
      <c r="J129" s="40" t="n">
        <f aca="false">+$D125*J$124</f>
        <v>84291.4231181568</v>
      </c>
      <c r="K129" s="40" t="n">
        <f aca="false">+$D125*K$124</f>
        <v>90448.068662707</v>
      </c>
      <c r="L129" s="40" t="n">
        <f aca="false">+$D125*L$124</f>
        <v>97054.3955978311</v>
      </c>
      <c r="M129" s="40" t="n">
        <f aca="false">+$D125*M$124</f>
        <v>104143.248652297</v>
      </c>
      <c r="N129" s="40" t="n">
        <f aca="false">+$D125*N$124</f>
        <v>111749.87153386</v>
      </c>
      <c r="O129" s="40" t="n">
        <f aca="false">+$D125*O$124</f>
        <v>119912.082150694</v>
      </c>
      <c r="P129" s="40" t="n">
        <f aca="false">+$D125*P$124</f>
        <v>128670.46063098</v>
      </c>
      <c r="Q129" s="40" t="n">
        <f aca="false">+$D125*Q$124</f>
        <v>138068.551075467</v>
      </c>
      <c r="R129" s="40" t="n">
        <f aca="false">+$D125*R$124</f>
        <v>148153.078046019</v>
      </c>
      <c r="S129" s="40" t="n">
        <f aca="false">+$D125*S$124</f>
        <v>158974.178866501</v>
      </c>
      <c r="AMJ129" s="0"/>
    </row>
    <row r="130" s="10" customFormat="true" ht="12.75" hidden="false" customHeight="false" outlineLevel="0" collapsed="false"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AMJ130" s="0"/>
    </row>
    <row r="131" customFormat="false" ht="12.8" hidden="false" customHeight="false" outlineLevel="0" collapsed="false">
      <c r="C131" s="0" t="s">
        <v>88</v>
      </c>
      <c r="G131" s="30" t="n">
        <f aca="false">+G133*$D$132*$D$135*$D$134</f>
        <v>0</v>
      </c>
      <c r="H131" s="30" t="n">
        <f aca="false">+H133*$D$132*$D$135*$D$134</f>
        <v>0</v>
      </c>
      <c r="I131" s="30" t="n">
        <f aca="false">+I133*$D$132*$D$135*$D$134</f>
        <v>224640</v>
      </c>
      <c r="J131" s="30" t="n">
        <f aca="false">+J133*$D$132*$D$135*$D$134</f>
        <v>449280</v>
      </c>
      <c r="K131" s="30" t="n">
        <f aca="false">+K133*$D$132*$D$135*$D$134</f>
        <v>449280</v>
      </c>
      <c r="L131" s="30" t="n">
        <f aca="false">+L133*$D$132*$D$135*$D$134</f>
        <v>449280</v>
      </c>
      <c r="M131" s="30" t="n">
        <f aca="false">+M133*$D$132*$D$135*$D$134</f>
        <v>449280</v>
      </c>
      <c r="N131" s="30" t="n">
        <f aca="false">+N133*$D$132*$D$135*$D$134</f>
        <v>449280</v>
      </c>
      <c r="O131" s="30" t="n">
        <f aca="false">+O133*$D$132*$D$135*$D$134</f>
        <v>449280</v>
      </c>
      <c r="P131" s="30" t="n">
        <f aca="false">+P133*$D$132*$D$135*$D$134</f>
        <v>449280</v>
      </c>
      <c r="Q131" s="30" t="n">
        <f aca="false">+Q133*$D$132*$D$135*$D$134</f>
        <v>449280</v>
      </c>
      <c r="R131" s="30" t="n">
        <f aca="false">+R133*$D$132*$D$135*$D$134</f>
        <v>449280</v>
      </c>
      <c r="S131" s="30" t="n">
        <f aca="false">+S133*$D$132*$D$135*$D$134</f>
        <v>449280</v>
      </c>
    </row>
    <row r="132" customFormat="false" ht="12.8" hidden="false" customHeight="false" outlineLevel="0" collapsed="false">
      <c r="C132" s="0" t="s">
        <v>89</v>
      </c>
      <c r="D132" s="0" t="n">
        <v>30</v>
      </c>
      <c r="E132" s="9" t="s">
        <v>90</v>
      </c>
    </row>
    <row r="133" customFormat="false" ht="12.8" hidden="false" customHeight="false" outlineLevel="0" collapsed="false">
      <c r="C133" s="0" t="s">
        <v>91</v>
      </c>
      <c r="G133" s="0" t="n">
        <v>0</v>
      </c>
      <c r="H133" s="0" t="n">
        <v>0</v>
      </c>
      <c r="I133" s="0" t="n">
        <v>1</v>
      </c>
      <c r="J133" s="0" t="n">
        <v>2</v>
      </c>
      <c r="K133" s="0" t="n">
        <v>2</v>
      </c>
      <c r="L133" s="0" t="n">
        <v>2</v>
      </c>
      <c r="M133" s="0" t="n">
        <v>2</v>
      </c>
      <c r="N133" s="0" t="n">
        <v>2</v>
      </c>
      <c r="O133" s="0" t="n">
        <v>2</v>
      </c>
      <c r="P133" s="0" t="n">
        <v>2</v>
      </c>
      <c r="Q133" s="0" t="n">
        <v>2</v>
      </c>
      <c r="R133" s="0" t="n">
        <v>2</v>
      </c>
      <c r="S133" s="0" t="n">
        <v>2</v>
      </c>
    </row>
    <row r="134" customFormat="false" ht="12.8" hidden="false" customHeight="false" outlineLevel="0" collapsed="false">
      <c r="C134" s="0" t="s">
        <v>92</v>
      </c>
      <c r="D134" s="30" t="n">
        <f aca="false">+IN_wrk_hrs</f>
        <v>2496</v>
      </c>
    </row>
    <row r="135" customFormat="false" ht="12.8" hidden="false" customHeight="false" outlineLevel="0" collapsed="false">
      <c r="C135" s="0" t="s">
        <v>93</v>
      </c>
      <c r="D135" s="0" t="n">
        <v>3</v>
      </c>
    </row>
    <row r="137" customFormat="false" ht="12.8" hidden="false" customHeight="false" outlineLevel="0" collapsed="false">
      <c r="A137" s="37" t="s">
        <v>80</v>
      </c>
      <c r="C137" s="38" t="str">
        <f aca="false">VLOOKUP(A137,CoA,2,TRUE())</f>
        <v>Cost Of Sales</v>
      </c>
      <c r="D137" s="7"/>
      <c r="G137" s="40" t="n">
        <f aca="false">+G141+G143+G145+G149+G151+G153</f>
        <v>24517.9725644172</v>
      </c>
      <c r="H137" s="40" t="n">
        <f aca="false">+H141+H143+H145+H149+H151+H153</f>
        <v>26308.7652805222</v>
      </c>
      <c r="I137" s="40" t="n">
        <f aca="false">+I141+I143+I145+I149+I151+I153</f>
        <v>58445.8956572267</v>
      </c>
      <c r="J137" s="40" t="n">
        <f aca="false">+J141+J143+J145+J149+J151+J153</f>
        <v>62714.7838760306</v>
      </c>
      <c r="K137" s="40" t="n">
        <f aca="false">+K141+K143+K145+K149+K151+K153</f>
        <v>67295.4716903358</v>
      </c>
      <c r="L137" s="40" t="n">
        <f aca="false">+L141+L143+L145+L149+L151+L153</f>
        <v>72210.732942598</v>
      </c>
      <c r="M137" s="40" t="n">
        <f aca="false">+M141+M143+M145+M149+M151+M153</f>
        <v>77485.0048767253</v>
      </c>
      <c r="N137" s="40" t="n">
        <f aca="false">+N141+N143+N145+N149+N151+N153</f>
        <v>83144.5096329213</v>
      </c>
      <c r="O137" s="40" t="n">
        <f aca="false">+O141+O143+O145+O149+O151+O153</f>
        <v>89217.3846165099</v>
      </c>
      <c r="P137" s="40" t="n">
        <f aca="false">+P141+P143+P145+P149+P151+P153</f>
        <v>95733.8223888998</v>
      </c>
      <c r="Q137" s="40" t="n">
        <f aca="false">+Q141+Q143+Q145+Q149+Q151+Q153</f>
        <v>102726.220776185</v>
      </c>
      <c r="R137" s="40" t="n">
        <f aca="false">+R141+R143+R145+R149+R151+R153</f>
        <v>110229.343941678</v>
      </c>
      <c r="S137" s="40" t="n">
        <f aca="false">+S141+S143+S145+S149+S151+S153</f>
        <v>118486.82337098</v>
      </c>
    </row>
    <row r="138" customFormat="false" ht="12.8" hidden="false" customHeight="false" outlineLevel="0" collapsed="false">
      <c r="A138" s="37"/>
      <c r="C138" s="38"/>
      <c r="D138" s="7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</row>
    <row r="139" customFormat="false" ht="12.8" hidden="false" customHeight="false" outlineLevel="0" collapsed="false">
      <c r="C139" s="0" t="s">
        <v>81</v>
      </c>
      <c r="G139" s="30" t="n">
        <f aca="false">IF(G124&gt;G131,+G124-G131,0)</f>
        <v>81120</v>
      </c>
      <c r="H139" s="30" t="n">
        <f aca="false">IF(H124&gt;H131,+H124-H131,0)</f>
        <v>87045.0048</v>
      </c>
      <c r="I139" s="30" t="n">
        <f aca="false">IF(I124&gt;I131,+I124-I131,0)</f>
        <v>0</v>
      </c>
      <c r="J139" s="30" t="n">
        <f aca="false">IF(J124&gt;J131,+J124-J131,0)</f>
        <v>0</v>
      </c>
      <c r="K139" s="30" t="n">
        <f aca="false">IF(K124&gt;K131,+K124-K131,0)</f>
        <v>0</v>
      </c>
      <c r="L139" s="30" t="n">
        <f aca="false">IF(L124&gt;L131,+L124-L131,0)</f>
        <v>0</v>
      </c>
      <c r="M139" s="30" t="n">
        <f aca="false">IF(M124&gt;M131,+M124-M131,0)</f>
        <v>0</v>
      </c>
      <c r="N139" s="30" t="n">
        <f aca="false">IF(N124&gt;N131,+N124-N131,0)</f>
        <v>0</v>
      </c>
      <c r="O139" s="30" t="n">
        <f aca="false">IF(O124&gt;O131,+O124-O131,0)</f>
        <v>0</v>
      </c>
      <c r="P139" s="30" t="n">
        <f aca="false">IF(P124&gt;P131,+P124-P131,0)</f>
        <v>0</v>
      </c>
      <c r="Q139" s="30" t="n">
        <f aca="false">IF(Q124&gt;Q131,+Q124-Q131,0)</f>
        <v>0</v>
      </c>
      <c r="R139" s="30" t="n">
        <f aca="false">IF(R124&gt;R131,+R124-R131,0)</f>
        <v>0</v>
      </c>
      <c r="S139" s="30" t="n">
        <f aca="false">IF(S124&gt;S131,+S124-S131,0)</f>
        <v>4931.93961857306</v>
      </c>
    </row>
    <row r="140" customFormat="false" ht="12.8" hidden="false" customHeight="false" outlineLevel="0" collapsed="false">
      <c r="C140" s="0" t="s">
        <v>6</v>
      </c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</row>
    <row r="141" customFormat="false" ht="12.8" hidden="false" customHeight="false" outlineLevel="0" collapsed="false">
      <c r="D141" s="0" t="s">
        <v>82</v>
      </c>
      <c r="E141" s="9" t="n">
        <f aca="false">+DirectCosts_EU!$D$10/1000</f>
        <v>0.211503067484663</v>
      </c>
      <c r="G141" s="41" t="n">
        <f aca="false">+$E141*G$139</f>
        <v>17157.1288343559</v>
      </c>
      <c r="H141" s="41" t="n">
        <f aca="false">+$E141*H$139</f>
        <v>18410.2855244172</v>
      </c>
      <c r="I141" s="41" t="n">
        <f aca="false">+$E141*I$139</f>
        <v>0</v>
      </c>
      <c r="J141" s="41" t="n">
        <f aca="false">+$E141*J$139</f>
        <v>0</v>
      </c>
      <c r="K141" s="41" t="n">
        <f aca="false">+$E141*K$139</f>
        <v>0</v>
      </c>
      <c r="L141" s="41" t="n">
        <f aca="false">+$E141*L$139</f>
        <v>0</v>
      </c>
      <c r="M141" s="41" t="n">
        <f aca="false">+$E141*M$139</f>
        <v>0</v>
      </c>
      <c r="N141" s="41" t="n">
        <f aca="false">+$E141*N$139</f>
        <v>0</v>
      </c>
      <c r="O141" s="41" t="n">
        <f aca="false">+$E141*O$139</f>
        <v>0</v>
      </c>
      <c r="P141" s="41" t="n">
        <f aca="false">+$E141*P$139</f>
        <v>0</v>
      </c>
      <c r="Q141" s="41" t="n">
        <f aca="false">+$E141*Q$139</f>
        <v>0</v>
      </c>
      <c r="R141" s="41" t="n">
        <f aca="false">+$E141*R$139</f>
        <v>0</v>
      </c>
      <c r="S141" s="41" t="n">
        <f aca="false">+$E141*S$139</f>
        <v>1043.12035797734</v>
      </c>
    </row>
    <row r="142" customFormat="false" ht="12.8" hidden="false" customHeight="false" outlineLevel="0" collapsed="false">
      <c r="A142" s="37"/>
      <c r="B142" s="37"/>
      <c r="C142" s="0" t="s">
        <v>83</v>
      </c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</row>
    <row r="143" customFormat="false" ht="12.8" hidden="false" customHeight="false" outlineLevel="0" collapsed="false">
      <c r="A143" s="37"/>
      <c r="B143" s="37"/>
      <c r="D143" s="0" t="s">
        <v>82</v>
      </c>
      <c r="E143" s="9" t="n">
        <f aca="false">+DirectCosts_EU!$D$12/1000</f>
        <v>0.0266656196319018</v>
      </c>
      <c r="G143" s="41" t="n">
        <f aca="false">+$E143*G$139</f>
        <v>2163.11506453987</v>
      </c>
      <c r="H143" s="41" t="n">
        <f aca="false">+$E143*H$139</f>
        <v>2321.10898885387</v>
      </c>
      <c r="I143" s="41" t="n">
        <f aca="false">+$E143*I$139</f>
        <v>0</v>
      </c>
      <c r="J143" s="41" t="n">
        <f aca="false">+$E143*J$139</f>
        <v>0</v>
      </c>
      <c r="K143" s="41" t="n">
        <f aca="false">+$E143*K$139</f>
        <v>0</v>
      </c>
      <c r="L143" s="41" t="n">
        <f aca="false">+$E143*L$139</f>
        <v>0</v>
      </c>
      <c r="M143" s="41" t="n">
        <f aca="false">+$E143*M$139</f>
        <v>0</v>
      </c>
      <c r="N143" s="41" t="n">
        <f aca="false">+$E143*N$139</f>
        <v>0</v>
      </c>
      <c r="O143" s="41" t="n">
        <f aca="false">+$E143*O$139</f>
        <v>0</v>
      </c>
      <c r="P143" s="41" t="n">
        <f aca="false">+$E143*P$139</f>
        <v>0</v>
      </c>
      <c r="Q143" s="41" t="n">
        <f aca="false">+$E143*Q$139</f>
        <v>0</v>
      </c>
      <c r="R143" s="41" t="n">
        <f aca="false">+$E143*R$139</f>
        <v>0</v>
      </c>
      <c r="S143" s="41" t="n">
        <f aca="false">+$E143*S$139</f>
        <v>131.513225916376</v>
      </c>
    </row>
    <row r="144" customFormat="false" ht="12.8" hidden="false" customHeight="false" outlineLevel="0" collapsed="false">
      <c r="A144" s="37"/>
      <c r="B144" s="37"/>
      <c r="C144" s="0" t="s">
        <v>8</v>
      </c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</row>
    <row r="145" customFormat="false" ht="12.8" hidden="false" customHeight="false" outlineLevel="0" collapsed="false">
      <c r="D145" s="0" t="s">
        <v>82</v>
      </c>
      <c r="E145" s="9" t="n">
        <f aca="false">+DirectCosts_EU!$D$14/1000</f>
        <v>0.0640745644171779</v>
      </c>
      <c r="G145" s="41" t="n">
        <f aca="false">+$E145*G$139</f>
        <v>5197.72866552147</v>
      </c>
      <c r="H145" s="41" t="n">
        <f aca="false">+$E145*H$139</f>
        <v>5577.37076725116</v>
      </c>
      <c r="I145" s="41" t="n">
        <f aca="false">+$E145*I$139</f>
        <v>0</v>
      </c>
      <c r="J145" s="41" t="n">
        <f aca="false">+$E145*J$139</f>
        <v>0</v>
      </c>
      <c r="K145" s="41" t="n">
        <f aca="false">+$E145*K$139</f>
        <v>0</v>
      </c>
      <c r="L145" s="41" t="n">
        <f aca="false">+$E145*L$139</f>
        <v>0</v>
      </c>
      <c r="M145" s="41" t="n">
        <f aca="false">+$E145*M$139</f>
        <v>0</v>
      </c>
      <c r="N145" s="41" t="n">
        <f aca="false">+$E145*N$139</f>
        <v>0</v>
      </c>
      <c r="O145" s="41" t="n">
        <f aca="false">+$E145*O$139</f>
        <v>0</v>
      </c>
      <c r="P145" s="41" t="n">
        <f aca="false">+$E145*P$139</f>
        <v>0</v>
      </c>
      <c r="Q145" s="41" t="n">
        <f aca="false">+$E145*Q$139</f>
        <v>0</v>
      </c>
      <c r="R145" s="41" t="n">
        <f aca="false">+$E145*R$139</f>
        <v>0</v>
      </c>
      <c r="S145" s="41" t="n">
        <f aca="false">+$E145*S$139</f>
        <v>316.011882791891</v>
      </c>
    </row>
    <row r="147" customFormat="false" ht="12.8" hidden="false" customHeight="false" outlineLevel="0" collapsed="false">
      <c r="C147" s="0" t="s">
        <v>94</v>
      </c>
      <c r="G147" s="30" t="n">
        <f aca="false">+G124-G139</f>
        <v>0</v>
      </c>
      <c r="H147" s="30" t="n">
        <f aca="false">+H124-H139</f>
        <v>0</v>
      </c>
      <c r="I147" s="30" t="n">
        <f aca="false">+I124-I139</f>
        <v>224439.5712</v>
      </c>
      <c r="J147" s="30" t="n">
        <f aca="false">+J124-J139</f>
        <v>240832.637480448</v>
      </c>
      <c r="K147" s="30" t="n">
        <f aca="false">+K124-K139</f>
        <v>258423.05332202</v>
      </c>
      <c r="L147" s="30" t="n">
        <f aca="false">+L124-L139</f>
        <v>277298.27313666</v>
      </c>
      <c r="M147" s="30" t="n">
        <f aca="false">+M124-M139</f>
        <v>297552.139006562</v>
      </c>
      <c r="N147" s="30" t="n">
        <f aca="false">+N124-N139</f>
        <v>319285.347239601</v>
      </c>
      <c r="O147" s="30" t="n">
        <f aca="false">+O124-O139</f>
        <v>342605.949001982</v>
      </c>
      <c r="P147" s="30" t="n">
        <f aca="false">+P124-P139</f>
        <v>367629.887517087</v>
      </c>
      <c r="Q147" s="30" t="n">
        <f aca="false">+Q124-Q139</f>
        <v>394481.574501334</v>
      </c>
      <c r="R147" s="30" t="n">
        <f aca="false">+R124-R139</f>
        <v>423294.508702912</v>
      </c>
      <c r="S147" s="30" t="n">
        <f aca="false">+S124-S139</f>
        <v>449280</v>
      </c>
    </row>
    <row r="148" customFormat="false" ht="12.8" hidden="false" customHeight="false" outlineLevel="0" collapsed="false">
      <c r="C148" s="0" t="s">
        <v>6</v>
      </c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</row>
    <row r="149" customFormat="false" ht="12.8" hidden="false" customHeight="false" outlineLevel="0" collapsed="false">
      <c r="D149" s="0" t="s">
        <v>95</v>
      </c>
      <c r="E149" s="9" t="n">
        <f aca="false">+DirectCosts_IN!$D$10/1000</f>
        <v>0.211503067484663</v>
      </c>
      <c r="G149" s="41" t="n">
        <f aca="false">+$E149*G$147</f>
        <v>0</v>
      </c>
      <c r="H149" s="41" t="n">
        <f aca="false">+$E149*H$147</f>
        <v>0</v>
      </c>
      <c r="I149" s="41" t="n">
        <f aca="false">+$E149*I$147</f>
        <v>47469.6577737424</v>
      </c>
      <c r="J149" s="41" t="n">
        <f aca="false">+$E149*J$147</f>
        <v>50936.8415775366</v>
      </c>
      <c r="K149" s="41" t="n">
        <f aca="false">+$E149*K$147</f>
        <v>54657.2684863599</v>
      </c>
      <c r="L149" s="41" t="n">
        <f aca="false">+$E149*L$147</f>
        <v>58649.4353766036</v>
      </c>
      <c r="M149" s="41" t="n">
        <f aca="false">+$E149*M$147</f>
        <v>62933.1901365107</v>
      </c>
      <c r="N149" s="41" t="n">
        <f aca="false">+$E149*N$147</f>
        <v>67529.8303440815</v>
      </c>
      <c r="O149" s="41" t="n">
        <f aca="false">+$E149*O$147</f>
        <v>72462.2091524132</v>
      </c>
      <c r="P149" s="41" t="n">
        <f aca="false">+$E149*P$147</f>
        <v>77754.8489089054</v>
      </c>
      <c r="Q149" s="41" t="n">
        <f aca="false">+$E149*Q$147</f>
        <v>83434.0630732118</v>
      </c>
      <c r="R149" s="41" t="n">
        <f aca="false">+$E149*R$147</f>
        <v>89528.0870400793</v>
      </c>
      <c r="S149" s="41" t="n">
        <f aca="false">+$E149*S$147</f>
        <v>95024.0981595094</v>
      </c>
    </row>
    <row r="150" customFormat="false" ht="12.8" hidden="false" customHeight="false" outlineLevel="0" collapsed="false">
      <c r="A150" s="37"/>
      <c r="B150" s="37"/>
      <c r="C150" s="0" t="s">
        <v>83</v>
      </c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</row>
    <row r="151" customFormat="false" ht="12.8" hidden="false" customHeight="false" outlineLevel="0" collapsed="false">
      <c r="A151" s="37"/>
      <c r="B151" s="37"/>
      <c r="D151" s="0" t="s">
        <v>95</v>
      </c>
      <c r="E151" s="9" t="n">
        <f aca="false">+DirectCosts_IN!$D$12/1000</f>
        <v>0.0019840490797546</v>
      </c>
      <c r="G151" s="41" t="n">
        <f aca="false">+$E151*G$147</f>
        <v>0</v>
      </c>
      <c r="H151" s="41" t="n">
        <f aca="false">+$E151*H$147</f>
        <v>0</v>
      </c>
      <c r="I151" s="41" t="n">
        <f aca="false">+$E151*I$147</f>
        <v>445.299124699877</v>
      </c>
      <c r="J151" s="41" t="n">
        <f aca="false">+$E151*J$147</f>
        <v>477.823772767956</v>
      </c>
      <c r="K151" s="41" t="n">
        <f aca="false">+$E151*K$147</f>
        <v>512.724021130928</v>
      </c>
      <c r="L151" s="41" t="n">
        <f aca="false">+$E151*L$147</f>
        <v>550.173383634331</v>
      </c>
      <c r="M151" s="41" t="n">
        <f aca="false">+$E151*M$147</f>
        <v>590.358047574982</v>
      </c>
      <c r="N151" s="41" t="n">
        <f aca="false">+$E151*N$147</f>
        <v>633.477799369859</v>
      </c>
      <c r="O151" s="41" t="n">
        <f aca="false">+$E151*O$147</f>
        <v>679.747017835833</v>
      </c>
      <c r="P151" s="41" t="n">
        <f aca="false">+$E151*P$147</f>
        <v>729.395740018563</v>
      </c>
      <c r="Q151" s="41" t="n">
        <f aca="false">+$E151*Q$147</f>
        <v>782.670804869518</v>
      </c>
      <c r="R151" s="41" t="n">
        <f aca="false">+$E151*R$147</f>
        <v>839.837080457188</v>
      </c>
      <c r="S151" s="41" t="n">
        <f aca="false">+$E151*S$147</f>
        <v>891.393570552147</v>
      </c>
    </row>
    <row r="152" customFormat="false" ht="12.8" hidden="false" customHeight="false" outlineLevel="0" collapsed="false">
      <c r="A152" s="37"/>
      <c r="B152" s="37"/>
      <c r="C152" s="0" t="s">
        <v>8</v>
      </c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</row>
    <row r="153" customFormat="false" ht="12.8" hidden="false" customHeight="false" outlineLevel="0" collapsed="false">
      <c r="D153" s="0" t="s">
        <v>95</v>
      </c>
      <c r="E153" s="9" t="n">
        <f aca="false">+DirectCosts_IN!$D$14/1000</f>
        <v>0.0469210429447853</v>
      </c>
      <c r="G153" s="41" t="n">
        <f aca="false">+$E153*G$147</f>
        <v>0</v>
      </c>
      <c r="H153" s="41" t="n">
        <f aca="false">+$E153*H$147</f>
        <v>0</v>
      </c>
      <c r="I153" s="41" t="n">
        <f aca="false">+$E153*I$147</f>
        <v>10530.9387587844</v>
      </c>
      <c r="J153" s="41" t="n">
        <f aca="false">+$E153*J$147</f>
        <v>11300.118525726</v>
      </c>
      <c r="K153" s="41" t="n">
        <f aca="false">+$E153*K$147</f>
        <v>12125.479182845</v>
      </c>
      <c r="L153" s="41" t="n">
        <f aca="false">+$E153*L$147</f>
        <v>13011.12418236</v>
      </c>
      <c r="M153" s="41" t="n">
        <f aca="false">+$E153*M$147</f>
        <v>13961.4566926396</v>
      </c>
      <c r="N153" s="41" t="n">
        <f aca="false">+$E153*N$147</f>
        <v>14981.20148947</v>
      </c>
      <c r="O153" s="41" t="n">
        <f aca="false">+$E153*O$147</f>
        <v>16075.4284462609</v>
      </c>
      <c r="P153" s="41" t="n">
        <f aca="false">+$E153*P$147</f>
        <v>17249.5777399758</v>
      </c>
      <c r="Q153" s="41" t="n">
        <f aca="false">+$E153*Q$147</f>
        <v>18509.4868981036</v>
      </c>
      <c r="R153" s="41" t="n">
        <f aca="false">+$E153*R$147</f>
        <v>19861.4198211411</v>
      </c>
      <c r="S153" s="41" t="n">
        <f aca="false">+$E153*S$147</f>
        <v>21080.6861742331</v>
      </c>
    </row>
    <row r="155" customFormat="false" ht="12.8" hidden="false" customHeight="false" outlineLevel="0" collapsed="false">
      <c r="C155" s="42" t="s">
        <v>84</v>
      </c>
      <c r="G155" s="43" t="n">
        <f aca="false">+G55-G147</f>
        <v>25958.4</v>
      </c>
      <c r="H155" s="43" t="n">
        <f aca="false">+H129-H137</f>
        <v>4156.98639947776</v>
      </c>
      <c r="I155" s="43" t="n">
        <f aca="false">+I129-I137</f>
        <v>20107.9542627733</v>
      </c>
      <c r="J155" s="43" t="n">
        <f aca="false">+J129-J137</f>
        <v>21576.6392421262</v>
      </c>
      <c r="K155" s="43" t="n">
        <f aca="false">+K129-K137</f>
        <v>23152.5969723712</v>
      </c>
      <c r="L155" s="43" t="n">
        <f aca="false">+L129-L137</f>
        <v>24843.6626552332</v>
      </c>
      <c r="M155" s="43" t="n">
        <f aca="false">+M129-M137</f>
        <v>26658.2437755714</v>
      </c>
      <c r="N155" s="43" t="n">
        <f aca="false">+N129-N137</f>
        <v>28605.3619009391</v>
      </c>
      <c r="O155" s="43" t="n">
        <f aca="false">+O129-O137</f>
        <v>30694.6975341837</v>
      </c>
      <c r="P155" s="43" t="n">
        <f aca="false">+P129-P137</f>
        <v>32936.6382420805</v>
      </c>
      <c r="Q155" s="43" t="n">
        <f aca="false">+Q129-Q137</f>
        <v>35342.330299282</v>
      </c>
      <c r="R155" s="43" t="n">
        <f aca="false">+R129-R137</f>
        <v>37923.7341043416</v>
      </c>
      <c r="S155" s="43" t="n">
        <f aca="false">+S129-S137</f>
        <v>40487.3554955203</v>
      </c>
    </row>
    <row r="157" customFormat="false" ht="12.8" hidden="false" customHeight="false" outlineLevel="0" collapsed="false">
      <c r="A157" s="37" t="s">
        <v>85</v>
      </c>
      <c r="B157" s="37"/>
      <c r="C157" s="38" t="str">
        <f aca="false">VLOOKUP(A157,CoA,2,TRUE())</f>
        <v>Selling, General And Administrative</v>
      </c>
    </row>
    <row r="158" customFormat="false" ht="12.8" hidden="false" customHeight="false" outlineLevel="0" collapsed="false">
      <c r="C158" s="47" t="s">
        <v>87</v>
      </c>
      <c r="D158" s="47"/>
      <c r="E158" s="48" t="n">
        <f aca="false">SUM(E159:E161)</f>
        <v>13229.2</v>
      </c>
      <c r="F158" s="47"/>
      <c r="G158" s="40" t="n">
        <f aca="false">+$E$158</f>
        <v>13229.2</v>
      </c>
      <c r="H158" s="40" t="n">
        <f aca="false">+$E$158</f>
        <v>13229.2</v>
      </c>
      <c r="I158" s="40" t="n">
        <f aca="false">+$E$158</f>
        <v>13229.2</v>
      </c>
      <c r="J158" s="40" t="n">
        <f aca="false">+$E$158</f>
        <v>13229.2</v>
      </c>
      <c r="K158" s="40" t="n">
        <f aca="false">+$E$158</f>
        <v>13229.2</v>
      </c>
      <c r="L158" s="40" t="n">
        <f aca="false">+$E$158</f>
        <v>13229.2</v>
      </c>
      <c r="M158" s="40" t="n">
        <f aca="false">+$E$158</f>
        <v>13229.2</v>
      </c>
      <c r="N158" s="40" t="n">
        <f aca="false">+$E$158</f>
        <v>13229.2</v>
      </c>
      <c r="O158" s="40" t="n">
        <f aca="false">+$E$158</f>
        <v>13229.2</v>
      </c>
      <c r="P158" s="40" t="n">
        <f aca="false">+$E$158</f>
        <v>13229.2</v>
      </c>
      <c r="Q158" s="40" t="n">
        <f aca="false">+$E$158</f>
        <v>13229.2</v>
      </c>
      <c r="R158" s="40" t="n">
        <f aca="false">+$E$158</f>
        <v>13229.2</v>
      </c>
      <c r="S158" s="40" t="n">
        <f aca="false">+$E$158</f>
        <v>13229.2</v>
      </c>
    </row>
    <row r="159" customFormat="false" ht="12.8" hidden="false" customHeight="false" outlineLevel="0" collapsed="false">
      <c r="C159" s="0" t="s">
        <v>11</v>
      </c>
      <c r="E159" s="9" t="n">
        <f aca="false">+IndirectCosts_IN!$D$12/1000</f>
        <v>7354.8</v>
      </c>
    </row>
    <row r="160" customFormat="false" ht="12.8" hidden="false" customHeight="false" outlineLevel="0" collapsed="false">
      <c r="C160" s="0" t="s">
        <v>12</v>
      </c>
      <c r="E160" s="9" t="n">
        <f aca="false">+IndirectCosts_IN!$D$16/1000</f>
        <v>4267.6</v>
      </c>
    </row>
    <row r="161" customFormat="false" ht="12.8" hidden="false" customHeight="false" outlineLevel="0" collapsed="false">
      <c r="C161" s="0" t="s">
        <v>13</v>
      </c>
      <c r="E161" s="9" t="n">
        <f aca="false">+IndirectCosts_IN!$D$19/1000</f>
        <v>1606.8</v>
      </c>
    </row>
    <row r="163" customFormat="false" ht="12.8" hidden="false" customHeight="false" outlineLevel="0" collapsed="false">
      <c r="C163" s="42" t="s">
        <v>14</v>
      </c>
      <c r="G163" s="43" t="n">
        <f aca="false">+G155-G158</f>
        <v>12729.2</v>
      </c>
      <c r="H163" s="43" t="n">
        <f aca="false">+H155-H158</f>
        <v>-9072.21360052224</v>
      </c>
      <c r="I163" s="43" t="n">
        <f aca="false">+I155-I158</f>
        <v>6878.7542627733</v>
      </c>
      <c r="J163" s="43" t="n">
        <f aca="false">+J155-J158</f>
        <v>8347.43924212625</v>
      </c>
      <c r="K163" s="43" t="n">
        <f aca="false">+K155-K158</f>
        <v>9923.39697237117</v>
      </c>
      <c r="L163" s="43" t="n">
        <f aca="false">+L155-L158</f>
        <v>11614.4626552332</v>
      </c>
      <c r="M163" s="43" t="n">
        <f aca="false">+M155-M158</f>
        <v>13429.0437755714</v>
      </c>
      <c r="N163" s="43" t="n">
        <f aca="false">+N155-N158</f>
        <v>15376.1619009391</v>
      </c>
      <c r="O163" s="43" t="n">
        <f aca="false">+O155-O158</f>
        <v>17465.4975341837</v>
      </c>
      <c r="P163" s="43" t="n">
        <f aca="false">+P155-P158</f>
        <v>19707.4382420805</v>
      </c>
      <c r="Q163" s="43" t="n">
        <f aca="false">+Q155-Q158</f>
        <v>22113.130299282</v>
      </c>
      <c r="R163" s="43" t="n">
        <f aca="false">+R155-R158</f>
        <v>24694.5341043416</v>
      </c>
      <c r="S163" s="43" t="n">
        <f aca="false">+S155-S158</f>
        <v>27258.1554955203</v>
      </c>
    </row>
    <row r="165" customFormat="false" ht="12.8" hidden="false" customHeight="false" outlineLevel="0" collapsed="false">
      <c r="A165" s="0" t="s">
        <v>86</v>
      </c>
      <c r="G165" s="40" t="n">
        <f aca="false">+G168+G171+G174</f>
        <v>12109.238</v>
      </c>
      <c r="H165" s="40" t="n">
        <f aca="false">+H168+H171+H174</f>
        <v>17705.15</v>
      </c>
      <c r="I165" s="40" t="n">
        <f aca="false">+I168+I171+I174</f>
        <v>6419.092</v>
      </c>
    </row>
    <row r="166" customFormat="false" ht="12.8" hidden="false" customHeight="false" outlineLevel="0" collapsed="false">
      <c r="C166" s="0" t="s">
        <v>32</v>
      </c>
      <c r="E166" s="49" t="n">
        <f aca="false">+projects!I7/1000</f>
        <v>32095.46</v>
      </c>
    </row>
    <row r="167" customFormat="false" ht="12.8" hidden="false" customHeight="false" outlineLevel="0" collapsed="false">
      <c r="E167" s="49"/>
      <c r="G167" s="7" t="n">
        <v>0.3</v>
      </c>
      <c r="H167" s="7" t="n">
        <v>0.5</v>
      </c>
      <c r="I167" s="7" t="n">
        <v>0.2</v>
      </c>
    </row>
    <row r="168" customFormat="false" ht="12.8" hidden="false" customHeight="false" outlineLevel="0" collapsed="false">
      <c r="E168" s="49"/>
      <c r="G168" s="41" t="n">
        <f aca="false">+$E$166*G167</f>
        <v>9628.638</v>
      </c>
      <c r="H168" s="41" t="n">
        <f aca="false">+$E$166*H167</f>
        <v>16047.73</v>
      </c>
      <c r="I168" s="41" t="n">
        <f aca="false">+$E$166*I167</f>
        <v>6419.092</v>
      </c>
    </row>
    <row r="169" customFormat="false" ht="12.8" hidden="false" customHeight="false" outlineLevel="0" collapsed="false">
      <c r="C169" s="0" t="s">
        <v>36</v>
      </c>
      <c r="E169" s="49" t="n">
        <f aca="false">+projects!I22/1000</f>
        <v>2480.6</v>
      </c>
    </row>
    <row r="170" customFormat="false" ht="12.8" hidden="false" customHeight="false" outlineLevel="0" collapsed="false">
      <c r="E170" s="49"/>
      <c r="G170" s="7" t="n">
        <v>1</v>
      </c>
      <c r="H170" s="7"/>
      <c r="I170" s="7"/>
    </row>
    <row r="171" customFormat="false" ht="12.8" hidden="false" customHeight="false" outlineLevel="0" collapsed="false">
      <c r="E171" s="49"/>
      <c r="G171" s="41" t="n">
        <f aca="false">+$E$169*G170</f>
        <v>2480.6</v>
      </c>
      <c r="H171" s="41" t="n">
        <f aca="false">+$E$166*H170</f>
        <v>0</v>
      </c>
      <c r="I171" s="41" t="n">
        <f aca="false">+$E$166*I170</f>
        <v>0</v>
      </c>
    </row>
    <row r="172" customFormat="false" ht="12.8" hidden="false" customHeight="false" outlineLevel="0" collapsed="false">
      <c r="C172" s="0" t="s">
        <v>37</v>
      </c>
      <c r="E172" s="49" t="n">
        <f aca="false">+projects!I29/1000</f>
        <v>1657.42</v>
      </c>
    </row>
    <row r="173" customFormat="false" ht="12.8" hidden="false" customHeight="false" outlineLevel="0" collapsed="false">
      <c r="H173" s="7" t="n">
        <v>1</v>
      </c>
      <c r="I173" s="7"/>
    </row>
    <row r="174" customFormat="false" ht="12.8" hidden="false" customHeight="false" outlineLevel="0" collapsed="false">
      <c r="G174" s="41" t="n">
        <f aca="false">+$E$172*G173</f>
        <v>0</v>
      </c>
      <c r="H174" s="41" t="n">
        <f aca="false">+$E$172*H173</f>
        <v>1657.42</v>
      </c>
      <c r="I174" s="41" t="n">
        <f aca="false">+$E$172*I173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&amp;C&amp;Kffffff&amp;A</oddHeader>
    <oddFooter>&amp;C&amp;KffffffPage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4.28"/>
  </cols>
  <sheetData>
    <row r="2" customFormat="false" ht="12.8" hidden="false" customHeight="false" outlineLevel="0" collapsed="false">
      <c r="A2" s="0" t="s">
        <v>87</v>
      </c>
    </row>
    <row r="3" customFormat="false" ht="12.8" hidden="false" customHeight="false" outlineLevel="0" collapsed="false">
      <c r="B3" s="0" t="s">
        <v>96</v>
      </c>
      <c r="C3" s="30" t="n">
        <f aca="false">+48*52</f>
        <v>2496</v>
      </c>
      <c r="D3" s="0" t="s">
        <v>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&amp;C&amp;Kffffff&amp;A</oddHeader>
    <oddFooter>&amp;C&amp;KffffffPage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8"/>
  <sheetViews>
    <sheetView showFormulas="false" showGridLines="true" showRowColHeaders="true" showZeros="true" rightToLeft="false" tabSelected="false" showOutlineSymbols="true" defaultGridColor="true" view="normal" topLeftCell="A74" colorId="64" zoomScale="110" zoomScaleNormal="110" zoomScalePageLayoutView="100" workbookViewId="0">
      <selection pane="topLeft" activeCell="A78" activeCellId="0" sqref="A7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50" width="8.57"/>
    <col collapsed="false" customWidth="true" hidden="false" outlineLevel="0" max="2" min="2" style="51" width="65.69"/>
    <col collapsed="false" customWidth="true" hidden="false" outlineLevel="0" max="3" min="3" style="51" width="5.86"/>
    <col collapsed="false" customWidth="true" hidden="false" outlineLevel="0" max="4" min="4" style="52" width="8.29"/>
    <col collapsed="false" customWidth="false" hidden="false" outlineLevel="0" max="1023" min="5" style="50" width="9.13"/>
  </cols>
  <sheetData>
    <row r="1" s="54" customFormat="true" ht="12.75" hidden="false" customHeight="false" outlineLevel="0" collapsed="false">
      <c r="A1" s="53" t="s">
        <v>98</v>
      </c>
      <c r="B1" s="53" t="s">
        <v>99</v>
      </c>
      <c r="C1" s="53" t="s">
        <v>100</v>
      </c>
      <c r="D1" s="53" t="s">
        <v>101</v>
      </c>
      <c r="AMJ1" s="0"/>
    </row>
    <row r="2" customFormat="false" ht="12.75" hidden="false" customHeight="false" outlineLevel="0" collapsed="false">
      <c r="A2" s="37" t="s">
        <v>102</v>
      </c>
      <c r="B2" s="55" t="s">
        <v>103</v>
      </c>
      <c r="C2" s="55" t="n">
        <v>0</v>
      </c>
      <c r="D2" s="56" t="s">
        <v>104</v>
      </c>
    </row>
    <row r="3" customFormat="false" ht="12.75" hidden="false" customHeight="false" outlineLevel="0" collapsed="false">
      <c r="A3" s="37" t="s">
        <v>105</v>
      </c>
      <c r="B3" s="57" t="s">
        <v>106</v>
      </c>
      <c r="C3" s="57" t="n">
        <v>1</v>
      </c>
      <c r="D3" s="56" t="s">
        <v>104</v>
      </c>
    </row>
    <row r="4" customFormat="false" ht="12.75" hidden="false" customHeight="false" outlineLevel="0" collapsed="false">
      <c r="A4" s="37" t="s">
        <v>107</v>
      </c>
      <c r="B4" s="58" t="s">
        <v>108</v>
      </c>
      <c r="C4" s="58" t="n">
        <v>2</v>
      </c>
      <c r="D4" s="56" t="s">
        <v>104</v>
      </c>
    </row>
    <row r="5" customFormat="false" ht="12.75" hidden="false" customHeight="false" outlineLevel="0" collapsed="false">
      <c r="A5" s="37" t="s">
        <v>109</v>
      </c>
      <c r="B5" s="58" t="s">
        <v>110</v>
      </c>
      <c r="C5" s="58" t="n">
        <v>2</v>
      </c>
      <c r="D5" s="56" t="s">
        <v>104</v>
      </c>
    </row>
    <row r="6" customFormat="false" ht="12.75" hidden="false" customHeight="false" outlineLevel="0" collapsed="false">
      <c r="A6" s="37" t="s">
        <v>111</v>
      </c>
      <c r="B6" s="58" t="s">
        <v>112</v>
      </c>
      <c r="C6" s="58" t="n">
        <v>2</v>
      </c>
      <c r="D6" s="56" t="s">
        <v>104</v>
      </c>
    </row>
    <row r="7" customFormat="false" ht="12.75" hidden="false" customHeight="false" outlineLevel="0" collapsed="false">
      <c r="A7" s="37" t="s">
        <v>113</v>
      </c>
      <c r="B7" s="58" t="s">
        <v>114</v>
      </c>
      <c r="C7" s="58" t="n">
        <v>2</v>
      </c>
      <c r="D7" s="56" t="s">
        <v>104</v>
      </c>
    </row>
    <row r="8" customFormat="false" ht="12.75" hidden="false" customHeight="false" outlineLevel="0" collapsed="false">
      <c r="A8" s="37" t="s">
        <v>115</v>
      </c>
      <c r="B8" s="57" t="s">
        <v>116</v>
      </c>
      <c r="C8" s="57" t="n">
        <v>1</v>
      </c>
      <c r="D8" s="56" t="s">
        <v>104</v>
      </c>
    </row>
    <row r="9" customFormat="false" ht="12.75" hidden="false" customHeight="false" outlineLevel="0" collapsed="false">
      <c r="A9" s="37" t="s">
        <v>117</v>
      </c>
      <c r="B9" s="58" t="s">
        <v>118</v>
      </c>
      <c r="C9" s="58" t="n">
        <v>2</v>
      </c>
      <c r="D9" s="56" t="s">
        <v>104</v>
      </c>
    </row>
    <row r="10" customFormat="false" ht="12.75" hidden="false" customHeight="false" outlineLevel="0" collapsed="false">
      <c r="A10" s="37" t="s">
        <v>119</v>
      </c>
      <c r="B10" s="58" t="s">
        <v>120</v>
      </c>
      <c r="C10" s="58" t="n">
        <v>2</v>
      </c>
      <c r="D10" s="56" t="s">
        <v>104</v>
      </c>
    </row>
    <row r="11" customFormat="false" ht="12.75" hidden="false" customHeight="false" outlineLevel="0" collapsed="false">
      <c r="A11" s="37" t="s">
        <v>121</v>
      </c>
      <c r="B11" s="58" t="s">
        <v>122</v>
      </c>
      <c r="C11" s="58" t="n">
        <v>2</v>
      </c>
      <c r="D11" s="56" t="s">
        <v>104</v>
      </c>
    </row>
    <row r="12" customFormat="false" ht="12.75" hidden="false" customHeight="false" outlineLevel="0" collapsed="false">
      <c r="A12" s="37" t="s">
        <v>123</v>
      </c>
      <c r="B12" s="57" t="s">
        <v>124</v>
      </c>
      <c r="C12" s="57" t="n">
        <v>1</v>
      </c>
      <c r="D12" s="56" t="s">
        <v>104</v>
      </c>
    </row>
    <row r="13" customFormat="false" ht="12.75" hidden="false" customHeight="false" outlineLevel="0" collapsed="false">
      <c r="A13" s="37" t="s">
        <v>125</v>
      </c>
      <c r="B13" s="58" t="s">
        <v>126</v>
      </c>
      <c r="C13" s="58" t="n">
        <v>2</v>
      </c>
      <c r="D13" s="56" t="s">
        <v>104</v>
      </c>
    </row>
    <row r="14" customFormat="false" ht="12.75" hidden="false" customHeight="false" outlineLevel="0" collapsed="false">
      <c r="A14" s="37" t="s">
        <v>127</v>
      </c>
      <c r="B14" s="58" t="s">
        <v>128</v>
      </c>
      <c r="C14" s="58" t="n">
        <v>2</v>
      </c>
      <c r="D14" s="56" t="s">
        <v>104</v>
      </c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</row>
    <row r="15" customFormat="false" ht="12.75" hidden="false" customHeight="false" outlineLevel="0" collapsed="false">
      <c r="A15" s="37" t="s">
        <v>129</v>
      </c>
      <c r="B15" s="58" t="s">
        <v>130</v>
      </c>
      <c r="C15" s="58" t="n">
        <v>2</v>
      </c>
      <c r="D15" s="56" t="s">
        <v>104</v>
      </c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</row>
    <row r="16" customFormat="false" ht="12.75" hidden="false" customHeight="false" outlineLevel="0" collapsed="false">
      <c r="A16" s="37" t="s">
        <v>131</v>
      </c>
      <c r="B16" s="58" t="s">
        <v>132</v>
      </c>
      <c r="C16" s="58" t="n">
        <v>2</v>
      </c>
      <c r="D16" s="56" t="s">
        <v>104</v>
      </c>
    </row>
    <row r="17" customFormat="false" ht="12.75" hidden="false" customHeight="false" outlineLevel="0" collapsed="false">
      <c r="A17" s="37" t="s">
        <v>133</v>
      </c>
      <c r="B17" s="58" t="s">
        <v>134</v>
      </c>
      <c r="C17" s="58" t="n">
        <v>2</v>
      </c>
      <c r="D17" s="56" t="s">
        <v>104</v>
      </c>
    </row>
    <row r="18" customFormat="false" ht="12.75" hidden="false" customHeight="false" outlineLevel="0" collapsed="false">
      <c r="A18" s="37" t="s">
        <v>135</v>
      </c>
      <c r="B18" s="57" t="s">
        <v>136</v>
      </c>
      <c r="C18" s="57" t="n">
        <v>1</v>
      </c>
      <c r="D18" s="56" t="s">
        <v>104</v>
      </c>
    </row>
    <row r="19" customFormat="false" ht="12.75" hidden="false" customHeight="false" outlineLevel="0" collapsed="false">
      <c r="A19" s="37" t="s">
        <v>137</v>
      </c>
      <c r="B19" s="58" t="s">
        <v>138</v>
      </c>
      <c r="C19" s="58" t="n">
        <v>2</v>
      </c>
      <c r="D19" s="56" t="s">
        <v>104</v>
      </c>
    </row>
    <row r="20" customFormat="false" ht="12.75" hidden="false" customHeight="false" outlineLevel="0" collapsed="false">
      <c r="A20" s="37" t="s">
        <v>139</v>
      </c>
      <c r="B20" s="58" t="s">
        <v>140</v>
      </c>
      <c r="C20" s="58" t="n">
        <v>2</v>
      </c>
      <c r="D20" s="56" t="s">
        <v>104</v>
      </c>
    </row>
    <row r="21" customFormat="false" ht="12.75" hidden="false" customHeight="false" outlineLevel="0" collapsed="false">
      <c r="A21" s="37" t="s">
        <v>141</v>
      </c>
      <c r="B21" s="58" t="s">
        <v>142</v>
      </c>
      <c r="C21" s="58" t="n">
        <v>2</v>
      </c>
      <c r="D21" s="56" t="s">
        <v>104</v>
      </c>
    </row>
    <row r="22" customFormat="false" ht="12.75" hidden="false" customHeight="false" outlineLevel="0" collapsed="false">
      <c r="A22" s="37" t="s">
        <v>143</v>
      </c>
      <c r="B22" s="57" t="s">
        <v>144</v>
      </c>
      <c r="C22" s="57" t="n">
        <v>1</v>
      </c>
      <c r="D22" s="56" t="s">
        <v>104</v>
      </c>
    </row>
    <row r="23" customFormat="false" ht="12.75" hidden="false" customHeight="false" outlineLevel="0" collapsed="false">
      <c r="A23" s="37" t="s">
        <v>145</v>
      </c>
      <c r="B23" s="58" t="s">
        <v>146</v>
      </c>
      <c r="C23" s="58" t="n">
        <v>2</v>
      </c>
      <c r="D23" s="56" t="s">
        <v>104</v>
      </c>
    </row>
    <row r="24" customFormat="false" ht="12.75" hidden="false" customHeight="false" outlineLevel="0" collapsed="false">
      <c r="A24" s="37" t="s">
        <v>147</v>
      </c>
      <c r="B24" s="58" t="s">
        <v>148</v>
      </c>
      <c r="C24" s="58" t="n">
        <v>2</v>
      </c>
      <c r="D24" s="56" t="s">
        <v>104</v>
      </c>
    </row>
    <row r="25" customFormat="false" ht="12.75" hidden="false" customHeight="false" outlineLevel="0" collapsed="false">
      <c r="A25" s="37" t="s">
        <v>149</v>
      </c>
      <c r="B25" s="58" t="s">
        <v>150</v>
      </c>
      <c r="C25" s="58" t="n">
        <v>2</v>
      </c>
      <c r="D25" s="56" t="s">
        <v>104</v>
      </c>
    </row>
    <row r="26" customFormat="false" ht="12.75" hidden="false" customHeight="false" outlineLevel="0" collapsed="false">
      <c r="A26" s="37" t="s">
        <v>151</v>
      </c>
      <c r="B26" s="58" t="s">
        <v>152</v>
      </c>
      <c r="C26" s="58" t="n">
        <v>2</v>
      </c>
      <c r="D26" s="56" t="s">
        <v>104</v>
      </c>
    </row>
    <row r="27" customFormat="false" ht="12.75" hidden="false" customHeight="false" outlineLevel="0" collapsed="false">
      <c r="A27" s="37" t="s">
        <v>153</v>
      </c>
      <c r="B27" s="58" t="s">
        <v>154</v>
      </c>
      <c r="C27" s="58" t="n">
        <v>2</v>
      </c>
      <c r="D27" s="56" t="s">
        <v>104</v>
      </c>
    </row>
    <row r="28" customFormat="false" ht="12.75" hidden="false" customHeight="false" outlineLevel="0" collapsed="false">
      <c r="A28" s="37" t="s">
        <v>155</v>
      </c>
      <c r="B28" s="58" t="s">
        <v>156</v>
      </c>
      <c r="C28" s="58" t="n">
        <v>2</v>
      </c>
      <c r="D28" s="56" t="s">
        <v>104</v>
      </c>
    </row>
    <row r="29" customFormat="false" ht="12.75" hidden="false" customHeight="false" outlineLevel="0" collapsed="false">
      <c r="A29" s="37" t="s">
        <v>157</v>
      </c>
      <c r="B29" s="57" t="s">
        <v>158</v>
      </c>
      <c r="C29" s="57" t="n">
        <v>1</v>
      </c>
      <c r="D29" s="56" t="s">
        <v>104</v>
      </c>
    </row>
    <row r="30" customFormat="false" ht="12.75" hidden="false" customHeight="false" outlineLevel="0" collapsed="false">
      <c r="A30" s="37" t="s">
        <v>159</v>
      </c>
      <c r="B30" s="58" t="s">
        <v>160</v>
      </c>
      <c r="C30" s="58" t="n">
        <v>2</v>
      </c>
      <c r="D30" s="56" t="s">
        <v>104</v>
      </c>
    </row>
    <row r="31" customFormat="false" ht="12.75" hidden="false" customHeight="false" outlineLevel="0" collapsed="false">
      <c r="A31" s="37" t="s">
        <v>161</v>
      </c>
      <c r="B31" s="58" t="s">
        <v>162</v>
      </c>
      <c r="C31" s="58" t="n">
        <v>2</v>
      </c>
      <c r="D31" s="56" t="s">
        <v>104</v>
      </c>
    </row>
    <row r="32" customFormat="false" ht="12.75" hidden="false" customHeight="false" outlineLevel="0" collapsed="false">
      <c r="A32" s="37" t="s">
        <v>163</v>
      </c>
      <c r="B32" s="58" t="s">
        <v>164</v>
      </c>
      <c r="C32" s="58" t="n">
        <v>2</v>
      </c>
      <c r="D32" s="56" t="s">
        <v>104</v>
      </c>
    </row>
    <row r="33" customFormat="false" ht="12.75" hidden="false" customHeight="false" outlineLevel="0" collapsed="false">
      <c r="A33" s="37" t="s">
        <v>165</v>
      </c>
      <c r="B33" s="58" t="s">
        <v>166</v>
      </c>
      <c r="C33" s="58" t="n">
        <v>2</v>
      </c>
      <c r="D33" s="56" t="s">
        <v>104</v>
      </c>
    </row>
    <row r="34" customFormat="false" ht="12.75" hidden="false" customHeight="false" outlineLevel="0" collapsed="false">
      <c r="A34" s="37" t="s">
        <v>167</v>
      </c>
      <c r="B34" s="58" t="s">
        <v>168</v>
      </c>
      <c r="C34" s="58" t="n">
        <v>2</v>
      </c>
      <c r="D34" s="56" t="s">
        <v>104</v>
      </c>
    </row>
    <row r="35" customFormat="false" ht="12.75" hidden="false" customHeight="false" outlineLevel="0" collapsed="false">
      <c r="A35" s="37" t="s">
        <v>169</v>
      </c>
      <c r="B35" s="58" t="s">
        <v>170</v>
      </c>
      <c r="C35" s="58" t="n">
        <v>2</v>
      </c>
      <c r="D35" s="56" t="s">
        <v>104</v>
      </c>
    </row>
    <row r="36" customFormat="false" ht="12.75" hidden="false" customHeight="false" outlineLevel="0" collapsed="false">
      <c r="A36" s="37" t="s">
        <v>171</v>
      </c>
      <c r="B36" s="58" t="s">
        <v>172</v>
      </c>
      <c r="C36" s="58" t="n">
        <v>2</v>
      </c>
      <c r="D36" s="56" t="s">
        <v>104</v>
      </c>
    </row>
    <row r="37" customFormat="false" ht="12.75" hidden="false" customHeight="false" outlineLevel="0" collapsed="false">
      <c r="A37" s="37" t="s">
        <v>173</v>
      </c>
      <c r="B37" s="57" t="s">
        <v>174</v>
      </c>
      <c r="C37" s="57" t="n">
        <v>1</v>
      </c>
      <c r="D37" s="56" t="s">
        <v>104</v>
      </c>
    </row>
    <row r="38" customFormat="false" ht="12.75" hidden="false" customHeight="false" outlineLevel="0" collapsed="false">
      <c r="A38" s="37" t="s">
        <v>175</v>
      </c>
      <c r="B38" s="55" t="s">
        <v>176</v>
      </c>
      <c r="C38" s="55" t="n">
        <v>0</v>
      </c>
      <c r="D38" s="60" t="s">
        <v>177</v>
      </c>
    </row>
    <row r="39" customFormat="false" ht="12.75" hidden="false" customHeight="false" outlineLevel="0" collapsed="false">
      <c r="A39" s="37" t="s">
        <v>178</v>
      </c>
      <c r="B39" s="57" t="s">
        <v>179</v>
      </c>
      <c r="C39" s="57" t="n">
        <v>1</v>
      </c>
      <c r="D39" s="60" t="s">
        <v>177</v>
      </c>
    </row>
    <row r="40" customFormat="false" ht="12.75" hidden="false" customHeight="false" outlineLevel="0" collapsed="false">
      <c r="A40" s="37" t="s">
        <v>180</v>
      </c>
      <c r="B40" s="58" t="s">
        <v>181</v>
      </c>
      <c r="C40" s="58" t="n">
        <v>2</v>
      </c>
      <c r="D40" s="60" t="s">
        <v>177</v>
      </c>
    </row>
    <row r="41" customFormat="false" ht="12.75" hidden="false" customHeight="false" outlineLevel="0" collapsed="false">
      <c r="A41" s="37" t="s">
        <v>182</v>
      </c>
      <c r="B41" s="58" t="s">
        <v>183</v>
      </c>
      <c r="C41" s="58" t="n">
        <v>2</v>
      </c>
      <c r="D41" s="60" t="s">
        <v>177</v>
      </c>
    </row>
    <row r="42" customFormat="false" ht="12.75" hidden="false" customHeight="false" outlineLevel="0" collapsed="false">
      <c r="A42" s="37" t="s">
        <v>184</v>
      </c>
      <c r="B42" s="58" t="s">
        <v>185</v>
      </c>
      <c r="C42" s="58" t="n">
        <v>2</v>
      </c>
      <c r="D42" s="60" t="s">
        <v>177</v>
      </c>
    </row>
    <row r="43" customFormat="false" ht="12.75" hidden="false" customHeight="false" outlineLevel="0" collapsed="false">
      <c r="A43" s="37" t="s">
        <v>186</v>
      </c>
      <c r="B43" s="58" t="s">
        <v>187</v>
      </c>
      <c r="C43" s="58" t="n">
        <v>2</v>
      </c>
      <c r="D43" s="60" t="s">
        <v>177</v>
      </c>
    </row>
    <row r="44" customFormat="false" ht="12.75" hidden="false" customHeight="false" outlineLevel="0" collapsed="false">
      <c r="A44" s="37" t="s">
        <v>188</v>
      </c>
      <c r="B44" s="57" t="s">
        <v>189</v>
      </c>
      <c r="C44" s="57" t="n">
        <v>1</v>
      </c>
      <c r="D44" s="60" t="s">
        <v>177</v>
      </c>
    </row>
    <row r="45" customFormat="false" ht="12.75" hidden="false" customHeight="false" outlineLevel="0" collapsed="false">
      <c r="A45" s="37" t="s">
        <v>190</v>
      </c>
      <c r="B45" s="58" t="s">
        <v>191</v>
      </c>
      <c r="C45" s="58" t="n">
        <v>2</v>
      </c>
      <c r="D45" s="60" t="s">
        <v>177</v>
      </c>
    </row>
    <row r="46" customFormat="false" ht="12.75" hidden="false" customHeight="false" outlineLevel="0" collapsed="false">
      <c r="A46" s="37" t="s">
        <v>192</v>
      </c>
      <c r="B46" s="58" t="s">
        <v>193</v>
      </c>
      <c r="C46" s="58" t="n">
        <v>2</v>
      </c>
      <c r="D46" s="60" t="s">
        <v>177</v>
      </c>
    </row>
    <row r="47" customFormat="false" ht="12.75" hidden="false" customHeight="false" outlineLevel="0" collapsed="false">
      <c r="A47" s="37" t="s">
        <v>194</v>
      </c>
      <c r="B47" s="58" t="s">
        <v>195</v>
      </c>
      <c r="C47" s="58" t="n">
        <v>2</v>
      </c>
      <c r="D47" s="60" t="s">
        <v>177</v>
      </c>
    </row>
    <row r="48" customFormat="false" ht="12.75" hidden="false" customHeight="false" outlineLevel="0" collapsed="false">
      <c r="A48" s="37" t="s">
        <v>196</v>
      </c>
      <c r="B48" s="58" t="s">
        <v>197</v>
      </c>
      <c r="C48" s="58" t="n">
        <v>2</v>
      </c>
      <c r="D48" s="60" t="s">
        <v>177</v>
      </c>
    </row>
    <row r="49" customFormat="false" ht="12.75" hidden="false" customHeight="false" outlineLevel="0" collapsed="false">
      <c r="A49" s="37" t="s">
        <v>198</v>
      </c>
      <c r="B49" s="57" t="s">
        <v>199</v>
      </c>
      <c r="C49" s="57" t="n">
        <v>1</v>
      </c>
      <c r="D49" s="60" t="s">
        <v>177</v>
      </c>
    </row>
    <row r="50" customFormat="false" ht="12.75" hidden="false" customHeight="false" outlineLevel="0" collapsed="false">
      <c r="A50" s="37" t="s">
        <v>200</v>
      </c>
      <c r="B50" s="58" t="s">
        <v>201</v>
      </c>
      <c r="C50" s="58" t="n">
        <v>2</v>
      </c>
      <c r="D50" s="60" t="s">
        <v>177</v>
      </c>
    </row>
    <row r="51" customFormat="false" ht="12.75" hidden="false" customHeight="false" outlineLevel="0" collapsed="false">
      <c r="A51" s="37" t="s">
        <v>202</v>
      </c>
      <c r="B51" s="58" t="s">
        <v>203</v>
      </c>
      <c r="C51" s="58" t="n">
        <v>2</v>
      </c>
      <c r="D51" s="60" t="s">
        <v>177</v>
      </c>
    </row>
    <row r="52" customFormat="false" ht="12.75" hidden="false" customHeight="false" outlineLevel="0" collapsed="false">
      <c r="A52" s="37" t="s">
        <v>204</v>
      </c>
      <c r="B52" s="58" t="s">
        <v>205</v>
      </c>
      <c r="C52" s="58" t="n">
        <v>2</v>
      </c>
      <c r="D52" s="60" t="s">
        <v>177</v>
      </c>
    </row>
    <row r="53" customFormat="false" ht="12.75" hidden="false" customHeight="false" outlineLevel="0" collapsed="false">
      <c r="A53" s="37" t="s">
        <v>206</v>
      </c>
      <c r="B53" s="58" t="s">
        <v>207</v>
      </c>
      <c r="C53" s="58" t="n">
        <v>2</v>
      </c>
      <c r="D53" s="60" t="s">
        <v>177</v>
      </c>
    </row>
    <row r="54" customFormat="false" ht="12.75" hidden="false" customHeight="false" outlineLevel="0" collapsed="false">
      <c r="A54" s="37" t="s">
        <v>208</v>
      </c>
      <c r="B54" s="58" t="s">
        <v>209</v>
      </c>
      <c r="C54" s="58" t="n">
        <v>2</v>
      </c>
      <c r="D54" s="60" t="s">
        <v>177</v>
      </c>
    </row>
    <row r="55" customFormat="false" ht="12.75" hidden="false" customHeight="false" outlineLevel="0" collapsed="false">
      <c r="A55" s="37" t="s">
        <v>210</v>
      </c>
      <c r="B55" s="58" t="s">
        <v>211</v>
      </c>
      <c r="C55" s="58" t="n">
        <v>2</v>
      </c>
      <c r="D55" s="60" t="s">
        <v>177</v>
      </c>
    </row>
    <row r="56" customFormat="false" ht="12.75" hidden="false" customHeight="false" outlineLevel="0" collapsed="false">
      <c r="A56" s="37" t="s">
        <v>212</v>
      </c>
      <c r="B56" s="58" t="s">
        <v>213</v>
      </c>
      <c r="C56" s="58" t="n">
        <v>2</v>
      </c>
      <c r="D56" s="60" t="s">
        <v>177</v>
      </c>
    </row>
    <row r="57" customFormat="false" ht="12.75" hidden="false" customHeight="false" outlineLevel="0" collapsed="false">
      <c r="A57" s="37" t="s">
        <v>214</v>
      </c>
      <c r="B57" s="57" t="s">
        <v>215</v>
      </c>
      <c r="C57" s="57" t="n">
        <v>1</v>
      </c>
      <c r="D57" s="60" t="s">
        <v>177</v>
      </c>
    </row>
    <row r="58" customFormat="false" ht="12.75" hidden="false" customHeight="false" outlineLevel="0" collapsed="false">
      <c r="A58" s="37" t="s">
        <v>216</v>
      </c>
      <c r="B58" s="58" t="s">
        <v>217</v>
      </c>
      <c r="C58" s="58" t="n">
        <v>2</v>
      </c>
      <c r="D58" s="60" t="s">
        <v>177</v>
      </c>
    </row>
    <row r="59" customFormat="false" ht="12.75" hidden="false" customHeight="false" outlineLevel="0" collapsed="false">
      <c r="A59" s="37" t="s">
        <v>218</v>
      </c>
      <c r="B59" s="58" t="s">
        <v>219</v>
      </c>
      <c r="C59" s="58" t="n">
        <v>2</v>
      </c>
      <c r="D59" s="60" t="s">
        <v>177</v>
      </c>
    </row>
    <row r="60" customFormat="false" ht="12.75" hidden="false" customHeight="false" outlineLevel="0" collapsed="false">
      <c r="A60" s="37" t="s">
        <v>220</v>
      </c>
      <c r="B60" s="58" t="s">
        <v>221</v>
      </c>
      <c r="C60" s="58" t="n">
        <v>2</v>
      </c>
      <c r="D60" s="60" t="s">
        <v>177</v>
      </c>
    </row>
    <row r="61" customFormat="false" ht="12.75" hidden="false" customHeight="false" outlineLevel="0" collapsed="false">
      <c r="A61" s="37" t="s">
        <v>222</v>
      </c>
      <c r="B61" s="55" t="s">
        <v>223</v>
      </c>
      <c r="C61" s="55" t="n">
        <v>0</v>
      </c>
      <c r="D61" s="60" t="s">
        <v>177</v>
      </c>
    </row>
    <row r="62" customFormat="false" ht="12.75" hidden="false" customHeight="false" outlineLevel="0" collapsed="false">
      <c r="A62" s="37" t="s">
        <v>224</v>
      </c>
      <c r="B62" s="57" t="s">
        <v>225</v>
      </c>
      <c r="C62" s="57" t="n">
        <v>1</v>
      </c>
      <c r="D62" s="60" t="s">
        <v>177</v>
      </c>
    </row>
    <row r="63" customFormat="false" ht="12.75" hidden="false" customHeight="false" outlineLevel="0" collapsed="false">
      <c r="A63" s="37" t="s">
        <v>226</v>
      </c>
      <c r="B63" s="58" t="s">
        <v>227</v>
      </c>
      <c r="C63" s="58" t="n">
        <v>2</v>
      </c>
      <c r="D63" s="60" t="s">
        <v>177</v>
      </c>
    </row>
    <row r="64" customFormat="false" ht="12.75" hidden="false" customHeight="false" outlineLevel="0" collapsed="false">
      <c r="A64" s="37" t="s">
        <v>228</v>
      </c>
      <c r="B64" s="58" t="s">
        <v>229</v>
      </c>
      <c r="C64" s="58" t="n">
        <v>2</v>
      </c>
      <c r="D64" s="60" t="s">
        <v>177</v>
      </c>
    </row>
    <row r="65" customFormat="false" ht="12.75" hidden="false" customHeight="false" outlineLevel="0" collapsed="false">
      <c r="A65" s="37" t="s">
        <v>230</v>
      </c>
      <c r="B65" s="57" t="s">
        <v>231</v>
      </c>
      <c r="C65" s="57" t="n">
        <v>1</v>
      </c>
      <c r="D65" s="60" t="s">
        <v>177</v>
      </c>
    </row>
    <row r="66" customFormat="false" ht="12.75" hidden="false" customHeight="false" outlineLevel="0" collapsed="false">
      <c r="A66" s="37" t="s">
        <v>232</v>
      </c>
      <c r="B66" s="58" t="s">
        <v>233</v>
      </c>
      <c r="C66" s="58" t="n">
        <v>2</v>
      </c>
      <c r="D66" s="60" t="s">
        <v>177</v>
      </c>
    </row>
    <row r="67" customFormat="false" ht="12.75" hidden="false" customHeight="false" outlineLevel="0" collapsed="false">
      <c r="A67" s="37" t="s">
        <v>234</v>
      </c>
      <c r="B67" s="58" t="s">
        <v>235</v>
      </c>
      <c r="C67" s="58" t="n">
        <v>2</v>
      </c>
      <c r="D67" s="60" t="s">
        <v>177</v>
      </c>
    </row>
    <row r="68" customFormat="false" ht="12.75" hidden="false" customHeight="false" outlineLevel="0" collapsed="false">
      <c r="A68" s="37" t="s">
        <v>236</v>
      </c>
      <c r="B68" s="58" t="s">
        <v>237</v>
      </c>
      <c r="C68" s="58" t="n">
        <v>2</v>
      </c>
      <c r="D68" s="61" t="s">
        <v>104</v>
      </c>
    </row>
    <row r="69" customFormat="false" ht="12.75" hidden="false" customHeight="false" outlineLevel="0" collapsed="false">
      <c r="A69" s="37" t="s">
        <v>238</v>
      </c>
      <c r="B69" s="58" t="s">
        <v>239</v>
      </c>
      <c r="C69" s="58" t="n">
        <v>2</v>
      </c>
      <c r="D69" s="52" t="s">
        <v>240</v>
      </c>
    </row>
    <row r="70" customFormat="false" ht="12.75" hidden="false" customHeight="false" outlineLevel="0" collapsed="false">
      <c r="A70" s="37" t="s">
        <v>241</v>
      </c>
      <c r="B70" s="57" t="s">
        <v>242</v>
      </c>
      <c r="C70" s="57" t="n">
        <v>1</v>
      </c>
      <c r="D70" s="62" t="s">
        <v>243</v>
      </c>
    </row>
    <row r="71" customFormat="false" ht="12.75" hidden="false" customHeight="false" outlineLevel="0" collapsed="false">
      <c r="A71" s="37" t="s">
        <v>244</v>
      </c>
      <c r="B71" s="57" t="s">
        <v>245</v>
      </c>
      <c r="C71" s="57" t="n">
        <v>1</v>
      </c>
      <c r="D71" s="62" t="s">
        <v>243</v>
      </c>
    </row>
    <row r="72" customFormat="false" ht="12.75" hidden="false" customHeight="false" outlineLevel="0" collapsed="false">
      <c r="A72" s="37" t="s">
        <v>246</v>
      </c>
      <c r="B72" s="57" t="s">
        <v>247</v>
      </c>
      <c r="C72" s="57" t="n">
        <v>1</v>
      </c>
      <c r="D72" s="62" t="s">
        <v>243</v>
      </c>
    </row>
    <row r="73" customFormat="false" ht="12.75" hidden="false" customHeight="false" outlineLevel="0" collapsed="false">
      <c r="A73" s="37" t="s">
        <v>248</v>
      </c>
      <c r="B73" s="58" t="s">
        <v>249</v>
      </c>
      <c r="C73" s="58" t="n">
        <v>2</v>
      </c>
      <c r="D73" s="62" t="s">
        <v>243</v>
      </c>
    </row>
    <row r="74" customFormat="false" ht="12.75" hidden="false" customHeight="false" outlineLevel="0" collapsed="false">
      <c r="A74" s="37" t="s">
        <v>250</v>
      </c>
      <c r="B74" s="58" t="s">
        <v>251</v>
      </c>
      <c r="C74" s="58" t="n">
        <v>2</v>
      </c>
      <c r="D74" s="56" t="s">
        <v>104</v>
      </c>
    </row>
    <row r="75" customFormat="false" ht="12.75" hidden="false" customHeight="false" outlineLevel="0" collapsed="false">
      <c r="A75" s="37" t="s">
        <v>252</v>
      </c>
      <c r="B75" s="58" t="s">
        <v>253</v>
      </c>
      <c r="C75" s="58" t="n">
        <v>2</v>
      </c>
      <c r="D75" s="56" t="s">
        <v>104</v>
      </c>
    </row>
    <row r="76" customFormat="false" ht="12.75" hidden="false" customHeight="false" outlineLevel="0" collapsed="false">
      <c r="A76" s="37" t="s">
        <v>254</v>
      </c>
      <c r="B76" s="58" t="s">
        <v>255</v>
      </c>
      <c r="C76" s="58" t="n">
        <v>2</v>
      </c>
      <c r="D76" s="60" t="s">
        <v>177</v>
      </c>
    </row>
    <row r="77" customFormat="false" ht="12.75" hidden="false" customHeight="false" outlineLevel="0" collapsed="false">
      <c r="A77" s="37" t="s">
        <v>256</v>
      </c>
      <c r="B77" s="57" t="s">
        <v>257</v>
      </c>
      <c r="C77" s="57" t="n">
        <v>1</v>
      </c>
      <c r="D77" s="60" t="s">
        <v>177</v>
      </c>
    </row>
    <row r="78" customFormat="false" ht="12.75" hidden="false" customHeight="false" outlineLevel="0" collapsed="false">
      <c r="A78" s="37" t="s">
        <v>77</v>
      </c>
      <c r="B78" s="55" t="s">
        <v>258</v>
      </c>
      <c r="C78" s="55" t="n">
        <v>0</v>
      </c>
      <c r="D78" s="60" t="s">
        <v>177</v>
      </c>
    </row>
    <row r="79" customFormat="false" ht="12.75" hidden="false" customHeight="false" outlineLevel="0" collapsed="false">
      <c r="A79" s="37" t="s">
        <v>78</v>
      </c>
      <c r="B79" s="57" t="s">
        <v>259</v>
      </c>
      <c r="C79" s="57" t="n">
        <v>1</v>
      </c>
      <c r="D79" s="60" t="s">
        <v>177</v>
      </c>
    </row>
    <row r="80" customFormat="false" ht="12.75" hidden="false" customHeight="false" outlineLevel="0" collapsed="false">
      <c r="A80" s="37" t="s">
        <v>79</v>
      </c>
      <c r="B80" s="58" t="s">
        <v>260</v>
      </c>
      <c r="C80" s="58" t="n">
        <v>2</v>
      </c>
      <c r="D80" s="60" t="s">
        <v>177</v>
      </c>
    </row>
    <row r="81" customFormat="false" ht="12.75" hidden="false" customHeight="false" outlineLevel="0" collapsed="false">
      <c r="A81" s="37" t="s">
        <v>261</v>
      </c>
      <c r="B81" s="58" t="s">
        <v>262</v>
      </c>
      <c r="C81" s="58" t="n">
        <v>2</v>
      </c>
      <c r="D81" s="60" t="s">
        <v>177</v>
      </c>
    </row>
    <row r="82" customFormat="false" ht="12.75" hidden="false" customHeight="false" outlineLevel="0" collapsed="false">
      <c r="A82" s="37" t="s">
        <v>263</v>
      </c>
      <c r="B82" s="57" t="s">
        <v>264</v>
      </c>
      <c r="C82" s="57" t="n">
        <v>1</v>
      </c>
      <c r="D82" s="60" t="s">
        <v>177</v>
      </c>
    </row>
    <row r="83" customFormat="false" ht="12.75" hidden="false" customHeight="false" outlineLevel="0" collapsed="false">
      <c r="A83" s="37" t="s">
        <v>265</v>
      </c>
      <c r="B83" s="58" t="s">
        <v>266</v>
      </c>
      <c r="C83" s="58" t="n">
        <v>2</v>
      </c>
      <c r="D83" s="60" t="s">
        <v>177</v>
      </c>
    </row>
    <row r="84" customFormat="false" ht="12.75" hidden="false" customHeight="false" outlineLevel="0" collapsed="false">
      <c r="A84" s="37" t="s">
        <v>267</v>
      </c>
      <c r="B84" s="58" t="s">
        <v>262</v>
      </c>
      <c r="C84" s="58" t="n">
        <v>2</v>
      </c>
      <c r="D84" s="60" t="s">
        <v>177</v>
      </c>
    </row>
    <row r="85" customFormat="false" ht="12.75" hidden="false" customHeight="false" outlineLevel="0" collapsed="false">
      <c r="A85" s="37" t="s">
        <v>268</v>
      </c>
      <c r="B85" s="57" t="s">
        <v>269</v>
      </c>
      <c r="C85" s="57" t="n">
        <v>1</v>
      </c>
      <c r="D85" s="56" t="s">
        <v>104</v>
      </c>
    </row>
    <row r="86" customFormat="false" ht="12.75" hidden="false" customHeight="false" outlineLevel="0" collapsed="false">
      <c r="A86" s="37" t="s">
        <v>270</v>
      </c>
      <c r="B86" s="58" t="s">
        <v>271</v>
      </c>
      <c r="C86" s="58" t="n">
        <v>2</v>
      </c>
      <c r="D86" s="56" t="s">
        <v>104</v>
      </c>
    </row>
    <row r="87" customFormat="false" ht="12.75" hidden="false" customHeight="false" outlineLevel="0" collapsed="false">
      <c r="A87" s="37" t="s">
        <v>272</v>
      </c>
      <c r="B87" s="58" t="s">
        <v>273</v>
      </c>
      <c r="C87" s="58" t="n">
        <v>2</v>
      </c>
      <c r="D87" s="56" t="s">
        <v>104</v>
      </c>
    </row>
    <row r="88" customFormat="false" ht="12.75" hidden="false" customHeight="false" outlineLevel="0" collapsed="false">
      <c r="A88" s="37" t="s">
        <v>274</v>
      </c>
      <c r="B88" s="58" t="s">
        <v>275</v>
      </c>
      <c r="C88" s="58" t="n">
        <v>2</v>
      </c>
      <c r="D88" s="56" t="s">
        <v>104</v>
      </c>
    </row>
    <row r="89" customFormat="false" ht="12.75" hidden="false" customHeight="false" outlineLevel="0" collapsed="false">
      <c r="A89" s="37" t="s">
        <v>276</v>
      </c>
      <c r="B89" s="55" t="s">
        <v>277</v>
      </c>
      <c r="C89" s="55" t="n">
        <v>0</v>
      </c>
      <c r="D89" s="56" t="s">
        <v>104</v>
      </c>
    </row>
    <row r="90" customFormat="false" ht="12.75" hidden="false" customHeight="false" outlineLevel="0" collapsed="false">
      <c r="A90" s="37" t="s">
        <v>278</v>
      </c>
      <c r="B90" s="57" t="s">
        <v>279</v>
      </c>
      <c r="C90" s="57" t="n">
        <v>1</v>
      </c>
      <c r="D90" s="56" t="s">
        <v>104</v>
      </c>
    </row>
    <row r="91" customFormat="false" ht="12.75" hidden="false" customHeight="false" outlineLevel="0" collapsed="false">
      <c r="A91" s="37" t="s">
        <v>280</v>
      </c>
      <c r="B91" s="58" t="s">
        <v>281</v>
      </c>
      <c r="C91" s="58" t="n">
        <v>2</v>
      </c>
      <c r="D91" s="56" t="s">
        <v>104</v>
      </c>
    </row>
    <row r="92" customFormat="false" ht="12.75" hidden="false" customHeight="false" outlineLevel="0" collapsed="false">
      <c r="A92" s="37" t="s">
        <v>282</v>
      </c>
      <c r="B92" s="58" t="s">
        <v>283</v>
      </c>
      <c r="C92" s="58" t="n">
        <v>2</v>
      </c>
      <c r="D92" s="56" t="s">
        <v>104</v>
      </c>
    </row>
    <row r="93" customFormat="false" ht="12.75" hidden="false" customHeight="false" outlineLevel="0" collapsed="false">
      <c r="A93" s="37" t="s">
        <v>284</v>
      </c>
      <c r="B93" s="58" t="s">
        <v>262</v>
      </c>
      <c r="C93" s="58" t="n">
        <v>2</v>
      </c>
      <c r="D93" s="56" t="s">
        <v>104</v>
      </c>
    </row>
    <row r="94" customFormat="false" ht="12.75" hidden="false" customHeight="false" outlineLevel="0" collapsed="false">
      <c r="A94" s="37" t="s">
        <v>285</v>
      </c>
      <c r="B94" s="58" t="s">
        <v>286</v>
      </c>
      <c r="C94" s="58" t="n">
        <v>2</v>
      </c>
      <c r="D94" s="56" t="s">
        <v>104</v>
      </c>
    </row>
    <row r="95" customFormat="false" ht="12.75" hidden="false" customHeight="false" outlineLevel="0" collapsed="false">
      <c r="A95" s="37" t="s">
        <v>287</v>
      </c>
      <c r="B95" s="58" t="s">
        <v>288</v>
      </c>
      <c r="C95" s="58" t="n">
        <v>2</v>
      </c>
      <c r="D95" s="63" t="s">
        <v>289</v>
      </c>
    </row>
    <row r="96" customFormat="false" ht="12.75" hidden="false" customHeight="false" outlineLevel="0" collapsed="false">
      <c r="A96" s="37" t="s">
        <v>290</v>
      </c>
      <c r="B96" s="58" t="s">
        <v>291</v>
      </c>
      <c r="C96" s="58" t="n">
        <v>2</v>
      </c>
      <c r="D96" s="56" t="s">
        <v>104</v>
      </c>
    </row>
    <row r="97" customFormat="false" ht="12.75" hidden="false" customHeight="false" outlineLevel="0" collapsed="false">
      <c r="A97" s="37" t="s">
        <v>292</v>
      </c>
      <c r="B97" s="57" t="s">
        <v>293</v>
      </c>
      <c r="C97" s="57" t="n">
        <v>1</v>
      </c>
      <c r="D97" s="56" t="s">
        <v>104</v>
      </c>
    </row>
    <row r="98" customFormat="false" ht="12.75" hidden="false" customHeight="false" outlineLevel="0" collapsed="false">
      <c r="A98" s="37" t="s">
        <v>80</v>
      </c>
      <c r="B98" s="58" t="s">
        <v>294</v>
      </c>
      <c r="C98" s="58" t="n">
        <v>2</v>
      </c>
      <c r="D98" s="56" t="s">
        <v>104</v>
      </c>
    </row>
    <row r="99" customFormat="false" ht="12.75" hidden="false" customHeight="false" outlineLevel="0" collapsed="false">
      <c r="A99" s="37" t="s">
        <v>85</v>
      </c>
      <c r="B99" s="58" t="s">
        <v>295</v>
      </c>
      <c r="C99" s="58" t="n">
        <v>2</v>
      </c>
      <c r="D99" s="56" t="s">
        <v>104</v>
      </c>
    </row>
    <row r="100" customFormat="false" ht="12.75" hidden="false" customHeight="false" outlineLevel="0" collapsed="false">
      <c r="A100" s="37" t="s">
        <v>296</v>
      </c>
      <c r="B100" s="58" t="s">
        <v>297</v>
      </c>
      <c r="C100" s="58" t="n">
        <v>2</v>
      </c>
      <c r="D100" s="56" t="s">
        <v>104</v>
      </c>
    </row>
    <row r="101" customFormat="false" ht="12.75" hidden="false" customHeight="false" outlineLevel="0" collapsed="false">
      <c r="A101" s="37" t="s">
        <v>298</v>
      </c>
      <c r="B101" s="55" t="s">
        <v>299</v>
      </c>
      <c r="C101" s="55" t="n">
        <v>0</v>
      </c>
      <c r="D101" s="62" t="s">
        <v>243</v>
      </c>
    </row>
    <row r="102" customFormat="false" ht="12.75" hidden="false" customHeight="false" outlineLevel="0" collapsed="false">
      <c r="A102" s="37" t="s">
        <v>300</v>
      </c>
      <c r="B102" s="57" t="s">
        <v>301</v>
      </c>
      <c r="C102" s="57" t="n">
        <v>1</v>
      </c>
      <c r="D102" s="62" t="s">
        <v>243</v>
      </c>
    </row>
    <row r="103" customFormat="false" ht="12.75" hidden="false" customHeight="false" outlineLevel="0" collapsed="false">
      <c r="A103" s="37" t="s">
        <v>302</v>
      </c>
      <c r="B103" s="58" t="s">
        <v>303</v>
      </c>
      <c r="C103" s="58" t="n">
        <v>2</v>
      </c>
      <c r="D103" s="62" t="s">
        <v>243</v>
      </c>
    </row>
    <row r="104" customFormat="false" ht="12.75" hidden="false" customHeight="false" outlineLevel="0" collapsed="false">
      <c r="A104" s="37" t="s">
        <v>304</v>
      </c>
      <c r="B104" s="58" t="s">
        <v>305</v>
      </c>
      <c r="C104" s="58" t="n">
        <v>2</v>
      </c>
      <c r="D104" s="64" t="s">
        <v>177</v>
      </c>
    </row>
    <row r="105" customFormat="false" ht="12.75" hidden="false" customHeight="false" outlineLevel="0" collapsed="false">
      <c r="A105" s="37" t="s">
        <v>306</v>
      </c>
      <c r="B105" s="57" t="s">
        <v>307</v>
      </c>
      <c r="C105" s="57" t="n">
        <v>1</v>
      </c>
      <c r="D105" s="65" t="s">
        <v>104</v>
      </c>
    </row>
    <row r="106" customFormat="false" ht="12.75" hidden="false" customHeight="false" outlineLevel="0" collapsed="false">
      <c r="A106" s="37" t="s">
        <v>308</v>
      </c>
      <c r="B106" s="58" t="s">
        <v>309</v>
      </c>
      <c r="C106" s="58" t="n">
        <v>2</v>
      </c>
      <c r="D106" s="62" t="s">
        <v>243</v>
      </c>
    </row>
    <row r="107" customFormat="false" ht="12.75" hidden="false" customHeight="false" outlineLevel="0" collapsed="false">
      <c r="A107" s="37" t="s">
        <v>310</v>
      </c>
      <c r="B107" s="58" t="s">
        <v>311</v>
      </c>
      <c r="C107" s="58" t="n">
        <v>2</v>
      </c>
      <c r="D107" s="62" t="s">
        <v>243</v>
      </c>
    </row>
    <row r="108" customFormat="false" ht="12.75" hidden="false" customHeight="false" outlineLevel="0" collapsed="false">
      <c r="A108" s="37" t="s">
        <v>312</v>
      </c>
      <c r="B108" s="58" t="s">
        <v>313</v>
      </c>
      <c r="C108" s="58" t="n">
        <v>2</v>
      </c>
      <c r="D108" s="62" t="s">
        <v>243</v>
      </c>
    </row>
    <row r="109" customFormat="false" ht="12.75" hidden="false" customHeight="false" outlineLevel="0" collapsed="false">
      <c r="A109" s="37" t="s">
        <v>314</v>
      </c>
      <c r="B109" s="58" t="s">
        <v>315</v>
      </c>
      <c r="C109" s="58" t="n">
        <v>2</v>
      </c>
      <c r="D109" s="62" t="s">
        <v>243</v>
      </c>
    </row>
    <row r="110" customFormat="false" ht="12.75" hidden="false" customHeight="false" outlineLevel="0" collapsed="false">
      <c r="A110" s="37" t="s">
        <v>316</v>
      </c>
      <c r="B110" s="58" t="s">
        <v>317</v>
      </c>
      <c r="C110" s="58" t="n">
        <v>2</v>
      </c>
      <c r="D110" s="62" t="s">
        <v>243</v>
      </c>
    </row>
    <row r="111" customFormat="false" ht="12.75" hidden="false" customHeight="false" outlineLevel="0" collapsed="false">
      <c r="A111" s="37" t="s">
        <v>318</v>
      </c>
      <c r="B111" s="58" t="s">
        <v>319</v>
      </c>
      <c r="C111" s="58" t="n">
        <v>2</v>
      </c>
      <c r="D111" s="62" t="s">
        <v>243</v>
      </c>
    </row>
    <row r="112" customFormat="false" ht="12.75" hidden="false" customHeight="false" outlineLevel="0" collapsed="false">
      <c r="A112" s="37" t="s">
        <v>320</v>
      </c>
      <c r="B112" s="58" t="s">
        <v>321</v>
      </c>
      <c r="C112" s="58" t="n">
        <v>2</v>
      </c>
      <c r="D112" s="65" t="s">
        <v>104</v>
      </c>
    </row>
    <row r="113" customFormat="false" ht="12.75" hidden="false" customHeight="false" outlineLevel="0" collapsed="false">
      <c r="A113" s="37" t="s">
        <v>322</v>
      </c>
      <c r="B113" s="57" t="s">
        <v>323</v>
      </c>
      <c r="C113" s="57" t="n">
        <v>1</v>
      </c>
      <c r="D113" s="62" t="s">
        <v>243</v>
      </c>
    </row>
    <row r="114" customFormat="false" ht="12.75" hidden="false" customHeight="false" outlineLevel="0" collapsed="false">
      <c r="A114" s="37" t="s">
        <v>324</v>
      </c>
      <c r="B114" s="58" t="s">
        <v>325</v>
      </c>
      <c r="C114" s="58" t="n">
        <v>2</v>
      </c>
      <c r="D114" s="65" t="s">
        <v>104</v>
      </c>
    </row>
    <row r="115" customFormat="false" ht="12.75" hidden="false" customHeight="false" outlineLevel="0" collapsed="false">
      <c r="A115" s="37" t="s">
        <v>326</v>
      </c>
      <c r="B115" s="58" t="s">
        <v>327</v>
      </c>
      <c r="C115" s="58" t="n">
        <v>2</v>
      </c>
      <c r="D115" s="65" t="s">
        <v>104</v>
      </c>
    </row>
    <row r="116" customFormat="false" ht="12.75" hidden="false" customHeight="false" outlineLevel="0" collapsed="false">
      <c r="A116" s="37" t="s">
        <v>328</v>
      </c>
      <c r="B116" s="58" t="s">
        <v>329</v>
      </c>
      <c r="C116" s="58" t="n">
        <v>2</v>
      </c>
      <c r="D116" s="65" t="s">
        <v>104</v>
      </c>
    </row>
    <row r="117" customFormat="false" ht="12.75" hidden="false" customHeight="false" outlineLevel="0" collapsed="false">
      <c r="A117" s="37" t="s">
        <v>330</v>
      </c>
      <c r="B117" s="58" t="s">
        <v>331</v>
      </c>
      <c r="C117" s="58" t="n">
        <v>2</v>
      </c>
      <c r="D117" s="65" t="s">
        <v>104</v>
      </c>
    </row>
    <row r="118" customFormat="false" ht="12.75" hidden="false" customHeight="false" outlineLevel="0" collapsed="false">
      <c r="A118" s="37" t="s">
        <v>332</v>
      </c>
      <c r="B118" s="58" t="s">
        <v>333</v>
      </c>
      <c r="C118" s="58" t="n">
        <v>2</v>
      </c>
      <c r="D118" s="65" t="s">
        <v>104</v>
      </c>
    </row>
    <row r="119" customFormat="false" ht="12.75" hidden="false" customHeight="false" outlineLevel="0" collapsed="false">
      <c r="A119" s="37" t="s">
        <v>334</v>
      </c>
      <c r="B119" s="58" t="s">
        <v>335</v>
      </c>
      <c r="C119" s="58" t="n">
        <v>2</v>
      </c>
      <c r="D119" s="65" t="s">
        <v>104</v>
      </c>
    </row>
    <row r="120" customFormat="false" ht="12.75" hidden="false" customHeight="false" outlineLevel="0" collapsed="false">
      <c r="A120" s="37" t="s">
        <v>336</v>
      </c>
      <c r="B120" s="58" t="s">
        <v>337</v>
      </c>
      <c r="C120" s="58" t="n">
        <v>2</v>
      </c>
      <c r="D120" s="65" t="s">
        <v>104</v>
      </c>
    </row>
    <row r="121" customFormat="false" ht="12.75" hidden="false" customHeight="false" outlineLevel="0" collapsed="false">
      <c r="A121" s="37" t="s">
        <v>338</v>
      </c>
      <c r="B121" s="58" t="s">
        <v>339</v>
      </c>
      <c r="C121" s="58" t="n">
        <v>2</v>
      </c>
      <c r="D121" s="65" t="s">
        <v>104</v>
      </c>
    </row>
    <row r="122" customFormat="false" ht="12.75" hidden="false" customHeight="false" outlineLevel="0" collapsed="false">
      <c r="A122" s="37" t="s">
        <v>340</v>
      </c>
      <c r="B122" s="58" t="s">
        <v>341</v>
      </c>
      <c r="C122" s="58" t="n">
        <v>2</v>
      </c>
      <c r="D122" s="65" t="s">
        <v>104</v>
      </c>
    </row>
    <row r="123" customFormat="false" ht="12.75" hidden="false" customHeight="false" outlineLevel="0" collapsed="false">
      <c r="A123" s="37" t="s">
        <v>342</v>
      </c>
      <c r="B123" s="58" t="s">
        <v>343</v>
      </c>
      <c r="C123" s="58" t="n">
        <v>2</v>
      </c>
      <c r="D123" s="65" t="s">
        <v>104</v>
      </c>
    </row>
    <row r="124" customFormat="false" ht="12.75" hidden="false" customHeight="false" outlineLevel="0" collapsed="false">
      <c r="A124" s="37" t="s">
        <v>344</v>
      </c>
      <c r="B124" s="58" t="s">
        <v>345</v>
      </c>
      <c r="C124" s="58" t="n">
        <v>2</v>
      </c>
      <c r="D124" s="65" t="s">
        <v>104</v>
      </c>
    </row>
    <row r="125" customFormat="false" ht="12.75" hidden="false" customHeight="false" outlineLevel="0" collapsed="false">
      <c r="A125" s="37" t="s">
        <v>346</v>
      </c>
      <c r="B125" s="57" t="s">
        <v>347</v>
      </c>
      <c r="C125" s="57" t="n">
        <v>1</v>
      </c>
      <c r="D125" s="65" t="s">
        <v>104</v>
      </c>
    </row>
    <row r="126" customFormat="false" ht="12.75" hidden="false" customHeight="false" outlineLevel="0" collapsed="false">
      <c r="A126" s="37" t="s">
        <v>348</v>
      </c>
      <c r="B126" s="55" t="s">
        <v>349</v>
      </c>
      <c r="C126" s="55" t="n">
        <v>0</v>
      </c>
      <c r="D126" s="65" t="s">
        <v>104</v>
      </c>
    </row>
    <row r="127" customFormat="false" ht="12.75" hidden="false" customHeight="false" outlineLevel="0" collapsed="false">
      <c r="A127" s="37" t="s">
        <v>350</v>
      </c>
      <c r="B127" s="57" t="s">
        <v>351</v>
      </c>
      <c r="C127" s="57" t="n">
        <v>1</v>
      </c>
      <c r="D127" s="65" t="s">
        <v>104</v>
      </c>
    </row>
    <row r="128" customFormat="false" ht="12.75" hidden="false" customHeight="false" outlineLevel="0" collapsed="false">
      <c r="A128" s="37" t="s">
        <v>352</v>
      </c>
      <c r="B128" s="58" t="s">
        <v>353</v>
      </c>
      <c r="C128" s="58" t="n">
        <v>2</v>
      </c>
      <c r="D128" s="56" t="s">
        <v>104</v>
      </c>
    </row>
    <row r="129" customFormat="false" ht="12.75" hidden="false" customHeight="false" outlineLevel="0" collapsed="false">
      <c r="A129" s="37" t="s">
        <v>354</v>
      </c>
      <c r="B129" s="58" t="s">
        <v>355</v>
      </c>
      <c r="C129" s="58" t="n">
        <v>2</v>
      </c>
      <c r="D129" s="56" t="s">
        <v>104</v>
      </c>
    </row>
    <row r="130" customFormat="false" ht="12.75" hidden="false" customHeight="false" outlineLevel="0" collapsed="false">
      <c r="A130" s="37" t="s">
        <v>356</v>
      </c>
      <c r="B130" s="58" t="s">
        <v>357</v>
      </c>
      <c r="C130" s="58" t="n">
        <v>2</v>
      </c>
      <c r="D130" s="56" t="s">
        <v>104</v>
      </c>
    </row>
    <row r="131" customFormat="false" ht="12.75" hidden="false" customHeight="false" outlineLevel="0" collapsed="false">
      <c r="A131" s="37" t="s">
        <v>358</v>
      </c>
      <c r="B131" s="57" t="s">
        <v>359</v>
      </c>
      <c r="C131" s="57" t="n">
        <v>1</v>
      </c>
      <c r="D131" s="56" t="s">
        <v>104</v>
      </c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  <c r="AZ131" s="59"/>
      <c r="BA131" s="59"/>
      <c r="BB131" s="59"/>
      <c r="BC131" s="59"/>
      <c r="BD131" s="59"/>
      <c r="BE131" s="59"/>
      <c r="BF131" s="59"/>
      <c r="BG131" s="59"/>
      <c r="BH131" s="59"/>
      <c r="BI131" s="59"/>
    </row>
    <row r="132" customFormat="false" ht="12.75" hidden="false" customHeight="false" outlineLevel="0" collapsed="false">
      <c r="A132" s="37" t="s">
        <v>360</v>
      </c>
      <c r="B132" s="58" t="s">
        <v>353</v>
      </c>
      <c r="C132" s="58" t="n">
        <v>2</v>
      </c>
      <c r="D132" s="60" t="s">
        <v>177</v>
      </c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59"/>
      <c r="BC132" s="59"/>
      <c r="BD132" s="59"/>
      <c r="BE132" s="59"/>
      <c r="BF132" s="59"/>
      <c r="BG132" s="59"/>
      <c r="BH132" s="59"/>
      <c r="BI132" s="59"/>
    </row>
    <row r="133" customFormat="false" ht="12.75" hidden="false" customHeight="false" outlineLevel="0" collapsed="false">
      <c r="A133" s="37" t="s">
        <v>361</v>
      </c>
      <c r="B133" s="58" t="s">
        <v>355</v>
      </c>
      <c r="C133" s="58" t="n">
        <v>2</v>
      </c>
      <c r="D133" s="60" t="s">
        <v>177</v>
      </c>
    </row>
    <row r="134" customFormat="false" ht="12.75" hidden="false" customHeight="false" outlineLevel="0" collapsed="false">
      <c r="A134" s="37" t="s">
        <v>362</v>
      </c>
      <c r="B134" s="57" t="s">
        <v>363</v>
      </c>
      <c r="C134" s="57" t="n">
        <v>1</v>
      </c>
      <c r="D134" s="60" t="s">
        <v>177</v>
      </c>
    </row>
    <row r="135" customFormat="false" ht="12.75" hidden="false" customHeight="false" outlineLevel="0" collapsed="false">
      <c r="A135" s="37" t="s">
        <v>364</v>
      </c>
      <c r="B135" s="58" t="s">
        <v>365</v>
      </c>
      <c r="C135" s="58" t="n">
        <v>2</v>
      </c>
      <c r="D135" s="60" t="s">
        <v>177</v>
      </c>
    </row>
    <row r="136" customFormat="false" ht="12.75" hidden="false" customHeight="false" outlineLevel="0" collapsed="false">
      <c r="A136" s="37" t="s">
        <v>366</v>
      </c>
      <c r="B136" s="58" t="s">
        <v>367</v>
      </c>
      <c r="C136" s="58" t="n">
        <v>2</v>
      </c>
      <c r="D136" s="60" t="s">
        <v>177</v>
      </c>
    </row>
    <row r="137" customFormat="false" ht="12.75" hidden="false" customHeight="false" outlineLevel="0" collapsed="false">
      <c r="A137" s="37" t="s">
        <v>368</v>
      </c>
      <c r="B137" s="58" t="s">
        <v>369</v>
      </c>
      <c r="C137" s="58" t="n">
        <v>2</v>
      </c>
      <c r="D137" s="56" t="s">
        <v>104</v>
      </c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  <c r="AP137" s="66"/>
      <c r="AQ137" s="66"/>
      <c r="AR137" s="66"/>
      <c r="AS137" s="66"/>
      <c r="AT137" s="66"/>
      <c r="AU137" s="66"/>
      <c r="AV137" s="66"/>
      <c r="AW137" s="66"/>
      <c r="AX137" s="66"/>
      <c r="AY137" s="66"/>
      <c r="AZ137" s="66"/>
      <c r="BA137" s="66"/>
      <c r="BB137" s="66"/>
      <c r="BC137" s="66"/>
      <c r="BD137" s="66"/>
      <c r="BE137" s="66"/>
      <c r="BF137" s="66"/>
      <c r="BG137" s="66"/>
      <c r="BH137" s="66"/>
      <c r="BI137" s="66"/>
    </row>
    <row r="138" customFormat="false" ht="12.75" hidden="false" customHeight="false" outlineLevel="0" collapsed="false">
      <c r="A138" s="37" t="s">
        <v>370</v>
      </c>
      <c r="B138" s="55" t="s">
        <v>371</v>
      </c>
      <c r="C138" s="55" t="n">
        <v>0</v>
      </c>
      <c r="D138" s="62" t="s">
        <v>243</v>
      </c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  <c r="AP138" s="66"/>
      <c r="AQ138" s="66"/>
      <c r="AR138" s="66"/>
      <c r="AS138" s="66"/>
      <c r="AT138" s="66"/>
      <c r="AU138" s="66"/>
      <c r="AV138" s="66"/>
      <c r="AW138" s="66"/>
      <c r="AX138" s="66"/>
      <c r="AY138" s="66"/>
      <c r="AZ138" s="66"/>
      <c r="BA138" s="66"/>
      <c r="BB138" s="66"/>
      <c r="BC138" s="66"/>
      <c r="BD138" s="66"/>
      <c r="BE138" s="66"/>
      <c r="BF138" s="66"/>
      <c r="BG138" s="66"/>
      <c r="BH138" s="66"/>
      <c r="BI138" s="6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9" topLeftCell="L10" activePane="bottomLeft" state="frozen"/>
      <selection pane="topLeft" activeCell="A1" activeCellId="0" sqref="A1"/>
      <selection pane="bottomLeft" activeCell="F40" activeCellId="0" sqref="F4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.56"/>
    <col collapsed="false" customWidth="true" hidden="false" outlineLevel="0" max="2" min="2" style="0" width="8.6"/>
    <col collapsed="false" customWidth="true" hidden="false" outlineLevel="0" max="3" min="3" style="0" width="13.14"/>
    <col collapsed="false" customWidth="true" hidden="false" outlineLevel="0" max="4" min="4" style="67" width="11.38"/>
    <col collapsed="false" customWidth="true" hidden="false" outlineLevel="0" max="5" min="5" style="67" width="13.14"/>
    <col collapsed="false" customWidth="true" hidden="false" outlineLevel="0" max="6" min="6" style="0" width="18.69"/>
    <col collapsed="false" customWidth="true" hidden="false" outlineLevel="0" max="7" min="7" style="0" width="34.23"/>
    <col collapsed="false" customWidth="true" hidden="false" outlineLevel="0" max="8" min="8" style="68" width="13.14"/>
    <col collapsed="false" customWidth="true" hidden="false" outlineLevel="0" max="9" min="9" style="0" width="12.37"/>
    <col collapsed="false" customWidth="true" hidden="false" outlineLevel="0" max="12" min="12" style="0" width="14.65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F1" s="67"/>
      <c r="H1" s="0" t="s">
        <v>372</v>
      </c>
    </row>
    <row r="2" customFormat="false" ht="12.8" hidden="false" customHeight="false" outlineLevel="0" collapsed="false">
      <c r="E2" s="67" t="s">
        <v>373</v>
      </c>
      <c r="F2" s="67" t="s">
        <v>374</v>
      </c>
      <c r="H2" s="69" t="str">
        <f aca="false">OperationRes!$A$5</f>
        <v>Cat</v>
      </c>
      <c r="I2" s="0" t="str">
        <f aca="false">OperationRes!$A$6</f>
        <v>Mat</v>
      </c>
      <c r="J2" s="0" t="str">
        <f aca="false">OperationRes!$A$7</f>
        <v>Mat</v>
      </c>
      <c r="K2" s="0" t="str">
        <f aca="false">OperationRes!$A$8</f>
        <v>OutS</v>
      </c>
      <c r="L2" s="0" t="s">
        <v>375</v>
      </c>
      <c r="M2" s="0" t="str">
        <f aca="false">OperationRes!$A$10</f>
        <v>Wrk</v>
      </c>
      <c r="N2" s="0" t="str">
        <f aca="false">OperationRes!$A$11</f>
        <v>Wrk</v>
      </c>
      <c r="O2" s="0" t="str">
        <f aca="false">OperationRes!$A$12</f>
        <v>Wrk</v>
      </c>
      <c r="P2" s="0" t="str">
        <f aca="false">OperationRes!$A$13</f>
        <v>Wrk</v>
      </c>
      <c r="Q2" s="0" t="str">
        <f aca="false">OperationRes!$A$14</f>
        <v>Wrk</v>
      </c>
      <c r="R2" s="0" t="str">
        <f aca="false">OperationRes!$A$15</f>
        <v>Wrk</v>
      </c>
      <c r="S2" s="0" t="str">
        <f aca="false">OperationRes!$A$16</f>
        <v>Wrk</v>
      </c>
      <c r="T2" s="0" t="str">
        <f aca="false">OperationRes!$A$17</f>
        <v>Wrk</v>
      </c>
      <c r="U2" s="0" t="str">
        <f aca="false">OperationRes!$A$18</f>
        <v>Wrk</v>
      </c>
      <c r="V2" s="0" t="str">
        <f aca="false">OperationRes!$A$19</f>
        <v>Wrk</v>
      </c>
      <c r="W2" s="0" t="str">
        <f aca="false">OperationRes!$A$20</f>
        <v>Wrk</v>
      </c>
      <c r="X2" s="0" t="str">
        <f aca="false">OperationRes!$A$21</f>
        <v>Wrk</v>
      </c>
      <c r="Y2" s="0" t="str">
        <f aca="false">OperationRes!$A$22</f>
        <v>Wrk</v>
      </c>
      <c r="Z2" s="0" t="str">
        <f aca="false">OperationRes!$A$23</f>
        <v>Wrk</v>
      </c>
    </row>
    <row r="3" customFormat="false" ht="12.8" hidden="false" customHeight="false" outlineLevel="0" collapsed="false">
      <c r="F3" s="67"/>
      <c r="H3" s="69" t="str">
        <f aca="false">OperationRes!$B$5</f>
        <v>Id</v>
      </c>
      <c r="I3" s="0" t="str">
        <f aca="false">OperationRes!$B$6</f>
        <v>Mat.0</v>
      </c>
      <c r="J3" s="0" t="str">
        <f aca="false">OperationRes!$B$7</f>
        <v>Mat.1</v>
      </c>
      <c r="K3" s="0" t="str">
        <f aca="false">OperationRes!$B$8</f>
        <v>OutS.1</v>
      </c>
      <c r="L3" s="0" t="s">
        <v>376</v>
      </c>
      <c r="M3" s="0" t="str">
        <f aca="false">OperationRes!$B$10</f>
        <v>Wrk.1.1</v>
      </c>
      <c r="N3" s="0" t="str">
        <f aca="false">OperationRes!$B$11</f>
        <v>Wrk.1.2</v>
      </c>
      <c r="O3" s="0" t="str">
        <f aca="false">OperationRes!$B$12</f>
        <v>Wrk.1.3</v>
      </c>
      <c r="P3" s="0" t="str">
        <f aca="false">OperationRes!$B$13</f>
        <v>Wrk.1.4</v>
      </c>
      <c r="Q3" s="0" t="str">
        <f aca="false">OperationRes!$B$14</f>
        <v>Wrk.1.5</v>
      </c>
      <c r="R3" s="0" t="str">
        <f aca="false">OperationRes!$B$15</f>
        <v>Wrk.1.6</v>
      </c>
      <c r="S3" s="0" t="str">
        <f aca="false">OperationRes!$B$16</f>
        <v>Wrk.1.7</v>
      </c>
      <c r="T3" s="0" t="str">
        <f aca="false">OperationRes!$B$17</f>
        <v>Wrk.2.1</v>
      </c>
      <c r="U3" s="0" t="str">
        <f aca="false">OperationRes!$B$18</f>
        <v>Wrk.2.2</v>
      </c>
      <c r="V3" s="0" t="str">
        <f aca="false">OperationRes!$B$19</f>
        <v>Wrk.2.3</v>
      </c>
      <c r="W3" s="0" t="str">
        <f aca="false">OperationRes!$B$20</f>
        <v>Wrk.2.4</v>
      </c>
      <c r="X3" s="0" t="str">
        <f aca="false">OperationRes!$B$21</f>
        <v>Wrk.2.5</v>
      </c>
      <c r="Y3" s="0" t="str">
        <f aca="false">OperationRes!$B$22</f>
        <v>Wrk.2.6</v>
      </c>
      <c r="Z3" s="0" t="str">
        <f aca="false">OperationRes!$B$23</f>
        <v>Wrk.2.7</v>
      </c>
    </row>
    <row r="4" customFormat="false" ht="12.8" hidden="false" customHeight="false" outlineLevel="0" collapsed="false">
      <c r="B4" s="0" t="s">
        <v>377</v>
      </c>
      <c r="F4" s="67"/>
      <c r="H4" s="69" t="str">
        <f aca="false">OperationRes!$C$5</f>
        <v>label</v>
      </c>
      <c r="I4" s="0" t="str">
        <f aca="false">OperationRes!$C$6</f>
        <v>Direct Materials</v>
      </c>
      <c r="J4" s="0" t="str">
        <f aca="false">OperationRes!$C$7</f>
        <v>Indirect Materials</v>
      </c>
      <c r="K4" s="0" t="str">
        <f aca="false">OperationRes!$C$8</f>
        <v>Engineering Outsourced</v>
      </c>
      <c r="L4" s="0" t="str">
        <f aca="false">OperationRes!$C$9</f>
        <v>Adminstrative Services</v>
      </c>
      <c r="M4" s="0" t="str">
        <f aca="false">OperationRes!$C$10</f>
        <v>IT Labour</v>
      </c>
      <c r="N4" s="0" t="str">
        <f aca="false">OperationRes!$C$11</f>
        <v>IT Skilled W</v>
      </c>
      <c r="O4" s="0" t="str">
        <f aca="false">OperationRes!$C$12</f>
        <v>IT Professional</v>
      </c>
      <c r="P4" s="0" t="str">
        <f aca="false">OperationRes!$C$13</f>
        <v>IT Sr. Professional</v>
      </c>
      <c r="Q4" s="0" t="str">
        <f aca="false">OperationRes!$C$14</f>
        <v>IT Manager</v>
      </c>
      <c r="R4" s="0" t="str">
        <f aca="false">OperationRes!$C$15</f>
        <v>IT Sr. Manager</v>
      </c>
      <c r="S4" s="0" t="str">
        <f aca="false">OperationRes!$C$16</f>
        <v>IT Chief Officer</v>
      </c>
      <c r="T4" s="0" t="str">
        <f aca="false">OperationRes!$C$17</f>
        <v>IN Labour</v>
      </c>
      <c r="U4" s="0" t="str">
        <f aca="false">OperationRes!$C$18</f>
        <v>IN Skilled W</v>
      </c>
      <c r="V4" s="0" t="str">
        <f aca="false">OperationRes!$C$19</f>
        <v>IN Professional</v>
      </c>
      <c r="W4" s="0" t="str">
        <f aca="false">OperationRes!$C$20</f>
        <v>IN Sr. Professional</v>
      </c>
      <c r="X4" s="0" t="str">
        <f aca="false">OperationRes!$C$21</f>
        <v>IN Manager</v>
      </c>
      <c r="Y4" s="0" t="str">
        <f aca="false">OperationRes!$C$22</f>
        <v>IN Sr. Manager</v>
      </c>
      <c r="Z4" s="0" t="str">
        <f aca="false">OperationRes!$C$23</f>
        <v>IN Chief Officer</v>
      </c>
    </row>
    <row r="5" customFormat="false" ht="12.8" hidden="false" customHeight="false" outlineLevel="0" collapsed="false">
      <c r="F5" s="67"/>
      <c r="H5" s="69" t="str">
        <f aca="false">OperationRes!$D$5</f>
        <v>u_o_m</v>
      </c>
      <c r="I5" s="70" t="str">
        <f aca="false">OperationRes!$D$6</f>
        <v>€</v>
      </c>
      <c r="J5" s="70" t="str">
        <f aca="false">OperationRes!$D$7</f>
        <v>€</v>
      </c>
      <c r="K5" s="70" t="str">
        <f aca="false">OperationRes!$D$8</f>
        <v>€</v>
      </c>
      <c r="L5" s="70" t="str">
        <f aca="false">OperationRes!$D$9</f>
        <v>€</v>
      </c>
      <c r="M5" s="70" t="str">
        <f aca="false">OperationRes!$D$10</f>
        <v>hr</v>
      </c>
      <c r="N5" s="70" t="str">
        <f aca="false">OperationRes!$D$11</f>
        <v>hr</v>
      </c>
      <c r="O5" s="70" t="str">
        <f aca="false">OperationRes!$D$12</f>
        <v>hr</v>
      </c>
      <c r="P5" s="70" t="str">
        <f aca="false">OperationRes!$D$13</f>
        <v>hr</v>
      </c>
      <c r="Q5" s="70" t="str">
        <f aca="false">OperationRes!$D$14</f>
        <v>hr</v>
      </c>
      <c r="R5" s="70" t="str">
        <f aca="false">OperationRes!$D$15</f>
        <v>hr</v>
      </c>
      <c r="S5" s="70" t="str">
        <f aca="false">OperationRes!$D$16</f>
        <v>hr</v>
      </c>
      <c r="T5" s="70" t="str">
        <f aca="false">OperationRes!$D$17</f>
        <v>hr</v>
      </c>
      <c r="U5" s="70" t="str">
        <f aca="false">OperationRes!$D$18</f>
        <v>hr</v>
      </c>
      <c r="V5" s="70" t="str">
        <f aca="false">OperationRes!$D$19</f>
        <v>hr</v>
      </c>
      <c r="W5" s="70" t="str">
        <f aca="false">OperationRes!$D$20</f>
        <v>hr</v>
      </c>
      <c r="X5" s="70" t="str">
        <f aca="false">OperationRes!$D$21</f>
        <v>hr</v>
      </c>
      <c r="Y5" s="70" t="str">
        <f aca="false">OperationRes!$D$22</f>
        <v>hr</v>
      </c>
      <c r="Z5" s="70" t="str">
        <f aca="false">OperationRes!$D$23</f>
        <v>hr</v>
      </c>
    </row>
    <row r="6" customFormat="false" ht="12.8" hidden="false" customHeight="false" outlineLevel="0" collapsed="false">
      <c r="F6" s="67"/>
      <c r="H6" s="69" t="str">
        <f aca="false">OperationRes!$E$5</f>
        <v>u_cost</v>
      </c>
      <c r="I6" s="49" t="n">
        <f aca="false">OperationRes!$E$6</f>
        <v>1</v>
      </c>
      <c r="J6" s="49" t="n">
        <f aca="false">OperationRes!$E$7</f>
        <v>1</v>
      </c>
      <c r="K6" s="49" t="n">
        <f aca="false">OperationRes!$E$8</f>
        <v>1</v>
      </c>
      <c r="L6" s="49" t="n">
        <f aca="false">OperationRes!$E$9</f>
        <v>1</v>
      </c>
      <c r="M6" s="49" t="n">
        <f aca="false">OperationRes!$E$10</f>
        <v>33.6</v>
      </c>
      <c r="N6" s="49" t="n">
        <f aca="false">OperationRes!$E$11</f>
        <v>42</v>
      </c>
      <c r="O6" s="49" t="n">
        <f aca="false">OperationRes!$E$12</f>
        <v>36.75</v>
      </c>
      <c r="P6" s="49" t="n">
        <f aca="false">OperationRes!$E$13</f>
        <v>63</v>
      </c>
      <c r="Q6" s="49" t="n">
        <f aca="false">OperationRes!$E$14</f>
        <v>73.5</v>
      </c>
      <c r="R6" s="49" t="n">
        <f aca="false">OperationRes!$E$15</f>
        <v>105</v>
      </c>
      <c r="S6" s="49" t="n">
        <f aca="false">OperationRes!$E$16</f>
        <v>262.5</v>
      </c>
      <c r="T6" s="49" t="n">
        <f aca="false">OperationRes!$E$17</f>
        <v>2.5</v>
      </c>
      <c r="U6" s="49" t="n">
        <f aca="false">OperationRes!$E$18</f>
        <v>10</v>
      </c>
      <c r="V6" s="49" t="n">
        <f aca="false">OperationRes!$E$19</f>
        <v>18.75</v>
      </c>
      <c r="W6" s="49" t="n">
        <f aca="false">OperationRes!$E$20</f>
        <v>31.25</v>
      </c>
      <c r="X6" s="49" t="n">
        <f aca="false">OperationRes!$E$21</f>
        <v>37.5</v>
      </c>
      <c r="Y6" s="49" t="n">
        <f aca="false">OperationRes!$E$22</f>
        <v>68.75</v>
      </c>
      <c r="Z6" s="49" t="n">
        <f aca="false">OperationRes!$E$23</f>
        <v>175</v>
      </c>
    </row>
    <row r="7" customFormat="false" ht="12.8" hidden="false" customHeight="false" outlineLevel="0" collapsed="false">
      <c r="A7" s="0" t="s">
        <v>378</v>
      </c>
      <c r="D7" s="0"/>
      <c r="E7" s="47" t="s">
        <v>379</v>
      </c>
      <c r="H7" s="69" t="s">
        <v>380</v>
      </c>
      <c r="I7" s="41" t="n">
        <f aca="false">SUM(I11:I35)</f>
        <v>224.386503067485</v>
      </c>
      <c r="J7" s="41" t="n">
        <f aca="false">SUM(J11:J35)</f>
        <v>10.5751533742331</v>
      </c>
      <c r="K7" s="41" t="n">
        <f aca="false">SUM(K11:K35)</f>
        <v>10.7361963190184</v>
      </c>
      <c r="L7" s="41" t="n">
        <f aca="false">SUM(L11:L35)</f>
        <v>0</v>
      </c>
      <c r="M7" s="41" t="n">
        <f aca="false">SUM(M11:M35)</f>
        <v>0.906993865030674</v>
      </c>
      <c r="N7" s="41" t="n">
        <f aca="false">SUM(N11:N35)</f>
        <v>0.105815950920245</v>
      </c>
      <c r="O7" s="41" t="n">
        <f aca="false">SUM(O11:O35)</f>
        <v>0.313668711656441</v>
      </c>
      <c r="P7" s="41" t="n">
        <f aca="false">SUM(P11:P35)</f>
        <v>0.0925889570552147</v>
      </c>
      <c r="Q7" s="41" t="n">
        <f aca="false">SUM(Q11:Q35)</f>
        <v>0.0188957055214724</v>
      </c>
      <c r="R7" s="41" t="n">
        <f aca="false">SUM(R11:R35)</f>
        <v>0.0132269938650307</v>
      </c>
      <c r="S7" s="41" t="n">
        <f aca="false">SUM(S11:S35)</f>
        <v>0.00566871165644172</v>
      </c>
      <c r="T7" s="41" t="n">
        <f aca="false">SUM(T11:T35)</f>
        <v>0</v>
      </c>
      <c r="U7" s="41" t="n">
        <f aca="false">SUM(U11:U35)</f>
        <v>0</v>
      </c>
      <c r="V7" s="41" t="n">
        <f aca="false">SUM(V11:V35)</f>
        <v>0</v>
      </c>
      <c r="W7" s="41" t="n">
        <f aca="false">SUM(W11:W35)</f>
        <v>0</v>
      </c>
      <c r="X7" s="41" t="n">
        <f aca="false">SUM(X11:X35)</f>
        <v>0</v>
      </c>
      <c r="Y7" s="41" t="n">
        <f aca="false">SUM(Y11:Y35)</f>
        <v>0</v>
      </c>
      <c r="Z7" s="41" t="n">
        <f aca="false">SUM(Z11:Z35)</f>
        <v>0</v>
      </c>
    </row>
    <row r="8" s="71" customFormat="true" ht="12.8" hidden="false" customHeight="false" outlineLevel="0" collapsed="false">
      <c r="A8" s="37" t="s">
        <v>292</v>
      </c>
      <c r="B8" s="38" t="str">
        <f aca="false">VLOOKUP(A8,CoA,2,TRUE())</f>
        <v>Expenses Classified By Function</v>
      </c>
      <c r="D8" s="72" t="s">
        <v>381</v>
      </c>
      <c r="E8" s="72"/>
      <c r="F8" s="72"/>
      <c r="G8" s="72"/>
      <c r="H8" s="69" t="s">
        <v>382</v>
      </c>
      <c r="I8" s="73" t="n">
        <f aca="false">+I6*I7</f>
        <v>224.386503067485</v>
      </c>
      <c r="J8" s="73" t="n">
        <f aca="false">+J6*J7</f>
        <v>10.5751533742331</v>
      </c>
      <c r="K8" s="73" t="n">
        <f aca="false">+K6*K7</f>
        <v>10.7361963190184</v>
      </c>
      <c r="L8" s="73" t="n">
        <f aca="false">+L6*L7</f>
        <v>0</v>
      </c>
      <c r="M8" s="73" t="n">
        <f aca="false">+M6*M7</f>
        <v>30.4749938650307</v>
      </c>
      <c r="N8" s="73" t="n">
        <f aca="false">+N6*N7</f>
        <v>4.44426993865031</v>
      </c>
      <c r="O8" s="73" t="n">
        <f aca="false">+O6*O7</f>
        <v>11.5273251533742</v>
      </c>
      <c r="P8" s="73" t="n">
        <f aca="false">+P6*P7</f>
        <v>5.83310429447852</v>
      </c>
      <c r="Q8" s="73" t="n">
        <f aca="false">+Q6*Q7</f>
        <v>1.38883435582822</v>
      </c>
      <c r="R8" s="73" t="n">
        <f aca="false">+R6*R7</f>
        <v>1.38883435582822</v>
      </c>
      <c r="S8" s="73" t="n">
        <f aca="false">+S6*S7</f>
        <v>1.48803680981595</v>
      </c>
      <c r="T8" s="73" t="n">
        <f aca="false">+T6*T7</f>
        <v>0</v>
      </c>
      <c r="U8" s="73" t="n">
        <f aca="false">+U6*U7</f>
        <v>0</v>
      </c>
      <c r="V8" s="73" t="n">
        <f aca="false">+V6*V7</f>
        <v>0</v>
      </c>
      <c r="W8" s="73" t="n">
        <f aca="false">+W6*W7</f>
        <v>0</v>
      </c>
      <c r="X8" s="73" t="n">
        <f aca="false">+X6*X7</f>
        <v>0</v>
      </c>
      <c r="Y8" s="73" t="n">
        <f aca="false">+Y6*Y7</f>
        <v>0</v>
      </c>
      <c r="Z8" s="73" t="n">
        <f aca="false">+Z6*Z7</f>
        <v>0</v>
      </c>
      <c r="AMG8" s="0"/>
      <c r="AMH8" s="0"/>
      <c r="AMI8" s="0"/>
      <c r="AMJ8" s="0"/>
    </row>
    <row r="9" s="71" customFormat="true" ht="12.8" hidden="false" customHeight="false" outlineLevel="0" collapsed="false">
      <c r="A9" s="37" t="s">
        <v>80</v>
      </c>
      <c r="B9" s="38" t="str">
        <f aca="false">VLOOKUP(A9,CoA,2,TRUE())</f>
        <v>Cost Of Sales</v>
      </c>
      <c r="C9" s="0"/>
      <c r="D9" s="72"/>
      <c r="E9" s="72"/>
      <c r="F9" s="72"/>
      <c r="G9" s="72"/>
      <c r="H9" s="74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MG9" s="0"/>
      <c r="AMH9" s="0"/>
      <c r="AMI9" s="0"/>
      <c r="AMJ9" s="0"/>
    </row>
    <row r="10" customFormat="false" ht="12.8" hidden="false" customHeight="false" outlineLevel="0" collapsed="false">
      <c r="C10" s="0" t="s">
        <v>6</v>
      </c>
      <c r="D10" s="76" t="n">
        <f aca="false">SUM(H11)</f>
        <v>211.503067484663</v>
      </c>
      <c r="E10" s="0" t="s">
        <v>383</v>
      </c>
      <c r="F10" s="0" t="s">
        <v>384</v>
      </c>
      <c r="G10" s="0" t="s">
        <v>382</v>
      </c>
    </row>
    <row r="11" customFormat="false" ht="12.8" hidden="false" customHeight="false" outlineLevel="0" collapsed="false">
      <c r="D11" s="76"/>
      <c r="E11" s="0" t="s">
        <v>385</v>
      </c>
      <c r="F11" s="77" t="s">
        <v>386</v>
      </c>
      <c r="G11" s="77" t="s">
        <v>387</v>
      </c>
      <c r="H11" s="78" t="n">
        <f aca="false">SUMPRODUCT(I11:Z11,I$6:Z$6)</f>
        <v>211.503067484663</v>
      </c>
      <c r="I11" s="79" t="n">
        <v>211.503067484663</v>
      </c>
      <c r="J11" s="79"/>
      <c r="K11" s="79"/>
      <c r="L11" s="79"/>
      <c r="M11" s="79"/>
      <c r="N11" s="79"/>
      <c r="O11" s="79"/>
      <c r="P11" s="80"/>
      <c r="Q11" s="80"/>
      <c r="R11" s="80"/>
      <c r="S11" s="80"/>
    </row>
    <row r="12" customFormat="false" ht="12.8" hidden="false" customHeight="false" outlineLevel="0" collapsed="false">
      <c r="C12" s="0" t="s">
        <v>83</v>
      </c>
      <c r="D12" s="76" t="n">
        <f aca="false">SUM(H13)</f>
        <v>26.6656196319018</v>
      </c>
      <c r="E12" s="0"/>
      <c r="F12" s="77"/>
      <c r="G12" s="77"/>
      <c r="H12" s="78"/>
      <c r="I12" s="79"/>
      <c r="J12" s="79"/>
      <c r="K12" s="79"/>
      <c r="L12" s="79"/>
      <c r="M12" s="79"/>
      <c r="N12" s="79"/>
      <c r="O12" s="79"/>
      <c r="P12" s="80"/>
      <c r="Q12" s="80"/>
      <c r="R12" s="80"/>
      <c r="S12" s="80"/>
    </row>
    <row r="13" customFormat="false" ht="12.8" hidden="false" customHeight="false" outlineLevel="0" collapsed="false">
      <c r="D13" s="76"/>
      <c r="E13" s="0" t="s">
        <v>385</v>
      </c>
      <c r="F13" s="77" t="s">
        <v>386</v>
      </c>
      <c r="G13" s="77" t="s">
        <v>388</v>
      </c>
      <c r="H13" s="78" t="n">
        <f aca="false">SUMPRODUCT(I13:Z13,I$6:Z$6)</f>
        <v>26.6656196319018</v>
      </c>
      <c r="I13" s="79"/>
      <c r="J13" s="79"/>
      <c r="K13" s="79"/>
      <c r="L13" s="79"/>
      <c r="M13" s="79" t="n">
        <v>0.79361963190184</v>
      </c>
      <c r="N13" s="79"/>
      <c r="O13" s="79"/>
      <c r="P13" s="80"/>
      <c r="Q13" s="80"/>
      <c r="R13" s="80"/>
      <c r="S13" s="80"/>
    </row>
    <row r="14" customFormat="false" ht="12.8" hidden="false" customHeight="false" outlineLevel="0" collapsed="false">
      <c r="C14" s="0" t="s">
        <v>8</v>
      </c>
      <c r="D14" s="76" t="n">
        <f aca="false">SUM(H15:H35)</f>
        <v>64.0745644171779</v>
      </c>
      <c r="E14" s="0"/>
      <c r="F14" s="77"/>
      <c r="G14" s="77"/>
      <c r="H14" s="78"/>
      <c r="I14" s="79"/>
      <c r="J14" s="79"/>
      <c r="K14" s="79"/>
      <c r="L14" s="79"/>
      <c r="M14" s="79"/>
      <c r="N14" s="79"/>
      <c r="O14" s="79"/>
      <c r="P14" s="80"/>
      <c r="Q14" s="80"/>
      <c r="R14" s="80"/>
      <c r="S14" s="80"/>
    </row>
    <row r="15" customFormat="false" ht="12.8" hidden="false" customHeight="false" outlineLevel="0" collapsed="false">
      <c r="D15" s="0"/>
      <c r="E15" s="0" t="s">
        <v>385</v>
      </c>
      <c r="F15" s="81" t="s">
        <v>389</v>
      </c>
      <c r="G15" s="81" t="s">
        <v>390</v>
      </c>
      <c r="H15" s="78" t="n">
        <f aca="false">SUMPRODUCT(I15:Z15,I$6:Z$6)</f>
        <v>13.7496319018405</v>
      </c>
      <c r="I15" s="79"/>
      <c r="J15" s="79" t="n">
        <v>10.5751533742331</v>
      </c>
      <c r="K15" s="79"/>
      <c r="L15" s="79"/>
      <c r="M15" s="79"/>
      <c r="N15" s="79" t="n">
        <v>0.0755828220858896</v>
      </c>
      <c r="O15" s="79"/>
      <c r="P15" s="80"/>
      <c r="Q15" s="80"/>
      <c r="R15" s="80"/>
      <c r="S15" s="80"/>
    </row>
    <row r="16" customFormat="false" ht="12.8" hidden="false" customHeight="false" outlineLevel="0" collapsed="false">
      <c r="E16" s="0"/>
      <c r="F16" s="82" t="s">
        <v>391</v>
      </c>
      <c r="G16" s="82" t="s">
        <v>392</v>
      </c>
      <c r="H16" s="78" t="n">
        <f aca="false">SUMPRODUCT(I16:Z16,I$6:Z$6)</f>
        <v>0.49601226993865</v>
      </c>
      <c r="I16" s="79"/>
      <c r="J16" s="79"/>
      <c r="K16" s="79"/>
      <c r="L16" s="79"/>
      <c r="M16" s="79"/>
      <c r="N16" s="79"/>
      <c r="O16" s="79"/>
      <c r="P16" s="80"/>
      <c r="Q16" s="80"/>
      <c r="R16" s="80"/>
      <c r="S16" s="80" t="n">
        <v>0.00188957055214724</v>
      </c>
    </row>
    <row r="17" customFormat="false" ht="12.8" hidden="false" customHeight="false" outlineLevel="0" collapsed="false">
      <c r="E17" s="0"/>
      <c r="F17" s="82" t="s">
        <v>393</v>
      </c>
      <c r="G17" s="82" t="s">
        <v>394</v>
      </c>
      <c r="H17" s="78" t="n">
        <f aca="false">SUMPRODUCT(I17:Z17,I$6:Z$6)</f>
        <v>0.19840490797546</v>
      </c>
      <c r="I17" s="79"/>
      <c r="J17" s="79"/>
      <c r="K17" s="79"/>
      <c r="L17" s="79"/>
      <c r="M17" s="79"/>
      <c r="N17" s="79"/>
      <c r="O17" s="79"/>
      <c r="P17" s="80"/>
      <c r="Q17" s="80"/>
      <c r="R17" s="80" t="n">
        <v>0.00188957055214724</v>
      </c>
      <c r="S17" s="80"/>
    </row>
    <row r="18" customFormat="false" ht="12.8" hidden="false" customHeight="false" outlineLevel="0" collapsed="false">
      <c r="E18" s="0"/>
      <c r="F18" s="82"/>
      <c r="G18" s="82" t="s">
        <v>395</v>
      </c>
      <c r="H18" s="78" t="n">
        <f aca="false">SUMPRODUCT(I18:Z18,I$6:Z$6)</f>
        <v>2.02373006134969</v>
      </c>
      <c r="I18" s="79"/>
      <c r="J18" s="79"/>
      <c r="K18" s="79"/>
      <c r="L18" s="79"/>
      <c r="M18" s="79"/>
      <c r="N18" s="79"/>
      <c r="O18" s="79" t="n">
        <v>0.0453496932515337</v>
      </c>
      <c r="P18" s="80" t="n">
        <v>0.00566871165644172</v>
      </c>
      <c r="Q18" s="80"/>
      <c r="R18" s="80"/>
      <c r="S18" s="80"/>
    </row>
    <row r="19" customFormat="false" ht="12.8" hidden="false" customHeight="false" outlineLevel="0" collapsed="false">
      <c r="E19" s="0"/>
      <c r="F19" s="82"/>
      <c r="G19" s="82" t="s">
        <v>396</v>
      </c>
      <c r="H19" s="78" t="n">
        <f aca="false">SUMPRODUCT(I19:Z19,I$6:Z$6)</f>
        <v>14.153226993865</v>
      </c>
      <c r="I19" s="79" t="n">
        <v>12.8834355828221</v>
      </c>
      <c r="J19" s="79"/>
      <c r="K19" s="79"/>
      <c r="L19" s="79"/>
      <c r="M19" s="79" t="n">
        <v>0.0377914110429448</v>
      </c>
      <c r="N19" s="79"/>
      <c r="O19" s="79"/>
      <c r="P19" s="80"/>
      <c r="Q19" s="80"/>
      <c r="R19" s="80"/>
      <c r="S19" s="80"/>
    </row>
    <row r="20" customFormat="false" ht="12.8" hidden="false" customHeight="false" outlineLevel="0" collapsed="false">
      <c r="E20" s="0"/>
      <c r="F20" s="82" t="s">
        <v>397</v>
      </c>
      <c r="G20" s="82" t="s">
        <v>394</v>
      </c>
      <c r="H20" s="78" t="n">
        <f aca="false">SUMPRODUCT(I20:Z20,I$6:Z$6)</f>
        <v>1.84516564417178</v>
      </c>
      <c r="I20" s="79"/>
      <c r="J20" s="79"/>
      <c r="K20" s="79"/>
      <c r="L20" s="79"/>
      <c r="M20" s="79"/>
      <c r="N20" s="79"/>
      <c r="O20" s="79" t="n">
        <v>0.0188957055214724</v>
      </c>
      <c r="P20" s="80" t="n">
        <v>0.0151165644171779</v>
      </c>
      <c r="Q20" s="80"/>
      <c r="R20" s="80" t="n">
        <v>0.00188957055214724</v>
      </c>
      <c r="S20" s="80"/>
    </row>
    <row r="21" customFormat="false" ht="12.8" hidden="false" customHeight="false" outlineLevel="0" collapsed="false">
      <c r="E21" s="0"/>
      <c r="F21" s="82" t="s">
        <v>398</v>
      </c>
      <c r="G21" s="82" t="s">
        <v>394</v>
      </c>
      <c r="H21" s="78" t="n">
        <f aca="false">SUMPRODUCT(I21:Z21,I$6:Z$6)</f>
        <v>1.84516564417178</v>
      </c>
      <c r="I21" s="79"/>
      <c r="J21" s="79"/>
      <c r="K21" s="79"/>
      <c r="L21" s="79"/>
      <c r="M21" s="79"/>
      <c r="N21" s="79"/>
      <c r="O21" s="79" t="n">
        <v>0.0188957055214724</v>
      </c>
      <c r="P21" s="80" t="n">
        <v>0.0151165644171779</v>
      </c>
      <c r="Q21" s="80"/>
      <c r="R21" s="80" t="n">
        <v>0.00188957055214724</v>
      </c>
      <c r="S21" s="80"/>
    </row>
    <row r="22" customFormat="false" ht="12.8" hidden="false" customHeight="false" outlineLevel="0" collapsed="false">
      <c r="E22" s="0"/>
      <c r="F22" s="82" t="s">
        <v>399</v>
      </c>
      <c r="G22" s="82" t="s">
        <v>394</v>
      </c>
      <c r="H22" s="78" t="n">
        <f aca="false">SUMPRODUCT(I22:Z22,I$6:Z$6)</f>
        <v>1.84516564417178</v>
      </c>
      <c r="I22" s="79"/>
      <c r="J22" s="79"/>
      <c r="K22" s="79"/>
      <c r="L22" s="79"/>
      <c r="M22" s="79"/>
      <c r="N22" s="79"/>
      <c r="O22" s="79" t="n">
        <v>0.0188957055214724</v>
      </c>
      <c r="P22" s="80" t="n">
        <v>0.0151165644171779</v>
      </c>
      <c r="Q22" s="80"/>
      <c r="R22" s="80" t="n">
        <v>0.00188957055214724</v>
      </c>
      <c r="S22" s="80"/>
    </row>
    <row r="23" customFormat="false" ht="12.8" hidden="false" customHeight="false" outlineLevel="0" collapsed="false">
      <c r="E23" s="0"/>
      <c r="F23" s="82" t="s">
        <v>400</v>
      </c>
      <c r="G23" s="82" t="s">
        <v>394</v>
      </c>
      <c r="H23" s="78" t="n">
        <f aca="false">SUMPRODUCT(I23:Z23,I$6:Z$6)</f>
        <v>0.615055214723927</v>
      </c>
      <c r="I23" s="79"/>
      <c r="J23" s="79"/>
      <c r="K23" s="79"/>
      <c r="L23" s="79"/>
      <c r="M23" s="79"/>
      <c r="N23" s="79"/>
      <c r="O23" s="79"/>
      <c r="P23" s="80"/>
      <c r="Q23" s="80" t="n">
        <v>0.00566871165644172</v>
      </c>
      <c r="R23" s="80" t="n">
        <v>0.00188957055214724</v>
      </c>
      <c r="S23" s="80"/>
    </row>
    <row r="24" customFormat="false" ht="12.8" hidden="false" customHeight="false" outlineLevel="0" collapsed="false">
      <c r="E24" s="0"/>
      <c r="F24" s="82"/>
      <c r="G24" s="82" t="s">
        <v>401</v>
      </c>
      <c r="H24" s="78" t="n">
        <f aca="false">SUMPRODUCT(I24:Z24,I$6:Z$6)</f>
        <v>1.66660122699386</v>
      </c>
      <c r="I24" s="79"/>
      <c r="J24" s="79"/>
      <c r="K24" s="79"/>
      <c r="L24" s="79"/>
      <c r="M24" s="79"/>
      <c r="N24" s="79"/>
      <c r="O24" s="79" t="n">
        <v>0.0453496932515337</v>
      </c>
      <c r="P24" s="80"/>
      <c r="Q24" s="80"/>
      <c r="R24" s="80"/>
      <c r="S24" s="80"/>
    </row>
    <row r="25" customFormat="false" ht="12.8" hidden="false" customHeight="false" outlineLevel="0" collapsed="false">
      <c r="E25" s="0"/>
      <c r="F25" s="82"/>
      <c r="G25" s="82" t="s">
        <v>83</v>
      </c>
      <c r="H25" s="78" t="n">
        <f aca="false">SUMPRODUCT(I25:Z25,I$6:Z$6)</f>
        <v>2.53958282208589</v>
      </c>
      <c r="I25" s="79"/>
      <c r="J25" s="79"/>
      <c r="K25" s="79"/>
      <c r="L25" s="79"/>
      <c r="M25" s="79" t="n">
        <v>0.0755828220858896</v>
      </c>
      <c r="N25" s="79"/>
      <c r="O25" s="79"/>
      <c r="P25" s="80"/>
      <c r="Q25" s="80"/>
      <c r="R25" s="80"/>
      <c r="S25" s="80"/>
    </row>
    <row r="26" customFormat="false" ht="12.8" hidden="false" customHeight="false" outlineLevel="0" collapsed="false">
      <c r="E26" s="0" t="s">
        <v>402</v>
      </c>
      <c r="F26" s="83" t="s">
        <v>403</v>
      </c>
      <c r="G26" s="83" t="s">
        <v>392</v>
      </c>
      <c r="H26" s="78" t="n">
        <f aca="false">SUMPRODUCT(I26:Z26,I$6:Z$6)</f>
        <v>0.49601226993865</v>
      </c>
      <c r="I26" s="79"/>
      <c r="J26" s="79"/>
      <c r="K26" s="79"/>
      <c r="L26" s="79"/>
      <c r="M26" s="79"/>
      <c r="N26" s="79"/>
      <c r="O26" s="79"/>
      <c r="P26" s="80"/>
      <c r="Q26" s="80"/>
      <c r="R26" s="80"/>
      <c r="S26" s="80" t="n">
        <v>0.00188957055214724</v>
      </c>
    </row>
    <row r="27" customFormat="false" ht="12.8" hidden="false" customHeight="false" outlineLevel="0" collapsed="false">
      <c r="E27" s="0"/>
      <c r="F27" s="83" t="s">
        <v>404</v>
      </c>
      <c r="G27" s="83" t="s">
        <v>405</v>
      </c>
      <c r="H27" s="78" t="n">
        <f aca="false">SUMPRODUCT(I27:Z27,I$6:Z$6)</f>
        <v>0.19840490797546</v>
      </c>
      <c r="I27" s="79"/>
      <c r="J27" s="79"/>
      <c r="K27" s="79"/>
      <c r="L27" s="79"/>
      <c r="M27" s="79"/>
      <c r="N27" s="79"/>
      <c r="O27" s="79"/>
      <c r="P27" s="80"/>
      <c r="Q27" s="80"/>
      <c r="R27" s="80" t="n">
        <v>0.00188957055214724</v>
      </c>
      <c r="S27" s="80"/>
    </row>
    <row r="28" customFormat="false" ht="12.8" hidden="false" customHeight="false" outlineLevel="0" collapsed="false">
      <c r="E28" s="0"/>
      <c r="F28" s="83"/>
      <c r="G28" s="83" t="s">
        <v>401</v>
      </c>
      <c r="H28" s="78" t="n">
        <f aca="false">SUMPRODUCT(I28:Z28,I$6:Z$6)</f>
        <v>2.18245398773006</v>
      </c>
      <c r="I28" s="79"/>
      <c r="J28" s="79"/>
      <c r="K28" s="79"/>
      <c r="L28" s="79"/>
      <c r="M28" s="79"/>
      <c r="N28" s="79" t="n">
        <v>0.0302331288343558</v>
      </c>
      <c r="O28" s="79" t="n">
        <v>0.0151165644171779</v>
      </c>
      <c r="P28" s="80" t="n">
        <v>0.00566871165644172</v>
      </c>
      <c r="Q28" s="80"/>
      <c r="R28" s="80"/>
      <c r="S28" s="80"/>
    </row>
    <row r="29" customFormat="false" ht="12.8" hidden="false" customHeight="false" outlineLevel="0" collapsed="false">
      <c r="E29" s="0"/>
      <c r="F29" s="83" t="s">
        <v>406</v>
      </c>
      <c r="G29" s="83" t="s">
        <v>405</v>
      </c>
      <c r="H29" s="78" t="n">
        <f aca="false">SUMPRODUCT(I29:Z29,I$6:Z$6)</f>
        <v>0.19840490797546</v>
      </c>
      <c r="I29" s="79"/>
      <c r="J29" s="79"/>
      <c r="K29" s="79"/>
      <c r="L29" s="79"/>
      <c r="M29" s="79"/>
      <c r="N29" s="79"/>
      <c r="O29" s="79"/>
      <c r="P29" s="80"/>
      <c r="Q29" s="80"/>
      <c r="R29" s="80" t="n">
        <v>0.00188957055214724</v>
      </c>
      <c r="S29" s="80"/>
    </row>
    <row r="30" customFormat="false" ht="12.8" hidden="false" customHeight="false" outlineLevel="0" collapsed="false">
      <c r="E30" s="0"/>
      <c r="F30" s="83"/>
      <c r="G30" s="83" t="s">
        <v>395</v>
      </c>
      <c r="H30" s="78" t="n">
        <f aca="false">SUMPRODUCT(I30:Z30,I$6:Z$6)</f>
        <v>18.1763803680982</v>
      </c>
      <c r="I30" s="79"/>
      <c r="J30" s="79"/>
      <c r="K30" s="79" t="n">
        <v>10.7361963190184</v>
      </c>
      <c r="L30" s="79"/>
      <c r="M30" s="79"/>
      <c r="N30" s="79"/>
      <c r="O30" s="79" t="n">
        <v>0.151165644171779</v>
      </c>
      <c r="P30" s="80" t="n">
        <v>0.0188957055214724</v>
      </c>
      <c r="Q30" s="80" t="n">
        <v>0.0094478527607362</v>
      </c>
      <c r="R30" s="80"/>
      <c r="S30" s="80"/>
    </row>
    <row r="31" customFormat="false" ht="12.8" hidden="false" customHeight="false" outlineLevel="0" collapsed="false">
      <c r="E31" s="0" t="s">
        <v>407</v>
      </c>
      <c r="F31" s="82" t="s">
        <v>408</v>
      </c>
      <c r="G31" s="81" t="s">
        <v>392</v>
      </c>
      <c r="H31" s="78" t="n">
        <f aca="false">SUMPRODUCT(I31:Z31,I$6:Z$6)</f>
        <v>0.49601226993865</v>
      </c>
      <c r="I31" s="79"/>
      <c r="J31" s="79"/>
      <c r="K31" s="79"/>
      <c r="L31" s="79"/>
      <c r="M31" s="79"/>
      <c r="N31" s="79"/>
      <c r="O31" s="79"/>
      <c r="P31" s="80"/>
      <c r="Q31" s="80"/>
      <c r="R31" s="80"/>
      <c r="S31" s="80" t="n">
        <v>0.00188957055214724</v>
      </c>
    </row>
    <row r="32" customFormat="false" ht="12.8" hidden="false" customHeight="false" outlineLevel="0" collapsed="false">
      <c r="E32" s="0"/>
      <c r="F32" s="82" t="s">
        <v>409</v>
      </c>
      <c r="G32" s="81" t="s">
        <v>405</v>
      </c>
      <c r="H32" s="78" t="n">
        <f aca="false">SUMPRODUCT(I32:Z32,I$6:Z$6)</f>
        <v>0.138883435582822</v>
      </c>
      <c r="I32" s="79"/>
      <c r="J32" s="79"/>
      <c r="K32" s="79"/>
      <c r="L32" s="79"/>
      <c r="M32" s="79"/>
      <c r="N32" s="79"/>
      <c r="O32" s="79"/>
      <c r="P32" s="80"/>
      <c r="Q32" s="80" t="n">
        <v>0.00188957055214724</v>
      </c>
      <c r="R32" s="80"/>
      <c r="S32" s="80"/>
    </row>
    <row r="33" customFormat="false" ht="12.8" hidden="false" customHeight="false" outlineLevel="0" collapsed="false">
      <c r="E33" s="0"/>
      <c r="F33" s="82"/>
      <c r="G33" s="81" t="s">
        <v>401</v>
      </c>
      <c r="H33" s="78" t="n">
        <f aca="false">SUMPRODUCT(I33:Z33,I$6:Z$6)</f>
        <v>0.714257668711654</v>
      </c>
      <c r="I33" s="79"/>
      <c r="J33" s="79"/>
      <c r="K33" s="79"/>
      <c r="L33" s="79"/>
      <c r="M33" s="79"/>
      <c r="N33" s="79"/>
      <c r="O33" s="79"/>
      <c r="P33" s="80" t="n">
        <v>0.0113374233128834</v>
      </c>
      <c r="Q33" s="80"/>
      <c r="R33" s="80"/>
      <c r="S33" s="80"/>
    </row>
    <row r="34" customFormat="false" ht="12.8" hidden="false" customHeight="false" outlineLevel="0" collapsed="false">
      <c r="E34" s="0"/>
      <c r="F34" s="82" t="s">
        <v>86</v>
      </c>
      <c r="G34" s="81" t="s">
        <v>405</v>
      </c>
      <c r="H34" s="78" t="n">
        <f aca="false">SUMPRODUCT(I34:Z34,I$6:Z$6)</f>
        <v>0.138883435582822</v>
      </c>
      <c r="I34" s="79"/>
      <c r="J34" s="79"/>
      <c r="K34" s="79"/>
      <c r="L34" s="79"/>
      <c r="M34" s="79"/>
      <c r="N34" s="79"/>
      <c r="O34" s="79"/>
      <c r="P34" s="80"/>
      <c r="Q34" s="80" t="n">
        <v>0.00188957055214724</v>
      </c>
      <c r="R34" s="80"/>
      <c r="S34" s="80"/>
    </row>
    <row r="35" customFormat="false" ht="12.8" hidden="false" customHeight="false" outlineLevel="0" collapsed="false">
      <c r="E35" s="0"/>
      <c r="F35" s="82"/>
      <c r="G35" s="81" t="s">
        <v>401</v>
      </c>
      <c r="H35" s="78" t="n">
        <f aca="false">SUMPRODUCT(I35:Z35,I$6:Z$6)</f>
        <v>0.357128834355828</v>
      </c>
      <c r="I35" s="79"/>
      <c r="J35" s="79"/>
      <c r="K35" s="79"/>
      <c r="L35" s="79"/>
      <c r="M35" s="79"/>
      <c r="N35" s="79"/>
      <c r="O35" s="79"/>
      <c r="P35" s="80" t="n">
        <v>0.00566871165644172</v>
      </c>
      <c r="Q35" s="80"/>
      <c r="R35" s="80"/>
      <c r="S35" s="8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false" showOutlineSymbols="true" defaultGridColor="true" view="normal" topLeftCell="I1" colorId="64" zoomScale="110" zoomScaleNormal="110" zoomScalePageLayoutView="100" workbookViewId="0">
      <selection pane="topLeft" activeCell="H7" activeCellId="0" sqref="H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.56"/>
    <col collapsed="false" customWidth="true" hidden="false" outlineLevel="0" max="2" min="2" style="0" width="8.6"/>
    <col collapsed="false" customWidth="true" hidden="false" outlineLevel="0" max="3" min="3" style="0" width="13.14"/>
    <col collapsed="false" customWidth="true" hidden="false" outlineLevel="0" max="4" min="4" style="67" width="11.38"/>
    <col collapsed="false" customWidth="true" hidden="false" outlineLevel="0" max="5" min="5" style="67" width="13.14"/>
    <col collapsed="false" customWidth="true" hidden="false" outlineLevel="0" max="6" min="6" style="0" width="18.69"/>
    <col collapsed="false" customWidth="true" hidden="false" outlineLevel="0" max="7" min="7" style="0" width="34.23"/>
    <col collapsed="false" customWidth="true" hidden="false" outlineLevel="0" max="8" min="8" style="68" width="13.14"/>
    <col collapsed="false" customWidth="true" hidden="false" outlineLevel="0" max="9" min="9" style="0" width="12.37"/>
    <col collapsed="false" customWidth="true" hidden="false" outlineLevel="0" max="12" min="12" style="0" width="14.65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F1" s="67"/>
      <c r="H1" s="0" t="s">
        <v>372</v>
      </c>
    </row>
    <row r="2" customFormat="false" ht="12.8" hidden="false" customHeight="false" outlineLevel="0" collapsed="false">
      <c r="E2" s="67" t="s">
        <v>373</v>
      </c>
      <c r="F2" s="67" t="s">
        <v>374</v>
      </c>
      <c r="H2" s="69" t="str">
        <f aca="false">OperationRes!$A$5</f>
        <v>Cat</v>
      </c>
      <c r="I2" s="0" t="str">
        <f aca="false">OperationRes!$A$6</f>
        <v>Mat</v>
      </c>
      <c r="J2" s="0" t="str">
        <f aca="false">OperationRes!$A$7</f>
        <v>Mat</v>
      </c>
      <c r="K2" s="0" t="str">
        <f aca="false">OperationRes!$A$8</f>
        <v>OutS</v>
      </c>
      <c r="L2" s="0" t="s">
        <v>375</v>
      </c>
      <c r="M2" s="0" t="str">
        <f aca="false">OperationRes!$A$10</f>
        <v>Wrk</v>
      </c>
      <c r="N2" s="0" t="str">
        <f aca="false">OperationRes!$A$11</f>
        <v>Wrk</v>
      </c>
      <c r="O2" s="0" t="str">
        <f aca="false">OperationRes!$A$12</f>
        <v>Wrk</v>
      </c>
      <c r="P2" s="0" t="str">
        <f aca="false">OperationRes!$A$13</f>
        <v>Wrk</v>
      </c>
      <c r="Q2" s="0" t="str">
        <f aca="false">OperationRes!$A$14</f>
        <v>Wrk</v>
      </c>
      <c r="R2" s="0" t="str">
        <f aca="false">OperationRes!$A$15</f>
        <v>Wrk</v>
      </c>
      <c r="S2" s="0" t="str">
        <f aca="false">OperationRes!$A$16</f>
        <v>Wrk</v>
      </c>
      <c r="T2" s="0" t="str">
        <f aca="false">OperationRes!$A$17</f>
        <v>Wrk</v>
      </c>
      <c r="U2" s="0" t="str">
        <f aca="false">OperationRes!$A$18</f>
        <v>Wrk</v>
      </c>
      <c r="V2" s="0" t="str">
        <f aca="false">OperationRes!$A$19</f>
        <v>Wrk</v>
      </c>
      <c r="W2" s="0" t="str">
        <f aca="false">OperationRes!$A$20</f>
        <v>Wrk</v>
      </c>
      <c r="X2" s="0" t="str">
        <f aca="false">OperationRes!$A$21</f>
        <v>Wrk</v>
      </c>
      <c r="Y2" s="0" t="str">
        <f aca="false">OperationRes!$A$22</f>
        <v>Wrk</v>
      </c>
      <c r="Z2" s="0" t="str">
        <f aca="false">OperationRes!$A$23</f>
        <v>Wrk</v>
      </c>
    </row>
    <row r="3" customFormat="false" ht="12.8" hidden="false" customHeight="false" outlineLevel="0" collapsed="false">
      <c r="F3" s="67"/>
      <c r="H3" s="69" t="str">
        <f aca="false">OperationRes!$B$5</f>
        <v>Id</v>
      </c>
      <c r="I3" s="0" t="str">
        <f aca="false">OperationRes!$B$6</f>
        <v>Mat.0</v>
      </c>
      <c r="J3" s="0" t="str">
        <f aca="false">OperationRes!$B$7</f>
        <v>Mat.1</v>
      </c>
      <c r="K3" s="0" t="str">
        <f aca="false">OperationRes!$B$8</f>
        <v>OutS.1</v>
      </c>
      <c r="L3" s="0" t="s">
        <v>376</v>
      </c>
      <c r="M3" s="0" t="str">
        <f aca="false">OperationRes!$B$10</f>
        <v>Wrk.1.1</v>
      </c>
      <c r="N3" s="0" t="str">
        <f aca="false">OperationRes!$B$11</f>
        <v>Wrk.1.2</v>
      </c>
      <c r="O3" s="0" t="str">
        <f aca="false">OperationRes!$B$12</f>
        <v>Wrk.1.3</v>
      </c>
      <c r="P3" s="0" t="str">
        <f aca="false">OperationRes!$B$13</f>
        <v>Wrk.1.4</v>
      </c>
      <c r="Q3" s="0" t="str">
        <f aca="false">OperationRes!$B$14</f>
        <v>Wrk.1.5</v>
      </c>
      <c r="R3" s="0" t="str">
        <f aca="false">OperationRes!$B$15</f>
        <v>Wrk.1.6</v>
      </c>
      <c r="S3" s="0" t="str">
        <f aca="false">OperationRes!$B$16</f>
        <v>Wrk.1.7</v>
      </c>
      <c r="T3" s="0" t="str">
        <f aca="false">OperationRes!$B$17</f>
        <v>Wrk.2.1</v>
      </c>
      <c r="U3" s="0" t="str">
        <f aca="false">OperationRes!$B$18</f>
        <v>Wrk.2.2</v>
      </c>
      <c r="V3" s="0" t="str">
        <f aca="false">OperationRes!$B$19</f>
        <v>Wrk.2.3</v>
      </c>
      <c r="W3" s="0" t="str">
        <f aca="false">OperationRes!$B$20</f>
        <v>Wrk.2.4</v>
      </c>
      <c r="X3" s="0" t="str">
        <f aca="false">OperationRes!$B$21</f>
        <v>Wrk.2.5</v>
      </c>
      <c r="Y3" s="0" t="str">
        <f aca="false">OperationRes!$B$22</f>
        <v>Wrk.2.6</v>
      </c>
      <c r="Z3" s="0" t="str">
        <f aca="false">OperationRes!$B$23</f>
        <v>Wrk.2.7</v>
      </c>
    </row>
    <row r="4" customFormat="false" ht="12.8" hidden="false" customHeight="false" outlineLevel="0" collapsed="false">
      <c r="B4" s="0" t="s">
        <v>377</v>
      </c>
      <c r="F4" s="67"/>
      <c r="H4" s="69" t="str">
        <f aca="false">OperationRes!$C$5</f>
        <v>label</v>
      </c>
      <c r="I4" s="0" t="str">
        <f aca="false">OperationRes!$C$6</f>
        <v>Direct Materials</v>
      </c>
      <c r="J4" s="0" t="str">
        <f aca="false">OperationRes!$C$7</f>
        <v>Indirect Materials</v>
      </c>
      <c r="K4" s="0" t="str">
        <f aca="false">OperationRes!$C$8</f>
        <v>Engineering Outsourced</v>
      </c>
      <c r="L4" s="0" t="str">
        <f aca="false">OperationRes!$C$9</f>
        <v>Adminstrative Services</v>
      </c>
      <c r="M4" s="0" t="str">
        <f aca="false">OperationRes!$C$10</f>
        <v>IT Labour</v>
      </c>
      <c r="N4" s="0" t="str">
        <f aca="false">OperationRes!$C$11</f>
        <v>IT Skilled W</v>
      </c>
      <c r="O4" s="0" t="str">
        <f aca="false">OperationRes!$C$12</f>
        <v>IT Professional</v>
      </c>
      <c r="P4" s="0" t="str">
        <f aca="false">OperationRes!$C$13</f>
        <v>IT Sr. Professional</v>
      </c>
      <c r="Q4" s="0" t="str">
        <f aca="false">OperationRes!$C$14</f>
        <v>IT Manager</v>
      </c>
      <c r="R4" s="0" t="str">
        <f aca="false">OperationRes!$C$15</f>
        <v>IT Sr. Manager</v>
      </c>
      <c r="S4" s="0" t="str">
        <f aca="false">OperationRes!$C$16</f>
        <v>IT Chief Officer</v>
      </c>
      <c r="T4" s="0" t="str">
        <f aca="false">OperationRes!$C$17</f>
        <v>IN Labour</v>
      </c>
      <c r="U4" s="0" t="str">
        <f aca="false">OperationRes!$C$18</f>
        <v>IN Skilled W</v>
      </c>
      <c r="V4" s="0" t="str">
        <f aca="false">OperationRes!$C$19</f>
        <v>IN Professional</v>
      </c>
      <c r="W4" s="0" t="str">
        <f aca="false">OperationRes!$C$20</f>
        <v>IN Sr. Professional</v>
      </c>
      <c r="X4" s="0" t="str">
        <f aca="false">OperationRes!$C$21</f>
        <v>IN Manager</v>
      </c>
      <c r="Y4" s="0" t="str">
        <f aca="false">OperationRes!$C$22</f>
        <v>IN Sr. Manager</v>
      </c>
      <c r="Z4" s="0" t="str">
        <f aca="false">OperationRes!$C$23</f>
        <v>IN Chief Officer</v>
      </c>
    </row>
    <row r="5" customFormat="false" ht="12.8" hidden="false" customHeight="false" outlineLevel="0" collapsed="false">
      <c r="F5" s="67"/>
      <c r="H5" s="69" t="str">
        <f aca="false">OperationRes!$D$5</f>
        <v>u_o_m</v>
      </c>
      <c r="I5" s="70" t="str">
        <f aca="false">OperationRes!$D$6</f>
        <v>€</v>
      </c>
      <c r="J5" s="70" t="str">
        <f aca="false">OperationRes!$D$7</f>
        <v>€</v>
      </c>
      <c r="K5" s="70" t="str">
        <f aca="false">OperationRes!$D$8</f>
        <v>€</v>
      </c>
      <c r="L5" s="70" t="str">
        <f aca="false">OperationRes!$D$9</f>
        <v>€</v>
      </c>
      <c r="M5" s="70" t="str">
        <f aca="false">OperationRes!$D$10</f>
        <v>hr</v>
      </c>
      <c r="N5" s="70" t="str">
        <f aca="false">OperationRes!$D$11</f>
        <v>hr</v>
      </c>
      <c r="O5" s="70" t="str">
        <f aca="false">OperationRes!$D$12</f>
        <v>hr</v>
      </c>
      <c r="P5" s="70" t="str">
        <f aca="false">OperationRes!$D$13</f>
        <v>hr</v>
      </c>
      <c r="Q5" s="70" t="str">
        <f aca="false">OperationRes!$D$14</f>
        <v>hr</v>
      </c>
      <c r="R5" s="70" t="str">
        <f aca="false">OperationRes!$D$15</f>
        <v>hr</v>
      </c>
      <c r="S5" s="70" t="str">
        <f aca="false">OperationRes!$D$16</f>
        <v>hr</v>
      </c>
      <c r="T5" s="70" t="str">
        <f aca="false">OperationRes!$D$17</f>
        <v>hr</v>
      </c>
      <c r="U5" s="70" t="str">
        <f aca="false">OperationRes!$D$18</f>
        <v>hr</v>
      </c>
      <c r="V5" s="70" t="str">
        <f aca="false">OperationRes!$D$19</f>
        <v>hr</v>
      </c>
      <c r="W5" s="70" t="str">
        <f aca="false">OperationRes!$D$20</f>
        <v>hr</v>
      </c>
      <c r="X5" s="70" t="str">
        <f aca="false">OperationRes!$D$21</f>
        <v>hr</v>
      </c>
      <c r="Y5" s="70" t="str">
        <f aca="false">OperationRes!$D$22</f>
        <v>hr</v>
      </c>
      <c r="Z5" s="70" t="str">
        <f aca="false">OperationRes!$D$23</f>
        <v>hr</v>
      </c>
    </row>
    <row r="6" customFormat="false" ht="12.8" hidden="false" customHeight="false" outlineLevel="0" collapsed="false">
      <c r="F6" s="67"/>
      <c r="H6" s="69" t="str">
        <f aca="false">OperationRes!$E$5</f>
        <v>u_cost</v>
      </c>
      <c r="I6" s="49" t="n">
        <f aca="false">OperationRes!$E$6</f>
        <v>1</v>
      </c>
      <c r="J6" s="49" t="n">
        <f aca="false">OperationRes!$E$7</f>
        <v>1</v>
      </c>
      <c r="K6" s="49" t="n">
        <f aca="false">OperationRes!$E$8</f>
        <v>1</v>
      </c>
      <c r="L6" s="49" t="n">
        <f aca="false">OperationRes!$E$9</f>
        <v>1</v>
      </c>
      <c r="M6" s="49" t="n">
        <f aca="false">OperationRes!$E$10</f>
        <v>33.6</v>
      </c>
      <c r="N6" s="49" t="n">
        <f aca="false">OperationRes!$E$11</f>
        <v>42</v>
      </c>
      <c r="O6" s="49" t="n">
        <f aca="false">OperationRes!$E$12</f>
        <v>36.75</v>
      </c>
      <c r="P6" s="49" t="n">
        <f aca="false">OperationRes!$E$13</f>
        <v>63</v>
      </c>
      <c r="Q6" s="49" t="n">
        <f aca="false">OperationRes!$E$14</f>
        <v>73.5</v>
      </c>
      <c r="R6" s="49" t="n">
        <f aca="false">OperationRes!$E$15</f>
        <v>105</v>
      </c>
      <c r="S6" s="49" t="n">
        <f aca="false">OperationRes!$E$16</f>
        <v>262.5</v>
      </c>
      <c r="T6" s="49" t="n">
        <f aca="false">OperationRes!$E$17</f>
        <v>2.5</v>
      </c>
      <c r="U6" s="49" t="n">
        <f aca="false">OperationRes!$E$18</f>
        <v>10</v>
      </c>
      <c r="V6" s="49" t="n">
        <f aca="false">OperationRes!$E$19</f>
        <v>18.75</v>
      </c>
      <c r="W6" s="49" t="n">
        <f aca="false">OperationRes!$E$20</f>
        <v>31.25</v>
      </c>
      <c r="X6" s="49" t="n">
        <f aca="false">OperationRes!$E$21</f>
        <v>37.5</v>
      </c>
      <c r="Y6" s="49" t="n">
        <f aca="false">OperationRes!$E$22</f>
        <v>68.75</v>
      </c>
      <c r="Z6" s="49" t="n">
        <f aca="false">OperationRes!$E$23</f>
        <v>175</v>
      </c>
    </row>
    <row r="7" customFormat="false" ht="12.8" hidden="false" customHeight="false" outlineLevel="0" collapsed="false">
      <c r="A7" s="0" t="s">
        <v>378</v>
      </c>
      <c r="D7" s="0"/>
      <c r="E7" s="47" t="s">
        <v>379</v>
      </c>
      <c r="H7" s="69" t="s">
        <v>380</v>
      </c>
      <c r="I7" s="41" t="n">
        <f aca="false">SUM(I11:I35)</f>
        <v>224.386503067485</v>
      </c>
      <c r="J7" s="41" t="n">
        <f aca="false">SUM(J11:J35)</f>
        <v>10.5751533742331</v>
      </c>
      <c r="K7" s="41" t="n">
        <f aca="false">SUM(K11:K35)</f>
        <v>10.7361963190184</v>
      </c>
      <c r="L7" s="41" t="n">
        <f aca="false">SUM(L11:L35)</f>
        <v>0</v>
      </c>
      <c r="M7" s="41" t="n">
        <f aca="false">SUM(M11:M35)</f>
        <v>0</v>
      </c>
      <c r="N7" s="41" t="n">
        <f aca="false">SUM(N11:N35)</f>
        <v>0</v>
      </c>
      <c r="O7" s="41" t="n">
        <f aca="false">SUM(O11:O35)</f>
        <v>0</v>
      </c>
      <c r="P7" s="41" t="n">
        <f aca="false">SUM(P11:P35)</f>
        <v>0</v>
      </c>
      <c r="Q7" s="41" t="n">
        <f aca="false">SUM(Q11:Q35)</f>
        <v>0</v>
      </c>
      <c r="R7" s="41" t="n">
        <f aca="false">SUM(R11:R35)</f>
        <v>0</v>
      </c>
      <c r="S7" s="41" t="n">
        <f aca="false">SUM(S11:S35)</f>
        <v>0</v>
      </c>
      <c r="T7" s="41" t="n">
        <f aca="false">SUM(T11:T35)</f>
        <v>0.906993865030674</v>
      </c>
      <c r="U7" s="41" t="n">
        <f aca="false">SUM(U11:U35)</f>
        <v>0.105815950920245</v>
      </c>
      <c r="V7" s="41" t="n">
        <f aca="false">SUM(V11:V35)</f>
        <v>0.313668711656441</v>
      </c>
      <c r="W7" s="41" t="n">
        <f aca="false">SUM(W11:W35)</f>
        <v>0.0925889570552147</v>
      </c>
      <c r="X7" s="41" t="n">
        <f aca="false">SUM(X11:X35)</f>
        <v>0.0188957055214724</v>
      </c>
      <c r="Y7" s="41" t="n">
        <f aca="false">SUM(Y11:Y35)</f>
        <v>0.0132269938650307</v>
      </c>
      <c r="Z7" s="41" t="n">
        <f aca="false">SUM(Z11:Z35)</f>
        <v>0.00566871165644172</v>
      </c>
    </row>
    <row r="8" s="71" customFormat="true" ht="12.8" hidden="false" customHeight="false" outlineLevel="0" collapsed="false">
      <c r="A8" s="37" t="s">
        <v>292</v>
      </c>
      <c r="B8" s="38" t="str">
        <f aca="false">VLOOKUP(A8,CoA,2,TRUE())</f>
        <v>Expenses Classified By Function</v>
      </c>
      <c r="D8" s="72" t="s">
        <v>381</v>
      </c>
      <c r="E8" s="72"/>
      <c r="F8" s="72"/>
      <c r="G8" s="72"/>
      <c r="H8" s="69" t="s">
        <v>382</v>
      </c>
      <c r="I8" s="73" t="n">
        <f aca="false">+I6*I7</f>
        <v>224.386503067485</v>
      </c>
      <c r="J8" s="73" t="n">
        <f aca="false">+J6*J7</f>
        <v>10.5751533742331</v>
      </c>
      <c r="K8" s="73" t="n">
        <f aca="false">+K6*K7</f>
        <v>10.7361963190184</v>
      </c>
      <c r="L8" s="73" t="n">
        <f aca="false">+L6*L7</f>
        <v>0</v>
      </c>
      <c r="M8" s="73" t="n">
        <f aca="false">+M6*M7</f>
        <v>0</v>
      </c>
      <c r="N8" s="73" t="n">
        <f aca="false">+N6*N7</f>
        <v>0</v>
      </c>
      <c r="O8" s="73" t="n">
        <f aca="false">+O6*O7</f>
        <v>0</v>
      </c>
      <c r="P8" s="73" t="n">
        <f aca="false">+P6*P7</f>
        <v>0</v>
      </c>
      <c r="Q8" s="73" t="n">
        <f aca="false">+Q6*Q7</f>
        <v>0</v>
      </c>
      <c r="R8" s="73" t="n">
        <f aca="false">+R6*R7</f>
        <v>0</v>
      </c>
      <c r="S8" s="73" t="n">
        <f aca="false">+S6*S7</f>
        <v>0</v>
      </c>
      <c r="T8" s="73" t="n">
        <f aca="false">+T6*T7</f>
        <v>2.26748466257669</v>
      </c>
      <c r="U8" s="73" t="n">
        <f aca="false">+U6*U7</f>
        <v>1.05815950920245</v>
      </c>
      <c r="V8" s="73" t="n">
        <f aca="false">+V6*V7</f>
        <v>5.88128834355828</v>
      </c>
      <c r="W8" s="73" t="n">
        <f aca="false">+W6*W7</f>
        <v>2.89340490797546</v>
      </c>
      <c r="X8" s="73" t="n">
        <f aca="false">+X6*X7</f>
        <v>0.708588957055215</v>
      </c>
      <c r="Y8" s="73" t="n">
        <f aca="false">+Y6*Y7</f>
        <v>0.909355828220859</v>
      </c>
      <c r="Z8" s="73" t="n">
        <f aca="false">+Z6*Z7</f>
        <v>0.992024539877301</v>
      </c>
      <c r="AMG8" s="0"/>
      <c r="AMH8" s="0"/>
      <c r="AMI8" s="0"/>
      <c r="AMJ8" s="0"/>
    </row>
    <row r="9" s="71" customFormat="true" ht="12.8" hidden="false" customHeight="false" outlineLevel="0" collapsed="false">
      <c r="A9" s="37" t="s">
        <v>80</v>
      </c>
      <c r="B9" s="38" t="str">
        <f aca="false">VLOOKUP(A9,CoA,2,TRUE())</f>
        <v>Cost Of Sales</v>
      </c>
      <c r="C9" s="0"/>
      <c r="D9" s="72"/>
      <c r="E9" s="72"/>
      <c r="F9" s="72"/>
      <c r="G9" s="72"/>
      <c r="H9" s="74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MG9" s="0"/>
      <c r="AMH9" s="0"/>
      <c r="AMI9" s="0"/>
      <c r="AMJ9" s="0"/>
    </row>
    <row r="10" customFormat="false" ht="12.8" hidden="false" customHeight="false" outlineLevel="0" collapsed="false">
      <c r="C10" s="0" t="s">
        <v>6</v>
      </c>
      <c r="D10" s="76" t="n">
        <f aca="false">SUM(H11)</f>
        <v>211.503067484663</v>
      </c>
      <c r="E10" s="0" t="s">
        <v>383</v>
      </c>
      <c r="F10" s="0" t="s">
        <v>384</v>
      </c>
      <c r="G10" s="0" t="s">
        <v>382</v>
      </c>
    </row>
    <row r="11" customFormat="false" ht="12.8" hidden="false" customHeight="false" outlineLevel="0" collapsed="false">
      <c r="D11" s="76"/>
      <c r="E11" s="0" t="s">
        <v>385</v>
      </c>
      <c r="F11" s="77" t="s">
        <v>386</v>
      </c>
      <c r="G11" s="77" t="s">
        <v>387</v>
      </c>
      <c r="H11" s="78" t="n">
        <f aca="false">SUMPRODUCT(I11:Z11,I$6:Z$6)</f>
        <v>211.503067484663</v>
      </c>
      <c r="I11" s="84" t="n">
        <v>211.503067484663</v>
      </c>
      <c r="J11" s="84"/>
      <c r="K11" s="84"/>
      <c r="L11" s="84"/>
      <c r="M11" s="85"/>
      <c r="N11" s="85"/>
      <c r="O11" s="85"/>
      <c r="P11" s="85"/>
      <c r="Q11" s="85"/>
      <c r="R11" s="85"/>
      <c r="S11" s="85"/>
      <c r="T11" s="86"/>
      <c r="U11" s="86"/>
      <c r="V11" s="86"/>
      <c r="W11" s="87"/>
      <c r="X11" s="87"/>
      <c r="Y11" s="87"/>
      <c r="Z11" s="87"/>
    </row>
    <row r="12" customFormat="false" ht="12.8" hidden="false" customHeight="false" outlineLevel="0" collapsed="false">
      <c r="C12" s="0" t="s">
        <v>83</v>
      </c>
      <c r="D12" s="76" t="n">
        <f aca="false">SUM(H13)</f>
        <v>1.9840490797546</v>
      </c>
      <c r="E12" s="0"/>
      <c r="F12" s="77"/>
      <c r="G12" s="77"/>
      <c r="H12" s="78"/>
      <c r="I12" s="84"/>
      <c r="J12" s="84"/>
      <c r="K12" s="84"/>
      <c r="L12" s="84"/>
      <c r="M12" s="85"/>
      <c r="N12" s="85"/>
      <c r="O12" s="85"/>
      <c r="P12" s="85"/>
      <c r="Q12" s="85"/>
      <c r="R12" s="85"/>
      <c r="S12" s="85"/>
      <c r="T12" s="86"/>
      <c r="U12" s="86"/>
      <c r="V12" s="86"/>
      <c r="W12" s="87"/>
      <c r="X12" s="87"/>
      <c r="Y12" s="87"/>
      <c r="Z12" s="87"/>
    </row>
    <row r="13" customFormat="false" ht="12.8" hidden="false" customHeight="false" outlineLevel="0" collapsed="false">
      <c r="D13" s="76"/>
      <c r="E13" s="0" t="s">
        <v>385</v>
      </c>
      <c r="F13" s="77" t="s">
        <v>386</v>
      </c>
      <c r="G13" s="77" t="s">
        <v>388</v>
      </c>
      <c r="H13" s="78" t="n">
        <f aca="false">SUMPRODUCT(I13:Z13,I$6:Z$6)</f>
        <v>1.9840490797546</v>
      </c>
      <c r="I13" s="84"/>
      <c r="J13" s="84"/>
      <c r="K13" s="84"/>
      <c r="L13" s="84"/>
      <c r="M13" s="85"/>
      <c r="N13" s="85"/>
      <c r="O13" s="85"/>
      <c r="P13" s="85"/>
      <c r="Q13" s="85"/>
      <c r="R13" s="85"/>
      <c r="S13" s="85"/>
      <c r="T13" s="86" t="n">
        <v>0.79361963190184</v>
      </c>
      <c r="U13" s="86"/>
      <c r="V13" s="86"/>
      <c r="W13" s="87"/>
      <c r="X13" s="87"/>
      <c r="Y13" s="87"/>
      <c r="Z13" s="87"/>
    </row>
    <row r="14" customFormat="false" ht="12.8" hidden="false" customHeight="false" outlineLevel="0" collapsed="false">
      <c r="C14" s="0" t="s">
        <v>8</v>
      </c>
      <c r="D14" s="76" t="n">
        <f aca="false">SUM(H15:H35)</f>
        <v>46.9210429447853</v>
      </c>
      <c r="E14" s="0"/>
      <c r="F14" s="77"/>
      <c r="G14" s="77"/>
      <c r="H14" s="78"/>
      <c r="I14" s="84"/>
      <c r="J14" s="84"/>
      <c r="K14" s="84"/>
      <c r="L14" s="84"/>
      <c r="M14" s="85"/>
      <c r="N14" s="85"/>
      <c r="O14" s="85"/>
      <c r="P14" s="85"/>
      <c r="Q14" s="85"/>
      <c r="R14" s="85"/>
      <c r="S14" s="85"/>
      <c r="T14" s="86"/>
      <c r="U14" s="86"/>
      <c r="V14" s="86"/>
      <c r="W14" s="87"/>
      <c r="X14" s="87"/>
      <c r="Y14" s="87"/>
      <c r="Z14" s="87"/>
    </row>
    <row r="15" customFormat="false" ht="12.8" hidden="false" customHeight="false" outlineLevel="0" collapsed="false">
      <c r="D15" s="0"/>
      <c r="E15" s="0" t="s">
        <v>385</v>
      </c>
      <c r="F15" s="81" t="s">
        <v>389</v>
      </c>
      <c r="G15" s="81" t="s">
        <v>390</v>
      </c>
      <c r="H15" s="78" t="n">
        <f aca="false">SUMPRODUCT(I15:Z15,I$6:Z$6)</f>
        <v>11.330981595092</v>
      </c>
      <c r="I15" s="84"/>
      <c r="J15" s="84" t="n">
        <v>10.5751533742331</v>
      </c>
      <c r="K15" s="84"/>
      <c r="L15" s="84"/>
      <c r="M15" s="85"/>
      <c r="N15" s="85"/>
      <c r="O15" s="85"/>
      <c r="P15" s="85"/>
      <c r="Q15" s="85"/>
      <c r="R15" s="85"/>
      <c r="S15" s="85"/>
      <c r="T15" s="86"/>
      <c r="U15" s="86" t="n">
        <v>0.0755828220858896</v>
      </c>
      <c r="V15" s="86"/>
      <c r="W15" s="87"/>
      <c r="X15" s="87"/>
      <c r="Y15" s="87"/>
      <c r="Z15" s="87"/>
    </row>
    <row r="16" customFormat="false" ht="12.8" hidden="false" customHeight="false" outlineLevel="0" collapsed="false">
      <c r="E16" s="0"/>
      <c r="F16" s="82" t="s">
        <v>391</v>
      </c>
      <c r="G16" s="82" t="s">
        <v>392</v>
      </c>
      <c r="H16" s="78" t="n">
        <f aca="false">SUMPRODUCT(I16:Z16,I$6:Z$6)</f>
        <v>0.330674846625767</v>
      </c>
      <c r="I16" s="84"/>
      <c r="J16" s="84"/>
      <c r="K16" s="84"/>
      <c r="L16" s="84"/>
      <c r="M16" s="85"/>
      <c r="N16" s="85"/>
      <c r="O16" s="85"/>
      <c r="P16" s="85"/>
      <c r="Q16" s="85"/>
      <c r="R16" s="85"/>
      <c r="S16" s="85"/>
      <c r="T16" s="86"/>
      <c r="U16" s="86"/>
      <c r="V16" s="86"/>
      <c r="W16" s="87"/>
      <c r="X16" s="87"/>
      <c r="Y16" s="87"/>
      <c r="Z16" s="87" t="n">
        <v>0.00188957055214724</v>
      </c>
    </row>
    <row r="17" customFormat="false" ht="12.8" hidden="false" customHeight="false" outlineLevel="0" collapsed="false">
      <c r="E17" s="0"/>
      <c r="F17" s="82" t="s">
        <v>393</v>
      </c>
      <c r="G17" s="82" t="s">
        <v>394</v>
      </c>
      <c r="H17" s="78" t="n">
        <f aca="false">SUMPRODUCT(I17:Z17,I$6:Z$6)</f>
        <v>0.129907975460123</v>
      </c>
      <c r="I17" s="84"/>
      <c r="J17" s="84"/>
      <c r="K17" s="84"/>
      <c r="L17" s="84"/>
      <c r="M17" s="85"/>
      <c r="N17" s="85"/>
      <c r="O17" s="85"/>
      <c r="P17" s="85"/>
      <c r="Q17" s="85"/>
      <c r="R17" s="85"/>
      <c r="S17" s="85"/>
      <c r="T17" s="86"/>
      <c r="U17" s="86"/>
      <c r="V17" s="86"/>
      <c r="W17" s="87"/>
      <c r="X17" s="87"/>
      <c r="Y17" s="87" t="n">
        <v>0.00188957055214724</v>
      </c>
      <c r="Z17" s="87"/>
    </row>
    <row r="18" customFormat="false" ht="12.8" hidden="false" customHeight="false" outlineLevel="0" collapsed="false">
      <c r="E18" s="0"/>
      <c r="F18" s="82"/>
      <c r="G18" s="82" t="s">
        <v>395</v>
      </c>
      <c r="H18" s="78" t="n">
        <f aca="false">SUMPRODUCT(I18:Z18,I$6:Z$6)</f>
        <v>1.02745398773006</v>
      </c>
      <c r="I18" s="84"/>
      <c r="J18" s="84"/>
      <c r="K18" s="84"/>
      <c r="L18" s="84"/>
      <c r="M18" s="85"/>
      <c r="N18" s="85"/>
      <c r="O18" s="85"/>
      <c r="P18" s="85"/>
      <c r="Q18" s="85"/>
      <c r="R18" s="85"/>
      <c r="S18" s="85"/>
      <c r="T18" s="86"/>
      <c r="U18" s="86"/>
      <c r="V18" s="86" t="n">
        <v>0.0453496932515337</v>
      </c>
      <c r="W18" s="87" t="n">
        <v>0.00566871165644172</v>
      </c>
      <c r="X18" s="87"/>
      <c r="Y18" s="87"/>
      <c r="Z18" s="87"/>
    </row>
    <row r="19" customFormat="false" ht="12.8" hidden="false" customHeight="false" outlineLevel="0" collapsed="false">
      <c r="E19" s="0"/>
      <c r="F19" s="82"/>
      <c r="G19" s="82" t="s">
        <v>396</v>
      </c>
      <c r="H19" s="78" t="n">
        <f aca="false">SUMPRODUCT(I19:Z19,I$6:Z$6)</f>
        <v>12.9779141104295</v>
      </c>
      <c r="I19" s="84" t="n">
        <v>12.8834355828221</v>
      </c>
      <c r="J19" s="84"/>
      <c r="K19" s="84"/>
      <c r="L19" s="84"/>
      <c r="M19" s="85"/>
      <c r="N19" s="85"/>
      <c r="O19" s="85"/>
      <c r="P19" s="85"/>
      <c r="Q19" s="85"/>
      <c r="R19" s="85"/>
      <c r="S19" s="85"/>
      <c r="T19" s="86" t="n">
        <v>0.0377914110429448</v>
      </c>
      <c r="U19" s="86"/>
      <c r="V19" s="86"/>
      <c r="W19" s="87"/>
      <c r="X19" s="87"/>
      <c r="Y19" s="87"/>
      <c r="Z19" s="87"/>
    </row>
    <row r="20" customFormat="false" ht="12.8" hidden="false" customHeight="false" outlineLevel="0" collapsed="false">
      <c r="E20" s="0"/>
      <c r="F20" s="82" t="s">
        <v>397</v>
      </c>
      <c r="G20" s="82" t="s">
        <v>394</v>
      </c>
      <c r="H20" s="78" t="n">
        <f aca="false">SUMPRODUCT(I20:Z20,I$6:Z$6)</f>
        <v>0.95659509202454</v>
      </c>
      <c r="I20" s="84"/>
      <c r="J20" s="84"/>
      <c r="K20" s="84"/>
      <c r="L20" s="84"/>
      <c r="M20" s="85"/>
      <c r="N20" s="85"/>
      <c r="O20" s="85"/>
      <c r="P20" s="85"/>
      <c r="Q20" s="85"/>
      <c r="R20" s="85"/>
      <c r="S20" s="85"/>
      <c r="T20" s="86"/>
      <c r="U20" s="86"/>
      <c r="V20" s="86" t="n">
        <v>0.0188957055214724</v>
      </c>
      <c r="W20" s="87" t="n">
        <v>0.0151165644171779</v>
      </c>
      <c r="X20" s="87"/>
      <c r="Y20" s="87" t="n">
        <v>0.00188957055214724</v>
      </c>
      <c r="Z20" s="87"/>
    </row>
    <row r="21" customFormat="false" ht="12.8" hidden="false" customHeight="false" outlineLevel="0" collapsed="false">
      <c r="E21" s="0"/>
      <c r="F21" s="82" t="s">
        <v>398</v>
      </c>
      <c r="G21" s="82" t="s">
        <v>394</v>
      </c>
      <c r="H21" s="78" t="n">
        <f aca="false">SUMPRODUCT(I21:Z21,I$6:Z$6)</f>
        <v>0.95659509202454</v>
      </c>
      <c r="I21" s="84"/>
      <c r="J21" s="84"/>
      <c r="K21" s="84"/>
      <c r="L21" s="84"/>
      <c r="M21" s="85"/>
      <c r="N21" s="85"/>
      <c r="O21" s="85"/>
      <c r="P21" s="85"/>
      <c r="Q21" s="85"/>
      <c r="R21" s="85"/>
      <c r="S21" s="85"/>
      <c r="T21" s="86"/>
      <c r="U21" s="86"/>
      <c r="V21" s="86" t="n">
        <v>0.0188957055214724</v>
      </c>
      <c r="W21" s="87" t="n">
        <v>0.0151165644171779</v>
      </c>
      <c r="X21" s="87"/>
      <c r="Y21" s="87" t="n">
        <v>0.00188957055214724</v>
      </c>
      <c r="Z21" s="87"/>
    </row>
    <row r="22" customFormat="false" ht="12.8" hidden="false" customHeight="false" outlineLevel="0" collapsed="false">
      <c r="E22" s="0"/>
      <c r="F22" s="82" t="s">
        <v>399</v>
      </c>
      <c r="G22" s="82" t="s">
        <v>394</v>
      </c>
      <c r="H22" s="78" t="n">
        <f aca="false">SUMPRODUCT(I22:Z22,I$6:Z$6)</f>
        <v>0.95659509202454</v>
      </c>
      <c r="I22" s="84"/>
      <c r="J22" s="84"/>
      <c r="K22" s="84"/>
      <c r="L22" s="84"/>
      <c r="M22" s="85"/>
      <c r="N22" s="85"/>
      <c r="O22" s="85"/>
      <c r="P22" s="85"/>
      <c r="Q22" s="85"/>
      <c r="R22" s="85"/>
      <c r="S22" s="85"/>
      <c r="T22" s="86"/>
      <c r="U22" s="86"/>
      <c r="V22" s="86" t="n">
        <v>0.0188957055214724</v>
      </c>
      <c r="W22" s="87" t="n">
        <v>0.0151165644171779</v>
      </c>
      <c r="X22" s="87"/>
      <c r="Y22" s="87" t="n">
        <v>0.00188957055214724</v>
      </c>
      <c r="Z22" s="87"/>
    </row>
    <row r="23" customFormat="false" ht="12.8" hidden="false" customHeight="false" outlineLevel="0" collapsed="false">
      <c r="E23" s="0"/>
      <c r="F23" s="82" t="s">
        <v>400</v>
      </c>
      <c r="G23" s="82" t="s">
        <v>394</v>
      </c>
      <c r="H23" s="78" t="n">
        <f aca="false">SUMPRODUCT(I23:Z23,I$6:Z$6)</f>
        <v>0.342484662576687</v>
      </c>
      <c r="I23" s="84"/>
      <c r="J23" s="84"/>
      <c r="K23" s="84"/>
      <c r="L23" s="84"/>
      <c r="M23" s="85"/>
      <c r="N23" s="85"/>
      <c r="O23" s="85"/>
      <c r="P23" s="85"/>
      <c r="Q23" s="85"/>
      <c r="R23" s="85"/>
      <c r="S23" s="85"/>
      <c r="T23" s="86"/>
      <c r="U23" s="86"/>
      <c r="V23" s="86"/>
      <c r="W23" s="87"/>
      <c r="X23" s="87" t="n">
        <v>0.00566871165644172</v>
      </c>
      <c r="Y23" s="87" t="n">
        <v>0.00188957055214724</v>
      </c>
      <c r="Z23" s="87"/>
    </row>
    <row r="24" customFormat="false" ht="12.8" hidden="false" customHeight="false" outlineLevel="0" collapsed="false">
      <c r="E24" s="0"/>
      <c r="F24" s="82"/>
      <c r="G24" s="82" t="s">
        <v>401</v>
      </c>
      <c r="H24" s="78" t="n">
        <f aca="false">SUMPRODUCT(I24:Z24,I$6:Z$6)</f>
        <v>0.850306748466257</v>
      </c>
      <c r="I24" s="84"/>
      <c r="J24" s="84"/>
      <c r="K24" s="84"/>
      <c r="L24" s="84"/>
      <c r="M24" s="85"/>
      <c r="N24" s="85"/>
      <c r="O24" s="85"/>
      <c r="P24" s="85"/>
      <c r="Q24" s="85"/>
      <c r="R24" s="85"/>
      <c r="S24" s="85"/>
      <c r="T24" s="86"/>
      <c r="U24" s="86"/>
      <c r="V24" s="86" t="n">
        <v>0.0453496932515337</v>
      </c>
      <c r="W24" s="87"/>
      <c r="X24" s="87"/>
      <c r="Y24" s="87"/>
      <c r="Z24" s="87"/>
    </row>
    <row r="25" customFormat="false" ht="12.8" hidden="false" customHeight="false" outlineLevel="0" collapsed="false">
      <c r="E25" s="0"/>
      <c r="F25" s="82"/>
      <c r="G25" s="82" t="s">
        <v>83</v>
      </c>
      <c r="H25" s="78" t="n">
        <f aca="false">SUMPRODUCT(I25:Z25,I$6:Z$6)</f>
        <v>0.188957055214724</v>
      </c>
      <c r="I25" s="84"/>
      <c r="J25" s="84"/>
      <c r="K25" s="84"/>
      <c r="L25" s="84"/>
      <c r="M25" s="85"/>
      <c r="N25" s="85"/>
      <c r="O25" s="85"/>
      <c r="P25" s="85"/>
      <c r="Q25" s="85"/>
      <c r="R25" s="85"/>
      <c r="S25" s="85"/>
      <c r="T25" s="86" t="n">
        <v>0.0755828220858896</v>
      </c>
      <c r="U25" s="86"/>
      <c r="V25" s="86"/>
      <c r="W25" s="87"/>
      <c r="X25" s="87"/>
      <c r="Y25" s="87"/>
      <c r="Z25" s="87"/>
    </row>
    <row r="26" customFormat="false" ht="12.8" hidden="false" customHeight="false" outlineLevel="0" collapsed="false">
      <c r="E26" s="0" t="s">
        <v>402</v>
      </c>
      <c r="F26" s="83" t="s">
        <v>403</v>
      </c>
      <c r="G26" s="83" t="s">
        <v>392</v>
      </c>
      <c r="H26" s="78" t="n">
        <f aca="false">SUMPRODUCT(I26:Z26,I$6:Z$6)</f>
        <v>0.330674846625767</v>
      </c>
      <c r="I26" s="84"/>
      <c r="J26" s="84"/>
      <c r="K26" s="84"/>
      <c r="L26" s="84"/>
      <c r="M26" s="85"/>
      <c r="N26" s="85"/>
      <c r="O26" s="85"/>
      <c r="P26" s="85"/>
      <c r="Q26" s="85"/>
      <c r="R26" s="85"/>
      <c r="S26" s="85"/>
      <c r="T26" s="86"/>
      <c r="U26" s="86"/>
      <c r="V26" s="86"/>
      <c r="W26" s="87"/>
      <c r="X26" s="87"/>
      <c r="Y26" s="87"/>
      <c r="Z26" s="87" t="n">
        <v>0.00188957055214724</v>
      </c>
    </row>
    <row r="27" customFormat="false" ht="12.8" hidden="false" customHeight="false" outlineLevel="0" collapsed="false">
      <c r="E27" s="0"/>
      <c r="F27" s="83" t="s">
        <v>404</v>
      </c>
      <c r="G27" s="83" t="s">
        <v>405</v>
      </c>
      <c r="H27" s="78" t="n">
        <f aca="false">SUMPRODUCT(I27:Z27,I$6:Z$6)</f>
        <v>0.129907975460123</v>
      </c>
      <c r="I27" s="84"/>
      <c r="J27" s="84"/>
      <c r="K27" s="84"/>
      <c r="L27" s="84"/>
      <c r="M27" s="85"/>
      <c r="N27" s="85"/>
      <c r="O27" s="85"/>
      <c r="P27" s="85"/>
      <c r="Q27" s="85"/>
      <c r="R27" s="85"/>
      <c r="S27" s="85"/>
      <c r="T27" s="86"/>
      <c r="U27" s="86"/>
      <c r="V27" s="86"/>
      <c r="W27" s="87"/>
      <c r="X27" s="87"/>
      <c r="Y27" s="87" t="n">
        <v>0.00188957055214724</v>
      </c>
      <c r="Z27" s="87"/>
    </row>
    <row r="28" customFormat="false" ht="12.8" hidden="false" customHeight="false" outlineLevel="0" collapsed="false">
      <c r="E28" s="0"/>
      <c r="F28" s="83"/>
      <c r="G28" s="83" t="s">
        <v>401</v>
      </c>
      <c r="H28" s="78" t="n">
        <f aca="false">SUMPRODUCT(I28:Z28,I$6:Z$6)</f>
        <v>0.762914110429447</v>
      </c>
      <c r="I28" s="84"/>
      <c r="J28" s="84"/>
      <c r="K28" s="84"/>
      <c r="L28" s="84"/>
      <c r="M28" s="85"/>
      <c r="N28" s="85"/>
      <c r="O28" s="85"/>
      <c r="P28" s="85"/>
      <c r="Q28" s="85"/>
      <c r="R28" s="85"/>
      <c r="S28" s="85"/>
      <c r="T28" s="86"/>
      <c r="U28" s="86" t="n">
        <v>0.0302331288343558</v>
      </c>
      <c r="V28" s="86" t="n">
        <v>0.0151165644171779</v>
      </c>
      <c r="W28" s="87" t="n">
        <v>0.00566871165644172</v>
      </c>
      <c r="X28" s="87"/>
      <c r="Y28" s="87"/>
      <c r="Z28" s="87"/>
    </row>
    <row r="29" customFormat="false" ht="12.8" hidden="false" customHeight="false" outlineLevel="0" collapsed="false">
      <c r="E29" s="0"/>
      <c r="F29" s="83" t="s">
        <v>406</v>
      </c>
      <c r="G29" s="83" t="s">
        <v>405</v>
      </c>
      <c r="H29" s="78" t="n">
        <f aca="false">SUMPRODUCT(I29:Z29,I$6:Z$6)</f>
        <v>0.129907975460123</v>
      </c>
      <c r="I29" s="84"/>
      <c r="J29" s="84"/>
      <c r="K29" s="84"/>
      <c r="L29" s="84"/>
      <c r="M29" s="85"/>
      <c r="N29" s="85"/>
      <c r="O29" s="85"/>
      <c r="P29" s="85"/>
      <c r="Q29" s="85"/>
      <c r="R29" s="85"/>
      <c r="S29" s="85"/>
      <c r="T29" s="86"/>
      <c r="U29" s="86"/>
      <c r="V29" s="86"/>
      <c r="W29" s="87"/>
      <c r="X29" s="87"/>
      <c r="Y29" s="87" t="n">
        <v>0.00188957055214724</v>
      </c>
      <c r="Z29" s="87"/>
    </row>
    <row r="30" customFormat="false" ht="12.8" hidden="false" customHeight="false" outlineLevel="0" collapsed="false">
      <c r="E30" s="0"/>
      <c r="F30" s="83"/>
      <c r="G30" s="83" t="s">
        <v>395</v>
      </c>
      <c r="H30" s="78" t="n">
        <f aca="false">SUMPRODUCT(I30:Z30,I$6:Z$6)</f>
        <v>14.5153374233129</v>
      </c>
      <c r="I30" s="84"/>
      <c r="J30" s="84"/>
      <c r="K30" s="84" t="n">
        <v>10.7361963190184</v>
      </c>
      <c r="L30" s="84"/>
      <c r="M30" s="85"/>
      <c r="N30" s="85"/>
      <c r="O30" s="85"/>
      <c r="P30" s="85"/>
      <c r="Q30" s="85"/>
      <c r="R30" s="85"/>
      <c r="S30" s="85"/>
      <c r="T30" s="86"/>
      <c r="U30" s="86"/>
      <c r="V30" s="86" t="n">
        <v>0.151165644171779</v>
      </c>
      <c r="W30" s="87" t="n">
        <v>0.0188957055214724</v>
      </c>
      <c r="X30" s="87" t="n">
        <v>0.0094478527607362</v>
      </c>
      <c r="Y30" s="87"/>
      <c r="Z30" s="87"/>
    </row>
    <row r="31" customFormat="false" ht="12.8" hidden="false" customHeight="false" outlineLevel="0" collapsed="false">
      <c r="E31" s="0" t="s">
        <v>407</v>
      </c>
      <c r="F31" s="82" t="s">
        <v>408</v>
      </c>
      <c r="G31" s="81" t="s">
        <v>392</v>
      </c>
      <c r="H31" s="78" t="n">
        <f aca="false">SUMPRODUCT(I31:Z31,I$6:Z$6)</f>
        <v>0.330674846625767</v>
      </c>
      <c r="I31" s="84"/>
      <c r="J31" s="84"/>
      <c r="K31" s="84"/>
      <c r="L31" s="84"/>
      <c r="M31" s="85"/>
      <c r="N31" s="85"/>
      <c r="O31" s="85"/>
      <c r="P31" s="85"/>
      <c r="Q31" s="85"/>
      <c r="R31" s="85"/>
      <c r="S31" s="85"/>
      <c r="T31" s="86"/>
      <c r="U31" s="86"/>
      <c r="V31" s="86"/>
      <c r="W31" s="87"/>
      <c r="X31" s="87"/>
      <c r="Y31" s="87"/>
      <c r="Z31" s="87" t="n">
        <v>0.00188957055214724</v>
      </c>
    </row>
    <row r="32" customFormat="false" ht="12.8" hidden="false" customHeight="false" outlineLevel="0" collapsed="false">
      <c r="E32" s="0"/>
      <c r="F32" s="82" t="s">
        <v>409</v>
      </c>
      <c r="G32" s="81" t="s">
        <v>405</v>
      </c>
      <c r="H32" s="78" t="n">
        <f aca="false">SUMPRODUCT(I32:Z32,I$6:Z$6)</f>
        <v>0.0708588957055215</v>
      </c>
      <c r="I32" s="84"/>
      <c r="J32" s="84"/>
      <c r="K32" s="84"/>
      <c r="L32" s="84"/>
      <c r="M32" s="85"/>
      <c r="N32" s="85"/>
      <c r="O32" s="85"/>
      <c r="P32" s="85"/>
      <c r="Q32" s="85"/>
      <c r="R32" s="85"/>
      <c r="S32" s="85"/>
      <c r="T32" s="86"/>
      <c r="U32" s="86"/>
      <c r="V32" s="86"/>
      <c r="W32" s="87"/>
      <c r="X32" s="87" t="n">
        <v>0.00188957055214724</v>
      </c>
      <c r="Y32" s="87"/>
      <c r="Z32" s="87"/>
    </row>
    <row r="33" customFormat="false" ht="12.8" hidden="false" customHeight="false" outlineLevel="0" collapsed="false">
      <c r="E33" s="0"/>
      <c r="F33" s="82"/>
      <c r="G33" s="81" t="s">
        <v>401</v>
      </c>
      <c r="H33" s="78" t="n">
        <f aca="false">SUMPRODUCT(I33:Z33,I$6:Z$6)</f>
        <v>0.354294478527606</v>
      </c>
      <c r="I33" s="84"/>
      <c r="J33" s="84"/>
      <c r="K33" s="84"/>
      <c r="L33" s="84"/>
      <c r="M33" s="85"/>
      <c r="N33" s="85"/>
      <c r="O33" s="85"/>
      <c r="P33" s="85"/>
      <c r="Q33" s="85"/>
      <c r="R33" s="85"/>
      <c r="S33" s="85"/>
      <c r="T33" s="86"/>
      <c r="U33" s="86"/>
      <c r="V33" s="86"/>
      <c r="W33" s="87" t="n">
        <v>0.0113374233128834</v>
      </c>
      <c r="X33" s="87"/>
      <c r="Y33" s="87"/>
      <c r="Z33" s="87"/>
    </row>
    <row r="34" customFormat="false" ht="12.8" hidden="false" customHeight="false" outlineLevel="0" collapsed="false">
      <c r="E34" s="0"/>
      <c r="F34" s="82" t="s">
        <v>86</v>
      </c>
      <c r="G34" s="81" t="s">
        <v>405</v>
      </c>
      <c r="H34" s="78" t="n">
        <f aca="false">SUMPRODUCT(I34:Z34,I$6:Z$6)</f>
        <v>0.0708588957055215</v>
      </c>
      <c r="I34" s="84"/>
      <c r="J34" s="84"/>
      <c r="K34" s="84"/>
      <c r="L34" s="84"/>
      <c r="M34" s="85"/>
      <c r="N34" s="85"/>
      <c r="O34" s="85"/>
      <c r="P34" s="85"/>
      <c r="Q34" s="85"/>
      <c r="R34" s="85"/>
      <c r="S34" s="85"/>
      <c r="T34" s="86"/>
      <c r="U34" s="86"/>
      <c r="V34" s="86"/>
      <c r="W34" s="87"/>
      <c r="X34" s="87" t="n">
        <v>0.00188957055214724</v>
      </c>
      <c r="Y34" s="87"/>
      <c r="Z34" s="87"/>
    </row>
    <row r="35" customFormat="false" ht="12.8" hidden="false" customHeight="false" outlineLevel="0" collapsed="false">
      <c r="E35" s="0"/>
      <c r="F35" s="82"/>
      <c r="G35" s="81" t="s">
        <v>401</v>
      </c>
      <c r="H35" s="78" t="n">
        <f aca="false">SUMPRODUCT(I35:Z35,I$6:Z$6)</f>
        <v>0.177147239263804</v>
      </c>
      <c r="I35" s="84"/>
      <c r="J35" s="84"/>
      <c r="K35" s="84"/>
      <c r="L35" s="84"/>
      <c r="M35" s="85"/>
      <c r="N35" s="85"/>
      <c r="O35" s="85"/>
      <c r="P35" s="85"/>
      <c r="Q35" s="85"/>
      <c r="R35" s="85"/>
      <c r="S35" s="85"/>
      <c r="T35" s="86"/>
      <c r="U35" s="86"/>
      <c r="V35" s="86"/>
      <c r="W35" s="87" t="n">
        <v>0.00566871165644172</v>
      </c>
      <c r="X35" s="87"/>
      <c r="Y35" s="87"/>
      <c r="Z35" s="8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false" showOutlineSymbols="true" defaultGridColor="true" view="normal" topLeftCell="J1" colorId="64" zoomScale="110" zoomScaleNormal="110" zoomScalePageLayoutView="100" workbookViewId="0">
      <selection pane="topLeft" activeCell="S10" activeCellId="0" sqref="S1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.56"/>
    <col collapsed="false" customWidth="true" hidden="false" outlineLevel="0" max="2" min="2" style="0" width="13.14"/>
    <col collapsed="false" customWidth="true" hidden="false" outlineLevel="0" max="3" min="3" style="0" width="18.69"/>
    <col collapsed="false" customWidth="true" hidden="false" outlineLevel="0" max="4" min="4" style="67" width="18.58"/>
    <col collapsed="false" customWidth="true" hidden="false" outlineLevel="0" max="5" min="5" style="67" width="13.14"/>
    <col collapsed="false" customWidth="true" hidden="false" outlineLevel="0" max="6" min="6" style="0" width="18.69"/>
    <col collapsed="false" customWidth="true" hidden="false" outlineLevel="0" max="7" min="7" style="0" width="14.65"/>
    <col collapsed="false" customWidth="true" hidden="false" outlineLevel="0" max="8" min="8" style="0" width="12.37"/>
    <col collapsed="false" customWidth="true" hidden="false" outlineLevel="0" max="11" min="11" style="0" width="14.65"/>
  </cols>
  <sheetData>
    <row r="1" customFormat="false" ht="12.8" hidden="false" customHeight="false" outlineLevel="0" collapsed="false">
      <c r="F1" s="0" t="s">
        <v>372</v>
      </c>
      <c r="G1" s="0" t="str">
        <f aca="false" t="array" ref="G1:Y5">TRANSPOSE(OperationRes!A5:E23)</f>
        <v>Cat</v>
      </c>
      <c r="H1" s="0" t="str">
        <v>Mat</v>
      </c>
      <c r="I1" s="0" t="str">
        <v>Mat</v>
      </c>
      <c r="J1" s="0" t="str">
        <v>OutS</v>
      </c>
      <c r="K1" s="0" t="str">
        <v>Serv</v>
      </c>
      <c r="L1" s="0" t="str">
        <v>Wrk</v>
      </c>
      <c r="M1" s="0" t="str">
        <v>Wrk</v>
      </c>
      <c r="N1" s="0" t="str">
        <v>Wrk</v>
      </c>
      <c r="O1" s="0" t="str">
        <v>Wrk</v>
      </c>
      <c r="P1" s="0" t="str">
        <v>Wrk</v>
      </c>
      <c r="Q1" s="0" t="str">
        <v>Wrk</v>
      </c>
      <c r="R1" s="0" t="str">
        <v>Wrk</v>
      </c>
      <c r="S1" s="0" t="str">
        <v>Wrk</v>
      </c>
      <c r="T1" s="0" t="str">
        <v>Wrk</v>
      </c>
      <c r="U1" s="0" t="str">
        <v>Wrk</v>
      </c>
      <c r="V1" s="0" t="str">
        <v>Wrk</v>
      </c>
      <c r="W1" s="0" t="str">
        <v>Wrk</v>
      </c>
      <c r="X1" s="0" t="str">
        <v>Wrk</v>
      </c>
      <c r="Y1" s="0" t="str">
        <v>Wrk</v>
      </c>
    </row>
    <row r="2" customFormat="false" ht="12.8" hidden="false" customHeight="false" outlineLevel="0" collapsed="false">
      <c r="F2" s="67"/>
      <c r="G2" s="0" t="str">
        <v>Id</v>
      </c>
      <c r="H2" s="0" t="str">
        <v>Mat.0</v>
      </c>
      <c r="I2" s="0" t="str">
        <v>Mat.1</v>
      </c>
      <c r="J2" s="0" t="str">
        <v>OutS.1</v>
      </c>
      <c r="K2" s="0" t="str">
        <v>Serv.1</v>
      </c>
      <c r="L2" s="0" t="str">
        <v>Wrk.1.1</v>
      </c>
      <c r="M2" s="0" t="str">
        <v>Wrk.1.2</v>
      </c>
      <c r="N2" s="0" t="str">
        <v>Wrk.1.3</v>
      </c>
      <c r="O2" s="0" t="str">
        <v>Wrk.1.4</v>
      </c>
      <c r="P2" s="0" t="str">
        <v>Wrk.1.5</v>
      </c>
      <c r="Q2" s="0" t="str">
        <v>Wrk.1.6</v>
      </c>
      <c r="R2" s="0" t="str">
        <v>Wrk.1.7</v>
      </c>
      <c r="S2" s="0" t="str">
        <v>Wrk.2.1</v>
      </c>
      <c r="T2" s="0" t="str">
        <v>Wrk.2.2</v>
      </c>
      <c r="U2" s="0" t="str">
        <v>Wrk.2.3</v>
      </c>
      <c r="V2" s="0" t="str">
        <v>Wrk.2.4</v>
      </c>
      <c r="W2" s="0" t="str">
        <v>Wrk.2.5</v>
      </c>
      <c r="X2" s="0" t="str">
        <v>Wrk.2.6</v>
      </c>
      <c r="Y2" s="0" t="str">
        <v>Wrk.2.7</v>
      </c>
    </row>
    <row r="3" customFormat="false" ht="12.8" hidden="false" customHeight="false" outlineLevel="0" collapsed="false">
      <c r="F3" s="67"/>
      <c r="G3" s="0" t="str">
        <v>label</v>
      </c>
      <c r="H3" s="0" t="str">
        <v>Direct Materials</v>
      </c>
      <c r="I3" s="0" t="str">
        <v>Indirect Materials</v>
      </c>
      <c r="J3" s="0" t="str">
        <v>Engineering Outsourced</v>
      </c>
      <c r="K3" s="0" t="str">
        <v>Adminstrative Services</v>
      </c>
      <c r="L3" s="0" t="str">
        <v>IT Labour</v>
      </c>
      <c r="M3" s="0" t="str">
        <v>IT Skilled W</v>
      </c>
      <c r="N3" s="0" t="str">
        <v>IT Professional</v>
      </c>
      <c r="O3" s="0" t="str">
        <v>IT Sr. Professional</v>
      </c>
      <c r="P3" s="0" t="str">
        <v>IT Manager</v>
      </c>
      <c r="Q3" s="0" t="str">
        <v>IT Sr. Manager</v>
      </c>
      <c r="R3" s="0" t="str">
        <v>IT Chief Officer</v>
      </c>
      <c r="S3" s="0" t="str">
        <v>IN Labour</v>
      </c>
      <c r="T3" s="0" t="str">
        <v>IN Skilled W</v>
      </c>
      <c r="U3" s="0" t="str">
        <v>IN Professional</v>
      </c>
      <c r="V3" s="0" t="str">
        <v>IN Sr. Professional</v>
      </c>
      <c r="W3" s="0" t="str">
        <v>IN Manager</v>
      </c>
      <c r="X3" s="0" t="str">
        <v>IN Sr. Manager</v>
      </c>
      <c r="Y3" s="0" t="str">
        <v>IN Chief Officer</v>
      </c>
    </row>
    <row r="4" customFormat="false" ht="12.8" hidden="false" customHeight="false" outlineLevel="0" collapsed="false">
      <c r="F4" s="67"/>
      <c r="G4" s="0" t="str">
        <v>u_o_m</v>
      </c>
      <c r="H4" s="0" t="str">
        <v>€</v>
      </c>
      <c r="I4" s="0" t="str">
        <v>€</v>
      </c>
      <c r="J4" s="0" t="str">
        <v>€</v>
      </c>
      <c r="K4" s="0" t="str">
        <v>€</v>
      </c>
      <c r="L4" s="0" t="str">
        <v>hr</v>
      </c>
      <c r="M4" s="0" t="str">
        <v>hr</v>
      </c>
      <c r="N4" s="0" t="str">
        <v>hr</v>
      </c>
      <c r="O4" s="0" t="str">
        <v>hr</v>
      </c>
      <c r="P4" s="0" t="str">
        <v>hr</v>
      </c>
      <c r="Q4" s="0" t="str">
        <v>hr</v>
      </c>
      <c r="R4" s="0" t="str">
        <v>hr</v>
      </c>
      <c r="S4" s="0" t="str">
        <v>hr</v>
      </c>
      <c r="T4" s="0" t="str">
        <v>hr</v>
      </c>
      <c r="U4" s="0" t="str">
        <v>hr</v>
      </c>
      <c r="V4" s="0" t="str">
        <v>hr</v>
      </c>
      <c r="W4" s="0" t="str">
        <v>hr</v>
      </c>
      <c r="X4" s="0" t="str">
        <v>hr</v>
      </c>
      <c r="Y4" s="0" t="str">
        <v>hr</v>
      </c>
    </row>
    <row r="5" customFormat="false" ht="12.8" hidden="false" customHeight="false" outlineLevel="0" collapsed="false">
      <c r="F5" s="67"/>
      <c r="G5" s="0" t="str">
        <v>u_cost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33.6</v>
      </c>
      <c r="M5" s="0" t="n">
        <v>42</v>
      </c>
      <c r="N5" s="0" t="n">
        <v>36.75</v>
      </c>
      <c r="O5" s="0" t="n">
        <v>63</v>
      </c>
      <c r="P5" s="0" t="n">
        <v>73.5</v>
      </c>
      <c r="Q5" s="0" t="n">
        <v>105</v>
      </c>
      <c r="R5" s="0" t="n">
        <v>262.5</v>
      </c>
      <c r="S5" s="0" t="n">
        <v>2.5</v>
      </c>
      <c r="T5" s="0" t="n">
        <v>10</v>
      </c>
      <c r="U5" s="0" t="n">
        <v>18.75</v>
      </c>
      <c r="V5" s="0" t="n">
        <v>31.25</v>
      </c>
      <c r="W5" s="0" t="n">
        <v>37.5</v>
      </c>
      <c r="X5" s="0" t="n">
        <v>68.75</v>
      </c>
      <c r="Y5" s="0" t="n">
        <v>175</v>
      </c>
    </row>
    <row r="6" customFormat="false" ht="12.8" hidden="false" customHeight="false" outlineLevel="0" collapsed="false">
      <c r="F6" s="67"/>
      <c r="G6" s="69" t="s">
        <v>97</v>
      </c>
      <c r="H6" s="0" t="n">
        <v>1</v>
      </c>
      <c r="I6" s="0" t="n">
        <v>1</v>
      </c>
      <c r="J6" s="0" t="n">
        <v>1</v>
      </c>
      <c r="K6" s="0" t="n">
        <v>1</v>
      </c>
      <c r="S6" s="0" t="n">
        <v>2496</v>
      </c>
      <c r="T6" s="0" t="n">
        <v>2496</v>
      </c>
      <c r="U6" s="0" t="n">
        <v>2496</v>
      </c>
      <c r="V6" s="0" t="n">
        <v>2496</v>
      </c>
      <c r="W6" s="0" t="n">
        <v>2496</v>
      </c>
      <c r="X6" s="0" t="n">
        <v>2496</v>
      </c>
      <c r="Y6" s="0" t="n">
        <v>2496</v>
      </c>
    </row>
    <row r="7" customFormat="false" ht="12.8" hidden="false" customHeight="false" outlineLevel="0" collapsed="false">
      <c r="F7" s="67"/>
      <c r="G7" s="0" t="s">
        <v>410</v>
      </c>
      <c r="H7" s="49" t="n">
        <f aca="false">H5*H6</f>
        <v>1</v>
      </c>
      <c r="I7" s="49" t="n">
        <f aca="false">I5*I6</f>
        <v>1</v>
      </c>
      <c r="J7" s="49" t="n">
        <f aca="false">J5*J6</f>
        <v>1</v>
      </c>
      <c r="K7" s="49" t="n">
        <f aca="false">K5*K6</f>
        <v>1</v>
      </c>
      <c r="L7" s="49" t="n">
        <f aca="false">L5*L6</f>
        <v>0</v>
      </c>
      <c r="M7" s="49" t="n">
        <f aca="false">M5*M6</f>
        <v>0</v>
      </c>
      <c r="N7" s="49" t="n">
        <f aca="false">N5*N6</f>
        <v>0</v>
      </c>
      <c r="O7" s="49" t="n">
        <f aca="false">O5*O6</f>
        <v>0</v>
      </c>
      <c r="P7" s="49" t="n">
        <f aca="false">P5*P6</f>
        <v>0</v>
      </c>
      <c r="Q7" s="49" t="n">
        <f aca="false">Q5*Q6</f>
        <v>0</v>
      </c>
      <c r="R7" s="49" t="n">
        <f aca="false">R5*R6</f>
        <v>0</v>
      </c>
      <c r="S7" s="49" t="n">
        <f aca="false">S5*S6</f>
        <v>6240</v>
      </c>
      <c r="T7" s="49" t="n">
        <f aca="false">T5*T6</f>
        <v>24960</v>
      </c>
      <c r="U7" s="49" t="n">
        <f aca="false">U5*U6</f>
        <v>46800</v>
      </c>
      <c r="V7" s="49" t="n">
        <f aca="false">V5*V6</f>
        <v>78000</v>
      </c>
      <c r="W7" s="49" t="n">
        <f aca="false">W5*W6</f>
        <v>93600</v>
      </c>
      <c r="X7" s="49" t="n">
        <f aca="false">X5*X6</f>
        <v>171600</v>
      </c>
      <c r="Y7" s="49" t="n">
        <f aca="false">Y5*Y6</f>
        <v>436800</v>
      </c>
    </row>
    <row r="8" customFormat="false" ht="12.8" hidden="false" customHeight="false" outlineLevel="0" collapsed="false">
      <c r="A8" s="0" t="s">
        <v>378</v>
      </c>
      <c r="D8" s="0"/>
      <c r="E8" s="47" t="s">
        <v>379</v>
      </c>
      <c r="G8" s="69" t="s">
        <v>380</v>
      </c>
      <c r="H8" s="30" t="n">
        <f aca="false">SUM(H11:H22)*H6</f>
        <v>0</v>
      </c>
      <c r="I8" s="30" t="n">
        <f aca="false">SUM(I11:I22)*I6</f>
        <v>0</v>
      </c>
      <c r="J8" s="30" t="n">
        <f aca="false">SUM(J11:J22)*J6</f>
        <v>0</v>
      </c>
      <c r="K8" s="30" t="n">
        <f aca="false">SUM(K11:K22)*K6</f>
        <v>6100000</v>
      </c>
      <c r="L8" s="30"/>
      <c r="M8" s="30"/>
      <c r="N8" s="30"/>
      <c r="O8" s="30"/>
      <c r="P8" s="30"/>
      <c r="Q8" s="30"/>
      <c r="R8" s="30"/>
      <c r="S8" s="30" t="n">
        <f aca="false">SUM(S11:S22)*S6</f>
        <v>12480</v>
      </c>
      <c r="T8" s="30" t="n">
        <f aca="false">SUM(T11:T22)*T6</f>
        <v>12480</v>
      </c>
      <c r="U8" s="30" t="n">
        <f aca="false">SUM(U11:U22)*U6</f>
        <v>67392</v>
      </c>
      <c r="V8" s="30" t="n">
        <f aca="false">SUM(V11:V22)*V6</f>
        <v>34944</v>
      </c>
      <c r="W8" s="30" t="n">
        <f aca="false">SUM(W11:W22)*W6</f>
        <v>4992</v>
      </c>
      <c r="X8" s="30" t="n">
        <f aca="false">SUM(X11:X22)*X6</f>
        <v>19968</v>
      </c>
      <c r="Y8" s="30" t="n">
        <f aca="false">SUM(Y11:Y22)*Y6</f>
        <v>17472</v>
      </c>
    </row>
    <row r="9" s="71" customFormat="true" ht="12.8" hidden="false" customHeight="false" outlineLevel="0" collapsed="false">
      <c r="A9" s="37"/>
      <c r="B9" s="38"/>
      <c r="D9" s="72" t="s">
        <v>9</v>
      </c>
      <c r="E9" s="72"/>
      <c r="F9" s="72"/>
      <c r="G9" s="69" t="s">
        <v>382</v>
      </c>
      <c r="H9" s="75" t="n">
        <f aca="false">H5*H8</f>
        <v>0</v>
      </c>
      <c r="I9" s="75" t="n">
        <f aca="false">I5*I8</f>
        <v>0</v>
      </c>
      <c r="J9" s="75" t="n">
        <f aca="false">J5*J8</f>
        <v>0</v>
      </c>
      <c r="K9" s="75" t="n">
        <f aca="false">K5*K8</f>
        <v>6100000</v>
      </c>
      <c r="L9" s="75" t="n">
        <f aca="false">L5*L8</f>
        <v>0</v>
      </c>
      <c r="M9" s="75" t="n">
        <f aca="false">M5*M8</f>
        <v>0</v>
      </c>
      <c r="N9" s="75" t="n">
        <f aca="false">N5*N8</f>
        <v>0</v>
      </c>
      <c r="O9" s="75" t="n">
        <f aca="false">O5*O8</f>
        <v>0</v>
      </c>
      <c r="P9" s="75" t="n">
        <f aca="false">P5*P8</f>
        <v>0</v>
      </c>
      <c r="Q9" s="75" t="n">
        <f aca="false">Q5*Q8</f>
        <v>0</v>
      </c>
      <c r="R9" s="75" t="n">
        <f aca="false">R5*R8</f>
        <v>0</v>
      </c>
      <c r="S9" s="75" t="n">
        <f aca="false">S5*S8</f>
        <v>31200</v>
      </c>
      <c r="T9" s="75" t="n">
        <f aca="false">T5*T8</f>
        <v>124800</v>
      </c>
      <c r="U9" s="75" t="n">
        <f aca="false">U5*U8</f>
        <v>1263600</v>
      </c>
      <c r="V9" s="75" t="n">
        <f aca="false">V5*V8</f>
        <v>1092000</v>
      </c>
      <c r="W9" s="75" t="n">
        <f aca="false">W5*W8</f>
        <v>187200</v>
      </c>
      <c r="X9" s="75" t="n">
        <f aca="false">X5*X8</f>
        <v>1372800</v>
      </c>
      <c r="Y9" s="75" t="n">
        <f aca="false">Y5*Y8</f>
        <v>3057600</v>
      </c>
      <c r="Z9" s="0"/>
      <c r="AA9" s="0"/>
      <c r="AB9" s="0"/>
      <c r="AC9" s="0"/>
      <c r="AD9" s="0"/>
      <c r="AE9" s="0"/>
      <c r="AF9" s="0"/>
      <c r="AMJ9" s="0"/>
    </row>
    <row r="10" s="71" customFormat="true" ht="12.8" hidden="false" customHeight="false" outlineLevel="0" collapsed="false">
      <c r="A10" s="37"/>
      <c r="B10" s="38"/>
      <c r="D10" s="72"/>
      <c r="E10" s="72"/>
      <c r="F10" s="72"/>
      <c r="G10" s="69" t="s">
        <v>411</v>
      </c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88" t="n">
        <f aca="false">SUM(S12:S22)</f>
        <v>5</v>
      </c>
      <c r="T10" s="88" t="n">
        <f aca="false">SUM(T12:T22)</f>
        <v>5</v>
      </c>
      <c r="U10" s="88" t="n">
        <f aca="false">SUM(U12:U22)</f>
        <v>27</v>
      </c>
      <c r="V10" s="88" t="n">
        <f aca="false">SUM(V12:V22)</f>
        <v>14</v>
      </c>
      <c r="W10" s="88" t="n">
        <f aca="false">SUM(W12:W22)</f>
        <v>2</v>
      </c>
      <c r="X10" s="88" t="n">
        <f aca="false">SUM(X12:X22)</f>
        <v>8</v>
      </c>
      <c r="Y10" s="88" t="n">
        <f aca="false">SUM(Y12:Y22)</f>
        <v>7</v>
      </c>
      <c r="Z10" s="0"/>
      <c r="AA10" s="0"/>
      <c r="AB10" s="0"/>
      <c r="AC10" s="0"/>
      <c r="AD10" s="0"/>
      <c r="AE10" s="0"/>
      <c r="AF10" s="0"/>
      <c r="AMJ10" s="0"/>
    </row>
    <row r="11" customFormat="false" ht="12.8" hidden="false" customHeight="false" outlineLevel="0" collapsed="false">
      <c r="A11" s="37" t="s">
        <v>85</v>
      </c>
      <c r="B11" s="38" t="str">
        <f aca="false">VLOOKUP(A11,CoA,2,TRUE())</f>
        <v>Selling, General And Administrative</v>
      </c>
      <c r="E11" s="0"/>
      <c r="F11" s="89"/>
      <c r="G11" s="90"/>
      <c r="S11" s="89"/>
    </row>
    <row r="12" customFormat="false" ht="12.8" hidden="false" customHeight="false" outlineLevel="0" collapsed="false">
      <c r="C12" s="0" t="s">
        <v>11</v>
      </c>
      <c r="D12" s="41" t="n">
        <f aca="false">SUM(G12:G15)</f>
        <v>7354800</v>
      </c>
      <c r="E12" s="0" t="s">
        <v>412</v>
      </c>
      <c r="F12" s="0" t="s">
        <v>392</v>
      </c>
      <c r="G12" s="90" t="n">
        <f aca="false">SUMPRODUCT(H12:AF12,H$7:AF$7)</f>
        <v>577200</v>
      </c>
      <c r="U12" s="0" t="n">
        <v>3</v>
      </c>
      <c r="Y12" s="0" t="n">
        <v>1</v>
      </c>
    </row>
    <row r="13" customFormat="false" ht="12.8" hidden="false" customHeight="false" outlineLevel="0" collapsed="false">
      <c r="F13" s="0" t="s">
        <v>413</v>
      </c>
      <c r="G13" s="90" t="n">
        <f aca="false">SUMPRODUCT(H13:AF13,H$7:AF$7)</f>
        <v>171600</v>
      </c>
      <c r="X13" s="0" t="n">
        <v>1</v>
      </c>
    </row>
    <row r="14" customFormat="false" ht="12.8" hidden="false" customHeight="false" outlineLevel="0" collapsed="false">
      <c r="F14" s="0" t="s">
        <v>414</v>
      </c>
      <c r="G14" s="90" t="n">
        <f aca="false">SUMPRODUCT(H14:AF14,H$7:AF$7)</f>
        <v>2106000</v>
      </c>
      <c r="U14" s="0" t="n">
        <v>10</v>
      </c>
      <c r="V14" s="0" t="n">
        <v>10</v>
      </c>
      <c r="X14" s="0" t="n">
        <v>5</v>
      </c>
    </row>
    <row r="15" customFormat="false" ht="12.8" hidden="false" customHeight="false" outlineLevel="0" collapsed="false">
      <c r="A15" s="37"/>
      <c r="B15" s="38"/>
      <c r="E15" s="0"/>
      <c r="F15" s="89" t="s">
        <v>415</v>
      </c>
      <c r="G15" s="90" t="n">
        <f aca="false">SUMPRODUCT(H15:AF15,H$7:AF$7)</f>
        <v>4500000</v>
      </c>
      <c r="K15" s="0" t="n">
        <f aca="false">+4500000</f>
        <v>4500000</v>
      </c>
      <c r="S15" s="89"/>
    </row>
    <row r="16" customFormat="false" ht="12.8" hidden="false" customHeight="false" outlineLevel="0" collapsed="false">
      <c r="C16" s="0" t="s">
        <v>12</v>
      </c>
      <c r="D16" s="41" t="n">
        <f aca="false">SUM(G16:G18)</f>
        <v>4267600</v>
      </c>
      <c r="E16" s="0" t="s">
        <v>416</v>
      </c>
      <c r="F16" s="89" t="s">
        <v>417</v>
      </c>
      <c r="G16" s="90" t="n">
        <f aca="false">SUMPRODUCT(H16:AF16,H$7:AF$7)</f>
        <v>2184000</v>
      </c>
      <c r="S16" s="89"/>
      <c r="Y16" s="0" t="n">
        <v>5</v>
      </c>
    </row>
    <row r="17" customFormat="false" ht="12.8" hidden="false" customHeight="false" outlineLevel="0" collapsed="false">
      <c r="E17" s="0"/>
      <c r="F17" s="89" t="s">
        <v>277</v>
      </c>
      <c r="G17" s="90" t="n">
        <f aca="false">SUMPRODUCT(H17:AF17,H$7:AF$7)</f>
        <v>1600000</v>
      </c>
      <c r="K17" s="89" t="n">
        <f aca="false">1600000</f>
        <v>1600000</v>
      </c>
      <c r="L17" s="89"/>
      <c r="M17" s="89"/>
      <c r="N17" s="89"/>
      <c r="O17" s="89"/>
      <c r="P17" s="89"/>
      <c r="Q17" s="89"/>
      <c r="R17" s="89"/>
    </row>
    <row r="18" customFormat="false" ht="12.8" hidden="false" customHeight="false" outlineLevel="0" collapsed="false">
      <c r="E18" s="0" t="s">
        <v>418</v>
      </c>
      <c r="F18" s="89"/>
      <c r="G18" s="90" t="n">
        <f aca="false">SUMPRODUCT(H18:AF18,H$7:AF$7)</f>
        <v>483600</v>
      </c>
      <c r="S18" s="89" t="n">
        <v>5</v>
      </c>
      <c r="T18" s="0" t="n">
        <v>5</v>
      </c>
      <c r="U18" s="0" t="n">
        <v>5</v>
      </c>
      <c r="W18" s="0" t="n">
        <v>1</v>
      </c>
    </row>
    <row r="19" customFormat="false" ht="12.8" hidden="false" customHeight="false" outlineLevel="0" collapsed="false">
      <c r="C19" s="0" t="s">
        <v>13</v>
      </c>
      <c r="D19" s="41" t="n">
        <f aca="false">SUM(G19:G22)</f>
        <v>1606800</v>
      </c>
      <c r="E19" s="0" t="s">
        <v>419</v>
      </c>
      <c r="F19" s="0" t="s">
        <v>420</v>
      </c>
      <c r="G19" s="90" t="n">
        <f aca="false">SUMPRODUCT(H19:AF19,H$7:AF$7)</f>
        <v>436800</v>
      </c>
      <c r="Y19" s="0" t="n">
        <v>1</v>
      </c>
    </row>
    <row r="20" customFormat="false" ht="12.8" hidden="false" customHeight="false" outlineLevel="0" collapsed="false">
      <c r="E20" s="0"/>
      <c r="F20" s="0" t="s">
        <v>421</v>
      </c>
      <c r="G20" s="90" t="n">
        <f aca="false">SUMPRODUCT(H20:AF20,H$7:AF$7)</f>
        <v>514800</v>
      </c>
      <c r="U20" s="0" t="n">
        <v>4</v>
      </c>
      <c r="V20" s="0" t="n">
        <v>2</v>
      </c>
      <c r="X20" s="0" t="n">
        <v>1</v>
      </c>
    </row>
    <row r="21" customFormat="false" ht="12.8" hidden="false" customHeight="false" outlineLevel="0" collapsed="false">
      <c r="E21" s="0"/>
      <c r="F21" s="0" t="s">
        <v>422</v>
      </c>
      <c r="G21" s="90" t="n">
        <f aca="false">SUMPRODUCT(H21:AF21,H$7:AF$7)</f>
        <v>468000</v>
      </c>
      <c r="U21" s="0" t="n">
        <v>3</v>
      </c>
      <c r="V21" s="0" t="n">
        <v>2</v>
      </c>
      <c r="X21" s="0" t="n">
        <v>1</v>
      </c>
    </row>
    <row r="22" customFormat="false" ht="12.8" hidden="false" customHeight="false" outlineLevel="0" collapsed="false">
      <c r="E22" s="0"/>
      <c r="F22" s="0" t="s">
        <v>423</v>
      </c>
      <c r="G22" s="90" t="n">
        <f aca="false">SUMPRODUCT(H22:AF22,H$7:AF$7)</f>
        <v>187200</v>
      </c>
      <c r="U22" s="0" t="n">
        <v>2</v>
      </c>
      <c r="W22" s="0" t="n">
        <v>1</v>
      </c>
    </row>
    <row r="25" customFormat="false" ht="12.8" hidden="false" customHeight="false" outlineLevel="0" collapsed="false">
      <c r="E25" s="0"/>
    </row>
    <row r="28" customFormat="false" ht="12.8" hidden="false" customHeight="false" outlineLevel="0" collapsed="false">
      <c r="E28" s="0"/>
      <c r="F28" s="89"/>
    </row>
    <row r="29" customFormat="false" ht="12.8" hidden="false" customHeight="false" outlineLevel="0" collapsed="false">
      <c r="E29" s="0"/>
      <c r="F29" s="89"/>
    </row>
    <row r="30" customFormat="false" ht="12.8" hidden="false" customHeight="false" outlineLevel="0" collapsed="false">
      <c r="E30" s="0"/>
      <c r="F30" s="89"/>
    </row>
    <row r="31" customFormat="false" ht="12.8" hidden="false" customHeight="false" outlineLevel="0" collapsed="false">
      <c r="E31" s="0"/>
      <c r="F31" s="89"/>
    </row>
    <row r="32" customFormat="false" ht="12.8" hidden="false" customHeight="false" outlineLevel="0" collapsed="false">
      <c r="E32" s="0"/>
    </row>
    <row r="33" customFormat="false" ht="12.8" hidden="false" customHeight="false" outlineLevel="0" collapsed="false">
      <c r="E33" s="0"/>
    </row>
    <row r="34" customFormat="false" ht="12.8" hidden="false" customHeight="false" outlineLevel="0" collapsed="false">
      <c r="E34" s="0"/>
    </row>
    <row r="35" customFormat="false" ht="12.8" hidden="false" customHeight="false" outlineLevel="0" collapsed="false">
      <c r="E3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4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O29" activeCellId="0" sqref="O29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20.88"/>
    <col collapsed="false" customWidth="true" hidden="false" outlineLevel="0" max="4" min="4" style="70" width="7.22"/>
    <col collapsed="false" customWidth="true" hidden="false" outlineLevel="0" max="6" min="6" style="91" width="11.57"/>
    <col collapsed="false" customWidth="false" hidden="false" outlineLevel="0" max="7" min="7" style="91" width="11.64"/>
    <col collapsed="false" customWidth="true" hidden="false" outlineLevel="0" max="11" min="9" style="92" width="18.06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F1" s="0" t="s">
        <v>424</v>
      </c>
      <c r="G1" s="0"/>
      <c r="H1" s="92"/>
      <c r="K1" s="0"/>
    </row>
    <row r="2" customFormat="false" ht="12.8" hidden="false" customHeight="false" outlineLevel="0" collapsed="false">
      <c r="F2" s="93" t="s">
        <v>425</v>
      </c>
      <c r="G2" s="93"/>
      <c r="H2" s="94" t="s">
        <v>280</v>
      </c>
      <c r="I2" s="94" t="s">
        <v>282</v>
      </c>
      <c r="J2" s="94" t="s">
        <v>284</v>
      </c>
      <c r="K2" s="0"/>
      <c r="L2" s="12" t="n">
        <v>2024</v>
      </c>
      <c r="M2" s="12" t="n">
        <v>2025</v>
      </c>
      <c r="N2" s="12" t="n">
        <v>2026</v>
      </c>
      <c r="O2" s="12" t="n">
        <v>2027</v>
      </c>
      <c r="P2" s="12" t="n">
        <v>2028</v>
      </c>
      <c r="Q2" s="12" t="n">
        <v>2029</v>
      </c>
      <c r="R2" s="12" t="n">
        <v>2030</v>
      </c>
      <c r="S2" s="12" t="n">
        <v>2031</v>
      </c>
      <c r="T2" s="12" t="n">
        <v>2032</v>
      </c>
      <c r="U2" s="12" t="n">
        <v>2033</v>
      </c>
      <c r="V2" s="12" t="n">
        <v>2034</v>
      </c>
    </row>
    <row r="3" s="95" customFormat="true" ht="46.25" hidden="false" customHeight="false" outlineLevel="0" collapsed="false">
      <c r="D3" s="96"/>
      <c r="F3" s="97" t="s">
        <v>426</v>
      </c>
      <c r="G3" s="97" t="s">
        <v>427</v>
      </c>
      <c r="H3" s="98" t="str">
        <f aca="false">VLOOKUP(H2,CoA,2,TRUE())</f>
        <v>Material And Merchandise</v>
      </c>
      <c r="I3" s="98" t="str">
        <f aca="false">VLOOKUP(I2,CoA,2,TRUE())</f>
        <v>Employee Benefits</v>
      </c>
      <c r="J3" s="98" t="str">
        <f aca="false">VLOOKUP(J2,CoA,2,TRUE())</f>
        <v>Services</v>
      </c>
      <c r="K3" s="95" t="s">
        <v>428</v>
      </c>
      <c r="L3" s="99" t="n">
        <f aca="false">+Plan!I147</f>
        <v>224439.5712</v>
      </c>
      <c r="M3" s="99" t="n">
        <f aca="false">+Plan!J147</f>
        <v>240832.637480448</v>
      </c>
      <c r="N3" s="99" t="n">
        <f aca="false">+Plan!K147</f>
        <v>258423.05332202</v>
      </c>
      <c r="O3" s="99" t="n">
        <f aca="false">+Plan!L147</f>
        <v>277298.27313666</v>
      </c>
      <c r="P3" s="99" t="n">
        <f aca="false">+Plan!M147</f>
        <v>297552.139006562</v>
      </c>
      <c r="Q3" s="99" t="n">
        <f aca="false">+Plan!N147</f>
        <v>319285.347239601</v>
      </c>
      <c r="R3" s="99" t="n">
        <f aca="false">+Plan!O147</f>
        <v>342605.949001982</v>
      </c>
      <c r="S3" s="99" t="n">
        <f aca="false">+Plan!P147</f>
        <v>367629.887517087</v>
      </c>
      <c r="T3" s="99" t="n">
        <f aca="false">+Plan!Q147</f>
        <v>394481.574501334</v>
      </c>
      <c r="U3" s="99" t="n">
        <f aca="false">+Plan!R147</f>
        <v>423294.508702912</v>
      </c>
      <c r="V3" s="99" t="n">
        <f aca="false">+Plan!S147</f>
        <v>449280</v>
      </c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K4" s="92" t="s">
        <v>429</v>
      </c>
    </row>
    <row r="5" customFormat="false" ht="12.8" hidden="false" customHeight="false" outlineLevel="0" collapsed="false">
      <c r="A5" s="0" t="s">
        <v>430</v>
      </c>
      <c r="B5" s="0" t="s">
        <v>431</v>
      </c>
      <c r="C5" s="0" t="s">
        <v>426</v>
      </c>
      <c r="D5" s="70" t="s">
        <v>432</v>
      </c>
      <c r="E5" s="0" t="s">
        <v>433</v>
      </c>
      <c r="F5" s="82" t="s">
        <v>434</v>
      </c>
      <c r="G5" s="82"/>
      <c r="K5" s="92" t="str">
        <f aca="false">DirectCosts_IN!$H$7</f>
        <v>work</v>
      </c>
    </row>
    <row r="6" customFormat="false" ht="12.8" hidden="false" customHeight="false" outlineLevel="0" collapsed="false">
      <c r="A6" s="0" t="s">
        <v>435</v>
      </c>
      <c r="B6" s="0" t="s">
        <v>436</v>
      </c>
      <c r="C6" s="0" t="s">
        <v>387</v>
      </c>
      <c r="D6" s="70" t="s">
        <v>437</v>
      </c>
      <c r="E6" s="49" t="n">
        <f aca="false">SUM(H6:J6)*F6</f>
        <v>1</v>
      </c>
      <c r="F6" s="82" t="n">
        <v>1</v>
      </c>
      <c r="G6" s="82" t="n">
        <v>1</v>
      </c>
      <c r="H6" s="92" t="n">
        <v>1</v>
      </c>
      <c r="K6" s="100" t="n">
        <f aca="false">DirectCosts_IN!$I$7</f>
        <v>224.386503067485</v>
      </c>
    </row>
    <row r="7" customFormat="false" ht="12.8" hidden="false" customHeight="false" outlineLevel="0" collapsed="false">
      <c r="A7" s="0" t="s">
        <v>435</v>
      </c>
      <c r="B7" s="0" t="s">
        <v>438</v>
      </c>
      <c r="C7" s="0" t="s">
        <v>439</v>
      </c>
      <c r="D7" s="70" t="s">
        <v>437</v>
      </c>
      <c r="E7" s="49" t="n">
        <f aca="false">SUM(H7:J7)*F7</f>
        <v>1</v>
      </c>
      <c r="F7" s="82" t="n">
        <v>1</v>
      </c>
      <c r="G7" s="82" t="n">
        <v>1</v>
      </c>
      <c r="H7" s="92" t="n">
        <v>1</v>
      </c>
      <c r="K7" s="100" t="n">
        <f aca="false">DirectCosts_IN!$J$7</f>
        <v>10.5751533742331</v>
      </c>
    </row>
    <row r="8" customFormat="false" ht="12.8" hidden="false" customHeight="false" outlineLevel="0" collapsed="false">
      <c r="A8" s="0" t="s">
        <v>440</v>
      </c>
      <c r="B8" s="0" t="s">
        <v>441</v>
      </c>
      <c r="C8" s="0" t="s">
        <v>442</v>
      </c>
      <c r="D8" s="70" t="s">
        <v>437</v>
      </c>
      <c r="E8" s="49" t="n">
        <f aca="false">SUM(H8:J8)*F8</f>
        <v>1</v>
      </c>
      <c r="F8" s="82" t="n">
        <v>1</v>
      </c>
      <c r="G8" s="82" t="n">
        <v>1</v>
      </c>
      <c r="H8" s="92"/>
      <c r="I8" s="94"/>
      <c r="J8" s="92" t="n">
        <v>1</v>
      </c>
      <c r="K8" s="100" t="n">
        <f aca="false">DirectCosts_IN!$K$7</f>
        <v>10.7361963190184</v>
      </c>
    </row>
    <row r="9" customFormat="false" ht="12.8" hidden="false" customHeight="false" outlineLevel="0" collapsed="false">
      <c r="A9" s="0" t="s">
        <v>375</v>
      </c>
      <c r="B9" s="0" t="s">
        <v>376</v>
      </c>
      <c r="C9" s="0" t="s">
        <v>443</v>
      </c>
      <c r="D9" s="70" t="s">
        <v>437</v>
      </c>
      <c r="E9" s="49" t="n">
        <f aca="false">SUM(H9:J9)*F9</f>
        <v>1</v>
      </c>
      <c r="F9" s="82" t="n">
        <v>1</v>
      </c>
      <c r="G9" s="82" t="n">
        <v>1</v>
      </c>
      <c r="H9" s="92"/>
      <c r="I9" s="94"/>
      <c r="J9" s="92" t="n">
        <v>1</v>
      </c>
      <c r="K9" s="100" t="n">
        <f aca="false">DirectCosts_IN!$L$7</f>
        <v>0</v>
      </c>
    </row>
    <row r="10" customFormat="false" ht="12.8" hidden="false" customHeight="false" outlineLevel="0" collapsed="false">
      <c r="A10" s="0" t="s">
        <v>444</v>
      </c>
      <c r="B10" s="0" t="s">
        <v>445</v>
      </c>
      <c r="C10" s="0" t="s">
        <v>446</v>
      </c>
      <c r="D10" s="70" t="s">
        <v>447</v>
      </c>
      <c r="E10" s="49" t="n">
        <f aca="false">SUM(H10:J10)*F10</f>
        <v>33.6</v>
      </c>
      <c r="F10" s="82" t="n">
        <v>1.05</v>
      </c>
      <c r="G10" s="82" t="n">
        <v>1760</v>
      </c>
      <c r="H10" s="92"/>
      <c r="I10" s="94" t="n">
        <v>32</v>
      </c>
      <c r="K10" s="100" t="n">
        <f aca="false">DirectCosts_IN!$M$7</f>
        <v>0</v>
      </c>
    </row>
    <row r="11" customFormat="false" ht="12.8" hidden="false" customHeight="false" outlineLevel="0" collapsed="false">
      <c r="A11" s="0" t="s">
        <v>444</v>
      </c>
      <c r="B11" s="0" t="s">
        <v>448</v>
      </c>
      <c r="C11" s="0" t="s">
        <v>449</v>
      </c>
      <c r="D11" s="70" t="s">
        <v>447</v>
      </c>
      <c r="E11" s="49" t="n">
        <f aca="false">SUM(H11:J11)*F11</f>
        <v>42</v>
      </c>
      <c r="F11" s="82" t="n">
        <v>1.05</v>
      </c>
      <c r="G11" s="82" t="n">
        <v>1760</v>
      </c>
      <c r="H11" s="92"/>
      <c r="I11" s="92" t="n">
        <v>40</v>
      </c>
      <c r="K11" s="100" t="n">
        <f aca="false">DirectCosts_IN!$N$7</f>
        <v>0</v>
      </c>
    </row>
    <row r="12" customFormat="false" ht="12.8" hidden="false" customHeight="false" outlineLevel="0" collapsed="false">
      <c r="A12" s="0" t="s">
        <v>444</v>
      </c>
      <c r="B12" s="0" t="s">
        <v>450</v>
      </c>
      <c r="C12" s="0" t="s">
        <v>451</v>
      </c>
      <c r="D12" s="70" t="s">
        <v>447</v>
      </c>
      <c r="E12" s="49" t="n">
        <f aca="false">SUM(H12:J12)*F12</f>
        <v>36.75</v>
      </c>
      <c r="F12" s="82" t="n">
        <v>1.05</v>
      </c>
      <c r="G12" s="82" t="n">
        <v>1760</v>
      </c>
      <c r="H12" s="92"/>
      <c r="I12" s="92" t="n">
        <v>35</v>
      </c>
      <c r="K12" s="100" t="n">
        <f aca="false">DirectCosts_IN!$O$7</f>
        <v>0</v>
      </c>
    </row>
    <row r="13" customFormat="false" ht="12.8" hidden="false" customHeight="false" outlineLevel="0" collapsed="false">
      <c r="A13" s="0" t="s">
        <v>444</v>
      </c>
      <c r="B13" s="0" t="s">
        <v>452</v>
      </c>
      <c r="C13" s="0" t="s">
        <v>453</v>
      </c>
      <c r="D13" s="70" t="s">
        <v>447</v>
      </c>
      <c r="E13" s="49" t="n">
        <f aca="false">SUM(H13:J13)*F13</f>
        <v>63</v>
      </c>
      <c r="F13" s="82" t="n">
        <v>1.05</v>
      </c>
      <c r="G13" s="82" t="n">
        <v>1760</v>
      </c>
      <c r="H13" s="92"/>
      <c r="I13" s="94" t="n">
        <v>60</v>
      </c>
      <c r="K13" s="100" t="n">
        <f aca="false">DirectCosts_IN!$P$7</f>
        <v>0</v>
      </c>
    </row>
    <row r="14" customFormat="false" ht="12.8" hidden="false" customHeight="false" outlineLevel="0" collapsed="false">
      <c r="A14" s="0" t="s">
        <v>444</v>
      </c>
      <c r="B14" s="0" t="s">
        <v>454</v>
      </c>
      <c r="C14" s="0" t="s">
        <v>455</v>
      </c>
      <c r="D14" s="70" t="s">
        <v>447</v>
      </c>
      <c r="E14" s="49" t="n">
        <f aca="false">SUM(H14:J14)*F14</f>
        <v>73.5</v>
      </c>
      <c r="F14" s="82" t="n">
        <v>1.05</v>
      </c>
      <c r="G14" s="82" t="n">
        <v>1760</v>
      </c>
      <c r="H14" s="92"/>
      <c r="I14" s="92" t="n">
        <v>70</v>
      </c>
      <c r="K14" s="100" t="n">
        <f aca="false">DirectCosts_IN!$Q$7</f>
        <v>0</v>
      </c>
    </row>
    <row r="15" customFormat="false" ht="12.8" hidden="false" customHeight="false" outlineLevel="0" collapsed="false">
      <c r="A15" s="0" t="s">
        <v>444</v>
      </c>
      <c r="B15" s="0" t="s">
        <v>456</v>
      </c>
      <c r="C15" s="0" t="s">
        <v>457</v>
      </c>
      <c r="D15" s="70" t="s">
        <v>447</v>
      </c>
      <c r="E15" s="49" t="n">
        <f aca="false">SUM(H15:J15)*F15</f>
        <v>105</v>
      </c>
      <c r="F15" s="82" t="n">
        <v>1.05</v>
      </c>
      <c r="G15" s="82" t="n">
        <v>1760</v>
      </c>
      <c r="H15" s="92"/>
      <c r="I15" s="94" t="n">
        <v>100</v>
      </c>
      <c r="K15" s="100" t="n">
        <f aca="false">DirectCosts_IN!$R$7</f>
        <v>0</v>
      </c>
    </row>
    <row r="16" customFormat="false" ht="12.8" hidden="false" customHeight="false" outlineLevel="0" collapsed="false">
      <c r="A16" s="0" t="s">
        <v>444</v>
      </c>
      <c r="B16" s="0" t="s">
        <v>458</v>
      </c>
      <c r="C16" s="0" t="s">
        <v>459</v>
      </c>
      <c r="D16" s="70" t="s">
        <v>447</v>
      </c>
      <c r="E16" s="49" t="n">
        <f aca="false">SUM(H16:J16)*F16</f>
        <v>262.5</v>
      </c>
      <c r="F16" s="82" t="n">
        <v>1.05</v>
      </c>
      <c r="G16" s="82" t="n">
        <v>1760</v>
      </c>
      <c r="H16" s="92"/>
      <c r="I16" s="92" t="n">
        <v>250</v>
      </c>
      <c r="K16" s="100" t="n">
        <f aca="false">DirectCosts_IN!$S$7</f>
        <v>0</v>
      </c>
      <c r="L16" s="0" t="s">
        <v>460</v>
      </c>
    </row>
    <row r="17" customFormat="false" ht="12.8" hidden="false" customHeight="false" outlineLevel="0" collapsed="false">
      <c r="A17" s="0" t="s">
        <v>444</v>
      </c>
      <c r="B17" s="0" t="s">
        <v>461</v>
      </c>
      <c r="C17" s="0" t="s">
        <v>462</v>
      </c>
      <c r="D17" s="70" t="s">
        <v>447</v>
      </c>
      <c r="E17" s="49" t="n">
        <f aca="false">SUM(H17:J17)*F17</f>
        <v>2.5</v>
      </c>
      <c r="F17" s="91" t="n">
        <v>1.25</v>
      </c>
      <c r="G17" s="91" t="n">
        <f aca="false">+52*48</f>
        <v>2496</v>
      </c>
      <c r="H17" s="92"/>
      <c r="I17" s="94" t="n">
        <v>2</v>
      </c>
      <c r="K17" s="100" t="n">
        <f aca="false">DirectCosts_IN!$T$7</f>
        <v>0.906993865030674</v>
      </c>
      <c r="L17" s="0" t="n">
        <f aca="false">ROUNDUP( L$3*$K17/$G17*$F17,0)</f>
        <v>102</v>
      </c>
      <c r="M17" s="0" t="n">
        <f aca="false">ROUNDUP( M$3*$K17/$G17*$F17,0)</f>
        <v>110</v>
      </c>
      <c r="N17" s="0" t="n">
        <f aca="false">ROUNDUP( N$3*$K17/$G17*$F17,0)</f>
        <v>118</v>
      </c>
      <c r="O17" s="0" t="n">
        <f aca="false">ROUNDUP( O$3*$K17/$G17*$F17,0)</f>
        <v>126</v>
      </c>
      <c r="P17" s="0" t="n">
        <f aca="false">ROUNDUP( P$3*$K17/$G17*$F17,0)</f>
        <v>136</v>
      </c>
      <c r="Q17" s="0" t="n">
        <f aca="false">ROUNDUP( Q$3*$K17/$G17*$F17,0)</f>
        <v>146</v>
      </c>
      <c r="R17" s="0" t="n">
        <f aca="false">ROUNDUP( R$3*$K17/$G17*$F17,0)</f>
        <v>156</v>
      </c>
      <c r="S17" s="0" t="n">
        <f aca="false">ROUNDUP( S$3*$K17/$G17*$F17,0)</f>
        <v>167</v>
      </c>
      <c r="T17" s="0" t="n">
        <f aca="false">ROUNDUP( T$3*$K17/$G17*$F17,0)</f>
        <v>180</v>
      </c>
      <c r="U17" s="0" t="n">
        <f aca="false">ROUNDUP( U$3*$K17/$G17*$F17,0)</f>
        <v>193</v>
      </c>
      <c r="V17" s="0" t="n">
        <f aca="false">ROUNDUP( V$3*$K17/$G17*$F17,0)</f>
        <v>205</v>
      </c>
    </row>
    <row r="18" customFormat="false" ht="12.8" hidden="false" customHeight="false" outlineLevel="0" collapsed="false">
      <c r="A18" s="0" t="s">
        <v>444</v>
      </c>
      <c r="B18" s="0" t="s">
        <v>463</v>
      </c>
      <c r="C18" s="0" t="s">
        <v>464</v>
      </c>
      <c r="D18" s="70" t="s">
        <v>447</v>
      </c>
      <c r="E18" s="49" t="n">
        <f aca="false">SUM(H18:J18)*F18</f>
        <v>10</v>
      </c>
      <c r="F18" s="91" t="n">
        <v>1.25</v>
      </c>
      <c r="G18" s="91" t="n">
        <f aca="false">+52*48</f>
        <v>2496</v>
      </c>
      <c r="H18" s="92"/>
      <c r="I18" s="92" t="n">
        <v>8</v>
      </c>
      <c r="K18" s="100" t="n">
        <f aca="false">DirectCosts_IN!$U$7</f>
        <v>0.105815950920245</v>
      </c>
      <c r="L18" s="0" t="n">
        <f aca="false">ROUNDUP( L$3*$K18/$G18*$F18,0)</f>
        <v>12</v>
      </c>
      <c r="M18" s="0" t="n">
        <f aca="false">ROUNDUP( M$3*$K18/$G18*$F18,0)</f>
        <v>13</v>
      </c>
      <c r="N18" s="0" t="n">
        <f aca="false">ROUNDUP( N$3*$K18/$G18*$F18,0)</f>
        <v>14</v>
      </c>
      <c r="O18" s="0" t="n">
        <f aca="false">ROUNDUP( O$3*$K18/$G18*$F18,0)</f>
        <v>15</v>
      </c>
      <c r="P18" s="0" t="n">
        <f aca="false">ROUNDUP( P$3*$K18/$G18*$F18,0)</f>
        <v>16</v>
      </c>
      <c r="Q18" s="0" t="n">
        <f aca="false">ROUNDUP( Q$3*$K18/$G18*$F18,0)</f>
        <v>17</v>
      </c>
      <c r="R18" s="0" t="n">
        <f aca="false">ROUNDUP( R$3*$K18/$G18*$F18,0)</f>
        <v>19</v>
      </c>
      <c r="S18" s="0" t="n">
        <f aca="false">ROUNDUP( S$3*$K18/$G18*$F18,0)</f>
        <v>20</v>
      </c>
      <c r="T18" s="0" t="n">
        <f aca="false">ROUNDUP( T$3*$K18/$G18*$F18,0)</f>
        <v>21</v>
      </c>
      <c r="U18" s="0" t="n">
        <f aca="false">ROUNDUP( U$3*$K18/$G18*$F18,0)</f>
        <v>23</v>
      </c>
      <c r="V18" s="0" t="n">
        <f aca="false">ROUNDUP( V$3*$K18/$G18*$F18,0)</f>
        <v>24</v>
      </c>
    </row>
    <row r="19" customFormat="false" ht="12.8" hidden="false" customHeight="false" outlineLevel="0" collapsed="false">
      <c r="A19" s="0" t="s">
        <v>444</v>
      </c>
      <c r="B19" s="0" t="s">
        <v>465</v>
      </c>
      <c r="C19" s="0" t="s">
        <v>466</v>
      </c>
      <c r="D19" s="70" t="s">
        <v>447</v>
      </c>
      <c r="E19" s="49" t="n">
        <f aca="false">SUM(H19:J19)*F19</f>
        <v>18.75</v>
      </c>
      <c r="F19" s="91" t="n">
        <v>1.25</v>
      </c>
      <c r="G19" s="91" t="n">
        <f aca="false">+52*48</f>
        <v>2496</v>
      </c>
      <c r="H19" s="92"/>
      <c r="I19" s="94" t="n">
        <v>15</v>
      </c>
      <c r="K19" s="100" t="n">
        <f aca="false">DirectCosts_IN!$V$7</f>
        <v>0.313668711656441</v>
      </c>
      <c r="L19" s="0" t="n">
        <f aca="false">ROUNDUP( L$3*$K19/$G19*$F19,0)</f>
        <v>36</v>
      </c>
      <c r="M19" s="0" t="n">
        <f aca="false">ROUNDUP( M$3*$K19/$G19*$F19,0)</f>
        <v>38</v>
      </c>
      <c r="N19" s="0" t="n">
        <f aca="false">ROUNDUP( N$3*$K19/$G19*$F19,0)</f>
        <v>41</v>
      </c>
      <c r="O19" s="0" t="n">
        <f aca="false">ROUNDUP( O$3*$K19/$G19*$F19,0)</f>
        <v>44</v>
      </c>
      <c r="P19" s="0" t="n">
        <f aca="false">ROUNDUP( P$3*$K19/$G19*$F19,0)</f>
        <v>47</v>
      </c>
      <c r="Q19" s="0" t="n">
        <f aca="false">ROUNDUP( Q$3*$K19/$G19*$F19,0)</f>
        <v>51</v>
      </c>
      <c r="R19" s="0" t="n">
        <f aca="false">ROUNDUP( R$3*$K19/$G19*$F19,0)</f>
        <v>54</v>
      </c>
      <c r="S19" s="0" t="n">
        <f aca="false">ROUNDUP( S$3*$K19/$G19*$F19,0)</f>
        <v>58</v>
      </c>
      <c r="T19" s="0" t="n">
        <f aca="false">ROUNDUP( T$3*$K19/$G19*$F19,0)</f>
        <v>62</v>
      </c>
      <c r="U19" s="0" t="n">
        <f aca="false">ROUNDUP( U$3*$K19/$G19*$F19,0)</f>
        <v>67</v>
      </c>
      <c r="V19" s="0" t="n">
        <f aca="false">ROUNDUP( V$3*$K19/$G19*$F19,0)</f>
        <v>71</v>
      </c>
    </row>
    <row r="20" customFormat="false" ht="12.8" hidden="false" customHeight="false" outlineLevel="0" collapsed="false">
      <c r="A20" s="0" t="s">
        <v>444</v>
      </c>
      <c r="B20" s="0" t="s">
        <v>467</v>
      </c>
      <c r="C20" s="0" t="s">
        <v>468</v>
      </c>
      <c r="D20" s="70" t="s">
        <v>447</v>
      </c>
      <c r="E20" s="49" t="n">
        <f aca="false">SUM(H20:J20)*F20</f>
        <v>31.25</v>
      </c>
      <c r="F20" s="91" t="n">
        <v>1.25</v>
      </c>
      <c r="G20" s="91" t="n">
        <f aca="false">+52*48</f>
        <v>2496</v>
      </c>
      <c r="H20" s="92"/>
      <c r="I20" s="92" t="n">
        <v>25</v>
      </c>
      <c r="K20" s="100" t="n">
        <f aca="false">DirectCosts_IN!$W$7</f>
        <v>0.0925889570552147</v>
      </c>
      <c r="L20" s="0" t="n">
        <f aca="false">ROUNDUP( L$3*$K20/$G20*$F20,0)</f>
        <v>11</v>
      </c>
      <c r="M20" s="0" t="n">
        <f aca="false">ROUNDUP( M$3*$K20/$G20*$F20,0)</f>
        <v>12</v>
      </c>
      <c r="N20" s="0" t="n">
        <f aca="false">ROUNDUP( N$3*$K20/$G20*$F20,0)</f>
        <v>12</v>
      </c>
      <c r="O20" s="0" t="n">
        <f aca="false">ROUNDUP( O$3*$K20/$G20*$F20,0)</f>
        <v>13</v>
      </c>
      <c r="P20" s="0" t="n">
        <f aca="false">ROUNDUP( P$3*$K20/$G20*$F20,0)</f>
        <v>14</v>
      </c>
      <c r="Q20" s="0" t="n">
        <f aca="false">ROUNDUP( Q$3*$K20/$G20*$F20,0)</f>
        <v>15</v>
      </c>
      <c r="R20" s="0" t="n">
        <f aca="false">ROUNDUP( R$3*$K20/$G20*$F20,0)</f>
        <v>16</v>
      </c>
      <c r="S20" s="0" t="n">
        <f aca="false">ROUNDUP( S$3*$K20/$G20*$F20,0)</f>
        <v>18</v>
      </c>
      <c r="T20" s="0" t="n">
        <f aca="false">ROUNDUP( T$3*$K20/$G20*$F20,0)</f>
        <v>19</v>
      </c>
      <c r="U20" s="0" t="n">
        <f aca="false">ROUNDUP( U$3*$K20/$G20*$F20,0)</f>
        <v>20</v>
      </c>
      <c r="V20" s="0" t="n">
        <f aca="false">ROUNDUP( V$3*$K20/$G20*$F20,0)</f>
        <v>21</v>
      </c>
    </row>
    <row r="21" customFormat="false" ht="12.8" hidden="false" customHeight="false" outlineLevel="0" collapsed="false">
      <c r="A21" s="0" t="s">
        <v>444</v>
      </c>
      <c r="B21" s="0" t="s">
        <v>469</v>
      </c>
      <c r="C21" s="0" t="s">
        <v>470</v>
      </c>
      <c r="D21" s="70" t="s">
        <v>447</v>
      </c>
      <c r="E21" s="49" t="n">
        <f aca="false">SUM(H21:J21)*F21</f>
        <v>37.5</v>
      </c>
      <c r="F21" s="91" t="n">
        <v>1.25</v>
      </c>
      <c r="G21" s="91" t="n">
        <f aca="false">+52*48</f>
        <v>2496</v>
      </c>
      <c r="H21" s="92"/>
      <c r="I21" s="92" t="n">
        <v>30</v>
      </c>
      <c r="K21" s="100" t="n">
        <f aca="false">DirectCosts_IN!$X$7</f>
        <v>0.0188957055214724</v>
      </c>
      <c r="L21" s="0" t="n">
        <f aca="false">ROUNDUP( L$3*$K21/$G21*$F21,0)</f>
        <v>3</v>
      </c>
      <c r="M21" s="0" t="n">
        <f aca="false">ROUNDUP( M$3*$K21/$G21*$F21,0)</f>
        <v>3</v>
      </c>
      <c r="N21" s="0" t="n">
        <f aca="false">ROUNDUP( N$3*$K21/$G21*$F21,0)</f>
        <v>3</v>
      </c>
      <c r="O21" s="0" t="n">
        <f aca="false">ROUNDUP( O$3*$K21/$G21*$F21,0)</f>
        <v>3</v>
      </c>
      <c r="P21" s="0" t="n">
        <f aca="false">ROUNDUP( P$3*$K21/$G21*$F21,0)</f>
        <v>3</v>
      </c>
      <c r="Q21" s="0" t="n">
        <f aca="false">ROUNDUP( Q$3*$K21/$G21*$F21,0)</f>
        <v>4</v>
      </c>
      <c r="R21" s="0" t="n">
        <f aca="false">ROUNDUP( R$3*$K21/$G21*$F21,0)</f>
        <v>4</v>
      </c>
      <c r="S21" s="0" t="n">
        <f aca="false">ROUNDUP( S$3*$K21/$G21*$F21,0)</f>
        <v>4</v>
      </c>
      <c r="T21" s="0" t="n">
        <f aca="false">ROUNDUP( T$3*$K21/$G21*$F21,0)</f>
        <v>4</v>
      </c>
      <c r="U21" s="0" t="n">
        <f aca="false">ROUNDUP( U$3*$K21/$G21*$F21,0)</f>
        <v>5</v>
      </c>
      <c r="V21" s="0" t="n">
        <f aca="false">ROUNDUP( V$3*$K21/$G21*$F21,0)</f>
        <v>5</v>
      </c>
    </row>
    <row r="22" customFormat="false" ht="12.8" hidden="false" customHeight="false" outlineLevel="0" collapsed="false">
      <c r="A22" s="0" t="s">
        <v>444</v>
      </c>
      <c r="B22" s="0" t="s">
        <v>471</v>
      </c>
      <c r="C22" s="0" t="s">
        <v>472</v>
      </c>
      <c r="D22" s="70" t="s">
        <v>447</v>
      </c>
      <c r="E22" s="49" t="n">
        <f aca="false">SUM(H22:J22)*F22</f>
        <v>68.75</v>
      </c>
      <c r="F22" s="91" t="n">
        <v>1.25</v>
      </c>
      <c r="G22" s="91" t="n">
        <f aca="false">+52*48</f>
        <v>2496</v>
      </c>
      <c r="H22" s="92"/>
      <c r="I22" s="92" t="n">
        <v>55</v>
      </c>
      <c r="K22" s="100" t="n">
        <f aca="false">DirectCosts_IN!$Y$7</f>
        <v>0.0132269938650307</v>
      </c>
      <c r="L22" s="0" t="n">
        <f aca="false">ROUNDUP( L$3*$K22/$G22*$F22,0)</f>
        <v>2</v>
      </c>
      <c r="M22" s="0" t="n">
        <f aca="false">ROUNDUP( M$3*$K22/$G22*$F22,0)</f>
        <v>2</v>
      </c>
      <c r="N22" s="0" t="n">
        <f aca="false">ROUNDUP( N$3*$K22/$G22*$F22,0)</f>
        <v>2</v>
      </c>
      <c r="O22" s="0" t="n">
        <f aca="false">ROUNDUP( O$3*$K22/$G22*$F22,0)</f>
        <v>2</v>
      </c>
      <c r="P22" s="0" t="n">
        <f aca="false">ROUNDUP( P$3*$K22/$G22*$F22,0)</f>
        <v>2</v>
      </c>
      <c r="Q22" s="0" t="n">
        <f aca="false">ROUNDUP( Q$3*$K22/$G22*$F22,0)</f>
        <v>3</v>
      </c>
      <c r="R22" s="0" t="n">
        <f aca="false">ROUNDUP( R$3*$K22/$G22*$F22,0)</f>
        <v>3</v>
      </c>
      <c r="S22" s="0" t="n">
        <f aca="false">ROUNDUP( S$3*$K22/$G22*$F22,0)</f>
        <v>3</v>
      </c>
      <c r="T22" s="0" t="n">
        <f aca="false">ROUNDUP( T$3*$K22/$G22*$F22,0)</f>
        <v>3</v>
      </c>
      <c r="U22" s="0" t="n">
        <f aca="false">ROUNDUP( U$3*$K22/$G22*$F22,0)</f>
        <v>3</v>
      </c>
      <c r="V22" s="0" t="n">
        <f aca="false">ROUNDUP( V$3*$K22/$G22*$F22,0)</f>
        <v>3</v>
      </c>
    </row>
    <row r="23" customFormat="false" ht="12.8" hidden="false" customHeight="false" outlineLevel="0" collapsed="false">
      <c r="A23" s="0" t="s">
        <v>444</v>
      </c>
      <c r="B23" s="0" t="s">
        <v>473</v>
      </c>
      <c r="C23" s="0" t="s">
        <v>474</v>
      </c>
      <c r="D23" s="70" t="s">
        <v>447</v>
      </c>
      <c r="E23" s="49" t="n">
        <f aca="false">SUM(H23:J23)*F23</f>
        <v>175</v>
      </c>
      <c r="F23" s="91" t="n">
        <v>1.25</v>
      </c>
      <c r="G23" s="91" t="n">
        <f aca="false">+52*48</f>
        <v>2496</v>
      </c>
      <c r="H23" s="92"/>
      <c r="I23" s="92" t="n">
        <v>140</v>
      </c>
      <c r="K23" s="100" t="n">
        <f aca="false">DirectCosts_IN!$Z$7</f>
        <v>0.00566871165644172</v>
      </c>
      <c r="L23" s="0" t="n">
        <f aca="false">ROUNDUP( L$3*$K23/$G23*$F23,0)</f>
        <v>1</v>
      </c>
      <c r="M23" s="0" t="n">
        <f aca="false">ROUNDUP( M$3*$K23/$G23*$F23,0)</f>
        <v>1</v>
      </c>
      <c r="N23" s="0" t="n">
        <f aca="false">ROUNDUP( N$3*$K23/$G23*$F23,0)</f>
        <v>1</v>
      </c>
      <c r="O23" s="0" t="n">
        <f aca="false">ROUNDUP( O$3*$K23/$G23*$F23,0)</f>
        <v>1</v>
      </c>
      <c r="P23" s="0" t="n">
        <f aca="false">ROUNDUP( P$3*$K23/$G23*$F23,0)</f>
        <v>1</v>
      </c>
      <c r="Q23" s="0" t="n">
        <f aca="false">ROUNDUP( Q$3*$K23/$G23*$F23,0)</f>
        <v>1</v>
      </c>
      <c r="R23" s="0" t="n">
        <f aca="false">ROUNDUP( R$3*$K23/$G23*$F23,0)</f>
        <v>1</v>
      </c>
      <c r="S23" s="0" t="n">
        <f aca="false">ROUNDUP( S$3*$K23/$G23*$F23,0)</f>
        <v>2</v>
      </c>
      <c r="T23" s="0" t="n">
        <f aca="false">ROUNDUP( T$3*$K23/$G23*$F23,0)</f>
        <v>2</v>
      </c>
      <c r="U23" s="0" t="n">
        <f aca="false">ROUNDUP( U$3*$K23/$G23*$F23,0)</f>
        <v>2</v>
      </c>
      <c r="V23" s="0" t="n">
        <f aca="false">ROUNDUP( V$3*$K23/$G23*$F23,0)</f>
        <v>2</v>
      </c>
    </row>
    <row r="24" customFormat="false" ht="12.8" hidden="false" customHeight="false" outlineLevel="0" collapsed="false">
      <c r="E24" s="49"/>
      <c r="H24" s="92"/>
    </row>
    <row r="26" customFormat="false" ht="12.8" hidden="false" customHeight="false" outlineLevel="0" collapsed="false">
      <c r="A26" s="15"/>
      <c r="B26" s="15" t="s">
        <v>475</v>
      </c>
      <c r="C26" s="15" t="s">
        <v>476</v>
      </c>
      <c r="D26" s="101"/>
      <c r="E26" s="15"/>
      <c r="L26" s="0" t="s">
        <v>477</v>
      </c>
    </row>
    <row r="27" customFormat="false" ht="12.8" hidden="false" customHeight="false" outlineLevel="0" collapsed="false">
      <c r="K27" s="92" t="s">
        <v>411</v>
      </c>
    </row>
    <row r="28" customFormat="false" ht="12.8" hidden="false" customHeight="false" outlineLevel="0" collapsed="false">
      <c r="C28" s="0" t="s">
        <v>462</v>
      </c>
      <c r="D28" s="70" t="s">
        <v>447</v>
      </c>
      <c r="E28" s="49" t="n">
        <f aca="false">SUM(H28:J28)*F28</f>
        <v>2.5</v>
      </c>
      <c r="F28" s="91" t="n">
        <v>1.25</v>
      </c>
      <c r="G28" s="91" t="n">
        <f aca="false">+52*48</f>
        <v>2496</v>
      </c>
      <c r="H28" s="92"/>
      <c r="I28" s="94" t="n">
        <v>2</v>
      </c>
      <c r="K28" s="100" t="n">
        <f aca="false">IndirectCosts_IN!$S$10</f>
        <v>5</v>
      </c>
    </row>
    <row r="29" customFormat="false" ht="12.8" hidden="false" customHeight="false" outlineLevel="0" collapsed="false">
      <c r="C29" s="0" t="s">
        <v>464</v>
      </c>
      <c r="D29" s="70" t="s">
        <v>447</v>
      </c>
      <c r="E29" s="49" t="n">
        <f aca="false">SUM(H29:J29)*F29</f>
        <v>10</v>
      </c>
      <c r="F29" s="91" t="n">
        <v>1.25</v>
      </c>
      <c r="G29" s="91" t="n">
        <f aca="false">+52*48</f>
        <v>2496</v>
      </c>
      <c r="H29" s="92"/>
      <c r="I29" s="92" t="n">
        <v>8</v>
      </c>
      <c r="K29" s="100" t="n">
        <f aca="false">IndirectCosts_IN!$T$10</f>
        <v>5</v>
      </c>
    </row>
    <row r="30" customFormat="false" ht="12.8" hidden="false" customHeight="false" outlineLevel="0" collapsed="false">
      <c r="C30" s="0" t="s">
        <v>466</v>
      </c>
      <c r="D30" s="70" t="s">
        <v>447</v>
      </c>
      <c r="E30" s="49" t="n">
        <f aca="false">SUM(H30:J30)*F30</f>
        <v>18.75</v>
      </c>
      <c r="F30" s="91" t="n">
        <v>1.25</v>
      </c>
      <c r="G30" s="91" t="n">
        <f aca="false">+52*48</f>
        <v>2496</v>
      </c>
      <c r="H30" s="92"/>
      <c r="I30" s="94" t="n">
        <v>15</v>
      </c>
      <c r="K30" s="100" t="n">
        <f aca="false">IndirectCosts_IN!$U$10</f>
        <v>27</v>
      </c>
    </row>
    <row r="31" customFormat="false" ht="12.8" hidden="false" customHeight="false" outlineLevel="0" collapsed="false">
      <c r="C31" s="0" t="s">
        <v>468</v>
      </c>
      <c r="D31" s="70" t="s">
        <v>447</v>
      </c>
      <c r="E31" s="49" t="n">
        <f aca="false">SUM(H31:J31)*F31</f>
        <v>31.25</v>
      </c>
      <c r="F31" s="91" t="n">
        <v>1.25</v>
      </c>
      <c r="G31" s="91" t="n">
        <f aca="false">+52*48</f>
        <v>2496</v>
      </c>
      <c r="H31" s="92"/>
      <c r="I31" s="92" t="n">
        <v>25</v>
      </c>
      <c r="K31" s="100" t="n">
        <f aca="false">IndirectCosts_IN!$V$10</f>
        <v>14</v>
      </c>
    </row>
    <row r="32" customFormat="false" ht="12.8" hidden="false" customHeight="false" outlineLevel="0" collapsed="false">
      <c r="C32" s="0" t="s">
        <v>470</v>
      </c>
      <c r="D32" s="70" t="s">
        <v>447</v>
      </c>
      <c r="E32" s="49" t="n">
        <f aca="false">SUM(H32:J32)*F32</f>
        <v>37.5</v>
      </c>
      <c r="F32" s="91" t="n">
        <v>1.25</v>
      </c>
      <c r="G32" s="91" t="n">
        <f aca="false">+52*48</f>
        <v>2496</v>
      </c>
      <c r="H32" s="92"/>
      <c r="I32" s="92" t="n">
        <v>30</v>
      </c>
      <c r="K32" s="100" t="n">
        <f aca="false">IndirectCosts_IN!$W$10</f>
        <v>2</v>
      </c>
    </row>
    <row r="33" customFormat="false" ht="12.8" hidden="false" customHeight="false" outlineLevel="0" collapsed="false">
      <c r="C33" s="0" t="s">
        <v>472</v>
      </c>
      <c r="D33" s="70" t="s">
        <v>447</v>
      </c>
      <c r="E33" s="49" t="n">
        <f aca="false">SUM(H33:J33)*F33</f>
        <v>68.75</v>
      </c>
      <c r="F33" s="91" t="n">
        <v>1.25</v>
      </c>
      <c r="G33" s="91" t="n">
        <f aca="false">+52*48</f>
        <v>2496</v>
      </c>
      <c r="H33" s="92"/>
      <c r="I33" s="92" t="n">
        <v>55</v>
      </c>
      <c r="K33" s="100" t="n">
        <f aca="false">IndirectCosts_IN!$X$10</f>
        <v>8</v>
      </c>
    </row>
    <row r="34" customFormat="false" ht="12.8" hidden="false" customHeight="false" outlineLevel="0" collapsed="false">
      <c r="C34" s="0" t="s">
        <v>474</v>
      </c>
      <c r="D34" s="70" t="s">
        <v>447</v>
      </c>
      <c r="E34" s="49" t="n">
        <f aca="false">SUM(H34:J34)*F34</f>
        <v>175</v>
      </c>
      <c r="F34" s="91" t="n">
        <v>1.25</v>
      </c>
      <c r="G34" s="91" t="n">
        <f aca="false">+52*48</f>
        <v>2496</v>
      </c>
      <c r="H34" s="92"/>
      <c r="I34" s="92" t="n">
        <v>140</v>
      </c>
      <c r="K34" s="100" t="n">
        <f aca="false">IndirectCosts_IN!$Y$10</f>
        <v>7</v>
      </c>
    </row>
    <row r="37" customFormat="false" ht="12.8" hidden="false" customHeight="false" outlineLevel="0" collapsed="false">
      <c r="C37" s="0" t="s">
        <v>478</v>
      </c>
      <c r="D37" s="70" t="s">
        <v>479</v>
      </c>
    </row>
    <row r="38" customFormat="false" ht="12.8" hidden="false" customHeight="false" outlineLevel="0" collapsed="false">
      <c r="C38" s="0" t="s">
        <v>462</v>
      </c>
      <c r="D38" s="102" t="n">
        <f aca="false">+K30+MAX(L17:V17)</f>
        <v>232</v>
      </c>
    </row>
    <row r="39" customFormat="false" ht="12.8" hidden="false" customHeight="false" outlineLevel="0" collapsed="false">
      <c r="C39" s="0" t="s">
        <v>464</v>
      </c>
      <c r="D39" s="102" t="n">
        <f aca="false">+K28+MAX(L18:V18)</f>
        <v>29</v>
      </c>
    </row>
    <row r="40" customFormat="false" ht="12.8" hidden="false" customHeight="false" outlineLevel="0" collapsed="false">
      <c r="C40" s="0" t="s">
        <v>480</v>
      </c>
      <c r="D40" s="0"/>
    </row>
    <row r="41" customFormat="false" ht="12.8" hidden="false" customHeight="false" outlineLevel="0" collapsed="false">
      <c r="B41" s="103"/>
      <c r="C41" s="0" t="s">
        <v>466</v>
      </c>
      <c r="D41" s="102" t="n">
        <f aca="false">+K30+MAX(L19:V19)</f>
        <v>98</v>
      </c>
    </row>
    <row r="42" customFormat="false" ht="12.8" hidden="false" customHeight="false" outlineLevel="0" collapsed="false">
      <c r="B42" s="103"/>
      <c r="C42" s="0" t="s">
        <v>468</v>
      </c>
      <c r="D42" s="102" t="n">
        <f aca="false">+K31+MAX(L20:V20)</f>
        <v>35</v>
      </c>
    </row>
    <row r="43" customFormat="false" ht="12.8" hidden="false" customHeight="false" outlineLevel="0" collapsed="false">
      <c r="B43" s="104"/>
      <c r="C43" s="0" t="s">
        <v>470</v>
      </c>
      <c r="D43" s="102" t="n">
        <f aca="false">+K32+MAX(L21:V21)</f>
        <v>7</v>
      </c>
    </row>
    <row r="44" customFormat="false" ht="12.8" hidden="false" customHeight="false" outlineLevel="0" collapsed="false">
      <c r="B44" s="104"/>
      <c r="C44" s="0" t="s">
        <v>472</v>
      </c>
      <c r="D44" s="102" t="n">
        <f aca="false">+K33+MAX(L22:V22)</f>
        <v>11</v>
      </c>
    </row>
    <row r="45" customFormat="false" ht="12.8" hidden="false" customHeight="false" outlineLevel="0" collapsed="false">
      <c r="B45" s="104"/>
      <c r="C45" s="0" t="s">
        <v>474</v>
      </c>
      <c r="D45" s="102" t="n">
        <f aca="false">+K34+MAX(L23:V23)</f>
        <v>9</v>
      </c>
    </row>
    <row r="46" customFormat="false" ht="12.8" hidden="false" customHeight="false" outlineLevel="0" collapsed="false">
      <c r="B46" s="104"/>
      <c r="D46" s="102"/>
    </row>
    <row r="47" customFormat="false" ht="12.8" hidden="false" customHeight="false" outlineLevel="0" collapsed="false">
      <c r="B47" s="104"/>
    </row>
    <row r="48" customFormat="false" ht="12.8" hidden="false" customHeight="false" outlineLevel="0" collapsed="false">
      <c r="B48" s="104"/>
    </row>
    <row r="49" customFormat="false" ht="12.8" hidden="false" customHeight="false" outlineLevel="0" collapsed="false">
      <c r="B49" s="104"/>
    </row>
    <row r="50" customFormat="false" ht="12.8" hidden="false" customHeight="false" outlineLevel="0" collapsed="false">
      <c r="B50" s="104"/>
    </row>
    <row r="51" customFormat="false" ht="12.8" hidden="false" customHeight="false" outlineLevel="0" collapsed="false">
      <c r="B51" s="104"/>
    </row>
    <row r="52" customFormat="false" ht="12.8" hidden="false" customHeight="false" outlineLevel="0" collapsed="false">
      <c r="B52" s="104"/>
    </row>
    <row r="53" customFormat="false" ht="12.8" hidden="false" customHeight="false" outlineLevel="0" collapsed="false">
      <c r="B53" s="104"/>
    </row>
    <row r="54" customFormat="false" ht="12.8" hidden="false" customHeight="false" outlineLevel="0" collapsed="false">
      <c r="B54" s="10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9" ySplit="4" topLeftCell="P5" activePane="bottomRight" state="frozen"/>
      <selection pane="topLeft" activeCell="A1" activeCellId="0" sqref="A1"/>
      <selection pane="topRight" activeCell="P1" activeCellId="0" sqref="P1"/>
      <selection pane="bottomLeft" activeCell="A5" activeCellId="0" sqref="A5"/>
      <selection pane="bottomRight" activeCell="W4" activeCellId="0" sqref="W4"/>
    </sheetView>
  </sheetViews>
  <sheetFormatPr defaultColWidth="11.5703125" defaultRowHeight="12.8" zeroHeight="false" outlineLevelRow="0" outlineLevelCol="0"/>
  <cols>
    <col collapsed="false" customWidth="false" hidden="false" outlineLevel="0" max="6" min="6" style="41" width="11.52"/>
    <col collapsed="false" customWidth="true" hidden="false" outlineLevel="0" max="7" min="7" style="0" width="15.67"/>
    <col collapsed="false" customWidth="true" hidden="false" outlineLevel="0" max="8" min="8" style="0" width="13.63"/>
    <col collapsed="false" customWidth="true" hidden="false" outlineLevel="0" max="9" min="9" style="0" width="14.65"/>
  </cols>
  <sheetData>
    <row r="1" customFormat="false" ht="12.8" hidden="false" customHeight="false" outlineLevel="0" collapsed="false">
      <c r="A1" s="0" t="s">
        <v>481</v>
      </c>
      <c r="G1" s="0" t="s">
        <v>482</v>
      </c>
      <c r="J1" s="0" t="str">
        <f aca="false">ProjectResBS!$A$3</f>
        <v>Team.01</v>
      </c>
      <c r="K1" s="0" t="str">
        <f aca="false">ProjectResBS!$A$14</f>
        <v>Wres.11</v>
      </c>
      <c r="L1" s="0" t="str">
        <f aca="false">ProjectResBS!$A$21</f>
        <v>Wres.12</v>
      </c>
      <c r="M1" s="0" t="str">
        <f aca="false">ProjectResBS!$A$46</f>
        <v>Wres.13</v>
      </c>
      <c r="N1" s="0" t="str">
        <f aca="false">ProjectResBS!$A$71</f>
        <v>Wres.14</v>
      </c>
      <c r="O1" s="0" t="str">
        <f aca="false">ProjectResBS!$A$80</f>
        <v>Team.21</v>
      </c>
      <c r="P1" s="0" t="str">
        <f aca="false">ProjectResBS!$A$85</f>
        <v>Good.21</v>
      </c>
      <c r="Q1" s="0" t="str">
        <f aca="false">ProjectResBS!$A$88</f>
        <v>Wres.21</v>
      </c>
      <c r="R1" s="0" t="str">
        <f aca="false">ProjectResBS!$A$93</f>
        <v>Service.21</v>
      </c>
      <c r="S1" s="0" t="str">
        <f aca="false">ProjectResBS!$A$96</f>
        <v>Wres.22</v>
      </c>
      <c r="T1" s="0" t="str">
        <f aca="false">ProjectResBS!$A$103</f>
        <v>Team.31</v>
      </c>
      <c r="U1" s="0" t="str">
        <f aca="false">ProjectResBS!$A$116</f>
        <v>Team.32</v>
      </c>
      <c r="V1" s="0" t="str">
        <f aca="false">ProjectResBS!$A$123</f>
        <v>Team.41</v>
      </c>
      <c r="W1" s="0" t="str">
        <f aca="false">ProjectResBS!$A$134</f>
        <v>Team.51</v>
      </c>
      <c r="X1" s="105" t="s">
        <v>476</v>
      </c>
    </row>
    <row r="2" s="106" customFormat="true" ht="35.95" hidden="false" customHeight="false" outlineLevel="0" collapsed="false">
      <c r="F2" s="107"/>
      <c r="G2" s="108"/>
      <c r="H2" s="108"/>
      <c r="I2" s="108"/>
      <c r="J2" s="109" t="str">
        <f aca="false">ProjectResBS!$B$3</f>
        <v>Plant Engineering</v>
      </c>
      <c r="K2" s="109" t="str">
        <f aca="false">ProjectResBS!$B$14</f>
        <v>Site preparation</v>
      </c>
      <c r="L2" s="109" t="str">
        <f aca="false">ProjectResBS!$B$21</f>
        <v>Industrial Construction</v>
      </c>
      <c r="M2" s="109" t="str">
        <f aca="false">ProjectResBS!$B$46</f>
        <v>Civil construction</v>
      </c>
      <c r="N2" s="109" t="str">
        <f aca="false">ProjectResBS!$B$71</f>
        <v>Site improvement</v>
      </c>
      <c r="O2" s="109" t="str">
        <f aca="false">ProjectResBS!$B$80</f>
        <v>Procurement</v>
      </c>
      <c r="P2" s="109" t="str">
        <f aca="false">ProjectResBS!$B$85</f>
        <v>Machinery fabrication</v>
      </c>
      <c r="Q2" s="109" t="str">
        <f aca="false">ProjectResBS!$B$88</f>
        <v>Machinery rewamping</v>
      </c>
      <c r="R2" s="109" t="str">
        <f aca="false">ProjectResBS!$B$93</f>
        <v>Transport</v>
      </c>
      <c r="S2" s="109" t="str">
        <f aca="false">ProjectResBS!$B$96</f>
        <v>Machinery installation</v>
      </c>
      <c r="T2" s="109" t="str">
        <f aca="false">ProjectResBS!$B$103</f>
        <v>ERP team</v>
      </c>
      <c r="U2" s="109" t="str">
        <f aca="false">ProjectResBS!$B$116</f>
        <v>ERP development team</v>
      </c>
      <c r="V2" s="109" t="str">
        <f aca="false">ProjectResBS!$B$123</f>
        <v>Change management  team</v>
      </c>
      <c r="W2" s="109" t="str">
        <f aca="false">ProjectResBS!$B$134</f>
        <v>White collar group</v>
      </c>
    </row>
    <row r="3" customFormat="false" ht="12.8" hidden="false" customHeight="false" outlineLevel="0" collapsed="false">
      <c r="A3" s="95"/>
      <c r="B3" s="95"/>
      <c r="C3" s="95"/>
      <c r="D3" s="95"/>
      <c r="E3" s="95"/>
      <c r="F3" s="110"/>
      <c r="G3" s="111"/>
      <c r="H3" s="111"/>
      <c r="I3" s="111"/>
      <c r="J3" s="0" t="str">
        <f aca="false">ProjectResBS!$C$3</f>
        <v>day</v>
      </c>
      <c r="K3" s="0" t="str">
        <f aca="false">ProjectResBS!$C$14</f>
        <v>m2</v>
      </c>
      <c r="L3" s="0" t="str">
        <f aca="false">ProjectResBS!$C$21</f>
        <v>m2</v>
      </c>
      <c r="M3" s="0" t="str">
        <f aca="false">ProjectResBS!$C$46</f>
        <v>m2</v>
      </c>
      <c r="N3" s="0" t="str">
        <f aca="false">ProjectResBS!$C$71</f>
        <v>m2</v>
      </c>
      <c r="O3" s="0" t="str">
        <f aca="false">ProjectResBS!$C$80</f>
        <v>day</v>
      </c>
      <c r="P3" s="0" t="str">
        <f aca="false">ProjectResBS!$C$85</f>
        <v>each</v>
      </c>
      <c r="Q3" s="0" t="str">
        <f aca="false">ProjectResBS!$C$88</f>
        <v>each</v>
      </c>
      <c r="R3" s="0" t="str">
        <f aca="false">ProjectResBS!$C$93</f>
        <v>TEU</v>
      </c>
      <c r="S3" s="0" t="str">
        <f aca="false">ProjectResBS!$C$96</f>
        <v>day</v>
      </c>
      <c r="T3" s="0" t="str">
        <f aca="false">ProjectResBS!$C$103</f>
        <v>day</v>
      </c>
      <c r="U3" s="0" t="str">
        <f aca="false">ProjectResBS!$C$116</f>
        <v>day</v>
      </c>
      <c r="V3" s="0" t="str">
        <f aca="false">ProjectResBS!$C$123</f>
        <v>day</v>
      </c>
      <c r="W3" s="0" t="str">
        <f aca="false">ProjectResBS!$C$134</f>
        <v>day</v>
      </c>
    </row>
    <row r="4" customFormat="false" ht="12.8" hidden="false" customHeight="false" outlineLevel="0" collapsed="false">
      <c r="G4" s="49"/>
      <c r="H4" s="49"/>
      <c r="I4" s="49"/>
      <c r="J4" s="49" t="n">
        <f aca="false">ProjectResBS!$D$3</f>
        <v>6490</v>
      </c>
      <c r="K4" s="49" t="n">
        <f aca="false">ProjectResBS!$D$14</f>
        <v>29.4</v>
      </c>
      <c r="L4" s="49" t="n">
        <f aca="false">ProjectResBS!$D$21</f>
        <v>380.55</v>
      </c>
      <c r="M4" s="49" t="n">
        <f aca="false">ProjectResBS!$D$46</f>
        <v>372.82</v>
      </c>
      <c r="N4" s="49" t="n">
        <f aca="false">ProjectResBS!$D$71</f>
        <v>44.69</v>
      </c>
      <c r="O4" s="49" t="n">
        <f aca="false">ProjectResBS!$D$80</f>
        <v>894</v>
      </c>
      <c r="P4" s="49" t="n">
        <f aca="false">ProjectResBS!$D$85</f>
        <v>270000</v>
      </c>
      <c r="Q4" s="49" t="n">
        <f aca="false">ProjectResBS!$D$88</f>
        <v>669.6</v>
      </c>
      <c r="R4" s="49" t="n">
        <f aca="false">ProjectResBS!$D$93</f>
        <v>4000</v>
      </c>
      <c r="S4" s="49" t="n">
        <f aca="false">ProjectResBS!$D$96</f>
        <v>1374</v>
      </c>
      <c r="T4" s="49" t="n">
        <f aca="false">ProjectResBS!$D$103</f>
        <v>7260</v>
      </c>
      <c r="U4" s="49" t="n">
        <f aca="false">ProjectResBS!$D$116</f>
        <v>4760</v>
      </c>
      <c r="V4" s="49" t="n">
        <f aca="false">ProjectResBS!$D$123</f>
        <v>2246</v>
      </c>
      <c r="W4" s="49" t="n">
        <f aca="false">ProjectResBS!$D$134</f>
        <v>44200</v>
      </c>
    </row>
    <row r="5" customFormat="false" ht="12.8" hidden="false" customHeight="false" outlineLevel="0" collapsed="false">
      <c r="A5" s="49"/>
      <c r="B5" s="49"/>
      <c r="C5" s="49"/>
      <c r="D5" s="49"/>
      <c r="E5" s="49"/>
      <c r="G5" s="49"/>
      <c r="H5" s="49"/>
      <c r="I5" s="49"/>
    </row>
    <row r="6" customFormat="false" ht="12.8" hidden="false" customHeight="false" outlineLevel="0" collapsed="false">
      <c r="E6" s="0" t="s">
        <v>483</v>
      </c>
      <c r="F6" s="41" t="s">
        <v>484</v>
      </c>
      <c r="G6" s="49" t="s">
        <v>485</v>
      </c>
      <c r="H6" s="49"/>
      <c r="I6" s="49"/>
    </row>
    <row r="7" customFormat="false" ht="12.8" hidden="false" customHeight="false" outlineLevel="0" collapsed="false">
      <c r="A7" s="0" t="s">
        <v>486</v>
      </c>
      <c r="G7" s="49"/>
      <c r="H7" s="49"/>
      <c r="I7" s="49" t="n">
        <f aca="false">SUM(H8:H21)</f>
        <v>32095460</v>
      </c>
    </row>
    <row r="8" customFormat="false" ht="12.8" hidden="false" customHeight="false" outlineLevel="0" collapsed="false">
      <c r="B8" s="0" t="s">
        <v>487</v>
      </c>
      <c r="E8" s="0" t="s">
        <v>488</v>
      </c>
      <c r="F8" s="41" t="n">
        <v>110</v>
      </c>
      <c r="G8" s="49" t="n">
        <f aca="false">F8*SUMPRODUCT($J$4:$X$4,J8:X8)</f>
        <v>713900</v>
      </c>
      <c r="H8" s="49" t="n">
        <f aca="false">+G8</f>
        <v>713900</v>
      </c>
      <c r="I8" s="49"/>
      <c r="J8" s="0" t="n">
        <v>1</v>
      </c>
    </row>
    <row r="9" customFormat="false" ht="12.8" hidden="false" customHeight="false" outlineLevel="0" collapsed="false">
      <c r="B9" s="0" t="s">
        <v>489</v>
      </c>
      <c r="G9" s="49"/>
      <c r="H9" s="49" t="n">
        <f aca="false">SUM(G10:G13)</f>
        <v>9207236</v>
      </c>
      <c r="I9" s="49"/>
    </row>
    <row r="10" customFormat="false" ht="12.8" hidden="false" customHeight="false" outlineLevel="0" collapsed="false">
      <c r="C10" s="0" t="s">
        <v>490</v>
      </c>
      <c r="E10" s="0" t="s">
        <v>491</v>
      </c>
      <c r="F10" s="41" t="n">
        <v>30000</v>
      </c>
      <c r="G10" s="49" t="n">
        <f aca="false">F10*SUMPRODUCT($J$4:$BA$4,J10:BA10)</f>
        <v>882000</v>
      </c>
      <c r="H10" s="49"/>
      <c r="I10" s="49"/>
      <c r="K10" s="0" t="n">
        <v>1</v>
      </c>
    </row>
    <row r="11" customFormat="false" ht="12.8" hidden="false" customHeight="false" outlineLevel="0" collapsed="false">
      <c r="C11" s="0" t="s">
        <v>492</v>
      </c>
      <c r="E11" s="0" t="s">
        <v>491</v>
      </c>
      <c r="F11" s="41" t="n">
        <f aca="false">+ProjectScopeSpecification!I5</f>
        <v>16000</v>
      </c>
      <c r="G11" s="49" t="n">
        <f aca="false">F11*SUMPRODUCT($J$4:$BA$4,J11:BA11)</f>
        <v>6088800</v>
      </c>
      <c r="H11" s="49"/>
      <c r="I11" s="49"/>
      <c r="L11" s="0" t="n">
        <v>1</v>
      </c>
    </row>
    <row r="12" customFormat="false" ht="12.8" hidden="false" customHeight="false" outlineLevel="0" collapsed="false">
      <c r="C12" s="0" t="s">
        <v>493</v>
      </c>
      <c r="E12" s="0" t="s">
        <v>491</v>
      </c>
      <c r="F12" s="41" t="n">
        <f aca="false">+ProjectScopeSpecification!I13</f>
        <v>4800</v>
      </c>
      <c r="G12" s="49" t="n">
        <f aca="false">F12*SUMPRODUCT($J$4:$BA$4,J12:BA12)</f>
        <v>1789536</v>
      </c>
      <c r="H12" s="49"/>
      <c r="I12" s="49"/>
      <c r="M12" s="0" t="n">
        <v>1</v>
      </c>
    </row>
    <row r="13" customFormat="false" ht="12.8" hidden="false" customHeight="false" outlineLevel="0" collapsed="false">
      <c r="C13" s="0" t="s">
        <v>494</v>
      </c>
      <c r="E13" s="0" t="s">
        <v>491</v>
      </c>
      <c r="F13" s="41" t="n">
        <f aca="false">+ProjectScopeSpecification!I17</f>
        <v>10000</v>
      </c>
      <c r="G13" s="49" t="n">
        <f aca="false">F13*SUMPRODUCT($J$4:$BA$4,J13:BA13)</f>
        <v>446900</v>
      </c>
      <c r="H13" s="49"/>
      <c r="I13" s="49"/>
      <c r="N13" s="0" t="n">
        <v>1</v>
      </c>
    </row>
    <row r="14" customFormat="false" ht="12.8" hidden="false" customHeight="false" outlineLevel="0" collapsed="false">
      <c r="B14" s="0" t="s">
        <v>495</v>
      </c>
      <c r="G14" s="49"/>
      <c r="H14" s="49" t="n">
        <f aca="false">SUM(G15:G19)</f>
        <v>21330624</v>
      </c>
      <c r="I14" s="49"/>
    </row>
    <row r="15" customFormat="false" ht="12.8" hidden="false" customHeight="false" outlineLevel="0" collapsed="false">
      <c r="C15" s="0" t="s">
        <v>496</v>
      </c>
      <c r="E15" s="0" t="s">
        <v>488</v>
      </c>
      <c r="F15" s="41" t="n">
        <v>50</v>
      </c>
      <c r="G15" s="49" t="n">
        <f aca="false">F15*SUMPRODUCT($J$4:$X$4,J15:X15)</f>
        <v>44700</v>
      </c>
      <c r="H15" s="49"/>
      <c r="I15" s="49"/>
      <c r="O15" s="0" t="n">
        <v>1</v>
      </c>
    </row>
    <row r="16" customFormat="false" ht="12.8" hidden="false" customHeight="false" outlineLevel="0" collapsed="false">
      <c r="C16" s="0" t="s">
        <v>497</v>
      </c>
      <c r="E16" s="0" t="s">
        <v>498</v>
      </c>
      <c r="F16" s="41" t="n">
        <v>65</v>
      </c>
      <c r="G16" s="49" t="n">
        <f aca="false">F16*SUMPRODUCT($J$4:$X$4,J16:X16)</f>
        <v>17550000</v>
      </c>
      <c r="H16" s="49"/>
      <c r="I16" s="49"/>
      <c r="P16" s="0" t="n">
        <v>1</v>
      </c>
    </row>
    <row r="17" customFormat="false" ht="12.8" hidden="false" customHeight="false" outlineLevel="0" collapsed="false">
      <c r="C17" s="0" t="s">
        <v>499</v>
      </c>
      <c r="E17" s="0" t="s">
        <v>498</v>
      </c>
      <c r="F17" s="41" t="n">
        <v>65</v>
      </c>
      <c r="G17" s="49" t="n">
        <f aca="false">F17*SUMPRODUCT($J$4:$BA$4,J17:BA17)</f>
        <v>43524</v>
      </c>
      <c r="H17" s="49"/>
      <c r="I17" s="49"/>
      <c r="Q17" s="0" t="n">
        <v>1</v>
      </c>
    </row>
    <row r="18" customFormat="false" ht="12.8" hidden="false" customHeight="false" outlineLevel="0" collapsed="false">
      <c r="C18" s="0" t="s">
        <v>500</v>
      </c>
      <c r="E18" s="0" t="s">
        <v>501</v>
      </c>
      <c r="F18" s="41" t="n">
        <v>30</v>
      </c>
      <c r="G18" s="49" t="n">
        <f aca="false">F18*SUMPRODUCT($J$4:$BA$4,J18:BA18)</f>
        <v>120000</v>
      </c>
      <c r="H18" s="49"/>
      <c r="I18" s="49"/>
      <c r="R18" s="0" t="n">
        <v>1</v>
      </c>
    </row>
    <row r="19" customFormat="false" ht="12.8" hidden="false" customHeight="false" outlineLevel="0" collapsed="false">
      <c r="C19" s="0" t="s">
        <v>502</v>
      </c>
      <c r="E19" s="0" t="s">
        <v>488</v>
      </c>
      <c r="F19" s="41" t="n">
        <f aca="false">+130*20</f>
        <v>2600</v>
      </c>
      <c r="G19" s="49" t="n">
        <f aca="false">F19*SUMPRODUCT($J$4:$BA$4,J19:BA19)</f>
        <v>3572400</v>
      </c>
      <c r="H19" s="49"/>
      <c r="I19" s="49"/>
      <c r="S19" s="0" t="n">
        <v>1</v>
      </c>
    </row>
    <row r="20" customFormat="false" ht="12.8" hidden="false" customHeight="false" outlineLevel="0" collapsed="false">
      <c r="B20" s="0" t="s">
        <v>503</v>
      </c>
      <c r="E20" s="0" t="s">
        <v>488</v>
      </c>
      <c r="F20" s="41" t="n">
        <v>90</v>
      </c>
      <c r="G20" s="49" t="n">
        <f aca="false">F20*SUMPRODUCT($J$4:$X$4,J20:X20)</f>
        <v>584100</v>
      </c>
      <c r="H20" s="49" t="n">
        <f aca="false">+G20</f>
        <v>584100</v>
      </c>
      <c r="I20" s="49"/>
      <c r="J20" s="0" t="n">
        <v>1</v>
      </c>
    </row>
    <row r="21" customFormat="false" ht="12.8" hidden="false" customHeight="false" outlineLevel="0" collapsed="false">
      <c r="B21" s="0" t="s">
        <v>504</v>
      </c>
      <c r="E21" s="0" t="s">
        <v>488</v>
      </c>
      <c r="F21" s="41" t="n">
        <v>40</v>
      </c>
      <c r="G21" s="49" t="n">
        <f aca="false">F21*SUMPRODUCT($J$4:$X$4,J21:X21)</f>
        <v>259600</v>
      </c>
      <c r="H21" s="49" t="n">
        <f aca="false">+G21</f>
        <v>259600</v>
      </c>
      <c r="I21" s="49"/>
      <c r="J21" s="0" t="n">
        <v>1</v>
      </c>
    </row>
    <row r="22" customFormat="false" ht="12.8" hidden="false" customHeight="false" outlineLevel="0" collapsed="false">
      <c r="A22" s="0" t="s">
        <v>36</v>
      </c>
      <c r="H22" s="49"/>
      <c r="I22" s="49" t="n">
        <f aca="false">SUM(G23:G28)</f>
        <v>2480600</v>
      </c>
    </row>
    <row r="23" customFormat="false" ht="12.8" hidden="false" customHeight="false" outlineLevel="0" collapsed="false">
      <c r="B23" s="0" t="s">
        <v>505</v>
      </c>
      <c r="E23" s="0" t="s">
        <v>506</v>
      </c>
      <c r="F23" s="41" t="n">
        <v>18</v>
      </c>
      <c r="G23" s="49" t="n">
        <f aca="false">F23*SUMPRODUCT($J$4:$X$4,J23:X23)</f>
        <v>653400</v>
      </c>
      <c r="H23" s="49"/>
      <c r="I23" s="49"/>
      <c r="T23" s="0" t="n">
        <v>5</v>
      </c>
    </row>
    <row r="24" customFormat="false" ht="12.8" hidden="false" customHeight="false" outlineLevel="0" collapsed="false">
      <c r="B24" s="0" t="s">
        <v>507</v>
      </c>
      <c r="E24" s="0" t="s">
        <v>506</v>
      </c>
      <c r="F24" s="41" t="n">
        <v>18</v>
      </c>
      <c r="G24" s="49" t="n">
        <f aca="false">F24*SUMPRODUCT($J$4:$X$4,J24:X24)</f>
        <v>856800</v>
      </c>
      <c r="H24" s="49"/>
      <c r="I24" s="49"/>
      <c r="U24" s="0" t="n">
        <v>10</v>
      </c>
    </row>
    <row r="25" customFormat="false" ht="12.8" hidden="false" customHeight="false" outlineLevel="0" collapsed="false">
      <c r="B25" s="0" t="s">
        <v>508</v>
      </c>
      <c r="E25" s="0" t="s">
        <v>509</v>
      </c>
      <c r="F25" s="41" t="n">
        <v>4</v>
      </c>
      <c r="G25" s="49" t="n">
        <f aca="false">F25*SUMPRODUCT($J$4:$X$4,J25:X25)</f>
        <v>95200</v>
      </c>
      <c r="H25" s="49"/>
      <c r="I25" s="49"/>
      <c r="U25" s="0" t="n">
        <v>5</v>
      </c>
    </row>
    <row r="26" customFormat="false" ht="12.8" hidden="false" customHeight="false" outlineLevel="0" collapsed="false">
      <c r="B26" s="0" t="s">
        <v>510</v>
      </c>
      <c r="E26" s="0" t="s">
        <v>509</v>
      </c>
      <c r="F26" s="41" t="n">
        <v>4</v>
      </c>
      <c r="G26" s="49" t="n">
        <f aca="false">F26*SUMPRODUCT($J$4:$X$4,J26:X26)</f>
        <v>290400</v>
      </c>
      <c r="H26" s="49"/>
      <c r="I26" s="49"/>
      <c r="T26" s="0" t="n">
        <v>10</v>
      </c>
    </row>
    <row r="27" customFormat="false" ht="12.8" hidden="false" customHeight="false" outlineLevel="0" collapsed="false">
      <c r="B27" s="0" t="s">
        <v>511</v>
      </c>
      <c r="E27" s="0" t="s">
        <v>488</v>
      </c>
      <c r="F27" s="41" t="n">
        <v>10</v>
      </c>
      <c r="G27" s="49" t="n">
        <f aca="false">F27*SUMPRODUCT($J$4:$X$4,J27:X27)</f>
        <v>442000</v>
      </c>
      <c r="W27" s="0" t="n">
        <v>1</v>
      </c>
    </row>
    <row r="28" customFormat="false" ht="12.8" hidden="false" customHeight="false" outlineLevel="0" collapsed="false">
      <c r="B28" s="0" t="s">
        <v>512</v>
      </c>
      <c r="E28" s="0" t="s">
        <v>498</v>
      </c>
      <c r="F28" s="41" t="n">
        <v>1</v>
      </c>
      <c r="G28" s="49" t="n">
        <f aca="false">F28*SUMPRODUCT($J$4:$X$4,J28:X28)</f>
        <v>142800</v>
      </c>
      <c r="H28" s="49"/>
      <c r="I28" s="49"/>
      <c r="U28" s="0" t="n">
        <v>30</v>
      </c>
    </row>
    <row r="29" customFormat="false" ht="12.8" hidden="false" customHeight="false" outlineLevel="0" collapsed="false">
      <c r="A29" s="0" t="s">
        <v>37</v>
      </c>
      <c r="I29" s="49" t="n">
        <f aca="false">SUM(G30:G34)</f>
        <v>1657420</v>
      </c>
    </row>
    <row r="30" customFormat="false" ht="12.8" hidden="false" customHeight="false" outlineLevel="0" collapsed="false">
      <c r="B30" s="0" t="s">
        <v>513</v>
      </c>
      <c r="E30" s="0" t="s">
        <v>488</v>
      </c>
      <c r="F30" s="41" t="n">
        <v>100</v>
      </c>
      <c r="G30" s="49" t="n">
        <f aca="false">F30*SUMPRODUCT($J$4:$X$4,J30:X30)</f>
        <v>224600</v>
      </c>
      <c r="V30" s="0" t="n">
        <v>1</v>
      </c>
    </row>
    <row r="31" customFormat="false" ht="12.8" hidden="false" customHeight="false" outlineLevel="0" collapsed="false">
      <c r="B31" s="0" t="s">
        <v>511</v>
      </c>
      <c r="E31" s="0" t="s">
        <v>488</v>
      </c>
      <c r="F31" s="41" t="n">
        <v>5</v>
      </c>
      <c r="G31" s="49" t="n">
        <f aca="false">F31*SUMPRODUCT($J$4:$X$4,J31:X31)</f>
        <v>221000</v>
      </c>
      <c r="W31" s="0" t="n">
        <v>1</v>
      </c>
    </row>
    <row r="32" customFormat="false" ht="12.8" hidden="false" customHeight="false" outlineLevel="0" collapsed="false">
      <c r="B32" s="0" t="s">
        <v>514</v>
      </c>
    </row>
    <row r="33" customFormat="false" ht="12.8" hidden="false" customHeight="false" outlineLevel="0" collapsed="false">
      <c r="C33" s="0" t="s">
        <v>515</v>
      </c>
      <c r="E33" s="0" t="s">
        <v>491</v>
      </c>
      <c r="F33" s="41" t="n">
        <v>2000</v>
      </c>
      <c r="G33" s="49" t="n">
        <f aca="false">F33*SUMPRODUCT($J$4:$X$4,J33:X33)</f>
        <v>372820</v>
      </c>
      <c r="M33" s="0" t="n">
        <v>0.5</v>
      </c>
    </row>
    <row r="34" customFormat="false" ht="12.8" hidden="false" customHeight="false" outlineLevel="0" collapsed="false">
      <c r="C34" s="0" t="s">
        <v>516</v>
      </c>
      <c r="E34" s="0" t="s">
        <v>506</v>
      </c>
      <c r="F34" s="41" t="n">
        <v>10</v>
      </c>
      <c r="G34" s="49" t="n">
        <f aca="false">F34*SUMPRODUCT($J$4:$X$4,J34:X34)</f>
        <v>839000</v>
      </c>
      <c r="T34" s="0" t="n">
        <v>5</v>
      </c>
      <c r="U34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3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C35" activeCellId="0" sqref="C35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7.81"/>
  </cols>
  <sheetData>
    <row r="1" customFormat="false" ht="12.8" hidden="false" customHeight="false" outlineLevel="0" collapsed="false">
      <c r="A1" s="0" t="s">
        <v>517</v>
      </c>
    </row>
    <row r="2" customFormat="false" ht="12.8" hidden="false" customHeight="false" outlineLevel="0" collapsed="false">
      <c r="A2" s="0" t="s">
        <v>486</v>
      </c>
    </row>
    <row r="3" customFormat="false" ht="12.8" hidden="false" customHeight="false" outlineLevel="0" collapsed="false">
      <c r="B3" s="0" t="s">
        <v>489</v>
      </c>
    </row>
    <row r="4" customFormat="false" ht="12.8" hidden="false" customHeight="false" outlineLevel="0" collapsed="false">
      <c r="C4" s="0" t="s">
        <v>490</v>
      </c>
      <c r="I4" s="0" t="n">
        <v>30000</v>
      </c>
    </row>
    <row r="5" customFormat="false" ht="12.8" hidden="false" customHeight="false" outlineLevel="0" collapsed="false">
      <c r="C5" s="0" t="s">
        <v>492</v>
      </c>
      <c r="I5" s="0" t="n">
        <f aca="false">SUM(I7:I12)</f>
        <v>16000</v>
      </c>
    </row>
    <row r="6" customFormat="false" ht="12.8" hidden="false" customHeight="false" outlineLevel="0" collapsed="false">
      <c r="D6" s="0" t="s">
        <v>518</v>
      </c>
    </row>
    <row r="7" customFormat="false" ht="12.8" hidden="false" customHeight="false" outlineLevel="0" collapsed="false">
      <c r="D7" s="0" t="s">
        <v>373</v>
      </c>
      <c r="F7" s="0" t="s">
        <v>519</v>
      </c>
      <c r="G7" s="0" t="n">
        <v>40</v>
      </c>
      <c r="H7" s="0" t="n">
        <v>120</v>
      </c>
      <c r="I7" s="0" t="n">
        <f aca="false">+G7*H7</f>
        <v>4800</v>
      </c>
      <c r="J7" s="0" t="s">
        <v>491</v>
      </c>
    </row>
    <row r="8" customFormat="false" ht="12.8" hidden="false" customHeight="false" outlineLevel="0" collapsed="false">
      <c r="D8" s="0" t="s">
        <v>374</v>
      </c>
      <c r="F8" s="0" t="s">
        <v>519</v>
      </c>
      <c r="G8" s="0" t="n">
        <v>40</v>
      </c>
      <c r="H8" s="0" t="n">
        <v>120</v>
      </c>
      <c r="I8" s="0" t="n">
        <f aca="false">+G8*H8</f>
        <v>4800</v>
      </c>
    </row>
    <row r="9" customFormat="false" ht="12.8" hidden="false" customHeight="false" outlineLevel="0" collapsed="false">
      <c r="D9" s="0" t="s">
        <v>520</v>
      </c>
      <c r="F9" s="0" t="s">
        <v>521</v>
      </c>
      <c r="G9" s="0" t="n">
        <v>40</v>
      </c>
      <c r="H9" s="0" t="n">
        <v>80</v>
      </c>
      <c r="I9" s="0" t="n">
        <f aca="false">+G9*H9</f>
        <v>3200</v>
      </c>
    </row>
    <row r="10" customFormat="false" ht="12.8" hidden="false" customHeight="false" outlineLevel="0" collapsed="false">
      <c r="D10" s="0" t="s">
        <v>522</v>
      </c>
      <c r="F10" s="0" t="s">
        <v>523</v>
      </c>
      <c r="G10" s="0" t="n">
        <v>40</v>
      </c>
      <c r="H10" s="0" t="n">
        <v>40</v>
      </c>
      <c r="I10" s="0" t="n">
        <f aca="false">+G10*H10</f>
        <v>1600</v>
      </c>
    </row>
    <row r="11" customFormat="false" ht="12.8" hidden="false" customHeight="false" outlineLevel="0" collapsed="false">
      <c r="D11" s="0" t="s">
        <v>524</v>
      </c>
      <c r="G11" s="0" t="n">
        <v>40</v>
      </c>
      <c r="H11" s="0" t="n">
        <v>10</v>
      </c>
      <c r="I11" s="0" t="n">
        <f aca="false">+G11*H11</f>
        <v>400</v>
      </c>
    </row>
    <row r="12" customFormat="false" ht="12.8" hidden="false" customHeight="false" outlineLevel="0" collapsed="false">
      <c r="D12" s="0" t="s">
        <v>525</v>
      </c>
      <c r="G12" s="0" t="n">
        <v>240</v>
      </c>
      <c r="H12" s="0" t="n">
        <v>5</v>
      </c>
      <c r="I12" s="0" t="n">
        <f aca="false">+G12*H12</f>
        <v>1200</v>
      </c>
    </row>
    <row r="13" customFormat="false" ht="12.8" hidden="false" customHeight="false" outlineLevel="0" collapsed="false">
      <c r="C13" s="0" t="s">
        <v>493</v>
      </c>
      <c r="I13" s="0" t="n">
        <f aca="false">SUM(I14:I16)</f>
        <v>4800</v>
      </c>
    </row>
    <row r="14" customFormat="false" ht="12.8" hidden="false" customHeight="false" outlineLevel="0" collapsed="false">
      <c r="D14" s="0" t="s">
        <v>526</v>
      </c>
      <c r="G14" s="0" t="n">
        <v>40</v>
      </c>
      <c r="H14" s="0" t="n">
        <v>10</v>
      </c>
      <c r="I14" s="0" t="n">
        <f aca="false">+G14*H14</f>
        <v>400</v>
      </c>
    </row>
    <row r="15" customFormat="false" ht="12.8" hidden="false" customHeight="false" outlineLevel="0" collapsed="false">
      <c r="D15" s="0" t="s">
        <v>527</v>
      </c>
      <c r="G15" s="0" t="n">
        <v>10</v>
      </c>
      <c r="H15" s="0" t="n">
        <v>240</v>
      </c>
      <c r="I15" s="0" t="n">
        <f aca="false">+G15*H15</f>
        <v>2400</v>
      </c>
    </row>
    <row r="16" customFormat="false" ht="12.8" hidden="false" customHeight="false" outlineLevel="0" collapsed="false">
      <c r="D16" s="0" t="s">
        <v>528</v>
      </c>
      <c r="G16" s="0" t="n">
        <v>40</v>
      </c>
      <c r="H16" s="0" t="n">
        <v>50</v>
      </c>
      <c r="I16" s="0" t="n">
        <f aca="false">+G16*H16</f>
        <v>2000</v>
      </c>
    </row>
    <row r="17" customFormat="false" ht="12.8" hidden="false" customHeight="false" outlineLevel="0" collapsed="false">
      <c r="C17" s="0" t="s">
        <v>494</v>
      </c>
      <c r="I17" s="0" t="n">
        <v>10000</v>
      </c>
    </row>
    <row r="19" customFormat="false" ht="12.8" hidden="false" customHeight="false" outlineLevel="0" collapsed="false">
      <c r="A19" s="0" t="s">
        <v>36</v>
      </c>
    </row>
    <row r="20" customFormat="false" ht="12.8" hidden="false" customHeight="false" outlineLevel="0" collapsed="false">
      <c r="B20" s="0" t="s">
        <v>529</v>
      </c>
    </row>
    <row r="21" customFormat="false" ht="12.8" hidden="false" customHeight="false" outlineLevel="0" collapsed="false">
      <c r="C21" s="0" t="s">
        <v>530</v>
      </c>
    </row>
    <row r="22" customFormat="false" ht="12.8" hidden="false" customHeight="false" outlineLevel="0" collapsed="false">
      <c r="C22" s="0" t="s">
        <v>531</v>
      </c>
    </row>
    <row r="23" customFormat="false" ht="12.8" hidden="false" customHeight="false" outlineLevel="0" collapsed="false">
      <c r="C23" s="0" t="s">
        <v>4</v>
      </c>
    </row>
    <row r="24" customFormat="false" ht="12.8" hidden="false" customHeight="false" outlineLevel="0" collapsed="false">
      <c r="C24" s="0" t="s">
        <v>532</v>
      </c>
    </row>
    <row r="25" customFormat="false" ht="12.8" hidden="false" customHeight="false" outlineLevel="0" collapsed="false">
      <c r="C25" s="0" t="s">
        <v>533</v>
      </c>
    </row>
    <row r="26" customFormat="false" ht="12.8" hidden="false" customHeight="false" outlineLevel="0" collapsed="false">
      <c r="C26" s="0" t="s">
        <v>534</v>
      </c>
    </row>
    <row r="27" customFormat="false" ht="12.8" hidden="false" customHeight="false" outlineLevel="0" collapsed="false">
      <c r="C27" s="0" t="s">
        <v>124</v>
      </c>
    </row>
    <row r="28" customFormat="false" ht="12.8" hidden="false" customHeight="false" outlineLevel="0" collapsed="false">
      <c r="C28" s="0" t="s">
        <v>385</v>
      </c>
    </row>
    <row r="29" customFormat="false" ht="12.8" hidden="false" customHeight="false" outlineLevel="0" collapsed="false">
      <c r="C29" s="0" t="s">
        <v>407</v>
      </c>
    </row>
    <row r="30" customFormat="false" ht="12.8" hidden="false" customHeight="false" outlineLevel="0" collapsed="false">
      <c r="C30" s="0" t="s">
        <v>535</v>
      </c>
    </row>
    <row r="31" customFormat="false" ht="12.8" hidden="false" customHeight="false" outlineLevel="0" collapsed="false">
      <c r="C31" s="0" t="s">
        <v>277</v>
      </c>
    </row>
    <row r="32" customFormat="false" ht="12.8" hidden="false" customHeight="false" outlineLevel="0" collapsed="false">
      <c r="C32" s="0" t="s">
        <v>536</v>
      </c>
    </row>
    <row r="33" customFormat="false" ht="12.8" hidden="false" customHeight="false" outlineLevel="0" collapsed="false">
      <c r="C33" s="0" t="s">
        <v>389</v>
      </c>
    </row>
    <row r="34" customFormat="false" ht="12.8" hidden="false" customHeight="false" outlineLevel="0" collapsed="false">
      <c r="C34" s="0" t="s">
        <v>404</v>
      </c>
    </row>
    <row r="35" customFormat="false" ht="12.8" hidden="false" customHeight="false" outlineLevel="0" collapsed="false">
      <c r="C35" s="0" t="s">
        <v>537</v>
      </c>
    </row>
    <row r="36" customFormat="false" ht="12.8" hidden="false" customHeight="false" outlineLevel="0" collapsed="false">
      <c r="C36" s="0" t="s">
        <v>538</v>
      </c>
    </row>
    <row r="37" customFormat="false" ht="12.8" hidden="false" customHeight="false" outlineLevel="0" collapsed="false">
      <c r="C37" s="0" t="s">
        <v>539</v>
      </c>
    </row>
    <row r="38" customFormat="false" ht="12.8" hidden="false" customHeight="false" outlineLevel="0" collapsed="false">
      <c r="C38" s="0" t="s">
        <v>540</v>
      </c>
    </row>
    <row r="39" customFormat="false" ht="12.8" hidden="false" customHeight="false" outlineLevel="0" collapsed="false">
      <c r="B39" s="0" t="s">
        <v>541</v>
      </c>
    </row>
    <row r="40" customFormat="false" ht="12.8" hidden="false" customHeight="false" outlineLevel="0" collapsed="false">
      <c r="C40" s="0" t="s">
        <v>412</v>
      </c>
    </row>
    <row r="41" customFormat="false" ht="12.8" hidden="false" customHeight="false" outlineLevel="0" collapsed="false">
      <c r="C41" s="0" t="s">
        <v>385</v>
      </c>
    </row>
    <row r="42" customFormat="false" ht="12.8" hidden="false" customHeight="false" outlineLevel="0" collapsed="false">
      <c r="C42" s="0" t="s">
        <v>400</v>
      </c>
    </row>
    <row r="43" customFormat="false" ht="12.8" hidden="false" customHeight="false" outlineLevel="0" collapsed="false">
      <c r="C43" s="0" t="s">
        <v>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68"/>
  <sheetViews>
    <sheetView showFormulas="false" showGridLines="true" showRowColHeaders="true" showZeros="true" rightToLeft="false" tabSelected="false" showOutlineSymbols="true" defaultGridColor="true" view="normal" topLeftCell="A67" colorId="64" zoomScale="110" zoomScaleNormal="110" zoomScalePageLayoutView="100" workbookViewId="0">
      <selection pane="topLeft" activeCell="L136" activeCellId="0" sqref="L13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7.34"/>
    <col collapsed="false" customWidth="true" hidden="false" outlineLevel="0" max="4" min="4" style="49" width="12.13"/>
    <col collapsed="false" customWidth="true" hidden="false" outlineLevel="0" max="5" min="5" style="0" width="8.34"/>
    <col collapsed="false" customWidth="true" hidden="false" outlineLevel="0" max="6" min="6" style="0" width="19.71"/>
    <col collapsed="false" customWidth="true" hidden="false" outlineLevel="0" max="7" min="7" style="0" width="7.45"/>
    <col collapsed="false" customWidth="true" hidden="false" outlineLevel="0" max="8" min="8" style="49" width="12.13"/>
    <col collapsed="false" customWidth="true" hidden="false" outlineLevel="0" max="9" min="9" style="41" width="12.13"/>
    <col collapsed="false" customWidth="true" hidden="false" outlineLevel="0" max="10" min="10" style="0" width="7.45"/>
    <col collapsed="false" customWidth="true" hidden="false" outlineLevel="0" max="11" min="11" style="0" width="26.03"/>
    <col collapsed="false" customWidth="true" hidden="false" outlineLevel="0" max="12" min="12" style="0" width="13.63"/>
    <col collapsed="false" customWidth="true" hidden="false" outlineLevel="0" max="14" min="13" style="0" width="8.72"/>
    <col collapsed="false" customWidth="true" hidden="false" outlineLevel="0" max="15" min="15" style="0" width="8.6"/>
  </cols>
  <sheetData>
    <row r="1" customFormat="false" ht="12.8" hidden="false" customHeight="false" outlineLevel="0" collapsed="false">
      <c r="A1" s="0" t="s">
        <v>542</v>
      </c>
    </row>
    <row r="2" customFormat="false" ht="12.8" hidden="false" customHeight="false" outlineLevel="0" collapsed="false">
      <c r="A2" s="0" t="s">
        <v>543</v>
      </c>
      <c r="B2" s="0" t="s">
        <v>544</v>
      </c>
      <c r="C2" s="0" t="s">
        <v>432</v>
      </c>
      <c r="D2" s="49" t="s">
        <v>545</v>
      </c>
      <c r="E2" s="0" t="s">
        <v>546</v>
      </c>
      <c r="F2" s="0" t="s">
        <v>547</v>
      </c>
      <c r="G2" s="0" t="s">
        <v>483</v>
      </c>
      <c r="H2" s="49" t="s">
        <v>545</v>
      </c>
      <c r="I2" s="41" t="s">
        <v>548</v>
      </c>
      <c r="J2" s="0" t="s">
        <v>549</v>
      </c>
      <c r="K2" s="0" t="s">
        <v>550</v>
      </c>
      <c r="L2" s="0" t="s">
        <v>551</v>
      </c>
      <c r="M2" s="0" t="s">
        <v>552</v>
      </c>
      <c r="N2" s="0" t="s">
        <v>553</v>
      </c>
      <c r="O2" s="0" t="s">
        <v>433</v>
      </c>
      <c r="P2" s="0" t="s">
        <v>554</v>
      </c>
      <c r="Q2" s="0" t="s">
        <v>555</v>
      </c>
      <c r="R2" s="0" t="s">
        <v>556</v>
      </c>
    </row>
    <row r="3" customFormat="false" ht="12.8" hidden="false" customHeight="false" outlineLevel="0" collapsed="false">
      <c r="A3" s="0" t="s">
        <v>557</v>
      </c>
      <c r="B3" s="0" t="s">
        <v>558</v>
      </c>
      <c r="C3" s="0" t="s">
        <v>559</v>
      </c>
      <c r="D3" s="49" t="n">
        <f aca="false">SUMIF($A$3:$A156,A3,$H$2:$H$165)</f>
        <v>6490</v>
      </c>
    </row>
    <row r="4" customFormat="false" ht="12.8" hidden="false" customHeight="false" outlineLevel="0" collapsed="false">
      <c r="A4" s="112" t="str">
        <f aca="false">+A3</f>
        <v>Team.01</v>
      </c>
      <c r="E4" s="0" t="s">
        <v>560</v>
      </c>
      <c r="F4" s="0" t="s">
        <v>561</v>
      </c>
      <c r="G4" s="0" t="s">
        <v>559</v>
      </c>
      <c r="H4" s="49" t="n">
        <f aca="false">SUMIF($E$3:$E$168,E4,$L$3:$L$168)*I4</f>
        <v>2070</v>
      </c>
      <c r="I4" s="41" t="n">
        <v>1</v>
      </c>
    </row>
    <row r="5" customFormat="false" ht="12.8" hidden="false" customHeight="false" outlineLevel="0" collapsed="false">
      <c r="A5" s="0" t="str">
        <f aca="false">+A4</f>
        <v>Team.01</v>
      </c>
      <c r="E5" s="0" t="s">
        <v>560</v>
      </c>
      <c r="J5" s="0" t="s">
        <v>562</v>
      </c>
      <c r="K5" s="0" t="s">
        <v>466</v>
      </c>
      <c r="L5" s="49" t="n">
        <f aca="false">+M5*O5*P5</f>
        <v>750</v>
      </c>
      <c r="M5" s="0" t="n">
        <v>5</v>
      </c>
      <c r="N5" s="70" t="s">
        <v>559</v>
      </c>
      <c r="O5" s="49" t="n">
        <f aca="false">+Q5*R5</f>
        <v>18.75</v>
      </c>
      <c r="P5" s="0" t="n">
        <v>8</v>
      </c>
      <c r="Q5" s="91" t="n">
        <v>1.25</v>
      </c>
      <c r="R5" s="94" t="n">
        <v>15</v>
      </c>
    </row>
    <row r="6" customFormat="false" ht="12.8" hidden="false" customHeight="false" outlineLevel="0" collapsed="false">
      <c r="A6" s="0" t="str">
        <f aca="false">+A5</f>
        <v>Team.01</v>
      </c>
      <c r="E6" s="0" t="s">
        <v>560</v>
      </c>
      <c r="J6" s="0" t="s">
        <v>563</v>
      </c>
      <c r="K6" s="0" t="s">
        <v>470</v>
      </c>
      <c r="L6" s="49" t="n">
        <f aca="false">+M6*O6*P6</f>
        <v>600</v>
      </c>
      <c r="M6" s="0" t="n">
        <v>2</v>
      </c>
      <c r="N6" s="70" t="s">
        <v>559</v>
      </c>
      <c r="O6" s="49" t="n">
        <f aca="false">+Q6*R6</f>
        <v>37.5</v>
      </c>
      <c r="P6" s="0" t="n">
        <v>8</v>
      </c>
      <c r="Q6" s="91" t="n">
        <v>1.25</v>
      </c>
      <c r="R6" s="92" t="n">
        <v>30</v>
      </c>
    </row>
    <row r="7" customFormat="false" ht="12.8" hidden="false" customHeight="false" outlineLevel="0" collapsed="false">
      <c r="A7" s="0" t="str">
        <f aca="false">+A6</f>
        <v>Team.01</v>
      </c>
      <c r="E7" s="0" t="s">
        <v>560</v>
      </c>
      <c r="J7" s="0" t="s">
        <v>564</v>
      </c>
      <c r="K7" s="0" t="s">
        <v>565</v>
      </c>
      <c r="L7" s="49" t="n">
        <f aca="false">+M7*O7*P7</f>
        <v>720</v>
      </c>
      <c r="M7" s="0" t="n">
        <v>1</v>
      </c>
      <c r="N7" s="70" t="s">
        <v>559</v>
      </c>
      <c r="O7" s="49" t="n">
        <f aca="false">+Q7*R7</f>
        <v>90</v>
      </c>
      <c r="P7" s="0" t="n">
        <v>8</v>
      </c>
      <c r="Q7" s="82" t="n">
        <v>1.5</v>
      </c>
      <c r="R7" s="94" t="n">
        <v>60</v>
      </c>
    </row>
    <row r="8" customFormat="false" ht="12.8" hidden="false" customHeight="false" outlineLevel="0" collapsed="false">
      <c r="A8" s="0" t="str">
        <f aca="false">+A7</f>
        <v>Team.01</v>
      </c>
      <c r="E8" s="0" t="s">
        <v>566</v>
      </c>
      <c r="F8" s="0" t="s">
        <v>567</v>
      </c>
      <c r="G8" s="0" t="s">
        <v>559</v>
      </c>
      <c r="H8" s="49" t="n">
        <f aca="false">SUMIF($E$3:$E$168,E8,$L$3:$L$168)*I8</f>
        <v>4420</v>
      </c>
      <c r="I8" s="41" t="n">
        <v>1</v>
      </c>
    </row>
    <row r="9" customFormat="false" ht="12.8" hidden="false" customHeight="false" outlineLevel="0" collapsed="false">
      <c r="A9" s="0" t="str">
        <f aca="false">+A8</f>
        <v>Team.01</v>
      </c>
      <c r="E9" s="0" t="s">
        <v>566</v>
      </c>
      <c r="J9" s="0" t="s">
        <v>562</v>
      </c>
      <c r="K9" s="0" t="s">
        <v>466</v>
      </c>
      <c r="L9" s="49" t="n">
        <f aca="false">+M9*O9*P9</f>
        <v>2400</v>
      </c>
      <c r="M9" s="0" t="n">
        <v>16</v>
      </c>
      <c r="N9" s="70" t="s">
        <v>559</v>
      </c>
      <c r="O9" s="49" t="n">
        <f aca="false">+Q9*R9</f>
        <v>18.75</v>
      </c>
      <c r="P9" s="0" t="n">
        <v>8</v>
      </c>
      <c r="Q9" s="91" t="n">
        <v>1.25</v>
      </c>
      <c r="R9" s="94" t="n">
        <v>15</v>
      </c>
    </row>
    <row r="10" customFormat="false" ht="12.8" hidden="false" customHeight="false" outlineLevel="0" collapsed="false">
      <c r="A10" s="0" t="str">
        <f aca="false">+A9</f>
        <v>Team.01</v>
      </c>
      <c r="E10" s="0" t="s">
        <v>566</v>
      </c>
      <c r="J10" s="0" t="s">
        <v>568</v>
      </c>
      <c r="K10" s="0" t="s">
        <v>468</v>
      </c>
      <c r="L10" s="49" t="n">
        <f aca="false">+M10*O10*P10</f>
        <v>1000</v>
      </c>
      <c r="M10" s="0" t="n">
        <v>4</v>
      </c>
      <c r="N10" s="70" t="s">
        <v>559</v>
      </c>
      <c r="O10" s="49" t="n">
        <f aca="false">+Q10*R10</f>
        <v>31.25</v>
      </c>
      <c r="P10" s="0" t="n">
        <v>8</v>
      </c>
      <c r="Q10" s="91" t="n">
        <v>1.25</v>
      </c>
      <c r="R10" s="92" t="n">
        <v>25</v>
      </c>
    </row>
    <row r="11" customFormat="false" ht="12.8" hidden="false" customHeight="false" outlineLevel="0" collapsed="false">
      <c r="A11" s="0" t="str">
        <f aca="false">+A9</f>
        <v>Team.01</v>
      </c>
      <c r="E11" s="0" t="s">
        <v>566</v>
      </c>
      <c r="J11" s="0" t="s">
        <v>563</v>
      </c>
      <c r="K11" s="0" t="s">
        <v>470</v>
      </c>
      <c r="L11" s="49" t="n">
        <f aca="false">+M11*O11*P11</f>
        <v>300</v>
      </c>
      <c r="M11" s="0" t="n">
        <v>1</v>
      </c>
      <c r="N11" s="70" t="s">
        <v>559</v>
      </c>
      <c r="O11" s="49" t="n">
        <f aca="false">+Q11*R11</f>
        <v>37.5</v>
      </c>
      <c r="P11" s="0" t="n">
        <v>8</v>
      </c>
      <c r="Q11" s="91" t="n">
        <v>1.25</v>
      </c>
      <c r="R11" s="92" t="n">
        <v>30</v>
      </c>
    </row>
    <row r="12" customFormat="false" ht="12.8" hidden="false" customHeight="false" outlineLevel="0" collapsed="false">
      <c r="A12" s="112" t="str">
        <f aca="false">+A3</f>
        <v>Team.01</v>
      </c>
      <c r="E12" s="0" t="s">
        <v>566</v>
      </c>
      <c r="J12" s="0" t="s">
        <v>564</v>
      </c>
      <c r="K12" s="0" t="s">
        <v>565</v>
      </c>
      <c r="L12" s="49" t="n">
        <f aca="false">+M12*O12*P12</f>
        <v>720</v>
      </c>
      <c r="M12" s="0" t="n">
        <v>1</v>
      </c>
      <c r="N12" s="70" t="s">
        <v>559</v>
      </c>
      <c r="O12" s="49" t="n">
        <f aca="false">+Q12*R12</f>
        <v>90</v>
      </c>
      <c r="P12" s="0" t="n">
        <v>8</v>
      </c>
      <c r="Q12" s="82" t="n">
        <v>1.5</v>
      </c>
      <c r="R12" s="94" t="n">
        <v>60</v>
      </c>
    </row>
    <row r="13" customFormat="false" ht="12.8" hidden="false" customHeight="false" outlineLevel="0" collapsed="false">
      <c r="A13" s="0" t="s">
        <v>569</v>
      </c>
      <c r="L13" s="49"/>
      <c r="N13" s="70"/>
      <c r="O13" s="49"/>
      <c r="Q13" s="82"/>
      <c r="R13" s="94"/>
    </row>
    <row r="14" customFormat="false" ht="12.8" hidden="false" customHeight="false" outlineLevel="0" collapsed="false">
      <c r="A14" s="0" t="s">
        <v>570</v>
      </c>
      <c r="B14" s="0" t="s">
        <v>490</v>
      </c>
      <c r="C14" s="0" t="s">
        <v>491</v>
      </c>
      <c r="D14" s="49" t="n">
        <f aca="false">SUMIF($A$3:$A167,A14,$H$2:$H$165)</f>
        <v>29.4</v>
      </c>
      <c r="L14" s="49"/>
      <c r="N14" s="70"/>
      <c r="O14" s="49"/>
      <c r="Q14" s="82"/>
      <c r="R14" s="94"/>
    </row>
    <row r="15" customFormat="false" ht="12.8" hidden="false" customHeight="false" outlineLevel="0" collapsed="false">
      <c r="A15" s="0" t="s">
        <v>570</v>
      </c>
      <c r="E15" s="0" t="s">
        <v>571</v>
      </c>
      <c r="F15" s="0" t="s">
        <v>572</v>
      </c>
      <c r="G15" s="0" t="s">
        <v>491</v>
      </c>
      <c r="H15" s="49" t="n">
        <f aca="false">SUMIF($E$3:$E$168,E15,$L$3:$L$168)*I15</f>
        <v>29.4</v>
      </c>
      <c r="I15" s="41" t="n">
        <f aca="false">+1/200</f>
        <v>0.005</v>
      </c>
      <c r="L15" s="49"/>
      <c r="N15" s="70"/>
      <c r="O15" s="49"/>
      <c r="Q15" s="82"/>
      <c r="R15" s="94"/>
    </row>
    <row r="16" customFormat="false" ht="12.8" hidden="false" customHeight="false" outlineLevel="0" collapsed="false">
      <c r="A16" s="0" t="s">
        <v>570</v>
      </c>
      <c r="E16" s="0" t="s">
        <v>571</v>
      </c>
      <c r="J16" s="0" t="s">
        <v>573</v>
      </c>
      <c r="K16" s="0" t="s">
        <v>462</v>
      </c>
      <c r="L16" s="49" t="n">
        <f aca="false">+M16*O16*P16</f>
        <v>112</v>
      </c>
      <c r="M16" s="0" t="n">
        <v>4</v>
      </c>
      <c r="N16" s="70" t="s">
        <v>559</v>
      </c>
      <c r="O16" s="49" t="n">
        <f aca="false">+Q16*R16</f>
        <v>3.5</v>
      </c>
      <c r="P16" s="0" t="n">
        <v>8</v>
      </c>
      <c r="Q16" s="91" t="n">
        <v>1.75</v>
      </c>
      <c r="R16" s="94" t="n">
        <v>2</v>
      </c>
    </row>
    <row r="17" customFormat="false" ht="12.8" hidden="false" customHeight="false" outlineLevel="0" collapsed="false">
      <c r="A17" s="0" t="s">
        <v>570</v>
      </c>
      <c r="E17" s="0" t="s">
        <v>571</v>
      </c>
      <c r="J17" s="0" t="s">
        <v>574</v>
      </c>
      <c r="K17" s="0" t="s">
        <v>464</v>
      </c>
      <c r="L17" s="49" t="n">
        <f aca="false">+M17*O17*P17</f>
        <v>448</v>
      </c>
      <c r="M17" s="0" t="n">
        <v>4</v>
      </c>
      <c r="N17" s="70" t="s">
        <v>559</v>
      </c>
      <c r="O17" s="49" t="n">
        <f aca="false">+Q17*R17</f>
        <v>14</v>
      </c>
      <c r="P17" s="0" t="n">
        <v>8</v>
      </c>
      <c r="Q17" s="91" t="n">
        <v>1.75</v>
      </c>
      <c r="R17" s="92" t="n">
        <v>8</v>
      </c>
    </row>
    <row r="18" customFormat="false" ht="12.8" hidden="false" customHeight="false" outlineLevel="0" collapsed="false">
      <c r="A18" s="0" t="s">
        <v>570</v>
      </c>
      <c r="E18" s="0" t="s">
        <v>571</v>
      </c>
      <c r="J18" s="0" t="s">
        <v>562</v>
      </c>
      <c r="K18" s="0" t="s">
        <v>466</v>
      </c>
      <c r="L18" s="49" t="n">
        <f aca="false">+M18*O18*P18</f>
        <v>420</v>
      </c>
      <c r="M18" s="0" t="n">
        <v>2</v>
      </c>
      <c r="N18" s="70" t="s">
        <v>559</v>
      </c>
      <c r="O18" s="49" t="n">
        <f aca="false">+Q18*R18</f>
        <v>26.25</v>
      </c>
      <c r="P18" s="0" t="n">
        <v>8</v>
      </c>
      <c r="Q18" s="91" t="n">
        <v>1.75</v>
      </c>
      <c r="R18" s="94" t="n">
        <v>15</v>
      </c>
    </row>
    <row r="19" customFormat="false" ht="12.8" hidden="false" customHeight="false" outlineLevel="0" collapsed="false">
      <c r="A19" s="0" t="s">
        <v>570</v>
      </c>
      <c r="E19" s="0" t="s">
        <v>571</v>
      </c>
      <c r="J19" s="0" t="s">
        <v>563</v>
      </c>
      <c r="K19" s="0" t="s">
        <v>470</v>
      </c>
      <c r="L19" s="49" t="n">
        <f aca="false">+M19*O19*P19</f>
        <v>420</v>
      </c>
      <c r="M19" s="0" t="n">
        <v>1</v>
      </c>
      <c r="N19" s="70" t="s">
        <v>559</v>
      </c>
      <c r="O19" s="49" t="n">
        <f aca="false">+Q19*R19</f>
        <v>52.5</v>
      </c>
      <c r="P19" s="0" t="n">
        <v>8</v>
      </c>
      <c r="Q19" s="91" t="n">
        <v>1.75</v>
      </c>
      <c r="R19" s="92" t="n">
        <v>30</v>
      </c>
    </row>
    <row r="20" customFormat="false" ht="12.8" hidden="false" customHeight="false" outlineLevel="0" collapsed="false">
      <c r="A20" s="0" t="s">
        <v>570</v>
      </c>
      <c r="E20" s="0" t="s">
        <v>571</v>
      </c>
      <c r="J20" s="0" t="s">
        <v>575</v>
      </c>
      <c r="K20" s="0" t="s">
        <v>576</v>
      </c>
      <c r="L20" s="49" t="n">
        <f aca="false">+M20*O20*P20</f>
        <v>4480</v>
      </c>
      <c r="M20" s="0" t="n">
        <v>4</v>
      </c>
      <c r="N20" s="70" t="s">
        <v>559</v>
      </c>
      <c r="O20" s="49" t="n">
        <f aca="false">+Q20*R20</f>
        <v>140</v>
      </c>
      <c r="P20" s="0" t="n">
        <v>8</v>
      </c>
      <c r="Q20" s="91" t="n">
        <v>1.75</v>
      </c>
      <c r="R20" s="92" t="n">
        <v>80</v>
      </c>
    </row>
    <row r="21" customFormat="false" ht="12.8" hidden="false" customHeight="false" outlineLevel="0" collapsed="false">
      <c r="A21" s="0" t="s">
        <v>577</v>
      </c>
      <c r="B21" s="0" t="s">
        <v>492</v>
      </c>
      <c r="C21" s="0" t="s">
        <v>491</v>
      </c>
      <c r="D21" s="49" t="n">
        <f aca="false">SUMIF($A$3:$A174,A21,$H$2:$H$165)</f>
        <v>380.55</v>
      </c>
      <c r="L21" s="49"/>
      <c r="N21" s="70"/>
      <c r="O21" s="49"/>
      <c r="Q21" s="91"/>
      <c r="R21" s="92"/>
    </row>
    <row r="22" customFormat="false" ht="12.8" hidden="false" customHeight="false" outlineLevel="0" collapsed="false">
      <c r="A22" s="0" t="s">
        <v>577</v>
      </c>
      <c r="E22" s="0" t="s">
        <v>578</v>
      </c>
      <c r="F22" s="0" t="s">
        <v>579</v>
      </c>
      <c r="G22" s="0" t="s">
        <v>491</v>
      </c>
      <c r="H22" s="49" t="n">
        <f aca="false">SUMIF($E$3:$E$168,E22,$L$3:$L$168)*I22</f>
        <v>36.4</v>
      </c>
      <c r="I22" s="41" t="n">
        <f aca="false">+1/100</f>
        <v>0.01</v>
      </c>
      <c r="L22" s="49"/>
      <c r="N22" s="70"/>
      <c r="O22" s="49"/>
      <c r="Q22" s="82"/>
      <c r="R22" s="94"/>
    </row>
    <row r="23" customFormat="false" ht="12.8" hidden="false" customHeight="false" outlineLevel="0" collapsed="false">
      <c r="A23" s="0" t="s">
        <v>577</v>
      </c>
      <c r="E23" s="0" t="s">
        <v>578</v>
      </c>
      <c r="J23" s="0" t="s">
        <v>573</v>
      </c>
      <c r="K23" s="0" t="s">
        <v>462</v>
      </c>
      <c r="L23" s="49" t="n">
        <f aca="false">+M23*O23*P23</f>
        <v>112</v>
      </c>
      <c r="M23" s="0" t="n">
        <v>4</v>
      </c>
      <c r="N23" s="70" t="s">
        <v>559</v>
      </c>
      <c r="O23" s="49" t="n">
        <f aca="false">+Q23*R23</f>
        <v>3.5</v>
      </c>
      <c r="P23" s="0" t="n">
        <v>8</v>
      </c>
      <c r="Q23" s="91" t="n">
        <v>1.75</v>
      </c>
      <c r="R23" s="94" t="n">
        <v>2</v>
      </c>
    </row>
    <row r="24" customFormat="false" ht="12.8" hidden="false" customHeight="false" outlineLevel="0" collapsed="false">
      <c r="A24" s="0" t="s">
        <v>577</v>
      </c>
      <c r="E24" s="0" t="s">
        <v>578</v>
      </c>
      <c r="J24" s="0" t="s">
        <v>574</v>
      </c>
      <c r="K24" s="0" t="s">
        <v>464</v>
      </c>
      <c r="L24" s="49" t="n">
        <f aca="false">+M24*O24*P24</f>
        <v>448</v>
      </c>
      <c r="M24" s="0" t="n">
        <v>4</v>
      </c>
      <c r="N24" s="70" t="s">
        <v>559</v>
      </c>
      <c r="O24" s="49" t="n">
        <f aca="false">+Q24*R24</f>
        <v>14</v>
      </c>
      <c r="P24" s="0" t="n">
        <v>8</v>
      </c>
      <c r="Q24" s="91" t="n">
        <v>1.75</v>
      </c>
      <c r="R24" s="92" t="n">
        <v>8</v>
      </c>
    </row>
    <row r="25" customFormat="false" ht="12.8" hidden="false" customHeight="false" outlineLevel="0" collapsed="false">
      <c r="A25" s="0" t="s">
        <v>577</v>
      </c>
      <c r="E25" s="0" t="s">
        <v>578</v>
      </c>
      <c r="J25" s="0" t="s">
        <v>562</v>
      </c>
      <c r="K25" s="0" t="s">
        <v>466</v>
      </c>
      <c r="L25" s="49" t="n">
        <f aca="false">+M25*O25*P25</f>
        <v>420</v>
      </c>
      <c r="M25" s="0" t="n">
        <v>2</v>
      </c>
      <c r="N25" s="70" t="s">
        <v>559</v>
      </c>
      <c r="O25" s="49" t="n">
        <f aca="false">+Q25*R25</f>
        <v>26.25</v>
      </c>
      <c r="P25" s="0" t="n">
        <v>8</v>
      </c>
      <c r="Q25" s="91" t="n">
        <v>1.75</v>
      </c>
      <c r="R25" s="94" t="n">
        <v>15</v>
      </c>
    </row>
    <row r="26" customFormat="false" ht="12.8" hidden="false" customHeight="false" outlineLevel="0" collapsed="false">
      <c r="A26" s="0" t="s">
        <v>577</v>
      </c>
      <c r="E26" s="0" t="s">
        <v>578</v>
      </c>
      <c r="J26" s="0" t="s">
        <v>563</v>
      </c>
      <c r="K26" s="0" t="s">
        <v>470</v>
      </c>
      <c r="L26" s="49" t="n">
        <f aca="false">+M26*O26*P26</f>
        <v>420</v>
      </c>
      <c r="M26" s="0" t="n">
        <v>1</v>
      </c>
      <c r="N26" s="70" t="s">
        <v>559</v>
      </c>
      <c r="O26" s="49" t="n">
        <f aca="false">+Q26*R26</f>
        <v>52.5</v>
      </c>
      <c r="P26" s="0" t="n">
        <v>8</v>
      </c>
      <c r="Q26" s="91" t="n">
        <v>1.75</v>
      </c>
      <c r="R26" s="92" t="n">
        <v>30</v>
      </c>
    </row>
    <row r="27" customFormat="false" ht="12.8" hidden="false" customHeight="false" outlineLevel="0" collapsed="false">
      <c r="A27" s="0" t="s">
        <v>577</v>
      </c>
      <c r="E27" s="0" t="s">
        <v>578</v>
      </c>
      <c r="J27" s="0" t="s">
        <v>575</v>
      </c>
      <c r="K27" s="0" t="s">
        <v>576</v>
      </c>
      <c r="L27" s="49" t="n">
        <f aca="false">+M27*O27*P27</f>
        <v>2240</v>
      </c>
      <c r="M27" s="0" t="n">
        <v>2</v>
      </c>
      <c r="N27" s="70" t="s">
        <v>559</v>
      </c>
      <c r="O27" s="49" t="n">
        <f aca="false">+Q27*R27</f>
        <v>140</v>
      </c>
      <c r="P27" s="0" t="n">
        <v>8</v>
      </c>
      <c r="Q27" s="91" t="n">
        <v>1.75</v>
      </c>
      <c r="R27" s="92" t="n">
        <v>80</v>
      </c>
    </row>
    <row r="28" customFormat="false" ht="12.8" hidden="false" customHeight="false" outlineLevel="0" collapsed="false">
      <c r="A28" s="0" t="s">
        <v>577</v>
      </c>
      <c r="E28" s="0" t="s">
        <v>580</v>
      </c>
      <c r="F28" s="0" t="s">
        <v>581</v>
      </c>
      <c r="G28" s="0" t="s">
        <v>491</v>
      </c>
      <c r="H28" s="49" t="n">
        <f aca="false">SUMIF($E$3:$E$168,E28,$L$3:$L$168)*I28</f>
        <v>200</v>
      </c>
      <c r="I28" s="41" t="n">
        <v>80</v>
      </c>
    </row>
    <row r="29" customFormat="false" ht="12.8" hidden="false" customHeight="false" outlineLevel="0" collapsed="false">
      <c r="A29" s="0" t="s">
        <v>577</v>
      </c>
      <c r="E29" s="0" t="s">
        <v>580</v>
      </c>
      <c r="J29" s="0" t="s">
        <v>436</v>
      </c>
      <c r="K29" s="0" t="s">
        <v>387</v>
      </c>
      <c r="L29" s="49" t="n">
        <f aca="false">+M29*O29*P29</f>
        <v>2.5</v>
      </c>
      <c r="M29" s="0" t="n">
        <v>1</v>
      </c>
      <c r="N29" s="70" t="s">
        <v>582</v>
      </c>
      <c r="O29" s="49" t="n">
        <f aca="false">+Q29*R29</f>
        <v>2.5</v>
      </c>
      <c r="P29" s="0" t="n">
        <v>1</v>
      </c>
      <c r="Q29" s="91" t="n">
        <v>1.25</v>
      </c>
      <c r="R29" s="0" t="n">
        <v>2</v>
      </c>
    </row>
    <row r="30" customFormat="false" ht="12.8" hidden="false" customHeight="false" outlineLevel="0" collapsed="false">
      <c r="A30" s="0" t="s">
        <v>577</v>
      </c>
      <c r="E30" s="0" t="s">
        <v>583</v>
      </c>
      <c r="F30" s="0" t="s">
        <v>584</v>
      </c>
      <c r="G30" s="0" t="s">
        <v>491</v>
      </c>
      <c r="H30" s="49" t="n">
        <f aca="false">SUMIF($E$3:$E$168,E30,$L$3:$L$168)*I30</f>
        <v>26.88</v>
      </c>
      <c r="I30" s="41" t="n">
        <f aca="false">+1/100</f>
        <v>0.01</v>
      </c>
      <c r="L30" s="49"/>
      <c r="N30" s="70"/>
      <c r="O30" s="49"/>
      <c r="Q30" s="82"/>
      <c r="R30" s="94"/>
    </row>
    <row r="31" customFormat="false" ht="12.8" hidden="false" customHeight="false" outlineLevel="0" collapsed="false">
      <c r="A31" s="0" t="s">
        <v>577</v>
      </c>
      <c r="E31" s="0" t="s">
        <v>583</v>
      </c>
      <c r="J31" s="0" t="s">
        <v>573</v>
      </c>
      <c r="K31" s="0" t="s">
        <v>462</v>
      </c>
      <c r="L31" s="49" t="n">
        <f aca="false">+M31*O31*P31</f>
        <v>56</v>
      </c>
      <c r="M31" s="0" t="n">
        <v>2</v>
      </c>
      <c r="N31" s="70" t="s">
        <v>559</v>
      </c>
      <c r="O31" s="49" t="n">
        <f aca="false">+Q31*R31</f>
        <v>3.5</v>
      </c>
      <c r="P31" s="0" t="n">
        <v>8</v>
      </c>
      <c r="Q31" s="91" t="n">
        <v>1.75</v>
      </c>
      <c r="R31" s="94" t="n">
        <v>2</v>
      </c>
    </row>
    <row r="32" customFormat="false" ht="12.8" hidden="false" customHeight="false" outlineLevel="0" collapsed="false">
      <c r="A32" s="0" t="s">
        <v>577</v>
      </c>
      <c r="E32" s="0" t="s">
        <v>583</v>
      </c>
      <c r="J32" s="0" t="s">
        <v>574</v>
      </c>
      <c r="K32" s="0" t="s">
        <v>464</v>
      </c>
      <c r="L32" s="49" t="n">
        <f aca="false">+M32*O32*P32</f>
        <v>672</v>
      </c>
      <c r="M32" s="0" t="n">
        <v>6</v>
      </c>
      <c r="N32" s="70" t="s">
        <v>559</v>
      </c>
      <c r="O32" s="49" t="n">
        <f aca="false">+Q32*R32</f>
        <v>14</v>
      </c>
      <c r="P32" s="0" t="n">
        <v>8</v>
      </c>
      <c r="Q32" s="91" t="n">
        <v>1.75</v>
      </c>
      <c r="R32" s="92" t="n">
        <v>8</v>
      </c>
    </row>
    <row r="33" customFormat="false" ht="12.8" hidden="false" customHeight="false" outlineLevel="0" collapsed="false">
      <c r="A33" s="0" t="s">
        <v>577</v>
      </c>
      <c r="E33" s="0" t="s">
        <v>583</v>
      </c>
      <c r="J33" s="0" t="s">
        <v>562</v>
      </c>
      <c r="K33" s="0" t="s">
        <v>466</v>
      </c>
      <c r="L33" s="49" t="n">
        <f aca="false">+M33*O33*P33</f>
        <v>420</v>
      </c>
      <c r="M33" s="0" t="n">
        <v>2</v>
      </c>
      <c r="N33" s="70" t="s">
        <v>559</v>
      </c>
      <c r="O33" s="49" t="n">
        <f aca="false">+Q33*R33</f>
        <v>26.25</v>
      </c>
      <c r="P33" s="0" t="n">
        <v>8</v>
      </c>
      <c r="Q33" s="91" t="n">
        <v>1.75</v>
      </c>
      <c r="R33" s="94" t="n">
        <v>15</v>
      </c>
    </row>
    <row r="34" customFormat="false" ht="12.8" hidden="false" customHeight="false" outlineLevel="0" collapsed="false">
      <c r="A34" s="0" t="s">
        <v>577</v>
      </c>
      <c r="E34" s="0" t="s">
        <v>583</v>
      </c>
      <c r="J34" s="0" t="s">
        <v>563</v>
      </c>
      <c r="K34" s="0" t="s">
        <v>470</v>
      </c>
      <c r="L34" s="49" t="n">
        <f aca="false">+M34*O34*P34</f>
        <v>420</v>
      </c>
      <c r="M34" s="0" t="n">
        <v>1</v>
      </c>
      <c r="N34" s="70" t="s">
        <v>559</v>
      </c>
      <c r="O34" s="49" t="n">
        <f aca="false">+Q34*R34</f>
        <v>52.5</v>
      </c>
      <c r="P34" s="0" t="n">
        <v>8</v>
      </c>
      <c r="Q34" s="91" t="n">
        <v>1.75</v>
      </c>
      <c r="R34" s="92" t="n">
        <v>30</v>
      </c>
    </row>
    <row r="35" customFormat="false" ht="12.8" hidden="false" customHeight="false" outlineLevel="0" collapsed="false">
      <c r="A35" s="0" t="s">
        <v>577</v>
      </c>
      <c r="E35" s="0" t="s">
        <v>583</v>
      </c>
      <c r="J35" s="0" t="s">
        <v>575</v>
      </c>
      <c r="K35" s="0" t="s">
        <v>576</v>
      </c>
      <c r="L35" s="49" t="n">
        <f aca="false">+M35*O35*P35</f>
        <v>1120</v>
      </c>
      <c r="M35" s="0" t="n">
        <v>1</v>
      </c>
      <c r="N35" s="70" t="s">
        <v>559</v>
      </c>
      <c r="O35" s="49" t="n">
        <f aca="false">+Q35*R35</f>
        <v>140</v>
      </c>
      <c r="P35" s="0" t="n">
        <v>8</v>
      </c>
      <c r="Q35" s="91" t="n">
        <v>1.75</v>
      </c>
      <c r="R35" s="92" t="n">
        <v>80</v>
      </c>
    </row>
    <row r="36" customFormat="false" ht="12.8" hidden="false" customHeight="false" outlineLevel="0" collapsed="false">
      <c r="A36" s="0" t="s">
        <v>577</v>
      </c>
      <c r="E36" s="0" t="s">
        <v>585</v>
      </c>
      <c r="F36" s="0" t="s">
        <v>586</v>
      </c>
      <c r="G36" s="0" t="s">
        <v>491</v>
      </c>
      <c r="H36" s="49" t="n">
        <f aca="false">SUMIF($E$3:$E$168,E36,$L$3:$L$168)*I36</f>
        <v>62.5</v>
      </c>
      <c r="I36" s="41" t="n">
        <v>50</v>
      </c>
    </row>
    <row r="37" customFormat="false" ht="12.8" hidden="false" customHeight="false" outlineLevel="0" collapsed="false">
      <c r="A37" s="0" t="s">
        <v>577</v>
      </c>
      <c r="E37" s="0" t="s">
        <v>585</v>
      </c>
      <c r="J37" s="0" t="s">
        <v>436</v>
      </c>
      <c r="K37" s="0" t="s">
        <v>387</v>
      </c>
      <c r="L37" s="49" t="n">
        <f aca="false">+M37*O37*P37</f>
        <v>1.25</v>
      </c>
      <c r="M37" s="0" t="n">
        <v>1</v>
      </c>
      <c r="N37" s="70" t="s">
        <v>437</v>
      </c>
      <c r="O37" s="49" t="n">
        <f aca="false">+Q37*R37</f>
        <v>1.25</v>
      </c>
      <c r="P37" s="0" t="n">
        <v>1</v>
      </c>
      <c r="Q37" s="91" t="n">
        <v>1.25</v>
      </c>
      <c r="R37" s="0" t="n">
        <v>1</v>
      </c>
    </row>
    <row r="38" customFormat="false" ht="12.8" hidden="false" customHeight="false" outlineLevel="0" collapsed="false">
      <c r="A38" s="0" t="s">
        <v>577</v>
      </c>
      <c r="E38" s="0" t="s">
        <v>587</v>
      </c>
      <c r="F38" s="0" t="s">
        <v>588</v>
      </c>
      <c r="G38" s="0" t="s">
        <v>491</v>
      </c>
      <c r="H38" s="49" t="n">
        <f aca="false">SUMIF($E$3:$E$168,E38,$L$3:$L$168)*I38</f>
        <v>23.52</v>
      </c>
      <c r="I38" s="41" t="n">
        <f aca="false">+1/100</f>
        <v>0.01</v>
      </c>
      <c r="L38" s="49"/>
      <c r="N38" s="70"/>
      <c r="O38" s="49"/>
      <c r="Q38" s="82"/>
      <c r="R38" s="94"/>
    </row>
    <row r="39" customFormat="false" ht="12.8" hidden="false" customHeight="false" outlineLevel="0" collapsed="false">
      <c r="A39" s="0" t="s">
        <v>577</v>
      </c>
      <c r="E39" s="0" t="s">
        <v>587</v>
      </c>
      <c r="J39" s="0" t="s">
        <v>573</v>
      </c>
      <c r="K39" s="0" t="s">
        <v>462</v>
      </c>
      <c r="L39" s="49" t="n">
        <f aca="false">+M39*O39*P39</f>
        <v>168</v>
      </c>
      <c r="M39" s="0" t="n">
        <v>6</v>
      </c>
      <c r="N39" s="70" t="s">
        <v>559</v>
      </c>
      <c r="O39" s="49" t="n">
        <f aca="false">+Q39*R39</f>
        <v>3.5</v>
      </c>
      <c r="P39" s="0" t="n">
        <v>8</v>
      </c>
      <c r="Q39" s="91" t="n">
        <v>1.75</v>
      </c>
      <c r="R39" s="94" t="n">
        <v>2</v>
      </c>
    </row>
    <row r="40" customFormat="false" ht="12.8" hidden="false" customHeight="false" outlineLevel="0" collapsed="false">
      <c r="A40" s="0" t="s">
        <v>577</v>
      </c>
      <c r="E40" s="0" t="s">
        <v>587</v>
      </c>
      <c r="J40" s="0" t="s">
        <v>574</v>
      </c>
      <c r="K40" s="0" t="s">
        <v>464</v>
      </c>
      <c r="L40" s="49" t="n">
        <f aca="false">+M40*O40*P40</f>
        <v>224</v>
      </c>
      <c r="M40" s="0" t="n">
        <v>2</v>
      </c>
      <c r="N40" s="70" t="s">
        <v>559</v>
      </c>
      <c r="O40" s="49" t="n">
        <f aca="false">+Q40*R40</f>
        <v>14</v>
      </c>
      <c r="P40" s="0" t="n">
        <v>8</v>
      </c>
      <c r="Q40" s="91" t="n">
        <v>1.75</v>
      </c>
      <c r="R40" s="92" t="n">
        <v>8</v>
      </c>
    </row>
    <row r="41" customFormat="false" ht="12.8" hidden="false" customHeight="false" outlineLevel="0" collapsed="false">
      <c r="A41" s="0" t="s">
        <v>577</v>
      </c>
      <c r="E41" s="0" t="s">
        <v>587</v>
      </c>
      <c r="J41" s="0" t="s">
        <v>562</v>
      </c>
      <c r="K41" s="0" t="s">
        <v>466</v>
      </c>
      <c r="L41" s="49" t="n">
        <f aca="false">+M41*O41*P41</f>
        <v>420</v>
      </c>
      <c r="M41" s="0" t="n">
        <v>2</v>
      </c>
      <c r="N41" s="70" t="s">
        <v>559</v>
      </c>
      <c r="O41" s="49" t="n">
        <f aca="false">+Q41*R41</f>
        <v>26.25</v>
      </c>
      <c r="P41" s="0" t="n">
        <v>8</v>
      </c>
      <c r="Q41" s="91" t="n">
        <v>1.75</v>
      </c>
      <c r="R41" s="94" t="n">
        <v>15</v>
      </c>
    </row>
    <row r="42" customFormat="false" ht="12.8" hidden="false" customHeight="false" outlineLevel="0" collapsed="false">
      <c r="A42" s="0" t="s">
        <v>577</v>
      </c>
      <c r="E42" s="0" t="s">
        <v>587</v>
      </c>
      <c r="J42" s="0" t="s">
        <v>563</v>
      </c>
      <c r="K42" s="0" t="s">
        <v>470</v>
      </c>
      <c r="L42" s="49" t="n">
        <f aca="false">+M42*O42*P42</f>
        <v>420</v>
      </c>
      <c r="M42" s="0" t="n">
        <v>1</v>
      </c>
      <c r="N42" s="70" t="s">
        <v>559</v>
      </c>
      <c r="O42" s="49" t="n">
        <f aca="false">+Q42*R42</f>
        <v>52.5</v>
      </c>
      <c r="P42" s="0" t="n">
        <v>8</v>
      </c>
      <c r="Q42" s="91" t="n">
        <v>1.75</v>
      </c>
      <c r="R42" s="92" t="n">
        <v>30</v>
      </c>
    </row>
    <row r="43" customFormat="false" ht="12.8" hidden="false" customHeight="false" outlineLevel="0" collapsed="false">
      <c r="A43" s="0" t="s">
        <v>577</v>
      </c>
      <c r="E43" s="0" t="s">
        <v>587</v>
      </c>
      <c r="J43" s="0" t="s">
        <v>575</v>
      </c>
      <c r="K43" s="0" t="s">
        <v>576</v>
      </c>
      <c r="L43" s="49" t="n">
        <f aca="false">+M43*O43*P43</f>
        <v>1120</v>
      </c>
      <c r="M43" s="0" t="n">
        <v>1</v>
      </c>
      <c r="N43" s="70" t="s">
        <v>559</v>
      </c>
      <c r="O43" s="49" t="n">
        <f aca="false">+Q43*R43</f>
        <v>140</v>
      </c>
      <c r="P43" s="0" t="n">
        <v>8</v>
      </c>
      <c r="Q43" s="91" t="n">
        <v>1.75</v>
      </c>
      <c r="R43" s="92" t="n">
        <v>80</v>
      </c>
    </row>
    <row r="44" customFormat="false" ht="12.8" hidden="false" customHeight="false" outlineLevel="0" collapsed="false">
      <c r="A44" s="0" t="s">
        <v>577</v>
      </c>
      <c r="E44" s="0" t="s">
        <v>589</v>
      </c>
      <c r="F44" s="0" t="s">
        <v>590</v>
      </c>
      <c r="G44" s="0" t="s">
        <v>491</v>
      </c>
      <c r="H44" s="49" t="n">
        <f aca="false">SUMIF($E$3:$E$168,E44,$L$3:$L$168)*I44</f>
        <v>31.25</v>
      </c>
      <c r="I44" s="41" t="n">
        <v>25</v>
      </c>
    </row>
    <row r="45" customFormat="false" ht="12.8" hidden="false" customHeight="false" outlineLevel="0" collapsed="false">
      <c r="A45" s="0" t="s">
        <v>577</v>
      </c>
      <c r="E45" s="0" t="s">
        <v>589</v>
      </c>
      <c r="J45" s="0" t="s">
        <v>436</v>
      </c>
      <c r="K45" s="0" t="s">
        <v>387</v>
      </c>
      <c r="L45" s="49" t="n">
        <f aca="false">+M45*O45*P45</f>
        <v>1.25</v>
      </c>
      <c r="M45" s="0" t="n">
        <v>1</v>
      </c>
      <c r="N45" s="70" t="s">
        <v>437</v>
      </c>
      <c r="O45" s="49" t="n">
        <f aca="false">+Q45*R45</f>
        <v>1.25</v>
      </c>
      <c r="P45" s="0" t="n">
        <v>1</v>
      </c>
      <c r="Q45" s="91" t="n">
        <v>1.25</v>
      </c>
      <c r="R45" s="0" t="n">
        <v>1</v>
      </c>
    </row>
    <row r="46" customFormat="false" ht="12.8" hidden="false" customHeight="false" outlineLevel="0" collapsed="false">
      <c r="A46" s="0" t="s">
        <v>591</v>
      </c>
      <c r="B46" s="0" t="s">
        <v>493</v>
      </c>
      <c r="C46" s="0" t="s">
        <v>491</v>
      </c>
      <c r="D46" s="49" t="n">
        <f aca="false">SUMIF($A$3:$A199,A46,$H$2:$H$165)</f>
        <v>372.82</v>
      </c>
      <c r="L46" s="49"/>
      <c r="N46" s="70"/>
      <c r="O46" s="49"/>
      <c r="Q46" s="82"/>
      <c r="R46" s="94"/>
    </row>
    <row r="47" customFormat="false" ht="12.8" hidden="false" customHeight="false" outlineLevel="0" collapsed="false">
      <c r="A47" s="0" t="s">
        <v>591</v>
      </c>
      <c r="E47" s="0" t="s">
        <v>592</v>
      </c>
      <c r="F47" s="0" t="s">
        <v>579</v>
      </c>
      <c r="G47" s="0" t="s">
        <v>491</v>
      </c>
      <c r="H47" s="49" t="n">
        <f aca="false">SUMIF($E$3:$E$168,E47,$L$3:$L$168)*I47</f>
        <v>36.4</v>
      </c>
      <c r="I47" s="41" t="n">
        <f aca="false">+1/100</f>
        <v>0.01</v>
      </c>
      <c r="L47" s="49"/>
      <c r="N47" s="70"/>
      <c r="O47" s="49"/>
      <c r="Q47" s="82"/>
      <c r="R47" s="94"/>
    </row>
    <row r="48" customFormat="false" ht="12.8" hidden="false" customHeight="false" outlineLevel="0" collapsed="false">
      <c r="A48" s="0" t="s">
        <v>591</v>
      </c>
      <c r="E48" s="0" t="s">
        <v>592</v>
      </c>
      <c r="J48" s="0" t="s">
        <v>573</v>
      </c>
      <c r="K48" s="0" t="s">
        <v>462</v>
      </c>
      <c r="L48" s="49" t="n">
        <f aca="false">+M48*O48*P48</f>
        <v>112</v>
      </c>
      <c r="M48" s="0" t="n">
        <v>4</v>
      </c>
      <c r="N48" s="70" t="s">
        <v>559</v>
      </c>
      <c r="O48" s="49" t="n">
        <f aca="false">+Q48*R48</f>
        <v>3.5</v>
      </c>
      <c r="P48" s="0" t="n">
        <v>8</v>
      </c>
      <c r="Q48" s="91" t="n">
        <v>1.75</v>
      </c>
      <c r="R48" s="94" t="n">
        <v>2</v>
      </c>
    </row>
    <row r="49" customFormat="false" ht="12.8" hidden="false" customHeight="false" outlineLevel="0" collapsed="false">
      <c r="A49" s="0" t="s">
        <v>591</v>
      </c>
      <c r="E49" s="0" t="s">
        <v>592</v>
      </c>
      <c r="J49" s="0" t="s">
        <v>574</v>
      </c>
      <c r="K49" s="0" t="s">
        <v>464</v>
      </c>
      <c r="L49" s="49" t="n">
        <f aca="false">+M49*O49*P49</f>
        <v>448</v>
      </c>
      <c r="M49" s="0" t="n">
        <v>4</v>
      </c>
      <c r="N49" s="70" t="s">
        <v>559</v>
      </c>
      <c r="O49" s="49" t="n">
        <f aca="false">+Q49*R49</f>
        <v>14</v>
      </c>
      <c r="P49" s="0" t="n">
        <v>8</v>
      </c>
      <c r="Q49" s="91" t="n">
        <v>1.75</v>
      </c>
      <c r="R49" s="92" t="n">
        <v>8</v>
      </c>
    </row>
    <row r="50" customFormat="false" ht="12.8" hidden="false" customHeight="false" outlineLevel="0" collapsed="false">
      <c r="A50" s="0" t="s">
        <v>591</v>
      </c>
      <c r="E50" s="0" t="s">
        <v>592</v>
      </c>
      <c r="J50" s="0" t="s">
        <v>562</v>
      </c>
      <c r="K50" s="0" t="s">
        <v>466</v>
      </c>
      <c r="L50" s="49" t="n">
        <f aca="false">+M50*O50*P50</f>
        <v>420</v>
      </c>
      <c r="M50" s="0" t="n">
        <v>2</v>
      </c>
      <c r="N50" s="70" t="s">
        <v>559</v>
      </c>
      <c r="O50" s="49" t="n">
        <f aca="false">+Q50*R50</f>
        <v>26.25</v>
      </c>
      <c r="P50" s="0" t="n">
        <v>8</v>
      </c>
      <c r="Q50" s="91" t="n">
        <v>1.75</v>
      </c>
      <c r="R50" s="94" t="n">
        <v>15</v>
      </c>
    </row>
    <row r="51" customFormat="false" ht="12.8" hidden="false" customHeight="false" outlineLevel="0" collapsed="false">
      <c r="A51" s="0" t="s">
        <v>591</v>
      </c>
      <c r="E51" s="0" t="s">
        <v>592</v>
      </c>
      <c r="J51" s="0" t="s">
        <v>563</v>
      </c>
      <c r="K51" s="0" t="s">
        <v>470</v>
      </c>
      <c r="L51" s="49" t="n">
        <f aca="false">+M51*O51*P51</f>
        <v>420</v>
      </c>
      <c r="M51" s="0" t="n">
        <v>1</v>
      </c>
      <c r="N51" s="70" t="s">
        <v>559</v>
      </c>
      <c r="O51" s="49" t="n">
        <f aca="false">+Q51*R51</f>
        <v>52.5</v>
      </c>
      <c r="P51" s="0" t="n">
        <v>8</v>
      </c>
      <c r="Q51" s="91" t="n">
        <v>1.75</v>
      </c>
      <c r="R51" s="92" t="n">
        <v>30</v>
      </c>
    </row>
    <row r="52" customFormat="false" ht="12.8" hidden="false" customHeight="false" outlineLevel="0" collapsed="false">
      <c r="A52" s="0" t="s">
        <v>591</v>
      </c>
      <c r="E52" s="0" t="s">
        <v>592</v>
      </c>
      <c r="J52" s="0" t="s">
        <v>575</v>
      </c>
      <c r="K52" s="0" t="s">
        <v>576</v>
      </c>
      <c r="L52" s="49" t="n">
        <f aca="false">+M52*O52*P52</f>
        <v>2240</v>
      </c>
      <c r="M52" s="0" t="n">
        <v>2</v>
      </c>
      <c r="N52" s="70" t="s">
        <v>559</v>
      </c>
      <c r="O52" s="49" t="n">
        <f aca="false">+Q52*R52</f>
        <v>140</v>
      </c>
      <c r="P52" s="0" t="n">
        <v>8</v>
      </c>
      <c r="Q52" s="91" t="n">
        <v>1.75</v>
      </c>
      <c r="R52" s="92" t="n">
        <v>80</v>
      </c>
    </row>
    <row r="53" customFormat="false" ht="12.8" hidden="false" customHeight="false" outlineLevel="0" collapsed="false">
      <c r="A53" s="0" t="s">
        <v>591</v>
      </c>
      <c r="E53" s="0" t="s">
        <v>593</v>
      </c>
      <c r="F53" s="0" t="s">
        <v>581</v>
      </c>
      <c r="G53" s="0" t="s">
        <v>491</v>
      </c>
      <c r="H53" s="49" t="n">
        <f aca="false">SUMIF($E$3:$E$168,E53,$L$3:$L$168)*I53</f>
        <v>150</v>
      </c>
      <c r="I53" s="41" t="n">
        <v>60</v>
      </c>
    </row>
    <row r="54" customFormat="false" ht="12.8" hidden="false" customHeight="false" outlineLevel="0" collapsed="false">
      <c r="A54" s="0" t="s">
        <v>591</v>
      </c>
      <c r="E54" s="0" t="s">
        <v>593</v>
      </c>
      <c r="J54" s="0" t="s">
        <v>436</v>
      </c>
      <c r="K54" s="0" t="s">
        <v>387</v>
      </c>
      <c r="L54" s="49" t="n">
        <f aca="false">+M54*O54*P54</f>
        <v>2.5</v>
      </c>
      <c r="M54" s="0" t="n">
        <v>1</v>
      </c>
      <c r="N54" s="70" t="s">
        <v>582</v>
      </c>
      <c r="O54" s="49" t="n">
        <f aca="false">+Q54*R54</f>
        <v>2.5</v>
      </c>
      <c r="P54" s="0" t="n">
        <v>1</v>
      </c>
      <c r="Q54" s="91" t="n">
        <v>1.25</v>
      </c>
      <c r="R54" s="0" t="n">
        <v>2</v>
      </c>
    </row>
    <row r="55" customFormat="false" ht="12.8" hidden="false" customHeight="false" outlineLevel="0" collapsed="false">
      <c r="A55" s="0" t="s">
        <v>591</v>
      </c>
      <c r="E55" s="0" t="s">
        <v>594</v>
      </c>
      <c r="F55" s="0" t="s">
        <v>584</v>
      </c>
      <c r="G55" s="0" t="s">
        <v>491</v>
      </c>
      <c r="H55" s="49" t="n">
        <f aca="false">SUMIF($E$3:$E$168,E55,$L$3:$L$168)*I55</f>
        <v>26.88</v>
      </c>
      <c r="I55" s="41" t="n">
        <f aca="false">+1/100</f>
        <v>0.01</v>
      </c>
      <c r="L55" s="49"/>
      <c r="N55" s="70"/>
      <c r="O55" s="49"/>
      <c r="Q55" s="82"/>
      <c r="R55" s="94"/>
    </row>
    <row r="56" customFormat="false" ht="12.8" hidden="false" customHeight="false" outlineLevel="0" collapsed="false">
      <c r="A56" s="0" t="s">
        <v>591</v>
      </c>
      <c r="E56" s="0" t="s">
        <v>594</v>
      </c>
      <c r="J56" s="0" t="s">
        <v>573</v>
      </c>
      <c r="K56" s="0" t="s">
        <v>462</v>
      </c>
      <c r="L56" s="49" t="n">
        <f aca="false">+M56*O56*P56</f>
        <v>56</v>
      </c>
      <c r="M56" s="0" t="n">
        <v>2</v>
      </c>
      <c r="N56" s="70" t="s">
        <v>559</v>
      </c>
      <c r="O56" s="49" t="n">
        <f aca="false">+Q56*R56</f>
        <v>3.5</v>
      </c>
      <c r="P56" s="0" t="n">
        <v>8</v>
      </c>
      <c r="Q56" s="91" t="n">
        <v>1.75</v>
      </c>
      <c r="R56" s="94" t="n">
        <v>2</v>
      </c>
    </row>
    <row r="57" customFormat="false" ht="12.8" hidden="false" customHeight="false" outlineLevel="0" collapsed="false">
      <c r="A57" s="0" t="s">
        <v>591</v>
      </c>
      <c r="E57" s="0" t="s">
        <v>594</v>
      </c>
      <c r="J57" s="0" t="s">
        <v>574</v>
      </c>
      <c r="K57" s="0" t="s">
        <v>464</v>
      </c>
      <c r="L57" s="49" t="n">
        <f aca="false">+M57*O57*P57</f>
        <v>672</v>
      </c>
      <c r="M57" s="0" t="n">
        <v>6</v>
      </c>
      <c r="N57" s="70" t="s">
        <v>559</v>
      </c>
      <c r="O57" s="49" t="n">
        <f aca="false">+Q57*R57</f>
        <v>14</v>
      </c>
      <c r="P57" s="0" t="n">
        <v>8</v>
      </c>
      <c r="Q57" s="91" t="n">
        <v>1.75</v>
      </c>
      <c r="R57" s="92" t="n">
        <v>8</v>
      </c>
    </row>
    <row r="58" customFormat="false" ht="12.8" hidden="false" customHeight="false" outlineLevel="0" collapsed="false">
      <c r="A58" s="0" t="s">
        <v>591</v>
      </c>
      <c r="E58" s="0" t="s">
        <v>594</v>
      </c>
      <c r="J58" s="0" t="s">
        <v>562</v>
      </c>
      <c r="K58" s="0" t="s">
        <v>466</v>
      </c>
      <c r="L58" s="49" t="n">
        <f aca="false">+M58*O58*P58</f>
        <v>420</v>
      </c>
      <c r="M58" s="0" t="n">
        <v>2</v>
      </c>
      <c r="N58" s="70" t="s">
        <v>559</v>
      </c>
      <c r="O58" s="49" t="n">
        <f aca="false">+Q58*R58</f>
        <v>26.25</v>
      </c>
      <c r="P58" s="0" t="n">
        <v>8</v>
      </c>
      <c r="Q58" s="91" t="n">
        <v>1.75</v>
      </c>
      <c r="R58" s="94" t="n">
        <v>15</v>
      </c>
    </row>
    <row r="59" customFormat="false" ht="12.8" hidden="false" customHeight="false" outlineLevel="0" collapsed="false">
      <c r="A59" s="0" t="s">
        <v>591</v>
      </c>
      <c r="E59" s="0" t="s">
        <v>594</v>
      </c>
      <c r="J59" s="0" t="s">
        <v>563</v>
      </c>
      <c r="K59" s="0" t="s">
        <v>470</v>
      </c>
      <c r="L59" s="49" t="n">
        <f aca="false">+M59*O59*P59</f>
        <v>420</v>
      </c>
      <c r="M59" s="0" t="n">
        <v>1</v>
      </c>
      <c r="N59" s="70" t="s">
        <v>559</v>
      </c>
      <c r="O59" s="49" t="n">
        <f aca="false">+Q59*R59</f>
        <v>52.5</v>
      </c>
      <c r="P59" s="0" t="n">
        <v>8</v>
      </c>
      <c r="Q59" s="91" t="n">
        <v>1.75</v>
      </c>
      <c r="R59" s="92" t="n">
        <v>30</v>
      </c>
    </row>
    <row r="60" customFormat="false" ht="12.8" hidden="false" customHeight="false" outlineLevel="0" collapsed="false">
      <c r="A60" s="0" t="s">
        <v>591</v>
      </c>
      <c r="E60" s="0" t="s">
        <v>594</v>
      </c>
      <c r="J60" s="0" t="s">
        <v>575</v>
      </c>
      <c r="K60" s="0" t="s">
        <v>576</v>
      </c>
      <c r="L60" s="49" t="n">
        <f aca="false">+M60*O60*P60</f>
        <v>1120</v>
      </c>
      <c r="M60" s="0" t="n">
        <v>1</v>
      </c>
      <c r="N60" s="70" t="s">
        <v>559</v>
      </c>
      <c r="O60" s="49" t="n">
        <f aca="false">+Q60*R60</f>
        <v>140</v>
      </c>
      <c r="P60" s="0" t="n">
        <v>8</v>
      </c>
      <c r="Q60" s="91" t="n">
        <v>1.75</v>
      </c>
      <c r="R60" s="92" t="n">
        <v>80</v>
      </c>
    </row>
    <row r="61" customFormat="false" ht="12.8" hidden="false" customHeight="false" outlineLevel="0" collapsed="false">
      <c r="A61" s="0" t="s">
        <v>591</v>
      </c>
      <c r="E61" s="0" t="s">
        <v>595</v>
      </c>
      <c r="F61" s="0" t="s">
        <v>586</v>
      </c>
      <c r="G61" s="0" t="s">
        <v>491</v>
      </c>
      <c r="H61" s="49" t="n">
        <f aca="false">SUMIF($E$3:$E$168,E61,$L$3:$L$168)*I61</f>
        <v>37.5</v>
      </c>
      <c r="I61" s="41" t="n">
        <v>30</v>
      </c>
    </row>
    <row r="62" customFormat="false" ht="12.8" hidden="false" customHeight="false" outlineLevel="0" collapsed="false">
      <c r="A62" s="0" t="s">
        <v>591</v>
      </c>
      <c r="E62" s="0" t="s">
        <v>595</v>
      </c>
      <c r="J62" s="0" t="s">
        <v>436</v>
      </c>
      <c r="K62" s="0" t="s">
        <v>387</v>
      </c>
      <c r="L62" s="49" t="n">
        <f aca="false">+M62*O62*P62</f>
        <v>1.25</v>
      </c>
      <c r="M62" s="0" t="n">
        <v>1</v>
      </c>
      <c r="N62" s="70" t="s">
        <v>437</v>
      </c>
      <c r="O62" s="49" t="n">
        <f aca="false">+Q62*R62</f>
        <v>1.25</v>
      </c>
      <c r="P62" s="0" t="n">
        <v>1</v>
      </c>
      <c r="Q62" s="91" t="n">
        <v>1.25</v>
      </c>
      <c r="R62" s="0" t="n">
        <v>1</v>
      </c>
    </row>
    <row r="63" customFormat="false" ht="12.8" hidden="false" customHeight="false" outlineLevel="0" collapsed="false">
      <c r="A63" s="0" t="s">
        <v>591</v>
      </c>
      <c r="E63" s="0" t="s">
        <v>596</v>
      </c>
      <c r="F63" s="0" t="s">
        <v>588</v>
      </c>
      <c r="G63" s="0" t="s">
        <v>491</v>
      </c>
      <c r="H63" s="49" t="n">
        <f aca="false">SUMIF($E$3:$E$168,E63,$L$3:$L$168)*I63</f>
        <v>47.04</v>
      </c>
      <c r="I63" s="41" t="n">
        <f aca="false">+1/50</f>
        <v>0.02</v>
      </c>
      <c r="L63" s="49"/>
      <c r="N63" s="70"/>
      <c r="O63" s="49"/>
      <c r="Q63" s="82"/>
      <c r="R63" s="94"/>
    </row>
    <row r="64" customFormat="false" ht="12.8" hidden="false" customHeight="false" outlineLevel="0" collapsed="false">
      <c r="A64" s="0" t="s">
        <v>591</v>
      </c>
      <c r="E64" s="0" t="s">
        <v>596</v>
      </c>
      <c r="J64" s="0" t="s">
        <v>573</v>
      </c>
      <c r="K64" s="0" t="s">
        <v>462</v>
      </c>
      <c r="L64" s="49" t="n">
        <f aca="false">+M64*O64*P64</f>
        <v>168</v>
      </c>
      <c r="M64" s="0" t="n">
        <v>6</v>
      </c>
      <c r="N64" s="70" t="s">
        <v>559</v>
      </c>
      <c r="O64" s="49" t="n">
        <f aca="false">+Q64*R64</f>
        <v>3.5</v>
      </c>
      <c r="P64" s="0" t="n">
        <v>8</v>
      </c>
      <c r="Q64" s="91" t="n">
        <v>1.75</v>
      </c>
      <c r="R64" s="94" t="n">
        <v>2</v>
      </c>
    </row>
    <row r="65" customFormat="false" ht="12.8" hidden="false" customHeight="false" outlineLevel="0" collapsed="false">
      <c r="A65" s="0" t="s">
        <v>591</v>
      </c>
      <c r="E65" s="0" t="s">
        <v>596</v>
      </c>
      <c r="J65" s="0" t="s">
        <v>574</v>
      </c>
      <c r="K65" s="0" t="s">
        <v>464</v>
      </c>
      <c r="L65" s="49" t="n">
        <f aca="false">+M65*O65*P65</f>
        <v>224</v>
      </c>
      <c r="M65" s="0" t="n">
        <v>2</v>
      </c>
      <c r="N65" s="70" t="s">
        <v>559</v>
      </c>
      <c r="O65" s="49" t="n">
        <f aca="false">+Q65*R65</f>
        <v>14</v>
      </c>
      <c r="P65" s="0" t="n">
        <v>8</v>
      </c>
      <c r="Q65" s="91" t="n">
        <v>1.75</v>
      </c>
      <c r="R65" s="92" t="n">
        <v>8</v>
      </c>
    </row>
    <row r="66" customFormat="false" ht="12.8" hidden="false" customHeight="false" outlineLevel="0" collapsed="false">
      <c r="A66" s="0" t="s">
        <v>591</v>
      </c>
      <c r="E66" s="0" t="s">
        <v>596</v>
      </c>
      <c r="J66" s="0" t="s">
        <v>562</v>
      </c>
      <c r="K66" s="0" t="s">
        <v>466</v>
      </c>
      <c r="L66" s="49" t="n">
        <f aca="false">+M66*O66*P66</f>
        <v>420</v>
      </c>
      <c r="M66" s="0" t="n">
        <v>2</v>
      </c>
      <c r="N66" s="70" t="s">
        <v>559</v>
      </c>
      <c r="O66" s="49" t="n">
        <f aca="false">+Q66*R66</f>
        <v>26.25</v>
      </c>
      <c r="P66" s="0" t="n">
        <v>8</v>
      </c>
      <c r="Q66" s="91" t="n">
        <v>1.75</v>
      </c>
      <c r="R66" s="94" t="n">
        <v>15</v>
      </c>
    </row>
    <row r="67" customFormat="false" ht="12.8" hidden="false" customHeight="false" outlineLevel="0" collapsed="false">
      <c r="A67" s="0" t="s">
        <v>591</v>
      </c>
      <c r="E67" s="0" t="s">
        <v>596</v>
      </c>
      <c r="J67" s="0" t="s">
        <v>563</v>
      </c>
      <c r="K67" s="0" t="s">
        <v>470</v>
      </c>
      <c r="L67" s="49" t="n">
        <f aca="false">+M67*O67*P67</f>
        <v>420</v>
      </c>
      <c r="M67" s="0" t="n">
        <v>1</v>
      </c>
      <c r="N67" s="70" t="s">
        <v>559</v>
      </c>
      <c r="O67" s="49" t="n">
        <f aca="false">+Q67*R67</f>
        <v>52.5</v>
      </c>
      <c r="P67" s="0" t="n">
        <v>8</v>
      </c>
      <c r="Q67" s="91" t="n">
        <v>1.75</v>
      </c>
      <c r="R67" s="92" t="n">
        <v>30</v>
      </c>
    </row>
    <row r="68" customFormat="false" ht="12.8" hidden="false" customHeight="false" outlineLevel="0" collapsed="false">
      <c r="A68" s="0" t="s">
        <v>591</v>
      </c>
      <c r="E68" s="0" t="s">
        <v>596</v>
      </c>
      <c r="J68" s="0" t="s">
        <v>575</v>
      </c>
      <c r="K68" s="0" t="s">
        <v>576</v>
      </c>
      <c r="L68" s="49" t="n">
        <f aca="false">+M68*O68*P68</f>
        <v>1120</v>
      </c>
      <c r="M68" s="0" t="n">
        <v>1</v>
      </c>
      <c r="N68" s="70" t="s">
        <v>559</v>
      </c>
      <c r="O68" s="49" t="n">
        <f aca="false">+Q68*R68</f>
        <v>140</v>
      </c>
      <c r="P68" s="0" t="n">
        <v>8</v>
      </c>
      <c r="Q68" s="91" t="n">
        <v>1.75</v>
      </c>
      <c r="R68" s="92" t="n">
        <v>80</v>
      </c>
    </row>
    <row r="69" customFormat="false" ht="12.8" hidden="false" customHeight="false" outlineLevel="0" collapsed="false">
      <c r="A69" s="0" t="s">
        <v>591</v>
      </c>
      <c r="E69" s="0" t="s">
        <v>597</v>
      </c>
      <c r="F69" s="0" t="s">
        <v>590</v>
      </c>
      <c r="G69" s="0" t="s">
        <v>491</v>
      </c>
      <c r="H69" s="49" t="n">
        <f aca="false">SUMIF($E$3:$E$168,E69,$L$3:$L$168)*I69</f>
        <v>75</v>
      </c>
      <c r="I69" s="41" t="n">
        <v>60</v>
      </c>
    </row>
    <row r="70" customFormat="false" ht="12.8" hidden="false" customHeight="false" outlineLevel="0" collapsed="false">
      <c r="A70" s="0" t="s">
        <v>591</v>
      </c>
      <c r="E70" s="0" t="s">
        <v>597</v>
      </c>
      <c r="J70" s="0" t="s">
        <v>436</v>
      </c>
      <c r="K70" s="0" t="s">
        <v>387</v>
      </c>
      <c r="L70" s="49" t="n">
        <f aca="false">+M70*O70*P70</f>
        <v>1.25</v>
      </c>
      <c r="M70" s="0" t="n">
        <v>1</v>
      </c>
      <c r="N70" s="70" t="s">
        <v>437</v>
      </c>
      <c r="O70" s="49" t="n">
        <f aca="false">+Q70*R70</f>
        <v>1.25</v>
      </c>
      <c r="P70" s="0" t="n">
        <v>1</v>
      </c>
      <c r="Q70" s="91" t="n">
        <v>1.25</v>
      </c>
      <c r="R70" s="0" t="n">
        <v>1</v>
      </c>
    </row>
    <row r="71" customFormat="false" ht="12.8" hidden="false" customHeight="false" outlineLevel="0" collapsed="false">
      <c r="A71" s="0" t="s">
        <v>598</v>
      </c>
      <c r="B71" s="0" t="s">
        <v>599</v>
      </c>
      <c r="C71" s="0" t="s">
        <v>491</v>
      </c>
      <c r="D71" s="49" t="n">
        <f aca="false">SUMIF($A$3:$A224,A71,$H$2:$H$165)</f>
        <v>44.69</v>
      </c>
      <c r="L71" s="49"/>
      <c r="N71" s="70"/>
      <c r="O71" s="49"/>
      <c r="Q71" s="82"/>
      <c r="R71" s="94"/>
    </row>
    <row r="72" customFormat="false" ht="12.8" hidden="false" customHeight="false" outlineLevel="0" collapsed="false">
      <c r="A72" s="0" t="s">
        <v>598</v>
      </c>
      <c r="E72" s="0" t="s">
        <v>600</v>
      </c>
      <c r="F72" s="0" t="s">
        <v>601</v>
      </c>
      <c r="G72" s="0" t="s">
        <v>491</v>
      </c>
      <c r="H72" s="49" t="n">
        <f aca="false">SUMIF($E$3:$E$168,E72,$L$3:$L$168)*I72</f>
        <v>13.44</v>
      </c>
      <c r="I72" s="41" t="n">
        <f aca="false">+1/200</f>
        <v>0.005</v>
      </c>
      <c r="L72" s="49"/>
      <c r="N72" s="70"/>
      <c r="O72" s="49"/>
      <c r="Q72" s="82"/>
      <c r="R72" s="94"/>
    </row>
    <row r="73" customFormat="false" ht="12.8" hidden="false" customHeight="false" outlineLevel="0" collapsed="false">
      <c r="A73" s="0" t="s">
        <v>598</v>
      </c>
      <c r="E73" s="0" t="s">
        <v>600</v>
      </c>
      <c r="J73" s="0" t="s">
        <v>573</v>
      </c>
      <c r="K73" s="0" t="s">
        <v>462</v>
      </c>
      <c r="L73" s="49" t="n">
        <f aca="false">+M73*O73*P73</f>
        <v>56</v>
      </c>
      <c r="M73" s="0" t="n">
        <v>2</v>
      </c>
      <c r="N73" s="70" t="s">
        <v>559</v>
      </c>
      <c r="O73" s="49" t="n">
        <f aca="false">+Q73*R73</f>
        <v>3.5</v>
      </c>
      <c r="P73" s="0" t="n">
        <v>8</v>
      </c>
      <c r="Q73" s="91" t="n">
        <v>1.75</v>
      </c>
      <c r="R73" s="94" t="n">
        <v>2</v>
      </c>
    </row>
    <row r="74" customFormat="false" ht="12.8" hidden="false" customHeight="false" outlineLevel="0" collapsed="false">
      <c r="A74" s="0" t="s">
        <v>598</v>
      </c>
      <c r="E74" s="0" t="s">
        <v>600</v>
      </c>
      <c r="J74" s="0" t="s">
        <v>574</v>
      </c>
      <c r="K74" s="0" t="s">
        <v>464</v>
      </c>
      <c r="L74" s="49" t="n">
        <f aca="false">+M74*O74*P74</f>
        <v>672</v>
      </c>
      <c r="M74" s="0" t="n">
        <v>6</v>
      </c>
      <c r="N74" s="70" t="s">
        <v>559</v>
      </c>
      <c r="O74" s="49" t="n">
        <f aca="false">+Q74*R74</f>
        <v>14</v>
      </c>
      <c r="P74" s="0" t="n">
        <v>8</v>
      </c>
      <c r="Q74" s="91" t="n">
        <v>1.75</v>
      </c>
      <c r="R74" s="92" t="n">
        <v>8</v>
      </c>
    </row>
    <row r="75" customFormat="false" ht="12.8" hidden="false" customHeight="false" outlineLevel="0" collapsed="false">
      <c r="A75" s="0" t="s">
        <v>598</v>
      </c>
      <c r="E75" s="0" t="s">
        <v>600</v>
      </c>
      <c r="J75" s="0" t="s">
        <v>562</v>
      </c>
      <c r="K75" s="0" t="s">
        <v>466</v>
      </c>
      <c r="L75" s="49" t="n">
        <f aca="false">+M75*O75*P75</f>
        <v>420</v>
      </c>
      <c r="M75" s="0" t="n">
        <v>2</v>
      </c>
      <c r="N75" s="70" t="s">
        <v>559</v>
      </c>
      <c r="O75" s="49" t="n">
        <f aca="false">+Q75*R75</f>
        <v>26.25</v>
      </c>
      <c r="P75" s="0" t="n">
        <v>8</v>
      </c>
      <c r="Q75" s="91" t="n">
        <v>1.75</v>
      </c>
      <c r="R75" s="94" t="n">
        <v>15</v>
      </c>
    </row>
    <row r="76" customFormat="false" ht="12.8" hidden="false" customHeight="false" outlineLevel="0" collapsed="false">
      <c r="A76" s="0" t="s">
        <v>598</v>
      </c>
      <c r="E76" s="0" t="s">
        <v>600</v>
      </c>
      <c r="J76" s="0" t="s">
        <v>563</v>
      </c>
      <c r="K76" s="0" t="s">
        <v>470</v>
      </c>
      <c r="L76" s="49" t="n">
        <f aca="false">+M76*O76*P76</f>
        <v>420</v>
      </c>
      <c r="M76" s="0" t="n">
        <v>1</v>
      </c>
      <c r="N76" s="70" t="s">
        <v>559</v>
      </c>
      <c r="O76" s="49" t="n">
        <f aca="false">+Q76*R76</f>
        <v>52.5</v>
      </c>
      <c r="P76" s="0" t="n">
        <v>8</v>
      </c>
      <c r="Q76" s="91" t="n">
        <v>1.75</v>
      </c>
      <c r="R76" s="92" t="n">
        <v>30</v>
      </c>
    </row>
    <row r="77" customFormat="false" ht="12.8" hidden="false" customHeight="false" outlineLevel="0" collapsed="false">
      <c r="A77" s="0" t="s">
        <v>598</v>
      </c>
      <c r="E77" s="0" t="s">
        <v>600</v>
      </c>
      <c r="J77" s="0" t="s">
        <v>575</v>
      </c>
      <c r="K77" s="0" t="s">
        <v>576</v>
      </c>
      <c r="L77" s="49" t="n">
        <f aca="false">+M77*O77*P77</f>
        <v>1120</v>
      </c>
      <c r="M77" s="0" t="n">
        <v>1</v>
      </c>
      <c r="N77" s="70" t="s">
        <v>559</v>
      </c>
      <c r="O77" s="49" t="n">
        <f aca="false">+Q77*R77</f>
        <v>140</v>
      </c>
      <c r="P77" s="0" t="n">
        <v>8</v>
      </c>
      <c r="Q77" s="91" t="n">
        <v>1.75</v>
      </c>
      <c r="R77" s="92" t="n">
        <v>80</v>
      </c>
    </row>
    <row r="78" customFormat="false" ht="12.8" hidden="false" customHeight="false" outlineLevel="0" collapsed="false">
      <c r="A78" s="0" t="s">
        <v>598</v>
      </c>
      <c r="E78" s="0" t="s">
        <v>602</v>
      </c>
      <c r="F78" s="0" t="s">
        <v>603</v>
      </c>
      <c r="G78" s="0" t="s">
        <v>491</v>
      </c>
      <c r="H78" s="49" t="n">
        <f aca="false">SUMIF($E$3:$E$168,E78,$L$3:$L$168)*I78</f>
        <v>31.25</v>
      </c>
      <c r="I78" s="41" t="n">
        <v>25</v>
      </c>
    </row>
    <row r="79" customFormat="false" ht="12.8" hidden="false" customHeight="false" outlineLevel="0" collapsed="false">
      <c r="A79" s="0" t="s">
        <v>598</v>
      </c>
      <c r="E79" s="0" t="s">
        <v>602</v>
      </c>
      <c r="J79" s="0" t="s">
        <v>436</v>
      </c>
      <c r="K79" s="0" t="s">
        <v>387</v>
      </c>
      <c r="L79" s="49" t="n">
        <f aca="false">+M79*O79*P79</f>
        <v>1.25</v>
      </c>
      <c r="M79" s="0" t="n">
        <v>1</v>
      </c>
      <c r="N79" s="70" t="s">
        <v>437</v>
      </c>
      <c r="O79" s="49" t="n">
        <f aca="false">+Q79*R79</f>
        <v>1.25</v>
      </c>
      <c r="P79" s="0" t="n">
        <v>1</v>
      </c>
      <c r="Q79" s="91" t="n">
        <v>1.25</v>
      </c>
      <c r="R79" s="0" t="n">
        <v>1</v>
      </c>
    </row>
    <row r="80" customFormat="false" ht="12.8" hidden="false" customHeight="false" outlineLevel="0" collapsed="false">
      <c r="A80" s="0" t="s">
        <v>604</v>
      </c>
      <c r="B80" s="0" t="s">
        <v>496</v>
      </c>
      <c r="C80" s="0" t="s">
        <v>559</v>
      </c>
      <c r="D80" s="49" t="n">
        <f aca="false">SUMIF($A$3:$A233,A80,$H$2:$H$165)</f>
        <v>894</v>
      </c>
    </row>
    <row r="81" customFormat="false" ht="12.8" hidden="false" customHeight="false" outlineLevel="0" collapsed="false">
      <c r="A81" s="112" t="str">
        <f aca="false">+A80</f>
        <v>Team.21</v>
      </c>
      <c r="E81" s="0" t="s">
        <v>605</v>
      </c>
      <c r="F81" s="0" t="s">
        <v>496</v>
      </c>
      <c r="G81" s="0" t="s">
        <v>559</v>
      </c>
      <c r="H81" s="49" t="n">
        <f aca="false">SUMIF($E$3:$E$168,E81,$L$3:$L$168)*I81</f>
        <v>894</v>
      </c>
      <c r="I81" s="41" t="n">
        <v>1</v>
      </c>
    </row>
    <row r="82" customFormat="false" ht="12.8" hidden="false" customHeight="false" outlineLevel="0" collapsed="false">
      <c r="A82" s="0" t="str">
        <f aca="false">+A81</f>
        <v>Team.21</v>
      </c>
      <c r="E82" s="0" t="s">
        <v>605</v>
      </c>
      <c r="J82" s="0" t="s">
        <v>562</v>
      </c>
      <c r="K82" s="0" t="s">
        <v>466</v>
      </c>
      <c r="L82" s="49" t="n">
        <f aca="false">+M82*O82*P82</f>
        <v>450</v>
      </c>
      <c r="M82" s="0" t="n">
        <v>3</v>
      </c>
      <c r="N82" s="70" t="s">
        <v>559</v>
      </c>
      <c r="O82" s="49" t="n">
        <f aca="false">+Q82*R82</f>
        <v>18.75</v>
      </c>
      <c r="P82" s="0" t="n">
        <v>8</v>
      </c>
      <c r="Q82" s="91" t="n">
        <v>1.25</v>
      </c>
      <c r="R82" s="94" t="n">
        <v>15</v>
      </c>
    </row>
    <row r="83" customFormat="false" ht="12.8" hidden="false" customHeight="false" outlineLevel="0" collapsed="false">
      <c r="A83" s="0" t="str">
        <f aca="false">+A82</f>
        <v>Team.21</v>
      </c>
      <c r="E83" s="0" t="s">
        <v>605</v>
      </c>
      <c r="J83" s="0" t="s">
        <v>563</v>
      </c>
      <c r="K83" s="0" t="s">
        <v>470</v>
      </c>
      <c r="L83" s="49" t="n">
        <f aca="false">+M83*O83*P83</f>
        <v>300</v>
      </c>
      <c r="M83" s="0" t="n">
        <v>1</v>
      </c>
      <c r="N83" s="70" t="s">
        <v>559</v>
      </c>
      <c r="O83" s="49" t="n">
        <f aca="false">+Q83*R83</f>
        <v>37.5</v>
      </c>
      <c r="P83" s="0" t="n">
        <v>8</v>
      </c>
      <c r="Q83" s="91" t="n">
        <v>1.25</v>
      </c>
      <c r="R83" s="92" t="n">
        <v>30</v>
      </c>
    </row>
    <row r="84" customFormat="false" ht="12.8" hidden="false" customHeight="false" outlineLevel="0" collapsed="false">
      <c r="A84" s="0" t="str">
        <f aca="false">+A83</f>
        <v>Team.21</v>
      </c>
      <c r="E84" s="0" t="s">
        <v>605</v>
      </c>
      <c r="J84" s="0" t="s">
        <v>564</v>
      </c>
      <c r="K84" s="0" t="s">
        <v>565</v>
      </c>
      <c r="L84" s="49" t="n">
        <f aca="false">+M84*O84*P84</f>
        <v>144</v>
      </c>
      <c r="M84" s="0" t="n">
        <v>0.2</v>
      </c>
      <c r="N84" s="70" t="s">
        <v>559</v>
      </c>
      <c r="O84" s="49" t="n">
        <f aca="false">+Q84*R84</f>
        <v>90</v>
      </c>
      <c r="P84" s="0" t="n">
        <v>8</v>
      </c>
      <c r="Q84" s="82" t="n">
        <v>1.5</v>
      </c>
      <c r="R84" s="94" t="n">
        <v>60</v>
      </c>
    </row>
    <row r="85" customFormat="false" ht="12.8" hidden="false" customHeight="false" outlineLevel="0" collapsed="false">
      <c r="A85" s="0" t="s">
        <v>606</v>
      </c>
      <c r="B85" s="0" t="s">
        <v>607</v>
      </c>
      <c r="C85" s="0" t="s">
        <v>498</v>
      </c>
      <c r="D85" s="49" t="n">
        <f aca="false">SUMIF($A$3:$A238,A85,$H$2:$H$165)</f>
        <v>270000</v>
      </c>
      <c r="L85" s="49"/>
      <c r="N85" s="70"/>
      <c r="O85" s="49"/>
      <c r="Q85" s="91"/>
      <c r="R85" s="94"/>
    </row>
    <row r="86" customFormat="false" ht="12.8" hidden="false" customHeight="false" outlineLevel="0" collapsed="false">
      <c r="A86" s="0" t="s">
        <v>606</v>
      </c>
      <c r="E86" s="0" t="s">
        <v>608</v>
      </c>
      <c r="F86" s="0" t="s">
        <v>609</v>
      </c>
      <c r="G86" s="0" t="s">
        <v>498</v>
      </c>
      <c r="H86" s="49" t="n">
        <f aca="false">SUMIF($E$3:$E$168,E86,$L$3:$L$168)*I86</f>
        <v>270000</v>
      </c>
      <c r="I86" s="41" t="n">
        <v>270000</v>
      </c>
    </row>
    <row r="87" customFormat="false" ht="12.8" hidden="false" customHeight="false" outlineLevel="0" collapsed="false">
      <c r="A87" s="0" t="s">
        <v>606</v>
      </c>
      <c r="E87" s="0" t="s">
        <v>608</v>
      </c>
      <c r="J87" s="0" t="s">
        <v>436</v>
      </c>
      <c r="K87" s="0" t="s">
        <v>387</v>
      </c>
      <c r="L87" s="49" t="n">
        <f aca="false">+M87*O87*P87</f>
        <v>1</v>
      </c>
      <c r="M87" s="0" t="n">
        <v>1</v>
      </c>
      <c r="N87" s="70" t="s">
        <v>437</v>
      </c>
      <c r="O87" s="49" t="n">
        <f aca="false">+Q87*R87</f>
        <v>1</v>
      </c>
      <c r="P87" s="0" t="n">
        <v>1</v>
      </c>
      <c r="Q87" s="91" t="n">
        <v>1</v>
      </c>
      <c r="R87" s="0" t="n">
        <v>1</v>
      </c>
    </row>
    <row r="88" customFormat="false" ht="12.8" hidden="false" customHeight="false" outlineLevel="0" collapsed="false">
      <c r="A88" s="0" t="s">
        <v>610</v>
      </c>
      <c r="B88" s="0" t="s">
        <v>611</v>
      </c>
      <c r="C88" s="0" t="s">
        <v>498</v>
      </c>
      <c r="D88" s="49" t="n">
        <f aca="false">SUMIF($A$3:$A165,A88,$H$2:$H$165)</f>
        <v>669.6</v>
      </c>
    </row>
    <row r="89" customFormat="false" ht="12.8" hidden="false" customHeight="false" outlineLevel="0" collapsed="false">
      <c r="A89" s="0" t="s">
        <v>610</v>
      </c>
      <c r="E89" s="0" t="s">
        <v>612</v>
      </c>
      <c r="F89" s="0" t="s">
        <v>613</v>
      </c>
      <c r="H89" s="49" t="n">
        <f aca="false">SUMIF($E$3:$E$168,E89,$L$3:$L$168)*I89</f>
        <v>669.6</v>
      </c>
      <c r="I89" s="41" t="n">
        <f aca="false">+1/5</f>
        <v>0.2</v>
      </c>
    </row>
    <row r="90" customFormat="false" ht="12.8" hidden="false" customHeight="false" outlineLevel="0" collapsed="false">
      <c r="A90" s="0" t="s">
        <v>610</v>
      </c>
      <c r="E90" s="0" t="s">
        <v>612</v>
      </c>
      <c r="J90" s="0" t="s">
        <v>614</v>
      </c>
      <c r="K90" s="0" t="s">
        <v>615</v>
      </c>
      <c r="L90" s="49" t="n">
        <f aca="false">+M90*O90*P90</f>
        <v>2688</v>
      </c>
      <c r="M90" s="0" t="n">
        <v>1</v>
      </c>
      <c r="N90" s="70" t="s">
        <v>559</v>
      </c>
      <c r="O90" s="49" t="n">
        <f aca="false">+Q90*R90*P90</f>
        <v>336</v>
      </c>
      <c r="P90" s="0" t="n">
        <v>8</v>
      </c>
      <c r="Q90" s="82" t="n">
        <v>1.05</v>
      </c>
      <c r="R90" s="92" t="n">
        <v>40</v>
      </c>
    </row>
    <row r="91" customFormat="false" ht="12.8" hidden="false" customHeight="false" outlineLevel="0" collapsed="false">
      <c r="A91" s="0" t="s">
        <v>610</v>
      </c>
      <c r="E91" s="0" t="s">
        <v>612</v>
      </c>
      <c r="J91" s="0" t="s">
        <v>438</v>
      </c>
      <c r="K91" s="0" t="s">
        <v>439</v>
      </c>
      <c r="L91" s="49" t="n">
        <f aca="false">+M91*O91*P91</f>
        <v>20</v>
      </c>
      <c r="M91" s="0" t="n">
        <v>20</v>
      </c>
      <c r="N91" s="70" t="s">
        <v>437</v>
      </c>
      <c r="O91" s="49" t="n">
        <f aca="false">+Q91*R91</f>
        <v>1</v>
      </c>
      <c r="P91" s="0" t="n">
        <v>1</v>
      </c>
      <c r="Q91" s="0" t="n">
        <v>1</v>
      </c>
      <c r="R91" s="0" t="n">
        <v>1</v>
      </c>
    </row>
    <row r="92" customFormat="false" ht="12.8" hidden="false" customHeight="false" outlineLevel="0" collapsed="false">
      <c r="A92" s="0" t="s">
        <v>610</v>
      </c>
      <c r="E92" s="0" t="s">
        <v>612</v>
      </c>
      <c r="J92" s="0" t="s">
        <v>575</v>
      </c>
      <c r="K92" s="0" t="s">
        <v>576</v>
      </c>
      <c r="L92" s="49" t="n">
        <f aca="false">+M92*O92*P92</f>
        <v>640</v>
      </c>
      <c r="M92" s="0" t="n">
        <v>1</v>
      </c>
      <c r="N92" s="70" t="s">
        <v>559</v>
      </c>
      <c r="O92" s="49" t="n">
        <f aca="false">+Q92*R92</f>
        <v>80</v>
      </c>
      <c r="P92" s="0" t="n">
        <v>8</v>
      </c>
      <c r="Q92" s="0" t="n">
        <v>1</v>
      </c>
      <c r="R92" s="92" t="n">
        <v>80</v>
      </c>
    </row>
    <row r="93" customFormat="false" ht="12.8" hidden="false" customHeight="false" outlineLevel="0" collapsed="false">
      <c r="A93" s="0" t="s">
        <v>616</v>
      </c>
      <c r="B93" s="0" t="s">
        <v>500</v>
      </c>
      <c r="C93" s="0" t="s">
        <v>501</v>
      </c>
      <c r="D93" s="49" t="n">
        <f aca="false">SUMIF($A$3:$A241,A93,$H$2:$H$165)</f>
        <v>4000</v>
      </c>
      <c r="L93" s="49"/>
      <c r="N93" s="70"/>
      <c r="O93" s="49"/>
      <c r="Q93" s="91"/>
      <c r="R93" s="92"/>
    </row>
    <row r="94" customFormat="false" ht="12.8" hidden="false" customHeight="false" outlineLevel="0" collapsed="false">
      <c r="A94" s="0" t="s">
        <v>616</v>
      </c>
      <c r="E94" s="0" t="s">
        <v>617</v>
      </c>
      <c r="F94" s="0" t="s">
        <v>618</v>
      </c>
      <c r="G94" s="0" t="s">
        <v>501</v>
      </c>
      <c r="H94" s="49" t="n">
        <f aca="false">SUMIF($E$3:$E$168,E94,$L$3:$L$168)*I94</f>
        <v>4000</v>
      </c>
      <c r="I94" s="41" t="n">
        <v>4000</v>
      </c>
    </row>
    <row r="95" customFormat="false" ht="12.8" hidden="false" customHeight="false" outlineLevel="0" collapsed="false">
      <c r="A95" s="0" t="s">
        <v>616</v>
      </c>
      <c r="E95" s="0" t="s">
        <v>617</v>
      </c>
      <c r="J95" s="0" t="s">
        <v>619</v>
      </c>
      <c r="K95" s="0" t="s">
        <v>262</v>
      </c>
      <c r="L95" s="49" t="n">
        <f aca="false">+M95*O95*P95</f>
        <v>1</v>
      </c>
      <c r="M95" s="0" t="n">
        <v>1</v>
      </c>
      <c r="N95" s="70" t="s">
        <v>437</v>
      </c>
      <c r="O95" s="49" t="n">
        <f aca="false">+Q95*R95</f>
        <v>1</v>
      </c>
      <c r="P95" s="0" t="n">
        <v>1</v>
      </c>
      <c r="Q95" s="91" t="n">
        <v>1</v>
      </c>
      <c r="R95" s="0" t="n">
        <v>1</v>
      </c>
    </row>
    <row r="96" customFormat="false" ht="12.8" hidden="false" customHeight="false" outlineLevel="0" collapsed="false">
      <c r="A96" s="0" t="s">
        <v>620</v>
      </c>
      <c r="B96" s="0" t="s">
        <v>621</v>
      </c>
      <c r="C96" s="0" t="s">
        <v>559</v>
      </c>
      <c r="D96" s="49" t="n">
        <f aca="false">SUMIF($A$3:$A173,A96,$H$2:$H$165)</f>
        <v>1374</v>
      </c>
    </row>
    <row r="97" customFormat="false" ht="12.8" hidden="false" customHeight="false" outlineLevel="0" collapsed="false">
      <c r="A97" s="0" t="s">
        <v>620</v>
      </c>
      <c r="E97" s="0" t="s">
        <v>622</v>
      </c>
      <c r="F97" s="0" t="s">
        <v>623</v>
      </c>
      <c r="G97" s="0" t="s">
        <v>559</v>
      </c>
      <c r="H97" s="49" t="n">
        <f aca="false">SUMIF($E$3:$E$168,E97,$L$3:$L$168)*I97</f>
        <v>1374</v>
      </c>
      <c r="I97" s="41" t="n">
        <v>1</v>
      </c>
    </row>
    <row r="98" customFormat="false" ht="12.8" hidden="false" customHeight="false" outlineLevel="0" collapsed="false">
      <c r="A98" s="0" t="s">
        <v>620</v>
      </c>
      <c r="E98" s="0" t="s">
        <v>622</v>
      </c>
      <c r="J98" s="0" t="s">
        <v>573</v>
      </c>
      <c r="K98" s="0" t="s">
        <v>462</v>
      </c>
      <c r="L98" s="49" t="n">
        <f aca="false">+M98*O98*P98</f>
        <v>56</v>
      </c>
      <c r="M98" s="0" t="n">
        <v>2</v>
      </c>
      <c r="N98" s="70" t="s">
        <v>559</v>
      </c>
      <c r="O98" s="49" t="n">
        <f aca="false">+Q98*R98</f>
        <v>3.5</v>
      </c>
      <c r="P98" s="0" t="n">
        <v>8</v>
      </c>
      <c r="Q98" s="91" t="n">
        <v>1.75</v>
      </c>
      <c r="R98" s="94" t="n">
        <v>2</v>
      </c>
    </row>
    <row r="99" customFormat="false" ht="12.8" hidden="false" customHeight="false" outlineLevel="0" collapsed="false">
      <c r="A99" s="0" t="s">
        <v>620</v>
      </c>
      <c r="E99" s="0" t="s">
        <v>622</v>
      </c>
      <c r="J99" s="0" t="s">
        <v>574</v>
      </c>
      <c r="K99" s="0" t="s">
        <v>464</v>
      </c>
      <c r="L99" s="49" t="n">
        <f aca="false">+M99*O99*P99</f>
        <v>448</v>
      </c>
      <c r="M99" s="0" t="n">
        <v>4</v>
      </c>
      <c r="N99" s="70" t="s">
        <v>559</v>
      </c>
      <c r="O99" s="49" t="n">
        <f aca="false">+Q99*R99</f>
        <v>14</v>
      </c>
      <c r="P99" s="0" t="n">
        <v>8</v>
      </c>
      <c r="Q99" s="91" t="n">
        <v>1.75</v>
      </c>
      <c r="R99" s="92" t="n">
        <v>8</v>
      </c>
    </row>
    <row r="100" customFormat="false" ht="12.8" hidden="false" customHeight="false" outlineLevel="0" collapsed="false">
      <c r="A100" s="0" t="s">
        <v>620</v>
      </c>
      <c r="E100" s="0" t="s">
        <v>622</v>
      </c>
      <c r="J100" s="0" t="s">
        <v>562</v>
      </c>
      <c r="K100" s="0" t="s">
        <v>466</v>
      </c>
      <c r="L100" s="49" t="n">
        <f aca="false">+M100*O100*P100</f>
        <v>210</v>
      </c>
      <c r="M100" s="0" t="n">
        <v>1</v>
      </c>
      <c r="N100" s="70" t="s">
        <v>559</v>
      </c>
      <c r="O100" s="49" t="n">
        <f aca="false">+Q100*R100</f>
        <v>26.25</v>
      </c>
      <c r="P100" s="0" t="n">
        <v>8</v>
      </c>
      <c r="Q100" s="91" t="n">
        <v>1.75</v>
      </c>
      <c r="R100" s="94" t="n">
        <v>15</v>
      </c>
    </row>
    <row r="101" customFormat="false" ht="12.8" hidden="false" customHeight="false" outlineLevel="0" collapsed="false">
      <c r="A101" s="0" t="s">
        <v>620</v>
      </c>
      <c r="E101" s="0" t="s">
        <v>622</v>
      </c>
      <c r="J101" s="0" t="s">
        <v>438</v>
      </c>
      <c r="K101" s="0" t="s">
        <v>439</v>
      </c>
      <c r="L101" s="49" t="n">
        <f aca="false">+M101*O101*P101</f>
        <v>20</v>
      </c>
      <c r="M101" s="0" t="n">
        <v>20</v>
      </c>
      <c r="N101" s="70" t="s">
        <v>437</v>
      </c>
      <c r="O101" s="49" t="n">
        <f aca="false">+Q101*R101</f>
        <v>1</v>
      </c>
      <c r="P101" s="0" t="n">
        <v>1</v>
      </c>
      <c r="Q101" s="0" t="n">
        <v>1</v>
      </c>
      <c r="R101" s="0" t="n">
        <v>1</v>
      </c>
    </row>
    <row r="102" customFormat="false" ht="12.8" hidden="false" customHeight="false" outlineLevel="0" collapsed="false">
      <c r="A102" s="0" t="s">
        <v>620</v>
      </c>
      <c r="E102" s="0" t="s">
        <v>622</v>
      </c>
      <c r="J102" s="0" t="s">
        <v>575</v>
      </c>
      <c r="K102" s="0" t="s">
        <v>576</v>
      </c>
      <c r="L102" s="49" t="n">
        <f aca="false">+M102*O102*P102</f>
        <v>640</v>
      </c>
      <c r="M102" s="0" t="n">
        <v>1</v>
      </c>
      <c r="N102" s="70" t="s">
        <v>559</v>
      </c>
      <c r="O102" s="49" t="n">
        <f aca="false">+Q102*R102</f>
        <v>80</v>
      </c>
      <c r="P102" s="0" t="n">
        <v>8</v>
      </c>
      <c r="Q102" s="0" t="n">
        <v>1</v>
      </c>
      <c r="R102" s="92" t="n">
        <v>80</v>
      </c>
    </row>
    <row r="103" customFormat="false" ht="12.8" hidden="false" customHeight="false" outlineLevel="0" collapsed="false">
      <c r="A103" s="0" t="s">
        <v>624</v>
      </c>
      <c r="B103" s="0" t="s">
        <v>625</v>
      </c>
      <c r="C103" s="0" t="s">
        <v>559</v>
      </c>
      <c r="D103" s="49" t="n">
        <f aca="false">SUMIF($A$3:$A202,A103,$H$2:$H$165)</f>
        <v>7260</v>
      </c>
      <c r="L103" s="49"/>
      <c r="N103" s="70"/>
      <c r="O103" s="49"/>
      <c r="Q103" s="82"/>
      <c r="R103" s="94"/>
    </row>
    <row r="104" customFormat="false" ht="12.8" hidden="false" customHeight="false" outlineLevel="0" collapsed="false">
      <c r="A104" s="0" t="s">
        <v>624</v>
      </c>
      <c r="E104" s="0" t="s">
        <v>626</v>
      </c>
      <c r="F104" s="0" t="s">
        <v>627</v>
      </c>
      <c r="G104" s="0" t="s">
        <v>559</v>
      </c>
      <c r="H104" s="49" t="n">
        <f aca="false">SUMIF($E$3:$E$168,E104,$L$3:$L$168)</f>
        <v>2500</v>
      </c>
      <c r="L104" s="49"/>
      <c r="N104" s="70"/>
      <c r="O104" s="49"/>
      <c r="Q104" s="82"/>
      <c r="R104" s="94"/>
    </row>
    <row r="105" customFormat="false" ht="12.8" hidden="false" customHeight="false" outlineLevel="0" collapsed="false">
      <c r="A105" s="0" t="s">
        <v>624</v>
      </c>
      <c r="E105" s="0" t="s">
        <v>626</v>
      </c>
      <c r="J105" s="0" t="s">
        <v>628</v>
      </c>
      <c r="K105" s="0" t="s">
        <v>474</v>
      </c>
      <c r="L105" s="49" t="n">
        <f aca="false">+M105*O105*P105</f>
        <v>280</v>
      </c>
      <c r="M105" s="0" t="n">
        <v>0.2</v>
      </c>
      <c r="N105" s="70" t="s">
        <v>559</v>
      </c>
      <c r="O105" s="49" t="n">
        <f aca="false">+Q105*R105</f>
        <v>175</v>
      </c>
      <c r="P105" s="0" t="n">
        <v>8</v>
      </c>
      <c r="Q105" s="91" t="n">
        <v>1.25</v>
      </c>
      <c r="R105" s="92" t="n">
        <v>140</v>
      </c>
    </row>
    <row r="106" customFormat="false" ht="12.8" hidden="false" customHeight="false" outlineLevel="0" collapsed="false">
      <c r="A106" s="0" t="s">
        <v>624</v>
      </c>
      <c r="E106" s="0" t="s">
        <v>626</v>
      </c>
      <c r="J106" s="0" t="s">
        <v>629</v>
      </c>
      <c r="K106" s="0" t="s">
        <v>472</v>
      </c>
      <c r="L106" s="49" t="n">
        <f aca="false">+M106*O106*P106</f>
        <v>550</v>
      </c>
      <c r="M106" s="0" t="n">
        <v>1</v>
      </c>
      <c r="N106" s="70" t="s">
        <v>559</v>
      </c>
      <c r="O106" s="49" t="n">
        <f aca="false">+Q106*R106</f>
        <v>68.75</v>
      </c>
      <c r="P106" s="0" t="n">
        <v>8</v>
      </c>
      <c r="Q106" s="91" t="n">
        <v>1.25</v>
      </c>
      <c r="R106" s="92" t="n">
        <v>55</v>
      </c>
    </row>
    <row r="107" customFormat="false" ht="12.8" hidden="false" customHeight="false" outlineLevel="0" collapsed="false">
      <c r="A107" s="0" t="s">
        <v>624</v>
      </c>
      <c r="E107" s="0" t="s">
        <v>626</v>
      </c>
      <c r="J107" s="0" t="s">
        <v>568</v>
      </c>
      <c r="K107" s="0" t="s">
        <v>468</v>
      </c>
      <c r="L107" s="49" t="n">
        <f aca="false">+M107*O107*P107</f>
        <v>500</v>
      </c>
      <c r="M107" s="0" t="n">
        <v>2</v>
      </c>
      <c r="N107" s="70" t="s">
        <v>559</v>
      </c>
      <c r="O107" s="49" t="n">
        <f aca="false">+Q107*R107</f>
        <v>31.25</v>
      </c>
      <c r="P107" s="0" t="n">
        <v>8</v>
      </c>
      <c r="Q107" s="91" t="n">
        <v>1.25</v>
      </c>
      <c r="R107" s="92" t="n">
        <v>25</v>
      </c>
    </row>
    <row r="108" customFormat="false" ht="12.8" hidden="false" customHeight="false" outlineLevel="0" collapsed="false">
      <c r="A108" s="0" t="s">
        <v>624</v>
      </c>
      <c r="E108" s="0" t="s">
        <v>626</v>
      </c>
      <c r="J108" s="0" t="s">
        <v>562</v>
      </c>
      <c r="K108" s="0" t="s">
        <v>466</v>
      </c>
      <c r="L108" s="49" t="n">
        <f aca="false">+M108*O108*P108</f>
        <v>450</v>
      </c>
      <c r="M108" s="0" t="n">
        <v>3</v>
      </c>
      <c r="N108" s="70" t="s">
        <v>559</v>
      </c>
      <c r="O108" s="49" t="n">
        <f aca="false">+Q108*R108</f>
        <v>18.75</v>
      </c>
      <c r="P108" s="0" t="n">
        <v>8</v>
      </c>
      <c r="Q108" s="91" t="n">
        <v>1.25</v>
      </c>
      <c r="R108" s="94" t="n">
        <v>15</v>
      </c>
    </row>
    <row r="109" customFormat="false" ht="12.8" hidden="false" customHeight="false" outlineLevel="0" collapsed="false">
      <c r="A109" s="0" t="s">
        <v>624</v>
      </c>
      <c r="E109" s="0" t="s">
        <v>626</v>
      </c>
      <c r="J109" s="0" t="s">
        <v>564</v>
      </c>
      <c r="K109" s="0" t="s">
        <v>565</v>
      </c>
      <c r="L109" s="49" t="n">
        <f aca="false">+M109*O109*P109</f>
        <v>720</v>
      </c>
      <c r="M109" s="0" t="n">
        <v>1</v>
      </c>
      <c r="N109" s="70" t="s">
        <v>559</v>
      </c>
      <c r="O109" s="49" t="n">
        <f aca="false">+Q109*R109</f>
        <v>90</v>
      </c>
      <c r="P109" s="0" t="n">
        <v>8</v>
      </c>
      <c r="Q109" s="82" t="n">
        <v>1.5</v>
      </c>
      <c r="R109" s="94" t="n">
        <v>60</v>
      </c>
    </row>
    <row r="110" customFormat="false" ht="12.8" hidden="false" customHeight="false" outlineLevel="0" collapsed="false">
      <c r="A110" s="0" t="s">
        <v>624</v>
      </c>
      <c r="E110" s="0" t="s">
        <v>630</v>
      </c>
      <c r="F110" s="0" t="s">
        <v>631</v>
      </c>
      <c r="G110" s="0" t="s">
        <v>559</v>
      </c>
      <c r="H110" s="49" t="n">
        <f aca="false">SUMIF($E$3:$E$168,E110,$L$3:$L$168)</f>
        <v>4760</v>
      </c>
      <c r="L110" s="49"/>
      <c r="N110" s="70"/>
      <c r="O110" s="49"/>
      <c r="Q110" s="82"/>
      <c r="R110" s="94"/>
    </row>
    <row r="111" customFormat="false" ht="12.8" hidden="false" customHeight="false" outlineLevel="0" collapsed="false">
      <c r="A111" s="0" t="s">
        <v>624</v>
      </c>
      <c r="E111" s="0" t="s">
        <v>630</v>
      </c>
      <c r="J111" s="0" t="s">
        <v>628</v>
      </c>
      <c r="K111" s="0" t="s">
        <v>474</v>
      </c>
      <c r="L111" s="49" t="n">
        <f aca="false">+M111*O111*P111</f>
        <v>560</v>
      </c>
      <c r="M111" s="0" t="n">
        <v>0.2</v>
      </c>
      <c r="N111" s="70" t="s">
        <v>559</v>
      </c>
      <c r="O111" s="49" t="n">
        <f aca="false">+Q111*R111</f>
        <v>350</v>
      </c>
      <c r="P111" s="0" t="n">
        <v>8</v>
      </c>
      <c r="Q111" s="91" t="n">
        <v>2.5</v>
      </c>
      <c r="R111" s="92" t="n">
        <v>140</v>
      </c>
    </row>
    <row r="112" customFormat="false" ht="12.8" hidden="false" customHeight="false" outlineLevel="0" collapsed="false">
      <c r="A112" s="0" t="s">
        <v>624</v>
      </c>
      <c r="E112" s="0" t="s">
        <v>630</v>
      </c>
      <c r="J112" s="0" t="s">
        <v>629</v>
      </c>
      <c r="K112" s="0" t="s">
        <v>472</v>
      </c>
      <c r="L112" s="49" t="n">
        <f aca="false">+M112*O112*P112</f>
        <v>1100</v>
      </c>
      <c r="M112" s="0" t="n">
        <v>1</v>
      </c>
      <c r="N112" s="70" t="s">
        <v>559</v>
      </c>
      <c r="O112" s="49" t="n">
        <f aca="false">+Q112*R112</f>
        <v>137.5</v>
      </c>
      <c r="P112" s="0" t="n">
        <v>8</v>
      </c>
      <c r="Q112" s="91" t="n">
        <v>2.5</v>
      </c>
      <c r="R112" s="92" t="n">
        <v>55</v>
      </c>
    </row>
    <row r="113" customFormat="false" ht="12.8" hidden="false" customHeight="false" outlineLevel="0" collapsed="false">
      <c r="A113" s="0" t="s">
        <v>624</v>
      </c>
      <c r="E113" s="0" t="s">
        <v>630</v>
      </c>
      <c r="J113" s="0" t="s">
        <v>568</v>
      </c>
      <c r="K113" s="0" t="s">
        <v>468</v>
      </c>
      <c r="L113" s="49" t="n">
        <f aca="false">+M113*O113*P113</f>
        <v>1000</v>
      </c>
      <c r="M113" s="0" t="n">
        <v>2</v>
      </c>
      <c r="N113" s="70" t="s">
        <v>559</v>
      </c>
      <c r="O113" s="49" t="n">
        <f aca="false">+Q113*R113</f>
        <v>62.5</v>
      </c>
      <c r="P113" s="0" t="n">
        <v>8</v>
      </c>
      <c r="Q113" s="91" t="n">
        <v>2.5</v>
      </c>
      <c r="R113" s="92" t="n">
        <v>25</v>
      </c>
    </row>
    <row r="114" customFormat="false" ht="12.8" hidden="false" customHeight="false" outlineLevel="0" collapsed="false">
      <c r="A114" s="0" t="s">
        <v>624</v>
      </c>
      <c r="E114" s="0" t="s">
        <v>630</v>
      </c>
      <c r="J114" s="0" t="s">
        <v>562</v>
      </c>
      <c r="K114" s="0" t="s">
        <v>466</v>
      </c>
      <c r="L114" s="49" t="n">
        <f aca="false">+M114*O114*P114</f>
        <v>900</v>
      </c>
      <c r="M114" s="0" t="n">
        <v>3</v>
      </c>
      <c r="N114" s="70" t="s">
        <v>559</v>
      </c>
      <c r="O114" s="49" t="n">
        <f aca="false">+Q114*R114</f>
        <v>37.5</v>
      </c>
      <c r="P114" s="0" t="n">
        <v>8</v>
      </c>
      <c r="Q114" s="91" t="n">
        <v>2.5</v>
      </c>
      <c r="R114" s="94" t="n">
        <v>15</v>
      </c>
    </row>
    <row r="115" customFormat="false" ht="12.8" hidden="false" customHeight="false" outlineLevel="0" collapsed="false">
      <c r="A115" s="0" t="s">
        <v>624</v>
      </c>
      <c r="E115" s="0" t="s">
        <v>630</v>
      </c>
      <c r="J115" s="0" t="s">
        <v>564</v>
      </c>
      <c r="K115" s="0" t="s">
        <v>565</v>
      </c>
      <c r="L115" s="49" t="n">
        <f aca="false">+M115*O115*P115</f>
        <v>1200</v>
      </c>
      <c r="M115" s="0" t="n">
        <v>1</v>
      </c>
      <c r="N115" s="70" t="s">
        <v>559</v>
      </c>
      <c r="O115" s="49" t="n">
        <f aca="false">+Q115*R115</f>
        <v>150</v>
      </c>
      <c r="P115" s="0" t="n">
        <v>8</v>
      </c>
      <c r="Q115" s="91" t="n">
        <v>2.5</v>
      </c>
      <c r="R115" s="94" t="n">
        <v>60</v>
      </c>
    </row>
    <row r="116" customFormat="false" ht="12.8" hidden="false" customHeight="false" outlineLevel="0" collapsed="false">
      <c r="A116" s="0" t="s">
        <v>632</v>
      </c>
      <c r="B116" s="0" t="s">
        <v>633</v>
      </c>
      <c r="C116" s="0" t="s">
        <v>559</v>
      </c>
      <c r="D116" s="49" t="n">
        <f aca="false">SUMIF($A$3:$A215,A116,$H$2:$H$165)</f>
        <v>4760</v>
      </c>
      <c r="L116" s="49"/>
      <c r="N116" s="70"/>
      <c r="O116" s="49"/>
      <c r="Q116" s="82"/>
      <c r="R116" s="94"/>
    </row>
    <row r="117" customFormat="false" ht="12.8" hidden="false" customHeight="false" outlineLevel="0" collapsed="false">
      <c r="A117" s="0" t="s">
        <v>632</v>
      </c>
      <c r="E117" s="0" t="s">
        <v>634</v>
      </c>
      <c r="F117" s="0" t="s">
        <v>631</v>
      </c>
      <c r="G117" s="0" t="s">
        <v>559</v>
      </c>
      <c r="H117" s="49" t="n">
        <f aca="false">SUMIF($E$3:$E$168,E117,$L$3:$L$168)</f>
        <v>4760</v>
      </c>
      <c r="L117" s="49"/>
      <c r="N117" s="70"/>
      <c r="O117" s="49"/>
      <c r="Q117" s="82"/>
      <c r="R117" s="94"/>
    </row>
    <row r="118" customFormat="false" ht="12.8" hidden="false" customHeight="false" outlineLevel="0" collapsed="false">
      <c r="A118" s="0" t="s">
        <v>632</v>
      </c>
      <c r="E118" s="0" t="s">
        <v>634</v>
      </c>
      <c r="J118" s="0" t="s">
        <v>628</v>
      </c>
      <c r="K118" s="0" t="s">
        <v>474</v>
      </c>
      <c r="L118" s="49" t="n">
        <f aca="false">+M118*O118*P118</f>
        <v>560</v>
      </c>
      <c r="M118" s="0" t="n">
        <v>0.2</v>
      </c>
      <c r="N118" s="70" t="s">
        <v>559</v>
      </c>
      <c r="O118" s="49" t="n">
        <f aca="false">+Q118*R118</f>
        <v>350</v>
      </c>
      <c r="P118" s="0" t="n">
        <v>8</v>
      </c>
      <c r="Q118" s="91" t="n">
        <v>2.5</v>
      </c>
      <c r="R118" s="92" t="n">
        <v>140</v>
      </c>
    </row>
    <row r="119" customFormat="false" ht="12.8" hidden="false" customHeight="false" outlineLevel="0" collapsed="false">
      <c r="A119" s="0" t="s">
        <v>632</v>
      </c>
      <c r="E119" s="0" t="s">
        <v>634</v>
      </c>
      <c r="J119" s="0" t="s">
        <v>629</v>
      </c>
      <c r="K119" s="0" t="s">
        <v>472</v>
      </c>
      <c r="L119" s="49" t="n">
        <f aca="false">+M119*O119*P119</f>
        <v>1100</v>
      </c>
      <c r="M119" s="0" t="n">
        <v>1</v>
      </c>
      <c r="N119" s="70" t="s">
        <v>559</v>
      </c>
      <c r="O119" s="49" t="n">
        <f aca="false">+Q119*R119</f>
        <v>137.5</v>
      </c>
      <c r="P119" s="0" t="n">
        <v>8</v>
      </c>
      <c r="Q119" s="91" t="n">
        <v>2.5</v>
      </c>
      <c r="R119" s="92" t="n">
        <v>55</v>
      </c>
    </row>
    <row r="120" customFormat="false" ht="12.8" hidden="false" customHeight="false" outlineLevel="0" collapsed="false">
      <c r="A120" s="0" t="s">
        <v>632</v>
      </c>
      <c r="E120" s="0" t="s">
        <v>634</v>
      </c>
      <c r="J120" s="0" t="s">
        <v>568</v>
      </c>
      <c r="K120" s="0" t="s">
        <v>468</v>
      </c>
      <c r="L120" s="49" t="n">
        <f aca="false">+M120*O120*P120</f>
        <v>1000</v>
      </c>
      <c r="M120" s="0" t="n">
        <v>2</v>
      </c>
      <c r="N120" s="70" t="s">
        <v>559</v>
      </c>
      <c r="O120" s="49" t="n">
        <f aca="false">+Q120*R120</f>
        <v>62.5</v>
      </c>
      <c r="P120" s="0" t="n">
        <v>8</v>
      </c>
      <c r="Q120" s="91" t="n">
        <v>2.5</v>
      </c>
      <c r="R120" s="92" t="n">
        <v>25</v>
      </c>
    </row>
    <row r="121" customFormat="false" ht="12.8" hidden="false" customHeight="false" outlineLevel="0" collapsed="false">
      <c r="A121" s="0" t="s">
        <v>632</v>
      </c>
      <c r="E121" s="0" t="s">
        <v>634</v>
      </c>
      <c r="J121" s="0" t="s">
        <v>562</v>
      </c>
      <c r="K121" s="0" t="s">
        <v>466</v>
      </c>
      <c r="L121" s="49" t="n">
        <f aca="false">+M121*O121*P121</f>
        <v>900</v>
      </c>
      <c r="M121" s="0" t="n">
        <v>3</v>
      </c>
      <c r="N121" s="70" t="s">
        <v>559</v>
      </c>
      <c r="O121" s="49" t="n">
        <f aca="false">+Q121*R121</f>
        <v>37.5</v>
      </c>
      <c r="P121" s="0" t="n">
        <v>8</v>
      </c>
      <c r="Q121" s="91" t="n">
        <v>2.5</v>
      </c>
      <c r="R121" s="94" t="n">
        <v>15</v>
      </c>
    </row>
    <row r="122" customFormat="false" ht="12.8" hidden="false" customHeight="false" outlineLevel="0" collapsed="false">
      <c r="A122" s="0" t="s">
        <v>632</v>
      </c>
      <c r="E122" s="0" t="s">
        <v>634</v>
      </c>
      <c r="J122" s="0" t="s">
        <v>564</v>
      </c>
      <c r="K122" s="0" t="s">
        <v>565</v>
      </c>
      <c r="L122" s="49" t="n">
        <f aca="false">+M122*O122*P122</f>
        <v>1200</v>
      </c>
      <c r="M122" s="0" t="n">
        <v>1</v>
      </c>
      <c r="N122" s="70" t="s">
        <v>559</v>
      </c>
      <c r="O122" s="49" t="n">
        <f aca="false">+Q122*R122</f>
        <v>150</v>
      </c>
      <c r="P122" s="0" t="n">
        <v>8</v>
      </c>
      <c r="Q122" s="91" t="n">
        <v>2.5</v>
      </c>
      <c r="R122" s="94" t="n">
        <v>60</v>
      </c>
    </row>
    <row r="123" customFormat="false" ht="12.8" hidden="false" customHeight="false" outlineLevel="0" collapsed="false">
      <c r="A123" s="0" t="s">
        <v>635</v>
      </c>
      <c r="B123" s="0" t="s">
        <v>636</v>
      </c>
      <c r="C123" s="0" t="s">
        <v>559</v>
      </c>
      <c r="D123" s="49" t="n">
        <f aca="false">SUMIF($A$3:$A222,A123,$H$2:$H$165)</f>
        <v>2246</v>
      </c>
      <c r="L123" s="49"/>
      <c r="N123" s="70"/>
      <c r="O123" s="49"/>
      <c r="Q123" s="82"/>
      <c r="R123" s="94"/>
    </row>
    <row r="124" customFormat="false" ht="12.8" hidden="false" customHeight="false" outlineLevel="0" collapsed="false">
      <c r="A124" s="0" t="s">
        <v>635</v>
      </c>
      <c r="E124" s="0" t="s">
        <v>637</v>
      </c>
      <c r="F124" s="0" t="s">
        <v>638</v>
      </c>
      <c r="G124" s="0" t="s">
        <v>559</v>
      </c>
      <c r="H124" s="49" t="n">
        <f aca="false">SUMIF($E$3:$E$168,E124,$L$3:$L$168)</f>
        <v>1346</v>
      </c>
      <c r="L124" s="49"/>
      <c r="N124" s="70"/>
      <c r="O124" s="49"/>
      <c r="Q124" s="82"/>
      <c r="R124" s="94"/>
    </row>
    <row r="125" customFormat="false" ht="12.8" hidden="false" customHeight="false" outlineLevel="0" collapsed="false">
      <c r="A125" s="0" t="s">
        <v>635</v>
      </c>
      <c r="E125" s="0" t="s">
        <v>637</v>
      </c>
      <c r="J125" s="0" t="s">
        <v>563</v>
      </c>
      <c r="K125" s="0" t="s">
        <v>470</v>
      </c>
      <c r="L125" s="49" t="n">
        <f aca="false">+M125*O125*P125</f>
        <v>84</v>
      </c>
      <c r="M125" s="0" t="n">
        <v>0.2</v>
      </c>
      <c r="N125" s="70" t="s">
        <v>559</v>
      </c>
      <c r="O125" s="49" t="n">
        <f aca="false">+Q125*R125</f>
        <v>52.5</v>
      </c>
      <c r="P125" s="0" t="n">
        <v>8</v>
      </c>
      <c r="Q125" s="91" t="n">
        <v>1.75</v>
      </c>
      <c r="R125" s="92" t="n">
        <v>30</v>
      </c>
    </row>
    <row r="126" customFormat="false" ht="12.8" hidden="false" customHeight="false" outlineLevel="0" collapsed="false">
      <c r="A126" s="0" t="s">
        <v>635</v>
      </c>
      <c r="E126" s="0" t="s">
        <v>637</v>
      </c>
      <c r="J126" s="0" t="s">
        <v>568</v>
      </c>
      <c r="K126" s="0" t="s">
        <v>468</v>
      </c>
      <c r="L126" s="49" t="n">
        <f aca="false">+M126*O126*P126</f>
        <v>350</v>
      </c>
      <c r="M126" s="0" t="n">
        <v>1</v>
      </c>
      <c r="N126" s="70" t="s">
        <v>559</v>
      </c>
      <c r="O126" s="49" t="n">
        <f aca="false">+Q126*R126</f>
        <v>43.75</v>
      </c>
      <c r="P126" s="0" t="n">
        <v>8</v>
      </c>
      <c r="Q126" s="91" t="n">
        <v>1.75</v>
      </c>
      <c r="R126" s="92" t="n">
        <v>25</v>
      </c>
    </row>
    <row r="127" customFormat="false" ht="12.8" hidden="false" customHeight="false" outlineLevel="0" collapsed="false">
      <c r="A127" s="0" t="s">
        <v>635</v>
      </c>
      <c r="E127" s="0" t="s">
        <v>637</v>
      </c>
      <c r="J127" s="0" t="s">
        <v>562</v>
      </c>
      <c r="K127" s="0" t="s">
        <v>466</v>
      </c>
      <c r="L127" s="49" t="n">
        <f aca="false">+M127*O127*P127</f>
        <v>840</v>
      </c>
      <c r="M127" s="0" t="n">
        <v>4</v>
      </c>
      <c r="N127" s="70" t="s">
        <v>559</v>
      </c>
      <c r="O127" s="49" t="n">
        <f aca="false">+Q127*R127</f>
        <v>26.25</v>
      </c>
      <c r="P127" s="0" t="n">
        <v>8</v>
      </c>
      <c r="Q127" s="91" t="n">
        <v>1.75</v>
      </c>
      <c r="R127" s="94" t="n">
        <v>15</v>
      </c>
    </row>
    <row r="128" customFormat="false" ht="12.8" hidden="false" customHeight="false" outlineLevel="0" collapsed="false">
      <c r="A128" s="0" t="s">
        <v>635</v>
      </c>
      <c r="E128" s="0" t="s">
        <v>637</v>
      </c>
      <c r="J128" s="0" t="s">
        <v>564</v>
      </c>
      <c r="K128" s="0" t="s">
        <v>565</v>
      </c>
      <c r="L128" s="49" t="n">
        <f aca="false">+M128*O128*P128</f>
        <v>72</v>
      </c>
      <c r="M128" s="0" t="n">
        <v>0.1</v>
      </c>
      <c r="N128" s="70" t="s">
        <v>559</v>
      </c>
      <c r="O128" s="49" t="n">
        <f aca="false">+Q128*R128</f>
        <v>90</v>
      </c>
      <c r="P128" s="0" t="n">
        <v>8</v>
      </c>
      <c r="Q128" s="82" t="n">
        <v>1.5</v>
      </c>
      <c r="R128" s="94" t="n">
        <v>60</v>
      </c>
    </row>
    <row r="129" customFormat="false" ht="12.8" hidden="false" customHeight="false" outlineLevel="0" collapsed="false">
      <c r="A129" s="0" t="s">
        <v>635</v>
      </c>
      <c r="E129" s="0" t="s">
        <v>639</v>
      </c>
      <c r="F129" s="0" t="s">
        <v>640</v>
      </c>
      <c r="G129" s="0" t="s">
        <v>559</v>
      </c>
      <c r="H129" s="49" t="n">
        <f aca="false">SUMIF($E$3:$E$168,E129,$L$3:$L$168)</f>
        <v>900</v>
      </c>
      <c r="L129" s="49"/>
      <c r="N129" s="70"/>
      <c r="O129" s="49"/>
      <c r="Q129" s="82"/>
      <c r="R129" s="94"/>
    </row>
    <row r="130" customFormat="false" ht="12.8" hidden="false" customHeight="false" outlineLevel="0" collapsed="false">
      <c r="A130" s="0" t="s">
        <v>635</v>
      </c>
      <c r="E130" s="0" t="s">
        <v>639</v>
      </c>
      <c r="J130" s="0" t="s">
        <v>628</v>
      </c>
      <c r="K130" s="0" t="s">
        <v>474</v>
      </c>
      <c r="L130" s="49" t="n">
        <f aca="false">+M130*O130*P130</f>
        <v>140</v>
      </c>
      <c r="M130" s="0" t="n">
        <f aca="false">+1/20</f>
        <v>0.05</v>
      </c>
      <c r="N130" s="70" t="s">
        <v>559</v>
      </c>
      <c r="O130" s="49" t="n">
        <f aca="false">+Q130*R130</f>
        <v>350</v>
      </c>
      <c r="P130" s="0" t="n">
        <v>8</v>
      </c>
      <c r="Q130" s="91" t="n">
        <v>2.5</v>
      </c>
      <c r="R130" s="92" t="n">
        <v>140</v>
      </c>
    </row>
    <row r="131" customFormat="false" ht="12.8" hidden="false" customHeight="false" outlineLevel="0" collapsed="false">
      <c r="A131" s="0" t="s">
        <v>635</v>
      </c>
      <c r="E131" s="0" t="s">
        <v>639</v>
      </c>
      <c r="J131" s="0" t="s">
        <v>629</v>
      </c>
      <c r="K131" s="0" t="s">
        <v>472</v>
      </c>
      <c r="L131" s="49" t="n">
        <f aca="false">+M131*O131*P131</f>
        <v>220</v>
      </c>
      <c r="M131" s="0" t="n">
        <v>0.2</v>
      </c>
      <c r="N131" s="70" t="s">
        <v>559</v>
      </c>
      <c r="O131" s="49" t="n">
        <f aca="false">+Q131*R131</f>
        <v>137.5</v>
      </c>
      <c r="P131" s="0" t="n">
        <v>8</v>
      </c>
      <c r="Q131" s="91" t="n">
        <v>2.5</v>
      </c>
      <c r="R131" s="92" t="n">
        <v>55</v>
      </c>
    </row>
    <row r="132" customFormat="false" ht="12.8" hidden="false" customHeight="false" outlineLevel="0" collapsed="false">
      <c r="A132" s="0" t="s">
        <v>635</v>
      </c>
      <c r="E132" s="0" t="s">
        <v>639</v>
      </c>
      <c r="J132" s="0" t="s">
        <v>562</v>
      </c>
      <c r="K132" s="0" t="s">
        <v>466</v>
      </c>
      <c r="L132" s="49" t="n">
        <f aca="false">+M132*O132*P132</f>
        <v>300</v>
      </c>
      <c r="M132" s="0" t="n">
        <v>1</v>
      </c>
      <c r="N132" s="70" t="s">
        <v>559</v>
      </c>
      <c r="O132" s="49" t="n">
        <f aca="false">+Q132*R132</f>
        <v>37.5</v>
      </c>
      <c r="P132" s="0" t="n">
        <v>8</v>
      </c>
      <c r="Q132" s="91" t="n">
        <v>2.5</v>
      </c>
      <c r="R132" s="94" t="n">
        <v>15</v>
      </c>
    </row>
    <row r="133" customFormat="false" ht="12.8" hidden="false" customHeight="false" outlineLevel="0" collapsed="false">
      <c r="A133" s="0" t="s">
        <v>635</v>
      </c>
      <c r="E133" s="0" t="s">
        <v>639</v>
      </c>
      <c r="J133" s="0" t="s">
        <v>564</v>
      </c>
      <c r="K133" s="0" t="s">
        <v>565</v>
      </c>
      <c r="L133" s="49" t="n">
        <f aca="false">+M133*O133*P133</f>
        <v>240</v>
      </c>
      <c r="M133" s="0" t="n">
        <v>0.2</v>
      </c>
      <c r="N133" s="70" t="s">
        <v>559</v>
      </c>
      <c r="O133" s="49" t="n">
        <f aca="false">+Q133*R133</f>
        <v>150</v>
      </c>
      <c r="P133" s="0" t="n">
        <v>8</v>
      </c>
      <c r="Q133" s="91" t="n">
        <v>2.5</v>
      </c>
      <c r="R133" s="94" t="n">
        <v>60</v>
      </c>
    </row>
    <row r="134" customFormat="false" ht="12.8" hidden="false" customHeight="false" outlineLevel="0" collapsed="false">
      <c r="A134" s="0" t="s">
        <v>641</v>
      </c>
      <c r="B134" s="0" t="s">
        <v>642</v>
      </c>
      <c r="C134" s="0" t="s">
        <v>559</v>
      </c>
      <c r="D134" s="49" t="n">
        <f aca="false">SUMIF($A$3:$A233,A134,$H$2:$H$165)</f>
        <v>44200</v>
      </c>
      <c r="L134" s="49"/>
      <c r="N134" s="70"/>
      <c r="O134" s="49"/>
      <c r="Q134" s="91"/>
      <c r="R134" s="94"/>
    </row>
    <row r="135" customFormat="false" ht="12.8" hidden="false" customHeight="false" outlineLevel="0" collapsed="false">
      <c r="A135" s="0" t="s">
        <v>641</v>
      </c>
      <c r="E135" s="0" t="s">
        <v>643</v>
      </c>
      <c r="F135" s="0" t="s">
        <v>644</v>
      </c>
      <c r="G135" s="0" t="s">
        <v>559</v>
      </c>
      <c r="H135" s="49" t="n">
        <f aca="false">SUMIF($E$3:$E$168,E135,$L$3:$L$168)</f>
        <v>44200</v>
      </c>
      <c r="L135" s="49"/>
      <c r="N135" s="70"/>
      <c r="O135" s="49"/>
      <c r="Q135" s="82"/>
      <c r="R135" s="94"/>
    </row>
    <row r="136" customFormat="false" ht="12.8" hidden="false" customHeight="false" outlineLevel="0" collapsed="false">
      <c r="A136" s="0" t="s">
        <v>641</v>
      </c>
      <c r="E136" s="0" t="s">
        <v>643</v>
      </c>
      <c r="J136" s="0" t="s">
        <v>562</v>
      </c>
      <c r="K136" s="0" t="s">
        <v>466</v>
      </c>
      <c r="L136" s="49" t="n">
        <f aca="false">+M136*O136*P136</f>
        <v>14700</v>
      </c>
      <c r="M136" s="41" t="n">
        <f aca="false">OperationRes!$D$41</f>
        <v>98</v>
      </c>
      <c r="N136" s="70" t="s">
        <v>559</v>
      </c>
      <c r="O136" s="49" t="n">
        <f aca="false">+Q136*R136</f>
        <v>18.75</v>
      </c>
      <c r="P136" s="0" t="n">
        <v>8</v>
      </c>
      <c r="Q136" s="91" t="n">
        <v>1.25</v>
      </c>
      <c r="R136" s="94" t="n">
        <v>15</v>
      </c>
    </row>
    <row r="137" customFormat="false" ht="12.8" hidden="false" customHeight="false" outlineLevel="0" collapsed="false">
      <c r="A137" s="0" t="s">
        <v>641</v>
      </c>
      <c r="E137" s="0" t="s">
        <v>643</v>
      </c>
      <c r="J137" s="0" t="s">
        <v>568</v>
      </c>
      <c r="K137" s="0" t="s">
        <v>468</v>
      </c>
      <c r="L137" s="49" t="n">
        <f aca="false">+M137*O137*P137</f>
        <v>8750</v>
      </c>
      <c r="M137" s="41" t="n">
        <f aca="false">OperationRes!$D$42</f>
        <v>35</v>
      </c>
      <c r="N137" s="70" t="s">
        <v>559</v>
      </c>
      <c r="O137" s="49" t="n">
        <f aca="false">+Q137*R137</f>
        <v>31.25</v>
      </c>
      <c r="P137" s="0" t="n">
        <v>8</v>
      </c>
      <c r="Q137" s="91" t="n">
        <v>1.25</v>
      </c>
      <c r="R137" s="92" t="n">
        <v>25</v>
      </c>
    </row>
    <row r="138" customFormat="false" ht="12.8" hidden="false" customHeight="false" outlineLevel="0" collapsed="false">
      <c r="A138" s="0" t="s">
        <v>641</v>
      </c>
      <c r="E138" s="0" t="s">
        <v>643</v>
      </c>
      <c r="J138" s="0" t="s">
        <v>563</v>
      </c>
      <c r="K138" s="0" t="s">
        <v>470</v>
      </c>
      <c r="L138" s="49" t="n">
        <f aca="false">+M138*O138*P138</f>
        <v>2100</v>
      </c>
      <c r="M138" s="41" t="n">
        <f aca="false">OperationRes!$D$43</f>
        <v>7</v>
      </c>
      <c r="N138" s="70" t="s">
        <v>559</v>
      </c>
      <c r="O138" s="49" t="n">
        <f aca="false">+Q138*R138</f>
        <v>37.5</v>
      </c>
      <c r="P138" s="0" t="n">
        <v>8</v>
      </c>
      <c r="Q138" s="91" t="n">
        <v>1.25</v>
      </c>
      <c r="R138" s="92" t="n">
        <v>30</v>
      </c>
    </row>
    <row r="139" customFormat="false" ht="12.8" hidden="false" customHeight="false" outlineLevel="0" collapsed="false">
      <c r="A139" s="0" t="s">
        <v>641</v>
      </c>
      <c r="E139" s="0" t="s">
        <v>643</v>
      </c>
      <c r="J139" s="0" t="s">
        <v>629</v>
      </c>
      <c r="K139" s="0" t="s">
        <v>472</v>
      </c>
      <c r="L139" s="49" t="n">
        <f aca="false">+M139*O139*P139</f>
        <v>6050</v>
      </c>
      <c r="M139" s="41" t="n">
        <f aca="false">OperationRes!$D$44</f>
        <v>11</v>
      </c>
      <c r="N139" s="70" t="s">
        <v>559</v>
      </c>
      <c r="O139" s="49" t="n">
        <f aca="false">+Q139*R139</f>
        <v>68.75</v>
      </c>
      <c r="P139" s="0" t="n">
        <v>8</v>
      </c>
      <c r="Q139" s="91" t="n">
        <v>1.25</v>
      </c>
      <c r="R139" s="92" t="n">
        <v>55</v>
      </c>
    </row>
    <row r="140" customFormat="false" ht="12.8" hidden="false" customHeight="false" outlineLevel="0" collapsed="false">
      <c r="A140" s="0" t="s">
        <v>641</v>
      </c>
      <c r="E140" s="0" t="s">
        <v>643</v>
      </c>
      <c r="J140" s="0" t="s">
        <v>628</v>
      </c>
      <c r="K140" s="0" t="s">
        <v>474</v>
      </c>
      <c r="L140" s="49" t="n">
        <f aca="false">+M140*O140*P140</f>
        <v>12600</v>
      </c>
      <c r="M140" s="41" t="n">
        <f aca="false">OperationRes!$D$45</f>
        <v>9</v>
      </c>
      <c r="N140" s="70" t="s">
        <v>559</v>
      </c>
      <c r="O140" s="49" t="n">
        <f aca="false">+Q140*R140</f>
        <v>175</v>
      </c>
      <c r="P140" s="0" t="n">
        <v>8</v>
      </c>
      <c r="Q140" s="91" t="n">
        <v>1.25</v>
      </c>
      <c r="R140" s="92" t="n">
        <v>140</v>
      </c>
    </row>
    <row r="145" customFormat="false" ht="12.8" hidden="false" customHeight="false" outlineLevel="0" collapsed="false">
      <c r="L145" s="49"/>
      <c r="N145" s="70"/>
      <c r="O145" s="49"/>
      <c r="Q145" s="91"/>
      <c r="R145" s="94"/>
    </row>
    <row r="146" customFormat="false" ht="12.8" hidden="false" customHeight="false" outlineLevel="0" collapsed="false">
      <c r="L146" s="49"/>
      <c r="N146" s="70"/>
      <c r="O146" s="49"/>
      <c r="Q146" s="91"/>
      <c r="R146" s="94"/>
    </row>
    <row r="147" customFormat="false" ht="12.8" hidden="false" customHeight="false" outlineLevel="0" collapsed="false">
      <c r="L147" s="49"/>
      <c r="N147" s="70"/>
      <c r="O147" s="49"/>
      <c r="Q147" s="91"/>
      <c r="R147" s="94"/>
    </row>
    <row r="148" customFormat="false" ht="12.8" hidden="false" customHeight="false" outlineLevel="0" collapsed="false">
      <c r="L148" s="49"/>
      <c r="N148" s="70"/>
      <c r="O148" s="49"/>
      <c r="R148" s="92"/>
    </row>
    <row r="149" customFormat="false" ht="12.8" hidden="false" customHeight="false" outlineLevel="0" collapsed="false">
      <c r="J149" s="0" t="s">
        <v>436</v>
      </c>
      <c r="K149" s="0" t="s">
        <v>387</v>
      </c>
      <c r="N149" s="70" t="s">
        <v>437</v>
      </c>
      <c r="O149" s="49" t="n">
        <f aca="false">+Q149*R149</f>
        <v>1</v>
      </c>
      <c r="P149" s="0" t="n">
        <v>1</v>
      </c>
      <c r="Q149" s="0" t="n">
        <v>1</v>
      </c>
      <c r="R149" s="0" t="n">
        <v>1</v>
      </c>
    </row>
    <row r="150" customFormat="false" ht="12.8" hidden="false" customHeight="false" outlineLevel="0" collapsed="false">
      <c r="J150" s="0" t="s">
        <v>441</v>
      </c>
      <c r="K150" s="0" t="s">
        <v>442</v>
      </c>
      <c r="N150" s="70" t="s">
        <v>437</v>
      </c>
      <c r="O150" s="49" t="n">
        <f aca="false">+Q150*R150</f>
        <v>1</v>
      </c>
      <c r="P150" s="0" t="n">
        <v>1</v>
      </c>
      <c r="Q150" s="0" t="n">
        <v>1</v>
      </c>
      <c r="R150" s="0" t="n">
        <v>1</v>
      </c>
    </row>
    <row r="151" customFormat="false" ht="12.8" hidden="false" customHeight="false" outlineLevel="0" collapsed="false">
      <c r="J151" s="0" t="s">
        <v>376</v>
      </c>
      <c r="K151" s="0" t="s">
        <v>443</v>
      </c>
      <c r="N151" s="70" t="s">
        <v>437</v>
      </c>
      <c r="O151" s="49" t="n">
        <f aca="false">+Q151*R151</f>
        <v>1</v>
      </c>
      <c r="P151" s="0" t="n">
        <v>1</v>
      </c>
      <c r="Q151" s="0" t="n">
        <v>1</v>
      </c>
      <c r="R151" s="0" t="n">
        <v>1</v>
      </c>
    </row>
    <row r="152" customFormat="false" ht="12.8" hidden="false" customHeight="false" outlineLevel="0" collapsed="false">
      <c r="N152" s="70" t="s">
        <v>437</v>
      </c>
      <c r="O152" s="49" t="n">
        <f aca="false">+Q152*R152</f>
        <v>1</v>
      </c>
      <c r="P152" s="0" t="n">
        <v>1</v>
      </c>
      <c r="Q152" s="0" t="n">
        <v>1</v>
      </c>
      <c r="R152" s="0" t="n">
        <v>1</v>
      </c>
    </row>
    <row r="153" customFormat="false" ht="12.8" hidden="false" customHeight="false" outlineLevel="0" collapsed="false">
      <c r="J153" s="0" t="s">
        <v>645</v>
      </c>
      <c r="K153" s="0" t="s">
        <v>646</v>
      </c>
      <c r="N153" s="70" t="s">
        <v>559</v>
      </c>
      <c r="O153" s="49" t="n">
        <f aca="false">+P153*Q153*R153</f>
        <v>268.8</v>
      </c>
      <c r="P153" s="0" t="n">
        <v>8</v>
      </c>
      <c r="Q153" s="82" t="n">
        <v>1.05</v>
      </c>
      <c r="R153" s="94" t="n">
        <v>32</v>
      </c>
    </row>
    <row r="155" customFormat="false" ht="12.8" hidden="false" customHeight="false" outlineLevel="0" collapsed="false">
      <c r="J155" s="0" t="s">
        <v>647</v>
      </c>
      <c r="K155" s="0" t="s">
        <v>648</v>
      </c>
      <c r="N155" s="70" t="s">
        <v>559</v>
      </c>
      <c r="O155" s="49" t="n">
        <f aca="false">+Q155*R155</f>
        <v>36.75</v>
      </c>
      <c r="P155" s="0" t="n">
        <v>8</v>
      </c>
      <c r="Q155" s="82" t="n">
        <v>1.05</v>
      </c>
      <c r="R155" s="92" t="n">
        <v>35</v>
      </c>
    </row>
    <row r="156" customFormat="false" ht="12.8" hidden="false" customHeight="false" outlineLevel="0" collapsed="false">
      <c r="J156" s="0" t="s">
        <v>564</v>
      </c>
      <c r="K156" s="0" t="s">
        <v>565</v>
      </c>
      <c r="N156" s="70" t="s">
        <v>559</v>
      </c>
      <c r="O156" s="49" t="n">
        <f aca="false">+Q156*R156</f>
        <v>63</v>
      </c>
      <c r="P156" s="0" t="n">
        <v>8</v>
      </c>
      <c r="Q156" s="82" t="n">
        <v>1.05</v>
      </c>
      <c r="R156" s="94" t="n">
        <v>60</v>
      </c>
    </row>
    <row r="157" customFormat="false" ht="12.8" hidden="false" customHeight="false" outlineLevel="0" collapsed="false">
      <c r="J157" s="0" t="s">
        <v>649</v>
      </c>
      <c r="K157" s="0" t="s">
        <v>650</v>
      </c>
      <c r="N157" s="70" t="s">
        <v>559</v>
      </c>
      <c r="O157" s="49" t="n">
        <f aca="false">+Q157*R157</f>
        <v>73.5</v>
      </c>
      <c r="P157" s="0" t="n">
        <v>8</v>
      </c>
      <c r="Q157" s="82" t="n">
        <v>1.05</v>
      </c>
      <c r="R157" s="92" t="n">
        <v>70</v>
      </c>
    </row>
    <row r="158" customFormat="false" ht="12.8" hidden="false" customHeight="false" outlineLevel="0" collapsed="false">
      <c r="J158" s="0" t="s">
        <v>651</v>
      </c>
      <c r="K158" s="0" t="s">
        <v>652</v>
      </c>
      <c r="N158" s="70" t="s">
        <v>559</v>
      </c>
      <c r="O158" s="49" t="n">
        <f aca="false">+Q158*R158</f>
        <v>105</v>
      </c>
      <c r="P158" s="0" t="n">
        <v>8</v>
      </c>
      <c r="Q158" s="82" t="n">
        <v>1.05</v>
      </c>
      <c r="R158" s="94" t="n">
        <v>100</v>
      </c>
    </row>
    <row r="159" customFormat="false" ht="12.8" hidden="false" customHeight="false" outlineLevel="0" collapsed="false">
      <c r="J159" s="0" t="s">
        <v>653</v>
      </c>
      <c r="K159" s="0" t="s">
        <v>654</v>
      </c>
      <c r="N159" s="70" t="s">
        <v>559</v>
      </c>
      <c r="O159" s="49" t="n">
        <f aca="false">+Q159*R159</f>
        <v>262.5</v>
      </c>
      <c r="P159" s="0" t="n">
        <v>8</v>
      </c>
      <c r="Q159" s="82" t="n">
        <v>1.05</v>
      </c>
      <c r="R159" s="92" t="n">
        <v>250</v>
      </c>
    </row>
    <row r="160" customFormat="false" ht="12.8" hidden="false" customHeight="false" outlineLevel="0" collapsed="false">
      <c r="J160" s="0" t="s">
        <v>573</v>
      </c>
      <c r="K160" s="0" t="s">
        <v>462</v>
      </c>
      <c r="N160" s="70" t="s">
        <v>559</v>
      </c>
      <c r="O160" s="49" t="n">
        <f aca="false">+Q160*R160</f>
        <v>2.5</v>
      </c>
      <c r="P160" s="0" t="n">
        <v>8</v>
      </c>
      <c r="Q160" s="91" t="n">
        <v>1.25</v>
      </c>
      <c r="R160" s="94" t="n">
        <v>2</v>
      </c>
    </row>
    <row r="161" customFormat="false" ht="12.8" hidden="false" customHeight="false" outlineLevel="0" collapsed="false">
      <c r="J161" s="0" t="s">
        <v>574</v>
      </c>
      <c r="K161" s="0" t="s">
        <v>464</v>
      </c>
      <c r="N161" s="70" t="s">
        <v>559</v>
      </c>
      <c r="O161" s="49" t="n">
        <f aca="false">+Q161*R161</f>
        <v>10</v>
      </c>
      <c r="P161" s="0" t="n">
        <v>8</v>
      </c>
      <c r="Q161" s="91" t="n">
        <v>1.25</v>
      </c>
      <c r="R161" s="92" t="n">
        <v>8</v>
      </c>
    </row>
    <row r="162" customFormat="false" ht="12.8" hidden="false" customHeight="false" outlineLevel="0" collapsed="false">
      <c r="J162" s="0" t="s">
        <v>562</v>
      </c>
      <c r="K162" s="0" t="s">
        <v>466</v>
      </c>
      <c r="N162" s="70" t="s">
        <v>559</v>
      </c>
      <c r="O162" s="49" t="n">
        <f aca="false">+Q162*R162</f>
        <v>18.75</v>
      </c>
      <c r="P162" s="0" t="n">
        <v>8</v>
      </c>
      <c r="Q162" s="91" t="n">
        <v>1.25</v>
      </c>
      <c r="R162" s="94" t="n">
        <v>15</v>
      </c>
    </row>
    <row r="163" customFormat="false" ht="12.8" hidden="false" customHeight="false" outlineLevel="0" collapsed="false">
      <c r="J163" s="0" t="s">
        <v>568</v>
      </c>
      <c r="K163" s="0" t="s">
        <v>468</v>
      </c>
      <c r="N163" s="70" t="s">
        <v>559</v>
      </c>
      <c r="O163" s="49" t="n">
        <f aca="false">+Q163*R163</f>
        <v>31.25</v>
      </c>
      <c r="P163" s="0" t="n">
        <v>8</v>
      </c>
      <c r="Q163" s="91" t="n">
        <v>1.25</v>
      </c>
      <c r="R163" s="92" t="n">
        <v>25</v>
      </c>
    </row>
    <row r="164" customFormat="false" ht="12.8" hidden="false" customHeight="false" outlineLevel="0" collapsed="false">
      <c r="J164" s="0" t="s">
        <v>563</v>
      </c>
      <c r="K164" s="0" t="s">
        <v>470</v>
      </c>
      <c r="N164" s="70" t="s">
        <v>559</v>
      </c>
      <c r="O164" s="49" t="n">
        <f aca="false">+Q164*R164</f>
        <v>37.5</v>
      </c>
      <c r="P164" s="0" t="n">
        <v>8</v>
      </c>
      <c r="Q164" s="91" t="n">
        <v>1.25</v>
      </c>
      <c r="R164" s="92" t="n">
        <v>30</v>
      </c>
    </row>
    <row r="165" customFormat="false" ht="12.8" hidden="false" customHeight="false" outlineLevel="0" collapsed="false">
      <c r="J165" s="0" t="s">
        <v>629</v>
      </c>
      <c r="K165" s="0" t="s">
        <v>472</v>
      </c>
      <c r="N165" s="70" t="s">
        <v>559</v>
      </c>
      <c r="O165" s="49" t="n">
        <f aca="false">+Q165*R165</f>
        <v>68.75</v>
      </c>
      <c r="P165" s="0" t="n">
        <v>8</v>
      </c>
      <c r="Q165" s="91" t="n">
        <v>1.25</v>
      </c>
      <c r="R165" s="92" t="n">
        <v>55</v>
      </c>
    </row>
    <row r="166" customFormat="false" ht="12.8" hidden="false" customHeight="false" outlineLevel="0" collapsed="false">
      <c r="J166" s="0" t="s">
        <v>628</v>
      </c>
      <c r="K166" s="0" t="s">
        <v>474</v>
      </c>
      <c r="N166" s="70" t="s">
        <v>559</v>
      </c>
      <c r="O166" s="49" t="n">
        <f aca="false">+Q166*R166</f>
        <v>175</v>
      </c>
      <c r="P166" s="0" t="n">
        <v>8</v>
      </c>
      <c r="Q166" s="91" t="n">
        <v>1.25</v>
      </c>
      <c r="R166" s="92" t="n">
        <v>140</v>
      </c>
    </row>
    <row r="167" customFormat="false" ht="12.8" hidden="false" customHeight="false" outlineLevel="0" collapsed="false">
      <c r="J167" s="0" t="s">
        <v>655</v>
      </c>
      <c r="K167" s="0" t="s">
        <v>656</v>
      </c>
      <c r="N167" s="70" t="s">
        <v>559</v>
      </c>
      <c r="O167" s="49" t="n">
        <f aca="false">+Q167*R167</f>
        <v>280</v>
      </c>
      <c r="P167" s="0" t="n">
        <v>8</v>
      </c>
      <c r="Q167" s="91" t="n">
        <v>2</v>
      </c>
      <c r="R167" s="92" t="n">
        <v>140</v>
      </c>
    </row>
    <row r="168" customFormat="false" ht="12.8" hidden="false" customHeight="false" outlineLevel="0" collapsed="false">
      <c r="A168" s="105" t="s">
        <v>476</v>
      </c>
      <c r="B168" s="105"/>
      <c r="C168" s="105"/>
      <c r="D168" s="113"/>
      <c r="E168" s="105"/>
      <c r="F168" s="105"/>
      <c r="G168" s="105"/>
      <c r="H168" s="113"/>
      <c r="I168" s="114"/>
      <c r="J168" s="105"/>
      <c r="K168" s="105"/>
      <c r="L168" s="105"/>
      <c r="M168" s="105"/>
      <c r="N168" s="105"/>
      <c r="O168" s="105"/>
      <c r="P168" s="105"/>
      <c r="Q168" s="105"/>
      <c r="R168" s="10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2022-02-18T06:15:45Z</dcterms:created>
  <dc:creator/>
  <dc:description/>
  <dc:language>it-IT</dc:language>
  <cp:lastModifiedBy/>
  <dcterms:modified xsi:type="dcterms:W3CDTF">2022-04-23T07:22:44Z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0x01010022F1440DF997D54A830D90D04C9B50C7</vt:lpwstr>
  </property>
</Properties>
</file>