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University\3B\MSCI_261\assignment_3\"/>
    </mc:Choice>
  </mc:AlternateContent>
  <xr:revisionPtr revIDLastSave="0" documentId="13_ncr:1_{7FC737C6-1ABA-4601-9AD6-D00161BB4744}" xr6:coauthVersionLast="45" xr6:coauthVersionMax="45" xr10:uidLastSave="{00000000-0000-0000-0000-000000000000}"/>
  <bookViews>
    <workbookView xWindow="-4224" yWindow="3324" windowWidth="17280" windowHeight="8964" firstSheet="2" activeTab="4" xr2:uid="{7198FCC0-B348-45CC-9ADF-D17D806C4162}"/>
  </bookViews>
  <sheets>
    <sheet name="Question 1" sheetId="1" r:id="rId1"/>
    <sheet name="Question 2" sheetId="2" r:id="rId2"/>
    <sheet name="Question 3" sheetId="3" r:id="rId3"/>
    <sheet name="Question 4" sheetId="4" r:id="rId4"/>
    <sheet name="Question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5" l="1"/>
  <c r="B13" i="5"/>
  <c r="C17" i="5"/>
  <c r="B17" i="5"/>
  <c r="C16" i="5"/>
  <c r="B16" i="5"/>
  <c r="C15" i="5"/>
  <c r="B15" i="5"/>
  <c r="C14" i="5"/>
  <c r="B14" i="5"/>
  <c r="B10" i="5"/>
  <c r="B9" i="5"/>
  <c r="D9" i="4"/>
  <c r="D8" i="4"/>
  <c r="D7" i="4"/>
  <c r="C8" i="4"/>
  <c r="C9" i="4"/>
  <c r="C7" i="4"/>
  <c r="B12" i="4" a="1"/>
  <c r="B12" i="4" s="1"/>
  <c r="B7" i="4" a="1"/>
  <c r="B7" i="4" s="1"/>
  <c r="B13" i="3" a="1"/>
  <c r="B13" i="3" s="1"/>
  <c r="G14" i="3"/>
  <c r="G15" i="3"/>
  <c r="G16" i="3"/>
  <c r="G17" i="3"/>
  <c r="G13" i="3"/>
  <c r="F14" i="3"/>
  <c r="F15" i="3"/>
  <c r="F16" i="3"/>
  <c r="F17" i="3"/>
  <c r="F13" i="3"/>
  <c r="C13" i="3"/>
  <c r="E13" i="3" a="1"/>
  <c r="E13" i="3" s="1"/>
  <c r="C14" i="3"/>
  <c r="C15" i="3"/>
  <c r="C16" i="3"/>
  <c r="C17" i="3"/>
  <c r="F22" i="3" a="1"/>
  <c r="F22" i="3" s="1"/>
  <c r="E22" i="3" a="1"/>
  <c r="E22" i="3" s="1"/>
  <c r="B12" i="2" a="1"/>
  <c r="B12" i="2" s="1"/>
  <c r="G4" i="3" a="1"/>
  <c r="G4" i="3" s="1"/>
  <c r="D4" i="3" a="1"/>
  <c r="D4" i="3" s="1"/>
  <c r="B21" i="3"/>
  <c r="A21" i="3"/>
  <c r="F14" i="2"/>
  <c r="F15" i="2"/>
  <c r="C18" i="5" l="1"/>
  <c r="B18" i="5"/>
  <c r="D15" i="3"/>
  <c r="D14" i="3"/>
  <c r="D16" i="3"/>
  <c r="D17" i="3"/>
  <c r="D13" i="3"/>
  <c r="C13" i="2"/>
  <c r="E12" i="2" a="1"/>
  <c r="E12" i="2" s="1"/>
  <c r="C15" i="2"/>
  <c r="C14" i="2"/>
  <c r="C15" i="1"/>
  <c r="C14" i="1"/>
  <c r="B14" i="1" a="1"/>
  <c r="B14" i="1" s="1"/>
  <c r="G11" i="2" l="1" a="1"/>
  <c r="G11" i="2" s="1"/>
  <c r="D11" i="2" a="1"/>
  <c r="D11" i="2" s="1"/>
  <c r="F19" i="1"/>
  <c r="G19" i="1" s="1"/>
  <c r="F18" i="1"/>
  <c r="G18" i="1" s="1"/>
  <c r="F17" i="1"/>
  <c r="G17" i="1" s="1"/>
  <c r="F16" i="1"/>
  <c r="G16" i="1" s="1"/>
  <c r="F15" i="1"/>
  <c r="G15" i="1" s="1"/>
  <c r="G14" i="1"/>
  <c r="E14" i="1" a="1"/>
  <c r="E14" i="1" s="1"/>
  <c r="C17" i="1"/>
  <c r="D17" i="1" s="1"/>
  <c r="C16" i="1"/>
  <c r="D16" i="1" s="1"/>
  <c r="D15" i="1"/>
  <c r="D13" i="1"/>
  <c r="D1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<sst xmlns="http://schemas.openxmlformats.org/spreadsheetml/2006/main" count="114" uniqueCount="53">
  <si>
    <t>Year</t>
  </si>
  <si>
    <t>Defender</t>
  </si>
  <si>
    <t>Challenger</t>
  </si>
  <si>
    <t>Op. Cost ($)</t>
  </si>
  <si>
    <t>Book Value ($)</t>
  </si>
  <si>
    <t>EAC (capital)</t>
  </si>
  <si>
    <t>EAC (op. cost)</t>
  </si>
  <si>
    <t>EAC (total)</t>
  </si>
  <si>
    <t>MARR</t>
  </si>
  <si>
    <t>Economic Life (years)</t>
  </si>
  <si>
    <t>Replace at Year 4?</t>
  </si>
  <si>
    <t>EAC (defender) &lt; EAC (challenger) --&gt; NO</t>
  </si>
  <si>
    <t>Old Oven</t>
  </si>
  <si>
    <t>New Oven</t>
  </si>
  <si>
    <t>Salvage Value at EoY</t>
  </si>
  <si>
    <t>Maintenance Costs</t>
  </si>
  <si>
    <t>Replace?</t>
  </si>
  <si>
    <t>EAC (defender) &gt; EAC (challenger) --&gt; YES</t>
  </si>
  <si>
    <t>Initial Cost ($)</t>
  </si>
  <si>
    <t>M&amp;O ($)</t>
  </si>
  <si>
    <t>Salvage Value ($)</t>
  </si>
  <si>
    <t>Period (years)</t>
  </si>
  <si>
    <t>Depreciation Rate</t>
  </si>
  <si>
    <t>PV of M&amp;O</t>
  </si>
  <si>
    <t>YES</t>
  </si>
  <si>
    <t>Period (Years)</t>
  </si>
  <si>
    <t>O &amp; M ($)</t>
  </si>
  <si>
    <t>Depreciation ($)</t>
  </si>
  <si>
    <t>Purchasing Price</t>
  </si>
  <si>
    <t>Annual Interest Rate</t>
  </si>
  <si>
    <t>PV of O &amp; M</t>
  </si>
  <si>
    <t>Initial Cost</t>
  </si>
  <si>
    <t>Initial cost</t>
  </si>
  <si>
    <t>Useful life (years)</t>
  </si>
  <si>
    <t>Annual savings in costs on the 1st year</t>
  </si>
  <si>
    <t>Increase amount in annual savings starting from year 2</t>
  </si>
  <si>
    <t>Additional annual operating cost</t>
  </si>
  <si>
    <t>Salvage value</t>
  </si>
  <si>
    <t>A</t>
  </si>
  <si>
    <t>B</t>
  </si>
  <si>
    <t>CTF</t>
  </si>
  <si>
    <t>Tax Rate</t>
  </si>
  <si>
    <t>CCA</t>
  </si>
  <si>
    <t>CSF</t>
  </si>
  <si>
    <t>Salvage Value</t>
  </si>
  <si>
    <t>Total</t>
  </si>
  <si>
    <t>Increase Amount in Annual Savings</t>
  </si>
  <si>
    <t>Additional Annual Operating Cost</t>
  </si>
  <si>
    <t>Annual Savings in Costs</t>
  </si>
  <si>
    <t>(P/A, 12%, 5)</t>
  </si>
  <si>
    <t>(A/G, 12%, 5)</t>
  </si>
  <si>
    <t>(P/F, 12%, 5)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</si>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</sst>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EAC of Defender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'Question 1'!$B$12</c:f>
              <c:strCache>
                <c:ptCount val="1"/>
                <c:pt idx="0">
                  <c:v>EAC (capital)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'Question 1'!$A$12:$A$17</c15:sqref>
                  </c15:fullRef>
                </c:ext>
              </c:extLst>
              <c:f>'Question 1'!$A$13:$A$17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'Question 1'!$B$12:$B$17</c15:sqref>
                  </c15:fullRef>
                </c:ext>
              </c:extLst>
              <c:f>'Question 1'!$B$13:$B$17</c:f>
              <c:numCache>
                <c:formatCode>0.00</c:formatCode>
                <c:ptCount val="5"/>
                <c:pt idx="0">
                  <c:v>0</c:v>
                </c:pt>
                <c:pt idx="1">
                  <c:v>6150.0000000000027</c:v>
                </c:pt>
                <c:pt idx="2">
                  <c:v>4905.813953488374</c:v>
                </c:pt>
                <c:pt idx="3">
                  <c:v>4241.792656587475</c:v>
                </c:pt>
                <c:pt idx="4">
                  <c:v>3652.6535159085797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20-4DF3-B0C8-0235CD07A0AD}"/>
            </c:ext>
          </c:extLst>
        </c:ser>
        <c:ser>
          <c:idx val="1"/>
          <c:order val="1"/>
          <c:tx>
            <c:strRef>
              <c:f>'Question 1'!$C$12</c:f>
              <c:strCache>
                <c:ptCount val="1"/>
                <c:pt idx="0">
                  <c:v>EAC (op. cost)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'Question 1'!$A$12:$A$17</c15:sqref>
                  </c15:fullRef>
                </c:ext>
              </c:extLst>
              <c:f>'Question 1'!$A$13:$A$17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'Question 1'!$C$12:$C$17</c15:sqref>
                  </c15:fullRef>
                </c:ext>
              </c:extLst>
              <c:f>'Question 1'!$C$13:$C$17</c:f>
              <c:numCache>
                <c:formatCode>0.00</c:formatCode>
                <c:ptCount val="5"/>
                <c:pt idx="0">
                  <c:v>0</c:v>
                </c:pt>
                <c:pt idx="1">
                  <c:v>3200</c:v>
                </c:pt>
                <c:pt idx="2">
                  <c:v>3432.5581395348854</c:v>
                </c:pt>
                <c:pt idx="3">
                  <c:v>3682.3614110871158</c:v>
                </c:pt>
                <c:pt idx="4">
                  <c:v>3986.2918366836075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20-4DF3-B0C8-0235CD07A0AD}"/>
            </c:ext>
          </c:extLst>
        </c:ser>
        <c:ser>
          <c:idx val="2"/>
          <c:order val="2"/>
          <c:tx>
            <c:strRef>
              <c:f>'Question 1'!$D$12</c:f>
              <c:strCache>
                <c:ptCount val="1"/>
                <c:pt idx="0">
                  <c:v>EAC (total)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'Question 1'!$A$12:$A$17</c15:sqref>
                  </c15:fullRef>
                </c:ext>
              </c:extLst>
              <c:f>'Question 1'!$A$13:$A$17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'Question 1'!$D$12:$D$17</c15:sqref>
                  </c15:fullRef>
                </c:ext>
              </c:extLst>
              <c:f>'Question 1'!$D$13:$D$17</c:f>
              <c:numCache>
                <c:formatCode>0.00</c:formatCode>
                <c:ptCount val="5"/>
                <c:pt idx="0">
                  <c:v>0</c:v>
                </c:pt>
                <c:pt idx="1">
                  <c:v>9350.0000000000036</c:v>
                </c:pt>
                <c:pt idx="2">
                  <c:v>8338.3720930232594</c:v>
                </c:pt>
                <c:pt idx="3">
                  <c:v>7924.1540676745908</c:v>
                </c:pt>
                <c:pt idx="4">
                  <c:v>7638.9453525921872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20-4DF3-B0C8-0235CD07A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153256"/>
        <c:axId val="454154896"/>
      </c:lineChart>
      <c:catAx>
        <c:axId val="454153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54896"/>
        <c:crosses val="autoZero"/>
        <c:auto val="1"/>
        <c:lblAlgn val="ctr"/>
        <c:lblOffset val="100"/>
        <c:noMultiLvlLbl val="0"/>
      </c:catAx>
      <c:valAx>
        <c:axId val="45415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Amount</a:t>
                </a:r>
                <a:r>
                  <a:rPr lang="en-CA" baseline="0"/>
                  <a:t> ($)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53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EAC of</a:t>
            </a:r>
            <a:r>
              <a:rPr lang="en-CA" baseline="0"/>
              <a:t> Challenger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'Question 1'!$E$12</c:f>
              <c:strCache>
                <c:ptCount val="1"/>
                <c:pt idx="0">
                  <c:v>EAC (capital)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'Question 1'!$A$13:$A$19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'Question 1'!$E$13:$E$19</c:f>
              <c:numCache>
                <c:formatCode>0.00</c:formatCode>
                <c:ptCount val="7"/>
                <c:pt idx="0">
                  <c:v>0</c:v>
                </c:pt>
                <c:pt idx="1">
                  <c:v>8100.0000000000018</c:v>
                </c:pt>
                <c:pt idx="2">
                  <c:v>8820.9302325581411</c:v>
                </c:pt>
                <c:pt idx="3">
                  <c:v>8555.7235421166333</c:v>
                </c:pt>
                <c:pt idx="4">
                  <c:v>7903.7149222720118</c:v>
                </c:pt>
                <c:pt idx="5">
                  <c:v>7769.6799443075115</c:v>
                </c:pt>
                <c:pt idx="6">
                  <c:v>8412.8702904541205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3-46A2-AEFC-FE84A65CC69A}"/>
            </c:ext>
          </c:extLst>
        </c:ser>
        <c:ser>
          <c:idx val="1"/>
          <c:order val="1"/>
          <c:tx>
            <c:strRef>
              <c:f>'Question 1'!$F$12</c:f>
              <c:strCache>
                <c:ptCount val="1"/>
                <c:pt idx="0">
                  <c:v>EAC (op. cost)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'Question 1'!$A$13:$A$19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'Question 1'!$F$13:$F$19</c:f>
              <c:numCache>
                <c:formatCode>0.00</c:formatCode>
                <c:ptCount val="7"/>
                <c:pt idx="0">
                  <c:v>0</c:v>
                </c:pt>
                <c:pt idx="1">
                  <c:v>200</c:v>
                </c:pt>
                <c:pt idx="2">
                  <c:v>479.06976744186073</c:v>
                </c:pt>
                <c:pt idx="3">
                  <c:v>744.27645788336986</c:v>
                </c:pt>
                <c:pt idx="4">
                  <c:v>915.64823390993115</c:v>
                </c:pt>
                <c:pt idx="5">
                  <c:v>1076.4744651602139</c:v>
                </c:pt>
                <c:pt idx="6">
                  <c:v>1273.3646906502061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3-46A2-AEFC-FE84A65CC69A}"/>
            </c:ext>
          </c:extLst>
        </c:ser>
        <c:ser>
          <c:idx val="2"/>
          <c:order val="2"/>
          <c:tx>
            <c:strRef>
              <c:f>'Question 1'!$G$12</c:f>
              <c:strCache>
                <c:ptCount val="1"/>
                <c:pt idx="0">
                  <c:v>EAC (total)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'Question 1'!$A$13:$A$19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'Question 1'!$G$13:$G$19</c:f>
              <c:numCache>
                <c:formatCode>0.00</c:formatCode>
                <c:ptCount val="7"/>
                <c:pt idx="0">
                  <c:v>0</c:v>
                </c:pt>
                <c:pt idx="1">
                  <c:v>8300.0000000000018</c:v>
                </c:pt>
                <c:pt idx="2">
                  <c:v>9300.0000000000018</c:v>
                </c:pt>
                <c:pt idx="3">
                  <c:v>9300.0000000000036</c:v>
                </c:pt>
                <c:pt idx="4">
                  <c:v>8819.363156181942</c:v>
                </c:pt>
                <c:pt idx="5">
                  <c:v>8846.1544094677247</c:v>
                </c:pt>
                <c:pt idx="6">
                  <c:v>9686.2349811043259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73-46A2-AEFC-FE84A65CC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292896"/>
        <c:axId val="455290928"/>
      </c:lineChart>
      <c:catAx>
        <c:axId val="455292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(</a:t>
                </a:r>
                <a:r>
                  <a:rPr lang="en-CA"/>
                  <a:t>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290928"/>
        <c:crosses val="autoZero"/>
        <c:auto val="1"/>
        <c:lblAlgn val="ctr"/>
        <c:lblOffset val="100"/>
        <c:noMultiLvlLbl val="0"/>
      </c:catAx>
      <c:valAx>
        <c:axId val="45529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Amount</a:t>
                </a:r>
                <a:r>
                  <a:rPr lang="en-CA" baseline="0"/>
                  <a:t> ($)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29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EAC of Defender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EAC (capital)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'Question 3'!$A$12:$A$17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'Question 3'!$B$12:$B$17</c:f>
              <c:numCache>
                <c:formatCode>0.00</c:formatCode>
                <c:ptCount val="6"/>
                <c:pt idx="0">
                  <c:v>0</c:v>
                </c:pt>
                <c:pt idx="1">
                  <c:v>12035.186436852615</c:v>
                </c:pt>
                <c:pt idx="2">
                  <c:v>10309.152258134469</c:v>
                </c:pt>
                <c:pt idx="3">
                  <c:v>8970.283215892412</c:v>
                </c:pt>
                <c:pt idx="4">
                  <c:v>7922.4638212613017</c:v>
                </c:pt>
                <c:pt idx="5">
                  <c:v>7094.9370198686311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81-448A-9888-99811EB82B8B}"/>
            </c:ext>
          </c:extLst>
        </c:ser>
        <c:ser>
          <c:idx val="1"/>
          <c:order val="1"/>
          <c:tx>
            <c:v>EAC (op. cost)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'Question 3'!$A$12:$A$17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'Question 3'!$C$12:$C$17</c:f>
              <c:numCache>
                <c:formatCode>0.00</c:formatCode>
                <c:ptCount val="6"/>
                <c:pt idx="0">
                  <c:v>0</c:v>
                </c:pt>
                <c:pt idx="1">
                  <c:v>70000</c:v>
                </c:pt>
                <c:pt idx="2">
                  <c:v>74761.904761904763</c:v>
                </c:pt>
                <c:pt idx="3">
                  <c:v>79365.55891238671</c:v>
                </c:pt>
                <c:pt idx="4">
                  <c:v>83811.678517560853</c:v>
                </c:pt>
                <c:pt idx="5">
                  <c:v>88101.259602627295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81-448A-9888-99811EB82B8B}"/>
            </c:ext>
          </c:extLst>
        </c:ser>
        <c:ser>
          <c:idx val="2"/>
          <c:order val="2"/>
          <c:tx>
            <c:v>EAC (total)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'Question 3'!$A$12:$A$17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'Question 3'!$D$12:$D$17</c:f>
              <c:numCache>
                <c:formatCode>0.00</c:formatCode>
                <c:ptCount val="6"/>
                <c:pt idx="0">
                  <c:v>0</c:v>
                </c:pt>
                <c:pt idx="1">
                  <c:v>82035.186436852615</c:v>
                </c:pt>
                <c:pt idx="2">
                  <c:v>85071.057020039239</c:v>
                </c:pt>
                <c:pt idx="3">
                  <c:v>88335.842128279124</c:v>
                </c:pt>
                <c:pt idx="4">
                  <c:v>91734.142338822159</c:v>
                </c:pt>
                <c:pt idx="5">
                  <c:v>95196.196622495932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81-448A-9888-99811EB82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372160"/>
        <c:axId val="557370520"/>
      </c:lineChart>
      <c:catAx>
        <c:axId val="55737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370520"/>
        <c:crosses val="autoZero"/>
        <c:auto val="1"/>
        <c:lblAlgn val="ctr"/>
        <c:lblOffset val="100"/>
        <c:noMultiLvlLbl val="0"/>
      </c:catAx>
      <c:valAx>
        <c:axId val="55737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Amount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37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EAC of Challenger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EAC (capital)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'Question 3'!$E$12:$E$17</c:f>
              <c:numCache>
                <c:formatCode>0.00</c:formatCode>
                <c:ptCount val="6"/>
                <c:pt idx="0">
                  <c:v>0</c:v>
                </c:pt>
                <c:pt idx="1">
                  <c:v>70439.367138168425</c:v>
                </c:pt>
                <c:pt idx="2">
                  <c:v>59026.645207766669</c:v>
                </c:pt>
                <c:pt idx="3">
                  <c:v>50456.81746227145</c:v>
                </c:pt>
                <c:pt idx="4">
                  <c:v>43943.475257442777</c:v>
                </c:pt>
                <c:pt idx="5">
                  <c:v>38931.647311264336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1B-432D-A388-D9123904FD60}"/>
            </c:ext>
          </c:extLst>
        </c:ser>
        <c:ser>
          <c:idx val="1"/>
          <c:order val="1"/>
          <c:tx>
            <c:v>EAC (op. cost)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'Question 3'!$F$12:$F$17</c:f>
              <c:numCache>
                <c:formatCode>0.00</c:formatCode>
                <c:ptCount val="6"/>
                <c:pt idx="0">
                  <c:v>0</c:v>
                </c:pt>
                <c:pt idx="1">
                  <c:v>30000.000000000007</c:v>
                </c:pt>
                <c:pt idx="2">
                  <c:v>30952.380952380954</c:v>
                </c:pt>
                <c:pt idx="3">
                  <c:v>32477.341389728099</c:v>
                </c:pt>
                <c:pt idx="4">
                  <c:v>34960.137901314367</c:v>
                </c:pt>
                <c:pt idx="5">
                  <c:v>37423.629424579442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1B-432D-A388-D9123904FD60}"/>
            </c:ext>
          </c:extLst>
        </c:ser>
        <c:ser>
          <c:idx val="2"/>
          <c:order val="2"/>
          <c:tx>
            <c:v>EAC (total)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'Question 3'!$G$12:$G$17</c:f>
              <c:numCache>
                <c:formatCode>0.00</c:formatCode>
                <c:ptCount val="6"/>
                <c:pt idx="0">
                  <c:v>0</c:v>
                </c:pt>
                <c:pt idx="1">
                  <c:v>100439.36713816843</c:v>
                </c:pt>
                <c:pt idx="2">
                  <c:v>89979.026160147623</c:v>
                </c:pt>
                <c:pt idx="3">
                  <c:v>82934.158851999557</c:v>
                </c:pt>
                <c:pt idx="4">
                  <c:v>78903.613158757144</c:v>
                </c:pt>
                <c:pt idx="5">
                  <c:v>76355.27673584377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1B-432D-A388-D9123904F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312336"/>
        <c:axId val="433312664"/>
      </c:lineChart>
      <c:catAx>
        <c:axId val="433312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312664"/>
        <c:crosses val="autoZero"/>
        <c:auto val="1"/>
        <c:lblAlgn val="ctr"/>
        <c:lblOffset val="100"/>
        <c:noMultiLvlLbl val="0"/>
      </c:catAx>
      <c:valAx>
        <c:axId val="43331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Amount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31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15240</xdr:rowOff>
    </xdr:from>
    <xdr:to>
      <xdr:col>3</xdr:col>
      <xdr:colOff>896580</xdr:colOff>
      <xdr:row>35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277416A-95E7-4634-8E95-D2F41F8BB0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922020</xdr:colOff>
      <xdr:row>20</xdr:row>
      <xdr:rowOff>15240</xdr:rowOff>
    </xdr:from>
    <xdr:to>
      <xdr:col>11</xdr:col>
      <xdr:colOff>27900</xdr:colOff>
      <xdr:row>35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8038A6D-D993-4A41-A22A-C416A8BF8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22860</xdr:rowOff>
    </xdr:from>
    <xdr:to>
      <xdr:col>4</xdr:col>
      <xdr:colOff>767040</xdr:colOff>
      <xdr:row>48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E114C7-E1FD-4EE4-A77A-CA4AF7308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792480</xdr:colOff>
      <xdr:row>33</xdr:row>
      <xdr:rowOff>15240</xdr:rowOff>
    </xdr:from>
    <xdr:to>
      <xdr:col>11</xdr:col>
      <xdr:colOff>538440</xdr:colOff>
      <xdr:row>48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3FC4F0-B1D9-4974-BAE5-63C947D141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1415-D79B-4B44-B03D-E3FF2293C478}">
  <dimension ref="A1:G41"/>
  <sheetViews>
    <sheetView workbookViewId="0">
      <selection activeCell="A20" sqref="A20"/>
    </sheetView>
  </sheetViews>
  <sheetFormatPr defaultRowHeight="14.4" x14ac:dyDescent="0.3"/>
  <cols>
    <col min="1" max="1" width="17.77734375" style="1" customWidth="1"/>
    <col min="2" max="2" width="34" style="1" customWidth="1"/>
    <col min="3" max="3" width="13.88671875" style="1" customWidth="1"/>
    <col min="4" max="4" width="15.109375" style="1" customWidth="1"/>
    <col min="5" max="5" width="15" style="1" customWidth="1"/>
    <col min="6" max="6" width="13.21875" style="1" customWidth="1"/>
    <col min="7" max="7" width="12.88671875" style="1" customWidth="1"/>
    <col min="8" max="16384" width="8.88671875" style="1"/>
  </cols>
  <sheetData>
    <row r="1" spans="1:7" x14ac:dyDescent="0.3">
      <c r="A1" s="8" t="s">
        <v>0</v>
      </c>
      <c r="B1" s="8" t="s">
        <v>1</v>
      </c>
      <c r="C1" s="8"/>
      <c r="D1" s="8" t="s">
        <v>2</v>
      </c>
      <c r="E1" s="8"/>
      <c r="G1" s="8" t="s">
        <v>8</v>
      </c>
    </row>
    <row r="2" spans="1:7" x14ac:dyDescent="0.3">
      <c r="A2" s="8"/>
      <c r="B2" s="3" t="s">
        <v>3</v>
      </c>
      <c r="C2" s="3" t="s">
        <v>4</v>
      </c>
      <c r="D2" s="3" t="s">
        <v>3</v>
      </c>
      <c r="E2" s="3" t="s">
        <v>4</v>
      </c>
      <c r="G2" s="8"/>
    </row>
    <row r="3" spans="1:7" x14ac:dyDescent="0.3">
      <c r="A3" s="1">
        <v>0</v>
      </c>
      <c r="C3" s="1">
        <v>11000</v>
      </c>
      <c r="E3" s="1">
        <v>34000</v>
      </c>
      <c r="G3" s="1">
        <v>0.15</v>
      </c>
    </row>
    <row r="4" spans="1:7" x14ac:dyDescent="0.3">
      <c r="A4" s="1">
        <v>1</v>
      </c>
      <c r="B4" s="1">
        <v>3200</v>
      </c>
      <c r="C4" s="1">
        <v>6500</v>
      </c>
      <c r="D4" s="1">
        <v>200</v>
      </c>
      <c r="E4" s="1">
        <v>31000</v>
      </c>
    </row>
    <row r="5" spans="1:7" x14ac:dyDescent="0.3">
      <c r="A5" s="1">
        <v>2</v>
      </c>
      <c r="B5" s="1">
        <v>3700</v>
      </c>
      <c r="C5" s="1">
        <v>4000</v>
      </c>
      <c r="D5" s="1">
        <v>800</v>
      </c>
      <c r="E5" s="1">
        <v>26000</v>
      </c>
    </row>
    <row r="6" spans="1:7" x14ac:dyDescent="0.3">
      <c r="A6" s="1">
        <v>3</v>
      </c>
      <c r="B6" s="1">
        <v>4300</v>
      </c>
      <c r="C6" s="1">
        <v>2000</v>
      </c>
      <c r="D6" s="1">
        <v>1400</v>
      </c>
      <c r="E6" s="1">
        <v>22000</v>
      </c>
    </row>
    <row r="7" spans="1:7" x14ac:dyDescent="0.3">
      <c r="A7" s="1">
        <v>4</v>
      </c>
      <c r="B7" s="1">
        <v>5200</v>
      </c>
      <c r="C7" s="1">
        <v>1000</v>
      </c>
      <c r="D7" s="1">
        <v>1600</v>
      </c>
      <c r="E7" s="1">
        <v>20000</v>
      </c>
    </row>
    <row r="8" spans="1:7" x14ac:dyDescent="0.3">
      <c r="A8" s="1">
        <v>5</v>
      </c>
      <c r="D8" s="1">
        <v>2000</v>
      </c>
      <c r="E8" s="1">
        <v>16000</v>
      </c>
    </row>
    <row r="9" spans="1:7" x14ac:dyDescent="0.3">
      <c r="A9" s="1">
        <v>6</v>
      </c>
      <c r="D9" s="1">
        <v>2800</v>
      </c>
      <c r="E9" s="1">
        <v>5000</v>
      </c>
    </row>
    <row r="11" spans="1:7" x14ac:dyDescent="0.3">
      <c r="B11" s="8" t="s">
        <v>1</v>
      </c>
      <c r="C11" s="9"/>
      <c r="D11" s="9"/>
      <c r="E11" s="8" t="s">
        <v>2</v>
      </c>
      <c r="F11" s="8"/>
      <c r="G11" s="8"/>
    </row>
    <row r="12" spans="1:7" x14ac:dyDescent="0.3">
      <c r="A12" s="3" t="s">
        <v>0</v>
      </c>
      <c r="B12" s="3" t="s">
        <v>5</v>
      </c>
      <c r="C12" s="3" t="s">
        <v>6</v>
      </c>
      <c r="D12" s="3" t="s">
        <v>7</v>
      </c>
      <c r="E12" s="3" t="s">
        <v>5</v>
      </c>
      <c r="F12" s="3" t="s">
        <v>6</v>
      </c>
      <c r="G12" s="3" t="s">
        <v>7</v>
      </c>
    </row>
    <row r="13" spans="1:7" x14ac:dyDescent="0.3">
      <c r="A13" s="1">
        <v>0</v>
      </c>
      <c r="B13" s="5">
        <v>0</v>
      </c>
      <c r="C13" s="5">
        <v>0</v>
      </c>
      <c r="D13" s="5">
        <f xml:space="preserve"> B13 + C13</f>
        <v>0</v>
      </c>
      <c r="E13" s="5">
        <v>0</v>
      </c>
      <c r="F13" s="5">
        <v>0</v>
      </c>
      <c r="G13" s="5">
        <v>0</v>
      </c>
    </row>
    <row r="14" spans="1:7" x14ac:dyDescent="0.3">
      <c r="A14" s="1">
        <v>1</v>
      </c>
      <c r="B14" s="5" cm="1">
        <f t="array" ref="B14:B17" xml:space="preserve"> (C3 - C4:C7) * ((G3 * (1 + G3)^A14:A17) / ((1 + G3)^A14:A17 - 1)) + C4:C7 * G3</f>
        <v>6150.0000000000027</v>
      </c>
      <c r="C14" s="5">
        <f>B4</f>
        <v>3200</v>
      </c>
      <c r="D14" s="5">
        <f t="shared" ref="D14:D17" si="0" xml:space="preserve"> B14 + C14</f>
        <v>9350.0000000000036</v>
      </c>
      <c r="E14" s="5" cm="1">
        <f t="array" ref="E14:E19" xml:space="preserve"> (E3 - E4:E9) * ((G3 * (1 + G3)^A14:A19) / ((1 + G3)^A14:A19 - 1)) + E4:E9 * G3</f>
        <v>8100.0000000000018</v>
      </c>
      <c r="F14" s="5">
        <v>200</v>
      </c>
      <c r="G14" s="5">
        <f xml:space="preserve"> E14 + F14</f>
        <v>8300.0000000000018</v>
      </c>
    </row>
    <row r="15" spans="1:7" x14ac:dyDescent="0.3">
      <c r="A15" s="1">
        <v>2</v>
      </c>
      <c r="B15" s="5">
        <v>4905.813953488374</v>
      </c>
      <c r="C15" s="5">
        <f xml:space="preserve"> B4 * (1 / ((1 + G3)^A14)) * (G3 * ((1 + G3)^A15) / ((1 + G3)^A15 - 1)) + B5 * (1 / ((1 + G3)^A15)) * (G3 * ((1 + G3)^A15) / ((1 + G3)^A15 - 1))</f>
        <v>3432.5581395348854</v>
      </c>
      <c r="D15" s="5">
        <f t="shared" si="0"/>
        <v>8338.3720930232594</v>
      </c>
      <c r="E15" s="5">
        <v>8820.9302325581411</v>
      </c>
      <c r="F15" s="5">
        <f xml:space="preserve"> D4 * (1 / ((1 + G3)^A14)) * (G3 * ((1 + G3)^A15) / ((1 + G3)^A15 - 1)) + D5 * (1 / ((1 + G3)^A15)) * (G3 * ((1 + G3)^A15) / ((1 + G3)^A15 - 1))</f>
        <v>479.06976744186073</v>
      </c>
      <c r="G15" s="5">
        <f t="shared" ref="G15:G18" si="1" xml:space="preserve"> E15 + F15</f>
        <v>9300.0000000000018</v>
      </c>
    </row>
    <row r="16" spans="1:7" x14ac:dyDescent="0.3">
      <c r="A16" s="1">
        <v>3</v>
      </c>
      <c r="B16" s="5">
        <v>4241.792656587475</v>
      </c>
      <c r="C16" s="5">
        <f xml:space="preserve"> B4 * (1 / ((1 + G3)^A14)) * (G3 * ((1 + G3)^A16) / ((1 + G3)^A16 - 1)) + B5 * (1 / ((1 + G3)^A15)) * (G3 * ((1 + G3)^A16) / ((1 + G3)^A16 - 1)) + B6 * (1 / ((1 + G3)^A16)) * (G3 * ((1 + G3)^A16) / ((1 + G3)^A16 - 1))</f>
        <v>3682.3614110871158</v>
      </c>
      <c r="D16" s="5">
        <f t="shared" si="0"/>
        <v>7924.1540676745908</v>
      </c>
      <c r="E16" s="5">
        <v>8555.7235421166333</v>
      </c>
      <c r="F16" s="5">
        <f xml:space="preserve"> D4 * (1 / ((1 + G3)^A14)) * (G3 * ((1 + G3)^A16) / ((1 + G3)^A16 - 1)) + D5 * (1 / ((1 + G3)^A15)) * (G3 * ((1 + G3)^A16) / ((1 + G3)^A16 - 1)) + D6 * (1 / ((1 + G3)^A16)) * (G3 * ((1 + G3)^A16) / ((1 + G3)^A16 - 1))</f>
        <v>744.27645788336986</v>
      </c>
      <c r="G16" s="5">
        <f t="shared" si="1"/>
        <v>9300.0000000000036</v>
      </c>
    </row>
    <row r="17" spans="1:7" x14ac:dyDescent="0.3">
      <c r="A17" s="1">
        <v>4</v>
      </c>
      <c r="B17" s="5">
        <v>3652.6535159085797</v>
      </c>
      <c r="C17" s="5">
        <f xml:space="preserve"> B4 * (1 / ((1 + G3)^A14)) * (G3 * ((1 + G3)^A17) / ((1 + G3)^A17 - 1)) + B5 * (1 / ((1 + G3)^A15)) * (G3 * ((1 + G3)^A17) / ((1 + G3)^A17 - 1)) + B6 * (1 / ((1 + G3)^A16)) * (G3 * ((1 + G3)^A17) / ((1 + G3)^A17 - 1)) + B7 * (1 / ((1 + G3)^A17)) * (G3 * ((1 + G3)^A17) / ((1 + G3)^A17 - 1))</f>
        <v>3986.2918366836075</v>
      </c>
      <c r="D17" s="5">
        <f t="shared" si="0"/>
        <v>7638.9453525921872</v>
      </c>
      <c r="E17" s="5">
        <v>7903.7149222720118</v>
      </c>
      <c r="F17" s="5">
        <f xml:space="preserve"> D4 * (1 / ((1 + G3)^A14)) * (G3 * ((1 + G3)^A17) / ((1 + G3)^A17 - 1)) + D5 * (1 / ((1 + G3)^A15)) * (G3 * ((1 + G3)^A17) / ((1 + G3)^A17 - 1)) + D6 * (1 / ((1 + G3)^A16)) * (G3 * ((1 + G3)^A17) / ((1 + G3)^A17 - 1)) + D7 * (1 / ((1 + G3)^A17)) * (G3 * ((1 + G3)^A17) / ((1 + G3)^A17 - 1))</f>
        <v>915.64823390993115</v>
      </c>
      <c r="G17" s="5">
        <f t="shared" si="1"/>
        <v>8819.363156181942</v>
      </c>
    </row>
    <row r="18" spans="1:7" x14ac:dyDescent="0.3">
      <c r="A18" s="1">
        <v>5</v>
      </c>
      <c r="B18" s="5"/>
      <c r="C18" s="5"/>
      <c r="D18" s="5"/>
      <c r="E18" s="5">
        <v>7769.6799443075115</v>
      </c>
      <c r="F18" s="5">
        <f xml:space="preserve"> D4 * (1 / ((1 + G3)^A14)) * (G3 * ((1 + G3)^A18) / ((1 + G3)^A18 - 1)) + D5 * (1 / ((1 + G3)^A15)) * (G3 * ((1 + G3)^A18) / ((1 + G3)^A18 - 1)) + D6 * (1 / ((1 + G3)^A16)) * (G3 * ((1 + G3)^A18) / ((1 + G3)^A18 - 1)) + D7 * (1 / ((1 + G3)^A17)) * (G3 * ((1 + G3)^A18) / ((1 + G3)^A18 - 1)) + D8 * (1 / ((1 + G3)^A18)) * (G3 * ((1 + G3)^A18) / ((1 + G3)^A18 - 1))</f>
        <v>1076.4744651602139</v>
      </c>
      <c r="G18" s="5">
        <f t="shared" si="1"/>
        <v>8846.1544094677247</v>
      </c>
    </row>
    <row r="19" spans="1:7" x14ac:dyDescent="0.3">
      <c r="A19" s="1">
        <v>6</v>
      </c>
      <c r="B19" s="5"/>
      <c r="C19" s="5"/>
      <c r="D19" s="5"/>
      <c r="E19" s="5">
        <v>8412.8702904541205</v>
      </c>
      <c r="F19" s="5">
        <f xml:space="preserve"> D4 * (1 / ((1 + G3)^A14)) * (G3 * ((1 + G3)^A19) / ((1 + G3)^A19 - 1)) + D5 * (1 / ((1 + G3)^A15)) * (G3 * ((1 + G3)^A19) / ((1 + G3)^A19 - 1)) + D6 * (1 / ((1 + G3)^A16)) * (G3 * ((1 + G3)^A19) / ((1 + G3)^A19 - 1)) + D7 * (1 / ((1 + G3)^A17)) * (G3 * ((1 + G3)^A19) / ((1 + G3)^A19 - 1)) + D8 * (1 / ((1 + G3)^A18)) * (G3 * ((1 + G3)^A19) / ((1 + G3)^A19 - 1)) + D9 * (1 / ((1 + G3)^A19)) * (G3 * ((1 + G3)^A19) / ((1 + G3)^A19 - 1))</f>
        <v>1273.3646906502061</v>
      </c>
      <c r="G19" s="5">
        <f xml:space="preserve"> E19 + F19</f>
        <v>9686.2349811043259</v>
      </c>
    </row>
    <row r="37" spans="1:2" x14ac:dyDescent="0.3">
      <c r="A37" s="4"/>
      <c r="B37" s="3" t="s">
        <v>9</v>
      </c>
    </row>
    <row r="38" spans="1:2" x14ac:dyDescent="0.3">
      <c r="A38" s="3" t="s">
        <v>1</v>
      </c>
      <c r="B38" s="1">
        <v>4</v>
      </c>
    </row>
    <row r="39" spans="1:2" x14ac:dyDescent="0.3">
      <c r="A39" s="3" t="s">
        <v>2</v>
      </c>
      <c r="B39" s="1">
        <v>1</v>
      </c>
    </row>
    <row r="41" spans="1:2" x14ac:dyDescent="0.3">
      <c r="A41" s="3" t="s">
        <v>10</v>
      </c>
      <c r="B41" s="4" t="s">
        <v>11</v>
      </c>
    </row>
  </sheetData>
  <mergeCells count="6">
    <mergeCell ref="A1:A2"/>
    <mergeCell ref="B1:C1"/>
    <mergeCell ref="D1:E1"/>
    <mergeCell ref="G1:G2"/>
    <mergeCell ref="B11:D11"/>
    <mergeCell ref="E11:G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4B83-B326-498E-8866-A2FB17981F09}">
  <dimension ref="A1:G21"/>
  <sheetViews>
    <sheetView workbookViewId="0">
      <selection activeCell="C22" sqref="C22"/>
    </sheetView>
  </sheetViews>
  <sheetFormatPr defaultRowHeight="14.4" x14ac:dyDescent="0.3"/>
  <cols>
    <col min="1" max="1" width="14.88671875" style="2" customWidth="1"/>
    <col min="2" max="2" width="36.6640625" style="2" customWidth="1"/>
    <col min="3" max="3" width="18.88671875" style="2" customWidth="1"/>
    <col min="4" max="5" width="19" style="2" customWidth="1"/>
    <col min="6" max="6" width="22" style="2" customWidth="1"/>
    <col min="7" max="7" width="13.44140625" style="2" customWidth="1"/>
    <col min="8" max="16384" width="8.88671875" style="2"/>
  </cols>
  <sheetData>
    <row r="1" spans="1:7" x14ac:dyDescent="0.3">
      <c r="A1" s="8" t="s">
        <v>0</v>
      </c>
      <c r="B1" s="8" t="s">
        <v>12</v>
      </c>
      <c r="C1" s="8"/>
      <c r="D1" s="8" t="s">
        <v>13</v>
      </c>
      <c r="E1" s="9"/>
      <c r="G1" s="8" t="s">
        <v>8</v>
      </c>
    </row>
    <row r="2" spans="1:7" x14ac:dyDescent="0.3">
      <c r="A2" s="8"/>
      <c r="B2" s="3" t="s">
        <v>14</v>
      </c>
      <c r="C2" s="3" t="s">
        <v>15</v>
      </c>
      <c r="D2" s="3" t="s">
        <v>14</v>
      </c>
      <c r="E2" s="3" t="s">
        <v>15</v>
      </c>
      <c r="G2" s="9"/>
    </row>
    <row r="3" spans="1:7" x14ac:dyDescent="0.3">
      <c r="A3" s="2">
        <v>0</v>
      </c>
      <c r="B3" s="2">
        <v>20000</v>
      </c>
      <c r="C3" s="2">
        <v>0</v>
      </c>
      <c r="D3" s="2">
        <v>80000</v>
      </c>
      <c r="E3" s="2">
        <v>0</v>
      </c>
      <c r="G3" s="2">
        <v>0.1</v>
      </c>
    </row>
    <row r="4" spans="1:7" x14ac:dyDescent="0.3">
      <c r="A4" s="2">
        <v>1</v>
      </c>
      <c r="B4" s="2">
        <v>17000</v>
      </c>
      <c r="C4" s="2">
        <v>9500</v>
      </c>
      <c r="D4" s="2">
        <v>75000</v>
      </c>
      <c r="E4" s="2">
        <v>0</v>
      </c>
    </row>
    <row r="5" spans="1:7" x14ac:dyDescent="0.3">
      <c r="A5" s="2">
        <v>2</v>
      </c>
      <c r="B5" s="2">
        <v>14000</v>
      </c>
      <c r="C5" s="2">
        <v>9600</v>
      </c>
      <c r="D5" s="2">
        <v>70000</v>
      </c>
      <c r="E5" s="2">
        <v>0</v>
      </c>
    </row>
    <row r="6" spans="1:7" x14ac:dyDescent="0.3">
      <c r="A6" s="2">
        <v>3</v>
      </c>
      <c r="B6" s="2">
        <v>11000</v>
      </c>
      <c r="C6" s="2">
        <v>9700</v>
      </c>
      <c r="D6" s="2">
        <v>66000</v>
      </c>
      <c r="E6" s="2">
        <v>1000</v>
      </c>
    </row>
    <row r="7" spans="1:7" x14ac:dyDescent="0.3">
      <c r="A7" s="2">
        <v>4</v>
      </c>
      <c r="B7" s="2">
        <v>7000</v>
      </c>
      <c r="C7" s="2">
        <v>9800</v>
      </c>
      <c r="D7" s="2">
        <v>62000</v>
      </c>
      <c r="E7" s="2">
        <v>3000</v>
      </c>
    </row>
    <row r="9" spans="1:7" x14ac:dyDescent="0.3">
      <c r="A9" s="8" t="s">
        <v>0</v>
      </c>
      <c r="B9" s="8" t="s">
        <v>12</v>
      </c>
      <c r="C9" s="9"/>
      <c r="D9" s="9"/>
      <c r="E9" s="8" t="s">
        <v>13</v>
      </c>
      <c r="F9" s="8"/>
      <c r="G9" s="8"/>
    </row>
    <row r="10" spans="1:7" x14ac:dyDescent="0.3">
      <c r="A10" s="8"/>
      <c r="B10" s="3" t="s">
        <v>5</v>
      </c>
      <c r="C10" s="3" t="s">
        <v>6</v>
      </c>
      <c r="D10" s="3" t="s">
        <v>7</v>
      </c>
      <c r="E10" s="3" t="s">
        <v>5</v>
      </c>
      <c r="F10" s="3" t="s">
        <v>6</v>
      </c>
      <c r="G10" s="3" t="s">
        <v>7</v>
      </c>
    </row>
    <row r="11" spans="1:7" x14ac:dyDescent="0.3">
      <c r="A11" s="2">
        <v>0</v>
      </c>
      <c r="B11" s="5">
        <v>0</v>
      </c>
      <c r="C11" s="5">
        <v>0</v>
      </c>
      <c r="D11" s="5" cm="1">
        <f t="array" ref="D11:D15" xml:space="preserve"> B11:B15 + C11:C15</f>
        <v>0</v>
      </c>
      <c r="E11" s="5">
        <v>0</v>
      </c>
      <c r="F11" s="5">
        <v>0</v>
      </c>
      <c r="G11" s="5" cm="1">
        <f t="array" ref="G11:G15" xml:space="preserve"> E11:E15 + F11:F15</f>
        <v>0</v>
      </c>
    </row>
    <row r="12" spans="1:7" x14ac:dyDescent="0.3">
      <c r="A12" s="2">
        <v>1</v>
      </c>
      <c r="B12" s="5" cm="1">
        <f t="array" ref="B12:B15" xml:space="preserve"> (B3 - B4:B7) * ((G3 * (1 + G3)^A12:A15) / ((1 + G3)^A12:A15 - 1)) + B4:B7 * G3</f>
        <v>4999.9999999999982</v>
      </c>
      <c r="C12" s="5">
        <v>9500</v>
      </c>
      <c r="D12" s="5">
        <v>14499.999999999998</v>
      </c>
      <c r="E12" s="5" cm="1">
        <f t="array" ref="E12:E15" xml:space="preserve"> (D3 - D4:D7) * ((G3 * (1 + G3)^A12:A15) / ((1 + G3)^A12:A15 - 1)) + D4:D7 * G3</f>
        <v>12999.999999999996</v>
      </c>
      <c r="F12" s="5">
        <v>0</v>
      </c>
      <c r="G12" s="5">
        <v>12999.999999999996</v>
      </c>
    </row>
    <row r="13" spans="1:7" x14ac:dyDescent="0.3">
      <c r="A13" s="2">
        <v>2</v>
      </c>
      <c r="B13" s="5">
        <v>4857.1428571428551</v>
      </c>
      <c r="C13" s="5">
        <f xml:space="preserve"> C4 * (1 / ((1 + G3)^A12)) * (G3 * ((1 + G3)^A13) / ((1 + G3)^A13 - 1)) + C5 * (1 / ((1 + G3)^A13)) * (G3 * ((1 + G3)^A13) / ((1 + G3)^A13 - 1))</f>
        <v>9547.6190476190404</v>
      </c>
      <c r="D13" s="5">
        <v>14404.761904761895</v>
      </c>
      <c r="E13" s="5">
        <v>12761.904761904758</v>
      </c>
      <c r="F13" s="5">
        <v>0</v>
      </c>
      <c r="G13" s="5">
        <v>12761.904761904758</v>
      </c>
    </row>
    <row r="14" spans="1:7" x14ac:dyDescent="0.3">
      <c r="A14" s="2">
        <v>3</v>
      </c>
      <c r="B14" s="5">
        <v>4719.033232628396</v>
      </c>
      <c r="C14" s="5">
        <f xml:space="preserve"> C4 * (1 / ((1 + G3)^A12)) * (G3 * ((1 + G3)^A14) / ((1 + G3)^A14 - 1)) + C5 * (1 / ((1 + G3)^A13)) * (G3 * ((1 + G3)^A14) / ((1 + G3)^A14 - 1)) + C6 * (1 / ((1 + G3)^A14)) * (G3 * ((1 + G3)^A14) / ((1 + G3)^A14 - 1))</f>
        <v>9593.6555891238586</v>
      </c>
      <c r="D14" s="5">
        <v>14312.688821752254</v>
      </c>
      <c r="E14" s="5">
        <v>12229.607250755282</v>
      </c>
      <c r="F14" s="5">
        <f xml:space="preserve"> E6 * (1 / ((1 + G3)^A14)) * (G3 * ((1 + G3)^A14) / ((1 + G3)^A14 - 1))</f>
        <v>302.11480362537731</v>
      </c>
      <c r="G14" s="5">
        <v>12531.72205438066</v>
      </c>
    </row>
    <row r="15" spans="1:7" x14ac:dyDescent="0.3">
      <c r="A15" s="2">
        <v>4</v>
      </c>
      <c r="B15" s="5">
        <v>4801.1204481792693</v>
      </c>
      <c r="C15" s="5">
        <f xml:space="preserve"> C4 * (1 / ((1 + G3)^A12)) * (G3 * ((1 + G3)^A15) / ((1 + G3)^A15 - 1)) + C5 * (1 / ((1 + G3)^A13)) * (G3 * ((1 + G3)^A15) / ((1 + G3)^A15 - 1)) + C6 * (1 / ((1 + G3)^A14)) * (G3 * ((1 + G3)^A15) / ((1 + G3)^A15 - 1)) + C7 * (1 / ((1 + G3)^A15)) * (G3 * ((1 + G3)^A15) / ((1 + G3)^A15 - 1))</f>
        <v>9638.1167851756018</v>
      </c>
      <c r="D15" s="5">
        <v>14439.23723335487</v>
      </c>
      <c r="E15" s="5">
        <v>11878.474466709758</v>
      </c>
      <c r="F15" s="5">
        <f xml:space="preserve"> E6 * (1 / ((1 + G3)^A14)) * (G3 * ((1 + G3)^A15) / ((1 + G3)^A15 - 1)) + E7 * (1 / ((1 + G3)^A15)) * (G3 * ((1 + G3)^A15) / ((1 + G3)^A15 - 1))</f>
        <v>883.43029519500044</v>
      </c>
      <c r="G15" s="5">
        <v>12761.90476190476</v>
      </c>
    </row>
    <row r="17" spans="1:2" x14ac:dyDescent="0.3">
      <c r="A17" s="4"/>
      <c r="B17" s="3" t="s">
        <v>9</v>
      </c>
    </row>
    <row r="18" spans="1:2" x14ac:dyDescent="0.3">
      <c r="A18" s="3" t="s">
        <v>1</v>
      </c>
      <c r="B18" s="2">
        <v>3</v>
      </c>
    </row>
    <row r="19" spans="1:2" x14ac:dyDescent="0.3">
      <c r="A19" s="3" t="s">
        <v>2</v>
      </c>
      <c r="B19" s="2">
        <v>3</v>
      </c>
    </row>
    <row r="21" spans="1:2" x14ac:dyDescent="0.3">
      <c r="A21" s="3" t="s">
        <v>16</v>
      </c>
      <c r="B21" s="4" t="s">
        <v>17</v>
      </c>
    </row>
  </sheetData>
  <mergeCells count="7">
    <mergeCell ref="A1:A2"/>
    <mergeCell ref="B1:C1"/>
    <mergeCell ref="D1:E1"/>
    <mergeCell ref="G1:G2"/>
    <mergeCell ref="A9:A10"/>
    <mergeCell ref="B9:D9"/>
    <mergeCell ref="E9:G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AF7F-F4D3-419A-9F42-945B31CF036A}">
  <dimension ref="A1:I32"/>
  <sheetViews>
    <sheetView topLeftCell="A10" workbookViewId="0">
      <selection activeCell="E22" sqref="E22"/>
    </sheetView>
  </sheetViews>
  <sheetFormatPr defaultRowHeight="14.4" x14ac:dyDescent="0.3"/>
  <cols>
    <col min="1" max="1" width="15.21875" style="7" customWidth="1"/>
    <col min="2" max="2" width="20.6640625" style="7" customWidth="1"/>
    <col min="3" max="3" width="14.77734375" style="7" customWidth="1"/>
    <col min="4" max="4" width="16.88671875" style="7" customWidth="1"/>
    <col min="5" max="5" width="14.6640625" style="7" customWidth="1"/>
    <col min="6" max="6" width="15.109375" style="7" customWidth="1"/>
    <col min="7" max="7" width="17.109375" style="7" customWidth="1"/>
    <col min="8" max="16384" width="8.88671875" style="7"/>
  </cols>
  <sheetData>
    <row r="1" spans="1:9" x14ac:dyDescent="0.3">
      <c r="A1" s="8" t="s">
        <v>21</v>
      </c>
      <c r="B1" s="8" t="s">
        <v>1</v>
      </c>
      <c r="C1" s="8"/>
      <c r="D1" s="8"/>
      <c r="E1" s="8" t="s">
        <v>2</v>
      </c>
      <c r="F1" s="8"/>
      <c r="G1" s="8"/>
      <c r="I1" s="8" t="s">
        <v>8</v>
      </c>
    </row>
    <row r="2" spans="1:9" x14ac:dyDescent="0.3">
      <c r="A2" s="8"/>
      <c r="B2" s="6" t="s">
        <v>18</v>
      </c>
      <c r="C2" s="6" t="s">
        <v>19</v>
      </c>
      <c r="D2" s="6" t="s">
        <v>20</v>
      </c>
      <c r="E2" s="6" t="s">
        <v>18</v>
      </c>
      <c r="F2" s="6" t="s">
        <v>19</v>
      </c>
      <c r="G2" s="6" t="s">
        <v>20</v>
      </c>
      <c r="I2" s="8"/>
    </row>
    <row r="3" spans="1:9" x14ac:dyDescent="0.3">
      <c r="A3" s="7">
        <v>0</v>
      </c>
      <c r="B3" s="5">
        <v>30000</v>
      </c>
      <c r="C3" s="5"/>
      <c r="D3" s="5">
        <v>30000</v>
      </c>
      <c r="E3" s="5">
        <v>160000</v>
      </c>
      <c r="F3" s="5"/>
      <c r="G3" s="5">
        <v>160000</v>
      </c>
      <c r="I3" s="7">
        <v>0.1</v>
      </c>
    </row>
    <row r="4" spans="1:9" x14ac:dyDescent="0.3">
      <c r="A4" s="7">
        <v>1</v>
      </c>
      <c r="B4" s="5"/>
      <c r="C4" s="5">
        <v>70000</v>
      </c>
      <c r="D4" s="5" cm="1">
        <f t="array" ref="D4:D7" xml:space="preserve"> D3 * (1 - A21)^A4:A7</f>
        <v>20964.813563147378</v>
      </c>
      <c r="E4" s="5"/>
      <c r="F4" s="5">
        <v>30000</v>
      </c>
      <c r="G4" s="5" cm="1">
        <f t="array" ref="G4:G7" xml:space="preserve"> E3 * (1 - B21)^A4:A7</f>
        <v>105560.63286183153</v>
      </c>
    </row>
    <row r="5" spans="1:9" x14ac:dyDescent="0.3">
      <c r="A5" s="7">
        <v>2</v>
      </c>
      <c r="B5" s="5"/>
      <c r="C5" s="5">
        <v>80000</v>
      </c>
      <c r="D5" s="5">
        <v>14650.780257917606</v>
      </c>
      <c r="E5" s="5"/>
      <c r="F5" s="5">
        <v>32000</v>
      </c>
      <c r="G5" s="5">
        <v>69644.045063689919</v>
      </c>
    </row>
    <row r="6" spans="1:9" x14ac:dyDescent="0.3">
      <c r="A6" s="7">
        <v>3</v>
      </c>
      <c r="B6" s="5"/>
      <c r="C6" s="5">
        <v>90000</v>
      </c>
      <c r="D6" s="5">
        <v>10238.362555396096</v>
      </c>
      <c r="E6" s="5"/>
      <c r="F6" s="5">
        <v>36000</v>
      </c>
      <c r="G6" s="5">
        <v>45947.934199881398</v>
      </c>
    </row>
    <row r="7" spans="1:9" x14ac:dyDescent="0.3">
      <c r="A7" s="7">
        <v>4</v>
      </c>
      <c r="B7" s="5"/>
      <c r="C7" s="5">
        <v>100000</v>
      </c>
      <c r="D7" s="5">
        <v>7154.8454055262764</v>
      </c>
      <c r="E7" s="5"/>
      <c r="F7" s="5">
        <v>44000</v>
      </c>
      <c r="G7" s="5">
        <v>30314.331330207951</v>
      </c>
    </row>
    <row r="8" spans="1:9" x14ac:dyDescent="0.3">
      <c r="A8" s="7">
        <v>5</v>
      </c>
      <c r="B8" s="5"/>
      <c r="C8" s="5">
        <v>110000</v>
      </c>
      <c r="D8" s="5">
        <v>5000</v>
      </c>
      <c r="E8" s="5"/>
      <c r="F8" s="5">
        <v>50000</v>
      </c>
      <c r="G8" s="5">
        <v>20000</v>
      </c>
    </row>
    <row r="10" spans="1:9" x14ac:dyDescent="0.3">
      <c r="A10" s="8" t="s">
        <v>21</v>
      </c>
      <c r="B10" s="8" t="s">
        <v>1</v>
      </c>
      <c r="C10" s="9"/>
      <c r="D10" s="9"/>
      <c r="E10" s="8" t="s">
        <v>2</v>
      </c>
      <c r="F10" s="8"/>
      <c r="G10" s="8"/>
    </row>
    <row r="11" spans="1:9" x14ac:dyDescent="0.3">
      <c r="A11" s="8"/>
      <c r="B11" s="6" t="s">
        <v>5</v>
      </c>
      <c r="C11" s="6" t="s">
        <v>6</v>
      </c>
      <c r="D11" s="6" t="s">
        <v>7</v>
      </c>
      <c r="E11" s="6" t="s">
        <v>5</v>
      </c>
      <c r="F11" s="6" t="s">
        <v>6</v>
      </c>
      <c r="G11" s="6" t="s">
        <v>7</v>
      </c>
    </row>
    <row r="12" spans="1:9" x14ac:dyDescent="0.3">
      <c r="A12" s="7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9" x14ac:dyDescent="0.3">
      <c r="A13" s="7">
        <v>1</v>
      </c>
      <c r="B13" s="5" cm="1">
        <f t="array" ref="B13:B17" xml:space="preserve"> (D3 - D4:D8) * ((I3 * (1 + I3)^A13:A17) / ((1 + I3)^A13:A17 - 1)) + D4:D8 * I3</f>
        <v>12035.186436852615</v>
      </c>
      <c r="C13" s="5">
        <f xml:space="preserve"> -PMT($I$3, A13, SUM($E$22:E22))</f>
        <v>70000</v>
      </c>
      <c r="D13" s="5">
        <f xml:space="preserve"> B13 + C13</f>
        <v>82035.186436852615</v>
      </c>
      <c r="E13" s="5" cm="1">
        <f t="array" ref="E13:E17" xml:space="preserve"> (G3 - G4:G8) * ((I3 * (1 + I3)^A13:A17) / ((1 + I3)^A13:A17 - 1)) + G4:G8 * I3</f>
        <v>70439.367138168425</v>
      </c>
      <c r="F13" s="5">
        <f xml:space="preserve"> -PMT($I$3, A13, SUM($F$22:F22))</f>
        <v>30000.000000000007</v>
      </c>
      <c r="G13" s="5">
        <f xml:space="preserve"> E13 + F13</f>
        <v>100439.36713816843</v>
      </c>
    </row>
    <row r="14" spans="1:9" x14ac:dyDescent="0.3">
      <c r="A14" s="7">
        <v>2</v>
      </c>
      <c r="B14" s="5">
        <v>10309.152258134469</v>
      </c>
      <c r="C14" s="5">
        <f xml:space="preserve"> -PMT($I$3, A14, SUM($E$22:E23))</f>
        <v>74761.904761904763</v>
      </c>
      <c r="D14" s="5">
        <f t="shared" ref="D14:D17" si="0" xml:space="preserve"> B14 + C14</f>
        <v>85071.057020039239</v>
      </c>
      <c r="E14" s="5">
        <v>59026.645207766669</v>
      </c>
      <c r="F14" s="5">
        <f xml:space="preserve"> -PMT($I$3, A14, SUM($F$22:F23))</f>
        <v>30952.380952380954</v>
      </c>
      <c r="G14" s="5">
        <f t="shared" ref="G14:G17" si="1" xml:space="preserve"> E14 + F14</f>
        <v>89979.026160147623</v>
      </c>
    </row>
    <row r="15" spans="1:9" x14ac:dyDescent="0.3">
      <c r="A15" s="7">
        <v>3</v>
      </c>
      <c r="B15" s="5">
        <v>8970.283215892412</v>
      </c>
      <c r="C15" s="5">
        <f xml:space="preserve"> -PMT($I$3, A15, SUM($E$22:E24))</f>
        <v>79365.55891238671</v>
      </c>
      <c r="D15" s="5">
        <f t="shared" si="0"/>
        <v>88335.842128279124</v>
      </c>
      <c r="E15" s="5">
        <v>50456.81746227145</v>
      </c>
      <c r="F15" s="5">
        <f xml:space="preserve"> -PMT($I$3, A15, SUM($F$22:F24))</f>
        <v>32477.341389728099</v>
      </c>
      <c r="G15" s="5">
        <f t="shared" si="1"/>
        <v>82934.158851999557</v>
      </c>
    </row>
    <row r="16" spans="1:9" x14ac:dyDescent="0.3">
      <c r="A16" s="7">
        <v>4</v>
      </c>
      <c r="B16" s="5">
        <v>7922.4638212613017</v>
      </c>
      <c r="C16" s="5">
        <f xml:space="preserve"> -PMT($I$3, A16, SUM($E$22:E25))</f>
        <v>83811.678517560853</v>
      </c>
      <c r="D16" s="5">
        <f t="shared" si="0"/>
        <v>91734.142338822159</v>
      </c>
      <c r="E16" s="5">
        <v>43943.475257442777</v>
      </c>
      <c r="F16" s="5">
        <f xml:space="preserve"> -PMT($I$3, A16, SUM($F$22:F25))</f>
        <v>34960.137901314367</v>
      </c>
      <c r="G16" s="5">
        <f t="shared" si="1"/>
        <v>78903.613158757144</v>
      </c>
    </row>
    <row r="17" spans="1:7" x14ac:dyDescent="0.3">
      <c r="A17" s="7">
        <v>5</v>
      </c>
      <c r="B17" s="5">
        <v>7094.9370198686311</v>
      </c>
      <c r="C17" s="5">
        <f xml:space="preserve"> -PMT($I$3, A17, SUM($E$22:E26))</f>
        <v>88101.259602627295</v>
      </c>
      <c r="D17" s="5">
        <f t="shared" si="0"/>
        <v>95196.196622495932</v>
      </c>
      <c r="E17" s="5">
        <v>38931.647311264336</v>
      </c>
      <c r="F17" s="5">
        <f xml:space="preserve"> -PMT($I$3, A17, SUM($F$22:F26))</f>
        <v>37423.629424579442</v>
      </c>
      <c r="G17" s="5">
        <f t="shared" si="1"/>
        <v>76355.27673584377</v>
      </c>
    </row>
    <row r="19" spans="1:7" x14ac:dyDescent="0.3">
      <c r="A19" s="8" t="s">
        <v>22</v>
      </c>
      <c r="B19" s="8"/>
      <c r="D19" s="8" t="s">
        <v>21</v>
      </c>
      <c r="E19" s="8" t="s">
        <v>23</v>
      </c>
      <c r="F19" s="8"/>
    </row>
    <row r="20" spans="1:7" x14ac:dyDescent="0.3">
      <c r="A20" s="6" t="s">
        <v>1</v>
      </c>
      <c r="B20" s="6" t="s">
        <v>2</v>
      </c>
      <c r="D20" s="10"/>
      <c r="E20" s="6" t="s">
        <v>1</v>
      </c>
      <c r="F20" s="6" t="s">
        <v>2</v>
      </c>
    </row>
    <row r="21" spans="1:7" x14ac:dyDescent="0.3">
      <c r="A21" s="7">
        <f xml:space="preserve"> 1 - (D8 / D3)^(1 / A8)</f>
        <v>0.30117288122842079</v>
      </c>
      <c r="B21" s="7">
        <f xml:space="preserve"> 1 - (G8 / E3)^(1 / A8)</f>
        <v>0.3402460446135529</v>
      </c>
      <c r="D21" s="7">
        <v>0</v>
      </c>
      <c r="E21" s="5">
        <v>0</v>
      </c>
      <c r="F21" s="5">
        <v>0</v>
      </c>
    </row>
    <row r="22" spans="1:7" x14ac:dyDescent="0.3">
      <c r="D22" s="7">
        <v>1</v>
      </c>
      <c r="E22" s="5" cm="1">
        <f t="array" ref="E22:E26" xml:space="preserve"> C4:C8 / (1 + I3)^A4:A8</f>
        <v>63636.363636363632</v>
      </c>
      <c r="F22" s="5" cm="1">
        <f t="array" ref="F22:F26" xml:space="preserve"> F4:F8 / (1 + I3)^A4:A8</f>
        <v>27272.727272727272</v>
      </c>
    </row>
    <row r="23" spans="1:7" x14ac:dyDescent="0.3">
      <c r="D23" s="7">
        <v>2</v>
      </c>
      <c r="E23" s="5">
        <v>66115.702479338826</v>
      </c>
      <c r="F23" s="5">
        <v>26446.280991735533</v>
      </c>
    </row>
    <row r="24" spans="1:7" x14ac:dyDescent="0.3">
      <c r="D24" s="7">
        <v>3</v>
      </c>
      <c r="E24" s="5">
        <v>67618.332081141984</v>
      </c>
      <c r="F24" s="5">
        <v>27047.332832456792</v>
      </c>
    </row>
    <row r="25" spans="1:7" x14ac:dyDescent="0.3">
      <c r="D25" s="7">
        <v>4</v>
      </c>
      <c r="E25" s="5">
        <v>68301.345536507055</v>
      </c>
      <c r="F25" s="5">
        <v>30052.592036063103</v>
      </c>
    </row>
    <row r="26" spans="1:7" x14ac:dyDescent="0.3">
      <c r="D26" s="7">
        <v>5</v>
      </c>
      <c r="E26" s="5">
        <v>68301.34553650704</v>
      </c>
      <c r="F26" s="5">
        <v>31046.066152957748</v>
      </c>
    </row>
    <row r="28" spans="1:7" x14ac:dyDescent="0.3">
      <c r="A28" s="4"/>
      <c r="B28" s="6" t="s">
        <v>9</v>
      </c>
    </row>
    <row r="29" spans="1:7" x14ac:dyDescent="0.3">
      <c r="A29" s="6" t="s">
        <v>1</v>
      </c>
      <c r="B29" s="7">
        <v>1</v>
      </c>
    </row>
    <row r="30" spans="1:7" x14ac:dyDescent="0.3">
      <c r="A30" s="6" t="s">
        <v>2</v>
      </c>
      <c r="B30" s="7">
        <v>5</v>
      </c>
    </row>
    <row r="32" spans="1:7" x14ac:dyDescent="0.3">
      <c r="A32" s="6" t="s">
        <v>16</v>
      </c>
      <c r="B32" s="4" t="s">
        <v>24</v>
      </c>
    </row>
  </sheetData>
  <mergeCells count="10">
    <mergeCell ref="A19:B19"/>
    <mergeCell ref="E19:F19"/>
    <mergeCell ref="D19:D20"/>
    <mergeCell ref="A1:A2"/>
    <mergeCell ref="B1:D1"/>
    <mergeCell ref="E1:G1"/>
    <mergeCell ref="I1:I2"/>
    <mergeCell ref="A10:A11"/>
    <mergeCell ref="B10:D10"/>
    <mergeCell ref="E10:G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D73E-702F-49DA-8EF8-7F5EE05E45F2}">
  <dimension ref="A1:H16"/>
  <sheetViews>
    <sheetView workbookViewId="0">
      <selection activeCell="D10" sqref="D10"/>
    </sheetView>
  </sheetViews>
  <sheetFormatPr defaultRowHeight="14.4" x14ac:dyDescent="0.3"/>
  <cols>
    <col min="1" max="1" width="21" style="7" customWidth="1"/>
    <col min="2" max="2" width="18" style="7" customWidth="1"/>
    <col min="3" max="3" width="16.44140625" style="7" customWidth="1"/>
    <col min="4" max="4" width="17.33203125" style="7" customWidth="1"/>
    <col min="5" max="5" width="8.88671875" style="7" customWidth="1"/>
    <col min="6" max="6" width="17.5546875" style="7" customWidth="1"/>
    <col min="7" max="7" width="8.88671875" style="7"/>
    <col min="8" max="8" width="20.33203125" style="7" customWidth="1"/>
    <col min="9" max="16384" width="8.88671875" style="7"/>
  </cols>
  <sheetData>
    <row r="1" spans="1:8" x14ac:dyDescent="0.3">
      <c r="A1" s="6" t="s">
        <v>25</v>
      </c>
      <c r="B1" s="6" t="s">
        <v>26</v>
      </c>
      <c r="C1" s="6" t="s">
        <v>27</v>
      </c>
      <c r="D1" s="6" t="s">
        <v>20</v>
      </c>
      <c r="F1" s="6" t="s">
        <v>28</v>
      </c>
      <c r="H1" s="6" t="s">
        <v>29</v>
      </c>
    </row>
    <row r="2" spans="1:8" x14ac:dyDescent="0.3">
      <c r="A2" s="7">
        <v>1</v>
      </c>
      <c r="B2" s="7">
        <v>100</v>
      </c>
      <c r="C2" s="7">
        <v>210</v>
      </c>
      <c r="D2" s="7">
        <v>590</v>
      </c>
      <c r="F2" s="7">
        <v>800</v>
      </c>
      <c r="H2" s="7">
        <v>0.1</v>
      </c>
    </row>
    <row r="3" spans="1:8" x14ac:dyDescent="0.3">
      <c r="A3" s="7">
        <v>2</v>
      </c>
      <c r="B3" s="7">
        <v>180</v>
      </c>
      <c r="C3" s="7">
        <v>140</v>
      </c>
      <c r="D3" s="7">
        <v>450</v>
      </c>
    </row>
    <row r="4" spans="1:8" x14ac:dyDescent="0.3">
      <c r="A4" s="7">
        <v>3</v>
      </c>
      <c r="B4" s="7">
        <v>270</v>
      </c>
      <c r="C4" s="7">
        <v>260</v>
      </c>
      <c r="D4" s="7">
        <v>190</v>
      </c>
    </row>
    <row r="6" spans="1:8" x14ac:dyDescent="0.3">
      <c r="A6" s="6" t="s">
        <v>25</v>
      </c>
      <c r="B6" s="6" t="s">
        <v>5</v>
      </c>
      <c r="C6" s="6" t="s">
        <v>6</v>
      </c>
      <c r="D6" s="6" t="s">
        <v>7</v>
      </c>
    </row>
    <row r="7" spans="1:8" x14ac:dyDescent="0.3">
      <c r="A7" s="7">
        <v>1</v>
      </c>
      <c r="B7" s="5" cm="1">
        <f t="array" ref="B7:B9" xml:space="preserve"> (F2- D2:D4) * ((H2 * (1 + H2)^A7:A9) / ((1 + H2)^A7:A9 - 1)) + D2:D4 * H2</f>
        <v>289.99999999999983</v>
      </c>
      <c r="C7" s="5">
        <f xml:space="preserve"> -PMT($H$2, A7, SUM($B$12:B12))</f>
        <v>100.00000000000001</v>
      </c>
      <c r="D7" s="5">
        <f xml:space="preserve"> B7 + C7</f>
        <v>389.99999999999983</v>
      </c>
    </row>
    <row r="8" spans="1:8" x14ac:dyDescent="0.3">
      <c r="A8" s="7">
        <v>2</v>
      </c>
      <c r="B8" s="5">
        <v>246.66666666666654</v>
      </c>
      <c r="C8" s="5">
        <f xml:space="preserve"> -PMT($H$2, A8, SUM($B$12:B13))</f>
        <v>138.0952380952381</v>
      </c>
      <c r="D8" s="5">
        <f t="shared" ref="D8:D9" si="0" xml:space="preserve"> B8 + C8</f>
        <v>384.76190476190465</v>
      </c>
    </row>
    <row r="9" spans="1:8" x14ac:dyDescent="0.3">
      <c r="A9" s="7">
        <v>3</v>
      </c>
      <c r="B9" s="5">
        <v>264.29003021148014</v>
      </c>
      <c r="C9" s="5">
        <f xml:space="preserve"> -PMT($H$2, A9, SUM($B$12:B14))</f>
        <v>177.94561933534743</v>
      </c>
      <c r="D9" s="5">
        <f t="shared" si="0"/>
        <v>442.23564954682757</v>
      </c>
    </row>
    <row r="11" spans="1:8" x14ac:dyDescent="0.3">
      <c r="A11" s="6" t="s">
        <v>25</v>
      </c>
      <c r="B11" s="6" t="s">
        <v>30</v>
      </c>
    </row>
    <row r="12" spans="1:8" x14ac:dyDescent="0.3">
      <c r="A12" s="7">
        <v>1</v>
      </c>
      <c r="B12" s="5" cm="1">
        <f t="array" ref="B12:B14" xml:space="preserve"> B2:B4 / (1 + H2)^A12:A14</f>
        <v>90.909090909090907</v>
      </c>
    </row>
    <row r="13" spans="1:8" x14ac:dyDescent="0.3">
      <c r="A13" s="7">
        <v>2</v>
      </c>
      <c r="B13" s="5">
        <v>148.76033057851237</v>
      </c>
    </row>
    <row r="14" spans="1:8" x14ac:dyDescent="0.3">
      <c r="A14" s="7">
        <v>3</v>
      </c>
      <c r="B14" s="5">
        <v>202.85499624342594</v>
      </c>
    </row>
    <row r="16" spans="1:8" x14ac:dyDescent="0.3">
      <c r="A16" s="6" t="s">
        <v>9</v>
      </c>
      <c r="B16" s="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269F-E081-471B-AD6D-68AB2FF7A0AE}">
  <dimension ref="A1:F20"/>
  <sheetViews>
    <sheetView tabSelected="1" workbookViewId="0">
      <selection activeCell="B21" sqref="B21"/>
    </sheetView>
  </sheetViews>
  <sheetFormatPr defaultRowHeight="14.4" x14ac:dyDescent="0.3"/>
  <cols>
    <col min="1" max="1" width="48.21875" style="7" customWidth="1"/>
    <col min="2" max="3" width="9.5546875" style="7" bestFit="1" customWidth="1"/>
    <col min="4" max="4" width="8.88671875" style="7"/>
    <col min="5" max="5" width="13.44140625" style="7" customWidth="1"/>
    <col min="6" max="16384" width="8.88671875" style="7"/>
  </cols>
  <sheetData>
    <row r="1" spans="1:6" x14ac:dyDescent="0.3">
      <c r="B1" s="6" t="s">
        <v>38</v>
      </c>
      <c r="C1" s="6" t="s">
        <v>39</v>
      </c>
      <c r="E1" s="6" t="s">
        <v>8</v>
      </c>
      <c r="F1" s="7">
        <v>0.12</v>
      </c>
    </row>
    <row r="2" spans="1:6" x14ac:dyDescent="0.3">
      <c r="A2" s="6" t="s">
        <v>33</v>
      </c>
      <c r="B2" s="7">
        <v>5</v>
      </c>
      <c r="C2" s="7">
        <v>5</v>
      </c>
      <c r="E2" s="6" t="s">
        <v>41</v>
      </c>
      <c r="F2" s="7">
        <v>0.4</v>
      </c>
    </row>
    <row r="3" spans="1:6" x14ac:dyDescent="0.3">
      <c r="A3" s="6" t="s">
        <v>32</v>
      </c>
      <c r="B3" s="7">
        <v>60000</v>
      </c>
      <c r="C3" s="7">
        <v>76000</v>
      </c>
      <c r="E3" s="6" t="s">
        <v>42</v>
      </c>
      <c r="F3" s="7">
        <v>0.2</v>
      </c>
    </row>
    <row r="4" spans="1:6" x14ac:dyDescent="0.3">
      <c r="A4" s="6" t="s">
        <v>34</v>
      </c>
      <c r="B4" s="7">
        <v>25000</v>
      </c>
      <c r="C4" s="7">
        <v>30000</v>
      </c>
    </row>
    <row r="5" spans="1:6" x14ac:dyDescent="0.3">
      <c r="A5" s="6" t="s">
        <v>35</v>
      </c>
      <c r="B5" s="7">
        <v>5000</v>
      </c>
      <c r="C5" s="7">
        <v>6000</v>
      </c>
    </row>
    <row r="6" spans="1:6" x14ac:dyDescent="0.3">
      <c r="A6" s="6" t="s">
        <v>36</v>
      </c>
      <c r="B6" s="7">
        <v>6000</v>
      </c>
      <c r="C6" s="7">
        <v>8000</v>
      </c>
    </row>
    <row r="7" spans="1:6" x14ac:dyDescent="0.3">
      <c r="A7" s="6" t="s">
        <v>37</v>
      </c>
      <c r="B7" s="7">
        <v>0</v>
      </c>
      <c r="C7" s="7">
        <v>5000</v>
      </c>
    </row>
    <row r="8" spans="1:6" x14ac:dyDescent="0.3">
      <c r="A8" s="4"/>
      <c r="B8" s="4"/>
      <c r="C8" s="4"/>
      <c r="D8" s="4"/>
    </row>
    <row r="9" spans="1:6" x14ac:dyDescent="0.3">
      <c r="A9" s="6" t="s">
        <v>40</v>
      </c>
      <c r="B9" s="4">
        <f xml:space="preserve"> 1 - (F2 * F3 / (F1 + F3)) * ((1 + F1 / 2) / (1 + F1))</f>
        <v>0.7633928571428571</v>
      </c>
      <c r="C9" s="4"/>
      <c r="D9" s="4"/>
      <c r="E9" s="6" t="s">
        <v>49</v>
      </c>
      <c r="F9" s="7">
        <v>3.6048</v>
      </c>
    </row>
    <row r="10" spans="1:6" x14ac:dyDescent="0.3">
      <c r="A10" s="6" t="s">
        <v>43</v>
      </c>
      <c r="B10" s="7">
        <f xml:space="preserve"> 1 - F2 * F3 / (F1 + F3)</f>
        <v>0.75</v>
      </c>
      <c r="C10" s="4"/>
      <c r="D10" s="4"/>
      <c r="E10" s="6" t="s">
        <v>50</v>
      </c>
      <c r="F10" s="7">
        <v>1.7746</v>
      </c>
    </row>
    <row r="11" spans="1:6" x14ac:dyDescent="0.3">
      <c r="A11" s="4"/>
      <c r="B11" s="4"/>
      <c r="C11" s="4"/>
      <c r="D11" s="4"/>
      <c r="E11" s="6" t="s">
        <v>51</v>
      </c>
      <c r="F11" s="7">
        <v>0.56742999999999999</v>
      </c>
    </row>
    <row r="12" spans="1:6" x14ac:dyDescent="0.3">
      <c r="A12" s="4"/>
      <c r="B12" s="6" t="s">
        <v>38</v>
      </c>
      <c r="C12" s="6" t="s">
        <v>39</v>
      </c>
      <c r="D12" s="4"/>
    </row>
    <row r="13" spans="1:6" x14ac:dyDescent="0.3">
      <c r="A13" s="6" t="s">
        <v>31</v>
      </c>
      <c r="B13" s="11">
        <f xml:space="preserve"> -B3 * B9</f>
        <v>-45803.571428571428</v>
      </c>
      <c r="C13" s="11">
        <f xml:space="preserve"> -C3 * B9</f>
        <v>-58017.857142857138</v>
      </c>
      <c r="D13" s="4"/>
    </row>
    <row r="14" spans="1:6" x14ac:dyDescent="0.3">
      <c r="A14" s="6" t="s">
        <v>48</v>
      </c>
      <c r="B14" s="11">
        <f xml:space="preserve"> B4 * F9 * (1 - F2)</f>
        <v>54072</v>
      </c>
      <c r="C14" s="11">
        <f xml:space="preserve"> C4 * F9 * (1 - F2)</f>
        <v>64886.399999999994</v>
      </c>
      <c r="D14" s="4"/>
    </row>
    <row r="15" spans="1:6" x14ac:dyDescent="0.3">
      <c r="A15" s="6" t="s">
        <v>46</v>
      </c>
      <c r="B15" s="11">
        <f xml:space="preserve"> B5 * F10 * F9 * (1 - F2)</f>
        <v>19191.234239999998</v>
      </c>
      <c r="C15" s="11">
        <f xml:space="preserve"> C5 * F10 * F9 * (1 - F2)</f>
        <v>23029.481088</v>
      </c>
      <c r="D15" s="4"/>
    </row>
    <row r="16" spans="1:6" x14ac:dyDescent="0.3">
      <c r="A16" s="6" t="s">
        <v>47</v>
      </c>
      <c r="B16" s="5">
        <f xml:space="preserve"> -B6 * F9 * (1 - F2)</f>
        <v>-12977.279999999999</v>
      </c>
      <c r="C16" s="5">
        <f xml:space="preserve"> -C6 * F9 * (1 - F2)</f>
        <v>-17303.04</v>
      </c>
    </row>
    <row r="17" spans="1:3" x14ac:dyDescent="0.3">
      <c r="A17" s="6" t="s">
        <v>44</v>
      </c>
      <c r="B17" s="5">
        <f xml:space="preserve"> B7 * B10 * F11</f>
        <v>0</v>
      </c>
      <c r="C17" s="5">
        <f xml:space="preserve"> C7 * B10 * F11</f>
        <v>2127.8625000000002</v>
      </c>
    </row>
    <row r="18" spans="1:3" x14ac:dyDescent="0.3">
      <c r="A18" s="6" t="s">
        <v>45</v>
      </c>
      <c r="B18" s="5">
        <f xml:space="preserve"> B13 + B14 + B15 + B16 + B17</f>
        <v>14482.382811428572</v>
      </c>
      <c r="C18" s="5">
        <f xml:space="preserve"> C13 + C14 + C15 + C16 + C17</f>
        <v>14722.846445142855</v>
      </c>
    </row>
    <row r="20" spans="1:3" x14ac:dyDescent="0.3">
      <c r="A20" s="6" t="s">
        <v>52</v>
      </c>
      <c r="B20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 1</vt:lpstr>
      <vt:lpstr>Question 2</vt:lpstr>
      <vt:lpstr>Question 3</vt:lpstr>
      <vt:lpstr>Question 4</vt:lpstr>
      <vt:lpstr>Question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Torres</dc:creator>
  <cp:lastModifiedBy>Paolo Torres</cp:lastModifiedBy>
  <dcterms:created xsi:type="dcterms:W3CDTF">2020-03-12T23:40:12Z</dcterms:created>
  <dcterms:modified xsi:type="dcterms:W3CDTF">2020-03-15T03:32:54Z</dcterms:modified>
</cp:coreProperties>
</file>