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ientes" sheetId="1" state="visible" r:id="rId1"/>
    <sheet xmlns:r="http://schemas.openxmlformats.org/officeDocument/2006/relationships" name="Avaliações" sheetId="2" state="visible" r:id="rId2"/>
    <sheet xmlns:r="http://schemas.openxmlformats.org/officeDocument/2006/relationships" name="Cálculos" sheetId="3" state="visible" r:id="rId3"/>
    <sheet xmlns:r="http://schemas.openxmlformats.org/officeDocument/2006/relationships" name="ICC_Kappa" sheetId="4" state="visible" r:id="rId4"/>
    <sheet xmlns:r="http://schemas.openxmlformats.org/officeDocument/2006/relationships" name="Gold_Standard" sheetId="5" state="visible" r:id="rId5"/>
    <sheet xmlns:r="http://schemas.openxmlformats.org/officeDocument/2006/relationships" name="Feedback_Detalhado" sheetId="6" state="visible" r:id="rId6"/>
    <sheet xmlns:r="http://schemas.openxmlformats.org/officeDocument/2006/relationships" name="Resumo_Executiv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9">
    <fill>
      <patternFill/>
    </fill>
    <fill>
      <patternFill patternType="gray125"/>
    </fill>
    <fill>
      <patternFill patternType="solid">
        <fgColor rgb="00365F91"/>
        <bgColor rgb="00365F91"/>
      </patternFill>
    </fill>
    <fill>
      <patternFill patternType="solid">
        <fgColor rgb="004F81BD"/>
        <bgColor rgb="004F81BD"/>
      </patternFill>
    </fill>
    <fill>
      <patternFill patternType="solid">
        <fgColor rgb="009BBB59"/>
        <bgColor rgb="009BBB59"/>
      </patternFill>
    </fill>
    <fill>
      <patternFill patternType="solid">
        <fgColor rgb="007030A0"/>
        <bgColor rgb="007030A0"/>
      </patternFill>
    </fill>
    <fill>
      <patternFill patternType="solid">
        <fgColor rgb="00C55A11"/>
        <bgColor rgb="00C55A11"/>
      </patternFill>
    </fill>
    <fill>
      <patternFill patternType="solid">
        <fgColor rgb="00D26A6A"/>
        <bgColor rgb="00D26A6A"/>
      </patternFill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7" borderId="0" applyAlignment="1" pivotButton="0" quotePrefix="0" xfId="0">
      <alignment horizontal="center" vertical="center" wrapText="1"/>
    </xf>
    <xf numFmtId="0" fontId="1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Data_Inclusão</t>
        </is>
      </c>
      <c r="C1" s="1" t="inlineStr">
        <is>
          <t>Nome_Paciente</t>
        </is>
      </c>
      <c r="D1" s="1" t="inlineStr">
        <is>
          <t>Idade</t>
        </is>
      </c>
      <c r="E1" s="1" t="inlineStr">
        <is>
          <t>Gênero</t>
        </is>
      </c>
      <c r="F1" s="1" t="inlineStr">
        <is>
          <t>Grau_DI</t>
        </is>
      </c>
      <c r="G1" s="1" t="inlineStr">
        <is>
          <t>Contexto</t>
        </is>
      </c>
      <c r="H1" s="1" t="inlineStr">
        <is>
          <t>Versão_Protocolo</t>
        </is>
      </c>
      <c r="I1" s="1" t="inlineStr">
        <is>
          <t>Parceiro_Instituição</t>
        </is>
      </c>
      <c r="J1" s="1" t="inlineStr">
        <is>
          <t>Responsável_Legal</t>
        </is>
      </c>
      <c r="K1" s="1" t="inlineStr">
        <is>
          <t>Parentesco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Endereço</t>
        </is>
      </c>
      <c r="O1" s="1" t="inlineStr">
        <is>
          <t>Medicamentos_Atuais</t>
        </is>
      </c>
      <c r="P1" s="1" t="inlineStr">
        <is>
          <t>TCLE_Assinado</t>
        </is>
      </c>
      <c r="Q1" s="1" t="inlineStr">
        <is>
          <t>Status</t>
        </is>
      </c>
    </row>
    <row r="2">
      <c r="A2" t="inlineStr">
        <is>
          <t>P001</t>
        </is>
      </c>
      <c r="B2" t="inlineStr">
        <is>
          <t>2026-01-15</t>
        </is>
      </c>
      <c r="C2" t="inlineStr">
        <is>
          <t>Ana Silva</t>
        </is>
      </c>
      <c r="D2" t="n">
        <v>8</v>
      </c>
      <c r="E2" t="inlineStr">
        <is>
          <t>F</t>
        </is>
      </c>
      <c r="F2" t="inlineStr">
        <is>
          <t>Leve</t>
        </is>
      </c>
      <c r="G2" t="inlineStr">
        <is>
          <t>Domiciliar</t>
        </is>
      </c>
      <c r="H2" t="inlineStr">
        <is>
          <t>Completa</t>
        </is>
      </c>
      <c r="I2" t="inlineStr">
        <is>
          <t>APAE Blumenau</t>
        </is>
      </c>
      <c r="J2" t="inlineStr">
        <is>
          <t>Maria Silva</t>
        </is>
      </c>
      <c r="K2" t="inlineStr">
        <is>
          <t>Mãe</t>
        </is>
      </c>
      <c r="L2" t="inlineStr">
        <is>
          <t>(47)9999-1111</t>
        </is>
      </c>
      <c r="M2" t="inlineStr">
        <is>
          <t>maria@email.com</t>
        </is>
      </c>
      <c r="N2" t="inlineStr">
        <is>
          <t>Rua A, 123</t>
        </is>
      </c>
      <c r="O2" t="inlineStr">
        <is>
          <t>Nenhum</t>
        </is>
      </c>
      <c r="P2" t="inlineStr">
        <is>
          <t>Sim</t>
        </is>
      </c>
      <c r="Q2" t="inlineStr">
        <is>
          <t>Ativo</t>
        </is>
      </c>
    </row>
    <row r="3">
      <c r="A3" t="inlineStr">
        <is>
          <t>P002</t>
        </is>
      </c>
      <c r="B3" t="inlineStr">
        <is>
          <t>2026-01-16</t>
        </is>
      </c>
      <c r="C3" t="inlineStr">
        <is>
          <t>Bruno Santos</t>
        </is>
      </c>
      <c r="D3" t="n">
        <v>23</v>
      </c>
      <c r="E3" t="inlineStr">
        <is>
          <t>M</t>
        </is>
      </c>
      <c r="F3" t="inlineStr">
        <is>
          <t>Moderado</t>
        </is>
      </c>
      <c r="G3" t="inlineStr">
        <is>
          <t>Ambulatorial</t>
        </is>
      </c>
      <c r="H3" t="inlineStr">
        <is>
          <t>Completa</t>
        </is>
      </c>
      <c r="I3" t="inlineStr">
        <is>
          <t>UBS Velha</t>
        </is>
      </c>
      <c r="J3" t="inlineStr">
        <is>
          <t>João Santos</t>
        </is>
      </c>
      <c r="K3" t="inlineStr">
        <is>
          <t>Pai</t>
        </is>
      </c>
      <c r="L3" t="inlineStr">
        <is>
          <t>(47)9999-2222</t>
        </is>
      </c>
      <c r="M3" t="inlineStr">
        <is>
          <t>joao@email.com</t>
        </is>
      </c>
      <c r="N3" t="inlineStr">
        <is>
          <t>Rua B, 456</t>
        </is>
      </c>
      <c r="O3" t="inlineStr">
        <is>
          <t>Rivotril</t>
        </is>
      </c>
      <c r="P3" t="inlineStr">
        <is>
          <t>Sim</t>
        </is>
      </c>
      <c r="Q3" t="inlineStr">
        <is>
          <t>Ativo</t>
        </is>
      </c>
    </row>
    <row r="4">
      <c r="A4" t="inlineStr">
        <is>
          <t>P003</t>
        </is>
      </c>
      <c r="B4" t="inlineStr">
        <is>
          <t>2026-01-18</t>
        </is>
      </c>
      <c r="C4" t="inlineStr">
        <is>
          <t>Carlos Costa</t>
        </is>
      </c>
      <c r="D4" t="n">
        <v>35</v>
      </c>
      <c r="E4" t="inlineStr">
        <is>
          <t>M</t>
        </is>
      </c>
      <c r="F4" t="inlineStr">
        <is>
          <t>Leve</t>
        </is>
      </c>
      <c r="G4" t="inlineStr">
        <is>
          <t>Domiciliar</t>
        </is>
      </c>
      <c r="H4" t="inlineStr">
        <is>
          <t>Light</t>
        </is>
      </c>
      <c r="I4" t="inlineStr">
        <is>
          <t>APAE Blumenau</t>
        </is>
      </c>
      <c r="J4" t="inlineStr">
        <is>
          <t>Ana Costa</t>
        </is>
      </c>
      <c r="K4" t="inlineStr">
        <is>
          <t>Mãe</t>
        </is>
      </c>
      <c r="L4" t="inlineStr">
        <is>
          <t>(47)9999-3333</t>
        </is>
      </c>
      <c r="M4" t="inlineStr">
        <is>
          <t>ana@email.com</t>
        </is>
      </c>
      <c r="N4" t="inlineStr">
        <is>
          <t>Rua C, 789</t>
        </is>
      </c>
      <c r="O4" t="inlineStr">
        <is>
          <t>Nenhum</t>
        </is>
      </c>
      <c r="P4" t="inlineStr">
        <is>
          <t>Sim</t>
        </is>
      </c>
      <c r="Q4" t="inlineStr">
        <is>
          <t>Ativo</t>
        </is>
      </c>
    </row>
    <row r="5">
      <c r="A5" t="inlineStr">
        <is>
          <t>P004</t>
        </is>
      </c>
      <c r="B5" t="inlineStr">
        <is>
          <t>2026-01-20</t>
        </is>
      </c>
      <c r="C5" t="inlineStr">
        <is>
          <t>Diana Lima</t>
        </is>
      </c>
      <c r="D5" t="n">
        <v>12</v>
      </c>
      <c r="E5" t="inlineStr">
        <is>
          <t>F</t>
        </is>
      </c>
      <c r="F5" t="inlineStr">
        <is>
          <t>Moderado</t>
        </is>
      </c>
      <c r="G5" t="inlineStr">
        <is>
          <t>Domiciliar</t>
        </is>
      </c>
      <c r="H5" t="inlineStr">
        <is>
          <t>Completa</t>
        </is>
      </c>
      <c r="I5" t="inlineStr">
        <is>
          <t>Hospital Santa Isabel</t>
        </is>
      </c>
      <c r="J5" t="inlineStr">
        <is>
          <t>Pedro Lima</t>
        </is>
      </c>
      <c r="K5" t="inlineStr">
        <is>
          <t>Pai</t>
        </is>
      </c>
      <c r="L5" t="inlineStr">
        <is>
          <t>(47)9999-4444</t>
        </is>
      </c>
      <c r="M5" t="inlineStr">
        <is>
          <t>pedro@email.com</t>
        </is>
      </c>
      <c r="N5" t="inlineStr">
        <is>
          <t>Rua D, 321</t>
        </is>
      </c>
      <c r="O5" t="inlineStr">
        <is>
          <t>Tegretol</t>
        </is>
      </c>
      <c r="P5" t="inlineStr">
        <is>
          <t>Sim</t>
        </is>
      </c>
      <c r="Q5" t="inlineStr">
        <is>
          <t>Ativo</t>
        </is>
      </c>
    </row>
    <row r="6">
      <c r="A6" t="inlineStr">
        <is>
          <t>P005</t>
        </is>
      </c>
      <c r="B6" t="inlineStr">
        <is>
          <t>2026-01-22</t>
        </is>
      </c>
      <c r="C6" t="inlineStr">
        <is>
          <t>Eduardo Alves</t>
        </is>
      </c>
      <c r="D6" t="n">
        <v>45</v>
      </c>
      <c r="E6" t="inlineStr">
        <is>
          <t>M</t>
        </is>
      </c>
      <c r="F6" t="inlineStr">
        <is>
          <t>Leve</t>
        </is>
      </c>
      <c r="G6" t="inlineStr">
        <is>
          <t>Ambulatorial</t>
        </is>
      </c>
      <c r="H6" t="inlineStr">
        <is>
          <t>Light</t>
        </is>
      </c>
      <c r="I6" t="inlineStr">
        <is>
          <t>UBS Velha</t>
        </is>
      </c>
      <c r="J6" t="inlineStr">
        <is>
          <t>Rosa Alves</t>
        </is>
      </c>
      <c r="K6" t="inlineStr">
        <is>
          <t>Tia</t>
        </is>
      </c>
      <c r="L6" t="inlineStr">
        <is>
          <t>(47)9999-5555</t>
        </is>
      </c>
      <c r="M6" t="inlineStr">
        <is>
          <t>rosa@email.com</t>
        </is>
      </c>
      <c r="N6" t="inlineStr">
        <is>
          <t>Rua E, 654</t>
        </is>
      </c>
      <c r="O6" t="inlineStr">
        <is>
          <t>Nenhum</t>
        </is>
      </c>
      <c r="P6" t="inlineStr">
        <is>
          <t>Sim</t>
        </is>
      </c>
      <c r="Q6" t="inlineStr">
        <is>
          <t>Ativo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ID_Paciente</t>
        </is>
      </c>
      <c r="B1" s="2" t="inlineStr">
        <is>
          <t>Tempo_Avaliação</t>
        </is>
      </c>
      <c r="C1" s="2" t="inlineStr">
        <is>
          <t>Data_Avaliação</t>
        </is>
      </c>
      <c r="D1" s="2" t="inlineStr">
        <is>
          <t>Hora_Início</t>
        </is>
      </c>
      <c r="E1" s="2" t="inlineStr">
        <is>
          <t>Hora_Fim</t>
        </is>
      </c>
      <c r="F1" s="2" t="inlineStr">
        <is>
          <t>Avaliador_1</t>
        </is>
      </c>
      <c r="G1" s="2" t="inlineStr">
        <is>
          <t>Avaliador_2</t>
        </is>
      </c>
      <c r="H1" s="2" t="inlineStr">
        <is>
          <t>Dupla_Cega_20%</t>
        </is>
      </c>
      <c r="I1" s="2" t="inlineStr">
        <is>
          <t>Escala_Utilizada</t>
        </is>
      </c>
      <c r="J1" s="2" t="inlineStr">
        <is>
          <t>DDQ_B_Score</t>
        </is>
      </c>
      <c r="K1" s="2" t="inlineStr">
        <is>
          <t>CPS_NAID_Score</t>
        </is>
      </c>
      <c r="L1" s="2" t="inlineStr">
        <is>
          <t>NCAPC_Score</t>
        </is>
      </c>
      <c r="M1" s="2" t="inlineStr">
        <is>
          <t>Diagnóstico_Especialista</t>
        </is>
      </c>
      <c r="N1" s="2" t="inlineStr">
        <is>
          <t>Tempo_Sessão_Min</t>
        </is>
      </c>
      <c r="O1" s="2" t="inlineStr">
        <is>
          <t>Ambiente_Padronizado</t>
        </is>
      </c>
      <c r="P1" s="2" t="inlineStr">
        <is>
          <t>Iluminação_Adequada</t>
        </is>
      </c>
      <c r="Q1" s="2" t="inlineStr">
        <is>
          <t>Ruído_Mínimo</t>
        </is>
      </c>
      <c r="R1" s="2" t="inlineStr">
        <is>
          <t>Foto_Autorizada</t>
        </is>
      </c>
      <c r="S1" s="2" t="inlineStr">
        <is>
          <t>Sinais_Alerta</t>
        </is>
      </c>
      <c r="T1" s="2" t="inlineStr">
        <is>
          <t>Urgência_Detectada</t>
        </is>
      </c>
      <c r="U1" s="2" t="inlineStr">
        <is>
          <t>Interrompeu_Avaliação</t>
        </is>
      </c>
      <c r="V1" s="2" t="inlineStr">
        <is>
          <t>Motivo_Interrupção</t>
        </is>
      </c>
      <c r="W1" s="2" t="inlineStr">
        <is>
          <t>Observações</t>
        </is>
      </c>
    </row>
    <row r="2">
      <c r="A2" t="inlineStr">
        <is>
          <t>P001</t>
        </is>
      </c>
      <c r="B2" t="inlineStr">
        <is>
          <t>T0</t>
        </is>
      </c>
      <c r="C2" t="inlineStr">
        <is>
          <t>2026-01-15</t>
        </is>
      </c>
      <c r="D2" t="inlineStr">
        <is>
          <t>09:00</t>
        </is>
      </c>
      <c r="E2" t="inlineStr">
        <is>
          <t>09:25</t>
        </is>
      </c>
      <c r="F2" t="inlineStr">
        <is>
          <t>Dr. Paolo</t>
        </is>
      </c>
      <c r="G2" t="inlineStr">
        <is>
          <t>Enf. Maria</t>
        </is>
      </c>
      <c r="H2" t="inlineStr">
        <is>
          <t>Sim</t>
        </is>
      </c>
      <c r="I2" t="inlineStr">
        <is>
          <t>DDQ-B</t>
        </is>
      </c>
      <c r="J2" t="n">
        <v>8</v>
      </c>
      <c r="K2" t="inlineStr"/>
      <c r="L2" t="inlineStr"/>
      <c r="M2" t="inlineStr">
        <is>
          <t>Positivo</t>
        </is>
      </c>
      <c r="N2" t="n">
        <v>25</v>
      </c>
      <c r="O2" t="inlineStr">
        <is>
          <t>Sim</t>
        </is>
      </c>
      <c r="P2" t="inlineStr">
        <is>
          <t>Sim</t>
        </is>
      </c>
      <c r="Q2" t="inlineStr">
        <is>
          <t>Sim</t>
        </is>
      </c>
      <c r="R2" t="inlineStr">
        <is>
          <t>Sim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/>
      <c r="W2" t="inlineStr">
        <is>
          <t>Colaborativo</t>
        </is>
      </c>
    </row>
    <row r="3">
      <c r="A3" t="inlineStr">
        <is>
          <t>P001</t>
        </is>
      </c>
      <c r="B3" t="inlineStr">
        <is>
          <t>T24-48h</t>
        </is>
      </c>
      <c r="C3" t="inlineStr">
        <is>
          <t>2026-01-17</t>
        </is>
      </c>
      <c r="D3" t="inlineStr">
        <is>
          <t>09:15</t>
        </is>
      </c>
      <c r="E3" t="inlineStr">
        <is>
          <t>09:35</t>
        </is>
      </c>
      <c r="F3" t="inlineStr">
        <is>
          <t>Dr. Paolo</t>
        </is>
      </c>
      <c r="G3" t="inlineStr">
        <is>
          <t>Enf. Maria</t>
        </is>
      </c>
      <c r="H3" t="inlineStr">
        <is>
          <t>Não</t>
        </is>
      </c>
      <c r="I3" t="inlineStr">
        <is>
          <t>DDQ-B</t>
        </is>
      </c>
      <c r="J3" t="n">
        <v>4</v>
      </c>
      <c r="K3" t="inlineStr"/>
      <c r="L3" t="inlineStr"/>
      <c r="M3" t="inlineStr"/>
      <c r="N3" t="n">
        <v>20</v>
      </c>
      <c r="O3" t="inlineStr">
        <is>
          <t>Sim</t>
        </is>
      </c>
      <c r="P3" t="inlineStr">
        <is>
          <t>Sim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/>
      <c r="W3" t="inlineStr">
        <is>
          <t>Melhora notável</t>
        </is>
      </c>
    </row>
    <row r="4">
      <c r="A4" t="inlineStr">
        <is>
          <t>P001</t>
        </is>
      </c>
      <c r="B4" t="inlineStr">
        <is>
          <t>T7</t>
        </is>
      </c>
      <c r="C4" t="inlineStr">
        <is>
          <t>2026-01-22</t>
        </is>
      </c>
      <c r="D4" t="inlineStr">
        <is>
          <t>09:00</t>
        </is>
      </c>
      <c r="E4" t="inlineStr">
        <is>
          <t>09:15</t>
        </is>
      </c>
      <c r="F4" t="inlineStr">
        <is>
          <t>Dr. Paolo</t>
        </is>
      </c>
      <c r="G4" t="inlineStr"/>
      <c r="H4" t="inlineStr">
        <is>
          <t>Não</t>
        </is>
      </c>
      <c r="I4" t="inlineStr">
        <is>
          <t>DDQ-B</t>
        </is>
      </c>
      <c r="J4" t="n">
        <v>2</v>
      </c>
      <c r="K4" t="inlineStr"/>
      <c r="L4" t="inlineStr"/>
      <c r="M4" t="inlineStr"/>
      <c r="N4" t="n">
        <v>15</v>
      </c>
      <c r="O4" t="inlineStr">
        <is>
          <t>Sim</t>
        </is>
      </c>
      <c r="P4" t="inlineStr">
        <is>
          <t>Sim</t>
        </is>
      </c>
      <c r="Q4" t="inlineStr">
        <is>
          <t>Sim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/>
      <c r="W4" t="inlineStr">
        <is>
          <t>Estável</t>
        </is>
      </c>
    </row>
    <row r="5">
      <c r="A5" t="inlineStr">
        <is>
          <t>P002</t>
        </is>
      </c>
      <c r="B5" t="inlineStr">
        <is>
          <t>T0</t>
        </is>
      </c>
      <c r="C5" t="inlineStr">
        <is>
          <t>2026-01-16</t>
        </is>
      </c>
      <c r="D5" t="inlineStr">
        <is>
          <t>10:30</t>
        </is>
      </c>
      <c r="E5" t="inlineStr">
        <is>
          <t>11:00</t>
        </is>
      </c>
      <c r="F5" t="inlineStr">
        <is>
          <t>Dr. Paolo</t>
        </is>
      </c>
      <c r="G5" t="inlineStr">
        <is>
          <t>Enf. Maria</t>
        </is>
      </c>
      <c r="H5" t="inlineStr">
        <is>
          <t>Sim</t>
        </is>
      </c>
      <c r="I5" t="inlineStr">
        <is>
          <t>CPS-NAID</t>
        </is>
      </c>
      <c r="J5" t="inlineStr"/>
      <c r="K5" t="n">
        <v>12</v>
      </c>
      <c r="L5" t="n">
        <v>18</v>
      </c>
      <c r="M5" t="inlineStr">
        <is>
          <t>Positivo</t>
        </is>
      </c>
      <c r="N5" t="n">
        <v>30</v>
      </c>
      <c r="O5" t="inlineStr">
        <is>
          <t>Sim</t>
        </is>
      </c>
      <c r="P5" t="inlineStr">
        <is>
          <t>Sim</t>
        </is>
      </c>
      <c r="Q5" t="inlineStr">
        <is>
          <t>Não</t>
        </is>
      </c>
      <c r="R5" t="inlineStr">
        <is>
          <t>Sim</t>
        </is>
      </c>
      <c r="S5" t="inlineStr">
        <is>
          <t>Não</t>
        </is>
      </c>
      <c r="T5" t="inlineStr">
        <is>
          <t>Não</t>
        </is>
      </c>
      <c r="U5" t="inlineStr">
        <is>
          <t>Sim</t>
        </is>
      </c>
      <c r="V5" t="inlineStr">
        <is>
          <t>Ansiedade</t>
        </is>
      </c>
      <c r="W5" t="inlineStr">
        <is>
          <t>Ansioso inicial</t>
        </is>
      </c>
    </row>
    <row r="6">
      <c r="A6" t="inlineStr">
        <is>
          <t>P002</t>
        </is>
      </c>
      <c r="B6" t="inlineStr">
        <is>
          <t>T24-48h</t>
        </is>
      </c>
      <c r="C6" t="inlineStr">
        <is>
          <t>2026-01-18</t>
        </is>
      </c>
      <c r="D6" t="inlineStr">
        <is>
          <t>10:45</t>
        </is>
      </c>
      <c r="E6" t="inlineStr">
        <is>
          <t>11:07</t>
        </is>
      </c>
      <c r="F6" t="inlineStr">
        <is>
          <t>Enf. Maria</t>
        </is>
      </c>
      <c r="G6" t="inlineStr">
        <is>
          <t>Dr. Paolo</t>
        </is>
      </c>
      <c r="H6" t="inlineStr">
        <is>
          <t>Não</t>
        </is>
      </c>
      <c r="I6" t="inlineStr">
        <is>
          <t>CPS-NAID</t>
        </is>
      </c>
      <c r="J6" t="inlineStr"/>
      <c r="K6" t="n">
        <v>8</v>
      </c>
      <c r="L6" t="n">
        <v>12</v>
      </c>
      <c r="M6" t="inlineStr"/>
      <c r="N6" t="n">
        <v>22</v>
      </c>
      <c r="O6" t="inlineStr">
        <is>
          <t>Sim</t>
        </is>
      </c>
      <c r="P6" t="inlineStr">
        <is>
          <t>Sim</t>
        </is>
      </c>
      <c r="Q6" t="inlineStr">
        <is>
          <t>Sim</t>
        </is>
      </c>
      <c r="R6" t="inlineStr">
        <is>
          <t>Sim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/>
      <c r="W6" t="inlineStr">
        <is>
          <t>Mais calmo</t>
        </is>
      </c>
    </row>
    <row r="7">
      <c r="A7" t="inlineStr">
        <is>
          <t>P003</t>
        </is>
      </c>
      <c r="B7" t="inlineStr">
        <is>
          <t>T0</t>
        </is>
      </c>
      <c r="C7" t="inlineStr">
        <is>
          <t>2026-01-18</t>
        </is>
      </c>
      <c r="D7" t="inlineStr">
        <is>
          <t>14:00</t>
        </is>
      </c>
      <c r="E7" t="inlineStr">
        <is>
          <t>14:28</t>
        </is>
      </c>
      <c r="F7" t="inlineStr">
        <is>
          <t>Dr. Paolo</t>
        </is>
      </c>
      <c r="G7" t="inlineStr">
        <is>
          <t>Aux. João</t>
        </is>
      </c>
      <c r="H7" t="inlineStr">
        <is>
          <t>Não</t>
        </is>
      </c>
      <c r="I7" t="inlineStr">
        <is>
          <t>DDQ-B</t>
        </is>
      </c>
      <c r="J7" t="n">
        <v>6</v>
      </c>
      <c r="K7" t="inlineStr"/>
      <c r="L7" t="inlineStr"/>
      <c r="M7" t="inlineStr">
        <is>
          <t>Positivo</t>
        </is>
      </c>
      <c r="N7" t="n">
        <v>28</v>
      </c>
      <c r="O7" t="inlineStr">
        <is>
          <t>Não</t>
        </is>
      </c>
      <c r="P7" t="inlineStr">
        <is>
          <t>Não</t>
        </is>
      </c>
      <c r="Q7" t="inlineStr">
        <is>
          <t>Sim</t>
        </is>
      </c>
      <c r="R7" t="inlineStr">
        <is>
          <t>Sim</t>
        </is>
      </c>
      <c r="S7" t="inlineStr">
        <is>
          <t>Tumefação leve</t>
        </is>
      </c>
      <c r="T7" t="inlineStr">
        <is>
          <t>Não</t>
        </is>
      </c>
      <c r="U7" t="inlineStr">
        <is>
          <t>Não</t>
        </is>
      </c>
      <c r="V7" t="inlineStr"/>
      <c r="W7" t="inlineStr">
        <is>
          <t>Suspeita abscesso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ID_Paciente</t>
        </is>
      </c>
      <c r="B1" s="3" t="inlineStr">
        <is>
          <t>Escala_Utilizada</t>
        </is>
      </c>
      <c r="C1" s="3" t="inlineStr">
        <is>
          <t>Score_T0</t>
        </is>
      </c>
      <c r="D1" s="3" t="inlineStr">
        <is>
          <t>Score_T24_48h</t>
        </is>
      </c>
      <c r="E1" s="3" t="inlineStr">
        <is>
          <t>Score_T7</t>
        </is>
      </c>
      <c r="F1" s="3" t="inlineStr">
        <is>
          <t>Score_T30</t>
        </is>
      </c>
      <c r="G1" s="3" t="inlineStr">
        <is>
          <t>Variação_%_T0_T24</t>
        </is>
      </c>
      <c r="H1" s="3" t="inlineStr">
        <is>
          <t>Variação_%_T0_T7</t>
        </is>
      </c>
      <c r="I1" s="3" t="inlineStr">
        <is>
          <t>Variação_%_T0_T30</t>
        </is>
      </c>
      <c r="J1" s="3" t="inlineStr">
        <is>
          <t>Classificação_Melhora_T24</t>
        </is>
      </c>
      <c r="K1" s="3" t="inlineStr">
        <is>
          <t>Melhora_≥30%</t>
        </is>
      </c>
      <c r="L1" s="3" t="inlineStr">
        <is>
          <t>Tempo_T0_min</t>
        </is>
      </c>
      <c r="M1" s="3" t="inlineStr">
        <is>
          <t>Tempo_T24_48h_min</t>
        </is>
      </c>
      <c r="N1" s="3" t="inlineStr">
        <is>
          <t>Tempo_T7_min</t>
        </is>
      </c>
      <c r="O1" s="3" t="inlineStr">
        <is>
          <t>Tempo_Total_min</t>
        </is>
      </c>
      <c r="P1" s="3" t="inlineStr">
        <is>
          <t>Tempo_Médio_Sessão</t>
        </is>
      </c>
      <c r="Q1" s="3" t="inlineStr">
        <is>
          <t>Tempo_Na_Meta</t>
        </is>
      </c>
      <c r="R1" s="3" t="inlineStr">
        <is>
          <t>Conforto_1_5</t>
        </is>
      </c>
      <c r="S1" s="3" t="inlineStr">
        <is>
          <t>Facilidade_1_5</t>
        </is>
      </c>
      <c r="T1" s="3" t="inlineStr">
        <is>
          <t>Utilidade_1_5</t>
        </is>
      </c>
      <c r="U1" s="3" t="inlineStr">
        <is>
          <t>Satisfação_Média</t>
        </is>
      </c>
      <c r="V1" s="3" t="inlineStr">
        <is>
          <t>Meta_Satisfação_≥4</t>
        </is>
      </c>
      <c r="W1" s="3" t="inlineStr">
        <is>
          <t>Custo_Total_R$</t>
        </is>
      </c>
      <c r="X1" s="3" t="inlineStr">
        <is>
          <t>Custo_Por_Ponto_Melhora</t>
        </is>
      </c>
      <c r="Y1" s="3" t="inlineStr">
        <is>
          <t>Custo_Para_Melhora_≥30%</t>
        </is>
      </c>
      <c r="Z1" s="3" t="inlineStr">
        <is>
          <t>Meta_Custo_≤R$50</t>
        </is>
      </c>
    </row>
    <row r="2">
      <c r="A2" t="inlineStr">
        <is>
          <t>P001</t>
        </is>
      </c>
      <c r="B2" t="inlineStr">
        <is>
          <t>DDQ-B</t>
        </is>
      </c>
      <c r="C2" t="n">
        <v>8</v>
      </c>
      <c r="D2" t="n">
        <v>4</v>
      </c>
      <c r="E2" t="n">
        <v>2</v>
      </c>
      <c r="G2">
        <f>IF(AND(C2&lt;&gt;"",D2&lt;&gt;""),(C2-D2)/C2*100,"")</f>
        <v/>
      </c>
      <c r="H2">
        <f>IF(AND(C2&lt;&gt;"",E2&lt;&gt;""),(C2-E2)/C2*100,"")</f>
        <v/>
      </c>
      <c r="I2">
        <f>IF(AND(C2&lt;&gt;"",F2&lt;&gt;""),(C2-F2)/C2*100,"")</f>
        <v/>
      </c>
      <c r="J2">
        <f>IF(G2="","",IF(G2&gt;=50,"Substancial (≥50%)",IF(G2&gt;=30,"Moderada (≥30%)",IF(G2&gt;=10,"Mínima (10-29%)","Sem melhora (&lt;10%)"))))</f>
        <v/>
      </c>
      <c r="K2">
        <f>IF(G2="","",IF(G2&gt;=30,"Sim","Não"))</f>
        <v/>
      </c>
      <c r="L2" t="n">
        <v>25</v>
      </c>
      <c r="M2" t="n">
        <v>20</v>
      </c>
      <c r="N2" t="n">
        <v>15</v>
      </c>
      <c r="O2">
        <f>L2+M2+N2</f>
        <v/>
      </c>
      <c r="P2">
        <f>IF(O2&lt;&gt;"",O2/COUNTA(L2:N2),"")</f>
        <v/>
      </c>
      <c r="Q2">
        <f>IF(P2="","",IF(AND(P2&gt;=15,P2&lt;=30),"Sim","Não"))</f>
        <v/>
      </c>
      <c r="R2" t="n">
        <v>4</v>
      </c>
      <c r="S2" t="n">
        <v>5</v>
      </c>
      <c r="T2" t="n">
        <v>5</v>
      </c>
      <c r="U2">
        <f>IF(AND(R2&lt;&gt;"",S2&lt;&gt;"",T2&lt;&gt;""),(R2+S2+T2)/3,"")</f>
        <v/>
      </c>
      <c r="V2">
        <f>IF(U2="","",IF(U2&gt;=4,"Sim","Não"))</f>
        <v/>
      </c>
      <c r="W2" t="n">
        <v>110</v>
      </c>
      <c r="X2">
        <f>IF(AND(C2&lt;&gt;"",D2&lt;&gt;"",W2&lt;&gt;"",(C2-D2)&gt;0),W2/(C2-D2),"")</f>
        <v/>
      </c>
      <c r="Y2">
        <f>IF(K2="Sim",W2,"")</f>
        <v/>
      </c>
      <c r="Z2">
        <f>IF(Y2="","",IF(Y2&lt;=50,"Sim","Não"))</f>
        <v/>
      </c>
    </row>
    <row r="3">
      <c r="A3" t="inlineStr">
        <is>
          <t>P002</t>
        </is>
      </c>
      <c r="B3" t="inlineStr">
        <is>
          <t>CPS-NAID</t>
        </is>
      </c>
      <c r="C3" t="n">
        <v>12</v>
      </c>
      <c r="D3" t="n">
        <v>8</v>
      </c>
      <c r="G3">
        <f>IF(AND(C3&lt;&gt;"",D3&lt;&gt;""),(C3-D3)/C3*100,"")</f>
        <v/>
      </c>
      <c r="H3">
        <f>IF(AND(C3&lt;&gt;"",E3&lt;&gt;""),(C3-E3)/C3*100,"")</f>
        <v/>
      </c>
      <c r="I3">
        <f>IF(AND(C3&lt;&gt;"",F3&lt;&gt;""),(C3-F3)/C3*100,"")</f>
        <v/>
      </c>
      <c r="J3">
        <f>IF(G3="","",IF(G3&gt;=50,"Substancial (≥50%)",IF(G3&gt;=30,"Moderada (≥30%)",IF(G3&gt;=10,"Mínima (10-29%)","Sem melhora (&lt;10%)"))))</f>
        <v/>
      </c>
      <c r="K3">
        <f>IF(G3="","",IF(G3&gt;=30,"Sim","Não"))</f>
        <v/>
      </c>
      <c r="L3" t="n">
        <v>30</v>
      </c>
      <c r="M3" t="n">
        <v>22</v>
      </c>
      <c r="O3">
        <f>L3+M3+N3</f>
        <v/>
      </c>
      <c r="P3">
        <f>IF(O3&lt;&gt;"",O3/COUNTA(L3:N3),"")</f>
        <v/>
      </c>
      <c r="Q3">
        <f>IF(P3="","",IF(AND(P3&gt;=15,P3&lt;=30),"Sim","Não"))</f>
        <v/>
      </c>
      <c r="R3" t="n">
        <v>5</v>
      </c>
      <c r="S3" t="n">
        <v>4</v>
      </c>
      <c r="T3" t="n">
        <v>5</v>
      </c>
      <c r="U3">
        <f>IF(AND(R3&lt;&gt;"",S3&lt;&gt;"",T3&lt;&gt;""),(R3+S3+T3)/3,"")</f>
        <v/>
      </c>
      <c r="V3">
        <f>IF(U3="","",IF(U3&gt;=4,"Sim","Não"))</f>
        <v/>
      </c>
      <c r="W3" t="n">
        <v>129</v>
      </c>
      <c r="X3">
        <f>IF(AND(C3&lt;&gt;"",D3&lt;&gt;"",W3&lt;&gt;"",(C3-D3)&gt;0),W3/(C3-D3),"")</f>
        <v/>
      </c>
      <c r="Y3">
        <f>IF(K3="Sim",W3,"")</f>
        <v/>
      </c>
      <c r="Z3">
        <f>IF(Y3="","",IF(Y3&lt;=50,"Sim","Não"))</f>
        <v/>
      </c>
    </row>
    <row r="4">
      <c r="A4" t="inlineStr">
        <is>
          <t>P003</t>
        </is>
      </c>
      <c r="B4" t="inlineStr">
        <is>
          <t>DDQ-B</t>
        </is>
      </c>
      <c r="C4" t="n">
        <v>6</v>
      </c>
      <c r="D4" t="n">
        <v>3</v>
      </c>
      <c r="G4">
        <f>IF(AND(C4&lt;&gt;"",D4&lt;&gt;""),(C4-D4)/C4*100,"")</f>
        <v/>
      </c>
      <c r="H4">
        <f>IF(AND(C4&lt;&gt;"",E4&lt;&gt;""),(C4-E4)/C4*100,"")</f>
        <v/>
      </c>
      <c r="I4">
        <f>IF(AND(C4&lt;&gt;"",F4&lt;&gt;""),(C4-F4)/C4*100,"")</f>
        <v/>
      </c>
      <c r="J4">
        <f>IF(G4="","",IF(G4&gt;=50,"Substancial (≥50%)",IF(G4&gt;=30,"Moderada (≥30%)",IF(G4&gt;=10,"Mínima (10-29%)","Sem melhora (&lt;10%)"))))</f>
        <v/>
      </c>
      <c r="K4">
        <f>IF(G4="","",IF(G4&gt;=30,"Sim","Não"))</f>
        <v/>
      </c>
      <c r="L4" t="n">
        <v>28</v>
      </c>
      <c r="M4" t="n">
        <v>18</v>
      </c>
      <c r="O4">
        <f>L4+M4+N4</f>
        <v/>
      </c>
      <c r="P4">
        <f>IF(O4&lt;&gt;"",O4/COUNTA(L4:N4),"")</f>
        <v/>
      </c>
      <c r="Q4">
        <f>IF(P4="","",IF(AND(P4&gt;=15,P4&lt;=30),"Sim","Não"))</f>
        <v/>
      </c>
      <c r="R4" t="n">
        <v>3</v>
      </c>
      <c r="S4" t="n">
        <v>4</v>
      </c>
      <c r="T4" t="n">
        <v>4</v>
      </c>
      <c r="U4">
        <f>IF(AND(R4&lt;&gt;"",S4&lt;&gt;"",T4&lt;&gt;""),(R4+S4+T4)/3,"")</f>
        <v/>
      </c>
      <c r="V4">
        <f>IF(U4="","",IF(U4&gt;=4,"Sim","Não"))</f>
        <v/>
      </c>
      <c r="W4" t="n">
        <v>114</v>
      </c>
      <c r="X4">
        <f>IF(AND(C4&lt;&gt;"",D4&lt;&gt;"",W4&lt;&gt;"",(C4-D4)&gt;0),W4/(C4-D4),"")</f>
        <v/>
      </c>
      <c r="Y4">
        <f>IF(K4="Sim",W4,"")</f>
        <v/>
      </c>
      <c r="Z4">
        <f>IF(Y4="","",IF(Y4&lt;=50,"Sim","Não"))</f>
        <v/>
      </c>
    </row>
    <row r="5">
      <c r="A5" t="inlineStr">
        <is>
          <t>P004</t>
        </is>
      </c>
      <c r="B5" t="inlineStr">
        <is>
          <t>DDQ-B</t>
        </is>
      </c>
      <c r="C5" t="n">
        <v>7</v>
      </c>
      <c r="D5" t="n">
        <v>2</v>
      </c>
      <c r="G5">
        <f>IF(AND(C5&lt;&gt;"",D5&lt;&gt;""),(C5-D5)/C5*100,"")</f>
        <v/>
      </c>
      <c r="H5">
        <f>IF(AND(C5&lt;&gt;"",E5&lt;&gt;""),(C5-E5)/C5*100,"")</f>
        <v/>
      </c>
      <c r="I5">
        <f>IF(AND(C5&lt;&gt;"",F5&lt;&gt;""),(C5-F5)/C5*100,"")</f>
        <v/>
      </c>
      <c r="J5">
        <f>IF(G5="","",IF(G5&gt;=50,"Substancial (≥50%)",IF(G5&gt;=30,"Moderada (≥30%)",IF(G5&gt;=10,"Mínima (10-29%)","Sem melhora (&lt;10%)"))))</f>
        <v/>
      </c>
      <c r="K5">
        <f>IF(G5="","",IF(G5&gt;=30,"Sim","Não"))</f>
        <v/>
      </c>
      <c r="L5" t="n">
        <v>22</v>
      </c>
      <c r="M5" t="n">
        <v>18</v>
      </c>
      <c r="O5">
        <f>L5+M5+N5</f>
        <v/>
      </c>
      <c r="P5">
        <f>IF(O5&lt;&gt;"",O5/COUNTA(L5:N5),"")</f>
        <v/>
      </c>
      <c r="Q5">
        <f>IF(P5="","",IF(AND(P5&gt;=15,P5&lt;=30),"Sim","Não"))</f>
        <v/>
      </c>
      <c r="R5" t="n">
        <v>4</v>
      </c>
      <c r="S5" t="n">
        <v>5</v>
      </c>
      <c r="T5" t="n">
        <v>4</v>
      </c>
      <c r="U5">
        <f>IF(AND(R5&lt;&gt;"",S5&lt;&gt;"",T5&lt;&gt;""),(R5+S5+T5)/3,"")</f>
        <v/>
      </c>
      <c r="V5">
        <f>IF(U5="","",IF(U5&gt;=4,"Sim","Não"))</f>
        <v/>
      </c>
      <c r="W5" t="n">
        <v>98</v>
      </c>
      <c r="X5">
        <f>IF(AND(C5&lt;&gt;"",D5&lt;&gt;"",W5&lt;&gt;"",(C5-D5)&gt;0),W5/(C5-D5),"")</f>
        <v/>
      </c>
      <c r="Y5">
        <f>IF(K5="Sim",W5,"")</f>
        <v/>
      </c>
      <c r="Z5">
        <f>IF(Y5="","",IF(Y5&lt;=50,"Sim","Não"))</f>
        <v/>
      </c>
    </row>
    <row r="6">
      <c r="A6" t="inlineStr">
        <is>
          <t>P005</t>
        </is>
      </c>
      <c r="B6" t="inlineStr">
        <is>
          <t>CPS-NAID</t>
        </is>
      </c>
      <c r="C6" t="n">
        <v>10</v>
      </c>
      <c r="D6" t="n">
        <v>7</v>
      </c>
      <c r="G6">
        <f>IF(AND(C6&lt;&gt;"",D6&lt;&gt;""),(C6-D6)/C6*100,"")</f>
        <v/>
      </c>
      <c r="H6">
        <f>IF(AND(C6&lt;&gt;"",E6&lt;&gt;""),(C6-E6)/C6*100,"")</f>
        <v/>
      </c>
      <c r="I6">
        <f>IF(AND(C6&lt;&gt;"",F6&lt;&gt;""),(C6-F6)/C6*100,"")</f>
        <v/>
      </c>
      <c r="J6">
        <f>IF(G6="","",IF(G6&gt;=50,"Substancial (≥50%)",IF(G6&gt;=30,"Moderada (≥30%)",IF(G6&gt;=10,"Mínima (10-29%)","Sem melhora (&lt;10%)"))))</f>
        <v/>
      </c>
      <c r="K6">
        <f>IF(G6="","",IF(G6&gt;=30,"Sim","Não"))</f>
        <v/>
      </c>
      <c r="L6" t="n">
        <v>26</v>
      </c>
      <c r="M6" t="n">
        <v>20</v>
      </c>
      <c r="O6">
        <f>L6+M6+N6</f>
        <v/>
      </c>
      <c r="P6">
        <f>IF(O6&lt;&gt;"",O6/COUNTA(L6:N6),"")</f>
        <v/>
      </c>
      <c r="Q6">
        <f>IF(P6="","",IF(AND(P6&gt;=15,P6&lt;=30),"Sim","Não"))</f>
        <v/>
      </c>
      <c r="R6" t="n">
        <v>5</v>
      </c>
      <c r="S6" t="n">
        <v>4</v>
      </c>
      <c r="T6" t="n">
        <v>5</v>
      </c>
      <c r="U6">
        <f>IF(AND(R6&lt;&gt;"",S6&lt;&gt;"",T6&lt;&gt;""),(R6+S6+T6)/3,"")</f>
        <v/>
      </c>
      <c r="V6">
        <f>IF(U6="","",IF(U6&gt;=4,"Sim","Não"))</f>
        <v/>
      </c>
      <c r="W6" t="n">
        <v>113</v>
      </c>
      <c r="X6">
        <f>IF(AND(C6&lt;&gt;"",D6&lt;&gt;"",W6&lt;&gt;"",(C6-D6)&gt;0),W6/(C6-D6),"")</f>
        <v/>
      </c>
      <c r="Y6">
        <f>IF(K6="Sim",W6,"")</f>
        <v/>
      </c>
      <c r="Z6">
        <f>IF(Y6="","",IF(Y6&lt;=50,"Sim","Não"))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ID_Paciente</t>
        </is>
      </c>
      <c r="B1" s="4" t="inlineStr">
        <is>
          <t>Escala</t>
        </is>
      </c>
      <c r="C1" s="4" t="inlineStr">
        <is>
          <t>Avaliador_1_Nome</t>
        </is>
      </c>
      <c r="D1" s="4" t="inlineStr">
        <is>
          <t>Avaliador_2_Nome</t>
        </is>
      </c>
      <c r="E1" s="4" t="inlineStr">
        <is>
          <t>Score_Avaliador_1</t>
        </is>
      </c>
      <c r="F1" s="4" t="inlineStr">
        <is>
          <t>Score_Avaliador_2</t>
        </is>
      </c>
      <c r="G1" s="4" t="inlineStr">
        <is>
          <t>Diferença_Absoluta</t>
        </is>
      </c>
      <c r="H1" s="4" t="inlineStr">
        <is>
          <t>Diferença_Percentual</t>
        </is>
      </c>
      <c r="I1" s="4" t="inlineStr">
        <is>
          <t>Concordância_Perfeita</t>
        </is>
      </c>
      <c r="J1" s="4" t="inlineStr">
        <is>
          <t>Concordância_≤1pt</t>
        </is>
      </c>
      <c r="K1" s="4" t="inlineStr">
        <is>
          <t>Média_Scores</t>
        </is>
      </c>
      <c r="L1" s="4" t="inlineStr">
        <is>
          <t>ICC_Estimado</t>
        </is>
      </c>
      <c r="M1" s="4" t="inlineStr">
        <is>
          <t>Qualidade_Concordância</t>
        </is>
      </c>
    </row>
    <row r="2">
      <c r="A2" t="inlineStr">
        <is>
          <t>P001</t>
        </is>
      </c>
      <c r="B2" t="inlineStr">
        <is>
          <t>DDQ-B</t>
        </is>
      </c>
      <c r="C2" t="inlineStr">
        <is>
          <t>Dr. Paolo</t>
        </is>
      </c>
      <c r="D2" t="inlineStr">
        <is>
          <t>Enf. Maria</t>
        </is>
      </c>
      <c r="E2" t="n">
        <v>8</v>
      </c>
      <c r="F2" t="n">
        <v>7</v>
      </c>
      <c r="G2">
        <f>ABS(E2-F2)</f>
        <v/>
      </c>
      <c r="H2">
        <f>IF(E2&lt;&gt;0,G2/E2*100,"")</f>
        <v/>
      </c>
      <c r="I2">
        <f>IF(G2=0,"Sim","Não")</f>
        <v/>
      </c>
      <c r="J2">
        <f>IF(G2&lt;=1,"Sim","Não")</f>
        <v/>
      </c>
      <c r="K2">
        <f>(E2+F2)/2</f>
        <v/>
      </c>
      <c r="L2" t="n">
        <v>0.89</v>
      </c>
      <c r="M2">
        <f>IF(L2&gt;=0.90,"Excelente",IF(L2&gt;=0.80,"Boa",IF(L2&gt;=0.70,"Moderada","Insuficiente")))</f>
        <v/>
      </c>
    </row>
    <row r="3">
      <c r="A3" t="inlineStr">
        <is>
          <t>P002</t>
        </is>
      </c>
      <c r="B3" t="inlineStr">
        <is>
          <t>CPS-NAID</t>
        </is>
      </c>
      <c r="C3" t="inlineStr">
        <is>
          <t>Dr. Paolo</t>
        </is>
      </c>
      <c r="D3" t="inlineStr">
        <is>
          <t>Enf. Maria</t>
        </is>
      </c>
      <c r="E3" t="n">
        <v>12</v>
      </c>
      <c r="F3" t="n">
        <v>11</v>
      </c>
      <c r="G3">
        <f>ABS(E3-F3)</f>
        <v/>
      </c>
      <c r="H3">
        <f>IF(E3&lt;&gt;0,G3/E3*100,"")</f>
        <v/>
      </c>
      <c r="I3">
        <f>IF(G3=0,"Sim","Não")</f>
        <v/>
      </c>
      <c r="J3">
        <f>IF(G3&lt;=1,"Sim","Não")</f>
        <v/>
      </c>
      <c r="K3">
        <f>(E3+F3)/2</f>
        <v/>
      </c>
      <c r="L3" t="n">
        <v>0.89</v>
      </c>
      <c r="M3">
        <f>IF(L3&gt;=0.90,"Excelente",IF(L3&gt;=0.80,"Boa",IF(L3&gt;=0.70,"Moderada","Insuficiente")))</f>
        <v/>
      </c>
    </row>
    <row r="4">
      <c r="A4" t="inlineStr">
        <is>
          <t>P003</t>
        </is>
      </c>
      <c r="B4" t="inlineStr">
        <is>
          <t>DDQ-B</t>
        </is>
      </c>
      <c r="C4" t="inlineStr">
        <is>
          <t>Dr. Paolo</t>
        </is>
      </c>
      <c r="D4" t="inlineStr">
        <is>
          <t>Aux. João</t>
        </is>
      </c>
      <c r="E4" t="n">
        <v>6</v>
      </c>
      <c r="F4" t="n">
        <v>5</v>
      </c>
      <c r="G4">
        <f>ABS(E4-F4)</f>
        <v/>
      </c>
      <c r="H4">
        <f>IF(E4&lt;&gt;0,G4/E4*100,"")</f>
        <v/>
      </c>
      <c r="I4">
        <f>IF(G4=0,"Sim","Não")</f>
        <v/>
      </c>
      <c r="J4">
        <f>IF(G4&lt;=1,"Sim","Não")</f>
        <v/>
      </c>
      <c r="K4">
        <f>(E4+F4)/2</f>
        <v/>
      </c>
      <c r="L4" t="n">
        <v>0.89</v>
      </c>
      <c r="M4">
        <f>IF(L4&gt;=0.90,"Excelente",IF(L4&gt;=0.80,"Boa",IF(L4&gt;=0.70,"Moderada","Insuficiente")))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ID_Paciente</t>
        </is>
      </c>
      <c r="B1" s="5" t="inlineStr">
        <is>
          <t>Diagnóstico_Especialista</t>
        </is>
      </c>
      <c r="C1" s="5" t="inlineStr">
        <is>
          <t>Resultado_Protocolo</t>
        </is>
      </c>
      <c r="D1" s="5" t="inlineStr">
        <is>
          <t>Classificação</t>
        </is>
      </c>
      <c r="E1" s="5" t="inlineStr">
        <is>
          <t>TP</t>
        </is>
      </c>
      <c r="F1" s="5" t="inlineStr">
        <is>
          <t>FP</t>
        </is>
      </c>
      <c r="G1" s="5" t="inlineStr">
        <is>
          <t>TN</t>
        </is>
      </c>
      <c r="H1" s="5" t="inlineStr">
        <is>
          <t>FN</t>
        </is>
      </c>
    </row>
    <row r="2">
      <c r="A2" t="inlineStr">
        <is>
          <t>P001</t>
        </is>
      </c>
      <c r="B2" t="inlineStr">
        <is>
          <t>Positivo</t>
        </is>
      </c>
      <c r="C2" t="inlineStr">
        <is>
          <t>Positivo</t>
        </is>
      </c>
      <c r="D2">
        <f>IF(AND(B2="Positivo",C2="Positivo"),"TP",IF(AND(B2="Negativo",C2="Positivo"),"FP",IF(AND(B2="Negativo",C2="Negativo"),"TN","FN")))</f>
        <v/>
      </c>
      <c r="E2">
        <f>IF(D2="TP",1,0)</f>
        <v/>
      </c>
      <c r="F2">
        <f>IF(D2="FP",1,0)</f>
        <v/>
      </c>
      <c r="G2">
        <f>IF(D2="TN",1,0)</f>
        <v/>
      </c>
      <c r="H2">
        <f>IF(D2="FN",1,0)</f>
        <v/>
      </c>
    </row>
    <row r="3">
      <c r="A3" t="inlineStr">
        <is>
          <t>P002</t>
        </is>
      </c>
      <c r="B3" t="inlineStr">
        <is>
          <t>Positivo</t>
        </is>
      </c>
      <c r="C3" t="inlineStr">
        <is>
          <t>Positivo</t>
        </is>
      </c>
      <c r="D3">
        <f>IF(AND(B3="Positivo",C3="Positivo"),"TP",IF(AND(B3="Negativo",C3="Positivo"),"FP",IF(AND(B3="Negativo",C3="Negativo"),"TN","FN")))</f>
        <v/>
      </c>
      <c r="E3">
        <f>IF(D3="TP",1,0)</f>
        <v/>
      </c>
      <c r="F3">
        <f>IF(D3="FP",1,0)</f>
        <v/>
      </c>
      <c r="G3">
        <f>IF(D3="TN",1,0)</f>
        <v/>
      </c>
      <c r="H3">
        <f>IF(D3="FN",1,0)</f>
        <v/>
      </c>
    </row>
    <row r="4">
      <c r="A4" t="inlineStr">
        <is>
          <t>P003</t>
        </is>
      </c>
      <c r="B4" t="inlineStr">
        <is>
          <t>Positivo</t>
        </is>
      </c>
      <c r="C4" t="inlineStr">
        <is>
          <t>Positivo</t>
        </is>
      </c>
      <c r="D4">
        <f>IF(AND(B4="Positivo",C4="Positivo"),"TP",IF(AND(B4="Negativo",C4="Positivo"),"FP",IF(AND(B4="Negativo",C4="Negativo"),"TN","FN")))</f>
        <v/>
      </c>
      <c r="E4">
        <f>IF(D4="TP",1,0)</f>
        <v/>
      </c>
      <c r="F4">
        <f>IF(D4="FP",1,0)</f>
        <v/>
      </c>
      <c r="G4">
        <f>IF(D4="TN",1,0)</f>
        <v/>
      </c>
      <c r="H4">
        <f>IF(D4="FN",1,0)</f>
        <v/>
      </c>
    </row>
    <row r="7">
      <c r="A7" s="6" t="inlineStr">
        <is>
          <t>RESUMO MATRIZ DE CONFUSÃO</t>
        </is>
      </c>
    </row>
    <row r="8">
      <c r="A8" t="inlineStr">
        <is>
          <t>Total TP</t>
        </is>
      </c>
      <c r="B8">
        <f>SUM(E:E)</f>
        <v/>
      </c>
    </row>
    <row r="9">
      <c r="A9" t="inlineStr">
        <is>
          <t>Total FP</t>
        </is>
      </c>
      <c r="B9">
        <f>SUM(F:F)</f>
        <v/>
      </c>
    </row>
    <row r="10">
      <c r="A10" t="inlineStr">
        <is>
          <t>Total TN</t>
        </is>
      </c>
      <c r="B10">
        <f>SUM(G:G)</f>
        <v/>
      </c>
    </row>
    <row r="11">
      <c r="A11" t="inlineStr">
        <is>
          <t>Total FN</t>
        </is>
      </c>
      <c r="B11">
        <f>SUM(H:H)</f>
        <v/>
      </c>
    </row>
    <row r="13">
      <c r="A13" t="inlineStr">
        <is>
          <t>Sensibilidade (%)</t>
        </is>
      </c>
      <c r="B13">
        <f>IF((B8+B11)&gt;0,B8/(B8+B11)*100,"")</f>
        <v/>
      </c>
    </row>
    <row r="14">
      <c r="A14" t="inlineStr">
        <is>
          <t>Especificidade (%)</t>
        </is>
      </c>
      <c r="B14">
        <f>IF((B9+B10)&gt;0,B10/(B9+B10)*100,"")</f>
        <v/>
      </c>
    </row>
    <row r="15">
      <c r="A15" t="inlineStr">
        <is>
          <t>VPP (%)</t>
        </is>
      </c>
      <c r="B15">
        <f>IF((B8+B9)&gt;0,B8/(B8+B9)*100,"")</f>
        <v/>
      </c>
    </row>
    <row r="16">
      <c r="A16" t="inlineStr">
        <is>
          <t>VPN (%)</t>
        </is>
      </c>
      <c r="B16">
        <f>IF((B10+B11)&gt;0,B10/(B10+B11)*100,"")</f>
        <v/>
      </c>
    </row>
    <row r="17">
      <c r="A17" t="inlineStr">
        <is>
          <t>Acurácia (%)</t>
        </is>
      </c>
      <c r="B17">
        <f>IF((B8+B9+B10+B11)&gt;0,(B8+B10)/(B8+B9+B10+B11)*100,"")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ID_Paciente</t>
        </is>
      </c>
      <c r="B1" s="7" t="inlineStr">
        <is>
          <t>Data_Feedback</t>
        </is>
      </c>
      <c r="C1" s="7" t="inlineStr">
        <is>
          <t>Nome_Respondente</t>
        </is>
      </c>
      <c r="D1" s="7" t="inlineStr">
        <is>
          <t>Parentesco</t>
        </is>
      </c>
      <c r="E1" s="7" t="inlineStr">
        <is>
          <t>Conforto_Paciente_1_5</t>
        </is>
      </c>
      <c r="F1" s="7" t="inlineStr">
        <is>
          <t>Facilidade_Cuidador_1_5</t>
        </is>
      </c>
      <c r="G1" s="7" t="inlineStr">
        <is>
          <t>Utilidade_Percebida_1_5</t>
        </is>
      </c>
      <c r="H1" s="7" t="inlineStr">
        <is>
          <t>Clareza_Instruções_1_5</t>
        </is>
      </c>
      <c r="I1" s="7" t="inlineStr">
        <is>
          <t>Tempo_Adequado_1_5</t>
        </is>
      </c>
      <c r="J1" s="7" t="inlineStr">
        <is>
          <t>Satisfação_Geral_1_5</t>
        </is>
      </c>
      <c r="K1" s="7" t="inlineStr">
        <is>
          <t>Recomendaria_Protocolo</t>
        </is>
      </c>
      <c r="L1" s="7" t="inlineStr">
        <is>
          <t>Principal_Benefício</t>
        </is>
      </c>
      <c r="M1" s="7" t="inlineStr">
        <is>
          <t>Principal_Dificuldade</t>
        </is>
      </c>
      <c r="N1" s="7" t="inlineStr">
        <is>
          <t>Sugestões_Melhoria</t>
        </is>
      </c>
      <c r="O1" s="7" t="inlineStr">
        <is>
          <t>Comentário_Qualitativo</t>
        </is>
      </c>
    </row>
    <row r="2">
      <c r="A2" t="inlineStr">
        <is>
          <t>P001</t>
        </is>
      </c>
      <c r="B2" t="inlineStr">
        <is>
          <t>2026-01-22</t>
        </is>
      </c>
      <c r="C2" t="inlineStr">
        <is>
          <t>Maria Silva</t>
        </is>
      </c>
      <c r="D2" t="inlineStr">
        <is>
          <t>Mãe</t>
        </is>
      </c>
      <c r="E2" t="n">
        <v>4</v>
      </c>
      <c r="F2" t="n">
        <v>5</v>
      </c>
      <c r="G2" t="n">
        <v>5</v>
      </c>
      <c r="H2" t="n">
        <v>5</v>
      </c>
      <c r="I2" t="n">
        <v>4</v>
      </c>
      <c r="J2" t="n">
        <v>5</v>
      </c>
      <c r="K2" t="inlineStr">
        <is>
          <t>Sim</t>
        </is>
      </c>
      <c r="L2" t="inlineStr">
        <is>
          <t>Detectou dor rapidamente</t>
        </is>
      </c>
      <c r="M2" t="inlineStr">
        <is>
          <t>Nenhuma</t>
        </is>
      </c>
      <c r="N2" t="inlineStr">
        <is>
          <t>Nenhuma</t>
        </is>
      </c>
      <c r="O2" t="inlineStr">
        <is>
          <t>Muito útil, notamos melhora rápida</t>
        </is>
      </c>
    </row>
    <row r="3">
      <c r="A3" t="inlineStr">
        <is>
          <t>P002</t>
        </is>
      </c>
      <c r="B3" t="inlineStr">
        <is>
          <t>2026-01-23</t>
        </is>
      </c>
      <c r="C3" t="inlineStr">
        <is>
          <t>João Santos</t>
        </is>
      </c>
      <c r="D3" t="inlineStr">
        <is>
          <t>Pai</t>
        </is>
      </c>
      <c r="E3" t="n">
        <v>5</v>
      </c>
      <c r="F3" t="n">
        <v>4</v>
      </c>
      <c r="G3" t="n">
        <v>5</v>
      </c>
      <c r="H3" t="n">
        <v>4</v>
      </c>
      <c r="I3" t="n">
        <v>4</v>
      </c>
      <c r="J3" t="n">
        <v>5</v>
      </c>
      <c r="K3" t="inlineStr">
        <is>
          <t>Sim</t>
        </is>
      </c>
      <c r="L3" t="inlineStr">
        <is>
          <t>Processo muito claro</t>
        </is>
      </c>
      <c r="M3" t="inlineStr">
        <is>
          <t>Paciente ansioso inicial</t>
        </is>
      </c>
      <c r="N3" t="inlineStr">
        <is>
          <t>Música relaxante</t>
        </is>
      </c>
      <c r="O3" t="inlineStr">
        <is>
          <t>Processo claro e respeitoso</t>
        </is>
      </c>
    </row>
    <row r="4">
      <c r="A4" t="inlineStr">
        <is>
          <t>P003</t>
        </is>
      </c>
      <c r="B4" t="inlineStr">
        <is>
          <t>2026-01-25</t>
        </is>
      </c>
      <c r="C4" t="inlineStr">
        <is>
          <t>Ana Costa</t>
        </is>
      </c>
      <c r="D4" t="inlineStr">
        <is>
          <t>Mãe</t>
        </is>
      </c>
      <c r="E4" t="n">
        <v>3</v>
      </c>
      <c r="F4" t="n">
        <v>4</v>
      </c>
      <c r="G4" t="n">
        <v>4</v>
      </c>
      <c r="H4" t="n">
        <v>5</v>
      </c>
      <c r="I4" t="n">
        <v>3</v>
      </c>
      <c r="J4" t="n">
        <v>4</v>
      </c>
      <c r="K4" t="inlineStr">
        <is>
          <t>Sim</t>
        </is>
      </c>
      <c r="L4" t="inlineStr">
        <is>
          <t>Profissionais gentis</t>
        </is>
      </c>
      <c r="M4" t="inlineStr">
        <is>
          <t>Ambiente ruidoso</t>
        </is>
      </c>
      <c r="N4" t="inlineStr">
        <is>
          <t>Melhor isolamento acústico</t>
        </is>
      </c>
      <c r="O4" t="inlineStr">
        <is>
          <t>Um pouco longo, mas eficaz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MÉTRICA</t>
        </is>
      </c>
      <c r="B1" s="8" t="inlineStr">
        <is>
          <t>VALOR_CALCULADO</t>
        </is>
      </c>
      <c r="C1" s="8" t="inlineStr">
        <is>
          <t>META_PROTOCOLO</t>
        </is>
      </c>
      <c r="D1" s="8" t="inlineStr">
        <is>
          <t>STATUS</t>
        </is>
      </c>
    </row>
    <row r="2">
      <c r="A2" t="inlineStr">
        <is>
          <t>N° Total de Pacientes</t>
        </is>
      </c>
      <c r="B2">
        <f>COUNTA(Pacientes!A2:A50)</f>
        <v/>
      </c>
      <c r="C2" t="inlineStr">
        <is>
          <t>20-50</t>
        </is>
      </c>
      <c r="D2">
        <f>IF(B2&lt;20,"❌ Insuficiente",IF(B2&gt;50,"⚠️ Excesso","✅ Adequado"))</f>
        <v/>
      </c>
    </row>
    <row r="3">
      <c r="A3" t="inlineStr">
        <is>
          <t>Idade Média (anos)</t>
        </is>
      </c>
      <c r="B3">
        <f>AVERAGE(Pacientes!D2:D50)</f>
        <v/>
      </c>
      <c r="C3" t="inlineStr">
        <is>
          <t>N/A</t>
        </is>
      </c>
      <c r="D3" t="inlineStr">
        <is>
          <t>"📊 Informativo"</t>
        </is>
      </c>
    </row>
    <row r="4">
      <c r="A4" t="inlineStr">
        <is>
          <t>Taxa Melhora ≥30%</t>
        </is>
      </c>
      <c r="B4">
        <f>COUNTIFS(Cálculos!K2:K50,"Sim")/COUNTIFS(Cálculos!K2:K50,"&lt;&gt;")*100</f>
        <v/>
      </c>
      <c r="C4" t="inlineStr">
        <is>
          <t>≥80%</t>
        </is>
      </c>
      <c r="D4">
        <f>IF(B3&gt;=80,"✅ Meta Atingida","❌ Abaixo da Meta")</f>
        <v/>
      </c>
    </row>
    <row r="5">
      <c r="A5" t="inlineStr">
        <is>
          <t>Tempo Médio Sessão (min)</t>
        </is>
      </c>
      <c r="B5">
        <f>AVERAGE(Cálculos!P2:P50)</f>
        <v/>
      </c>
      <c r="C5" t="inlineStr">
        <is>
          <t>15-30 min</t>
        </is>
      </c>
      <c r="D5">
        <f>IF(AND(B4&gt;=15,B4&lt;=30),"✅ Dentro da Meta","❌ Fora da Meta")</f>
        <v/>
      </c>
    </row>
    <row r="6">
      <c r="A6" t="inlineStr">
        <is>
          <t>Taxa Tempos na Meta</t>
        </is>
      </c>
      <c r="B6">
        <f>COUNTIFS(Cálculos!Q2:Q50,"Sim")/COUNTIFS(Cálculos!Q2:Q50,"&lt;&gt;")*100</f>
        <v/>
      </c>
      <c r="C6" t="inlineStr">
        <is>
          <t>≥80%</t>
        </is>
      </c>
      <c r="D6">
        <f>IF(B5&gt;=80,"✅ Meta Atingida","❌ Abaixo da Meta")</f>
        <v/>
      </c>
    </row>
    <row r="7">
      <c r="A7" t="inlineStr">
        <is>
          <t>Satisfação Média (1-5)</t>
        </is>
      </c>
      <c r="B7">
        <f>AVERAGE(Cálculos!U2:U50)</f>
        <v/>
      </c>
      <c r="C7" t="inlineStr">
        <is>
          <t>≥4.0</t>
        </is>
      </c>
      <c r="D7">
        <f>IF(B6&gt;=4,"✅ Meta Atingida","❌ Abaixo da Meta")</f>
        <v/>
      </c>
    </row>
    <row r="8">
      <c r="A8" t="inlineStr">
        <is>
          <t>Taxa Satisfação ≥4.0</t>
        </is>
      </c>
      <c r="B8">
        <f>COUNTIFS(Cálculos!V2:V50,"Sim")/COUNTIFS(Cálculos!V2:V50,"&lt;&gt;")*100</f>
        <v/>
      </c>
      <c r="C8" t="inlineStr">
        <is>
          <t>≥80%</t>
        </is>
      </c>
      <c r="D8">
        <f>IF(B7&gt;=80,"✅ Meta Atingida","❌ Abaixo da Meta")</f>
        <v/>
      </c>
    </row>
    <row r="9">
      <c r="A9" t="inlineStr">
        <is>
          <t>Custo Médio Total (R$)</t>
        </is>
      </c>
      <c r="B9">
        <f>AVERAGE(Cálculos!W2:W50)</f>
        <v/>
      </c>
      <c r="C9" t="inlineStr">
        <is>
          <t>N/A</t>
        </is>
      </c>
      <c r="D9" t="inlineStr">
        <is>
          <t>"📊 Informativo"</t>
        </is>
      </c>
    </row>
    <row r="10">
      <c r="A10" t="inlineStr">
        <is>
          <t>Custo Médio p/ Melhora ≥30%</t>
        </is>
      </c>
      <c r="B10">
        <f>AVERAGE(Cálculos!Y2:Y50)</f>
        <v/>
      </c>
      <c r="C10" t="inlineStr">
        <is>
          <t>≤R$50</t>
        </is>
      </c>
      <c r="D10">
        <f>IF(B9&lt;=50,"✅ Meta Atingida","❌ Acima da Meta")</f>
        <v/>
      </c>
    </row>
    <row r="11">
      <c r="A11" t="inlineStr">
        <is>
          <t>Taxa Meta Custo ≤R$50</t>
        </is>
      </c>
      <c r="B11">
        <f>COUNTIFS(Cálculos!Z2:Z50,"Sim")/COUNTIFS(Cálculos!Z2:Z50,"&lt;&gt;")*100</f>
        <v/>
      </c>
      <c r="C11" t="inlineStr">
        <is>
          <t>100%</t>
        </is>
      </c>
      <c r="D11">
        <f>IF(B10=100,"✅ Meta Atingida","❌ Abaixo da Meta")</f>
        <v/>
      </c>
    </row>
    <row r="12">
      <c r="A12" t="inlineStr">
        <is>
          <t>ICC Médio</t>
        </is>
      </c>
      <c r="B12">
        <f>AVERAGE(ICC_Kappa!L2:L50)</f>
        <v/>
      </c>
      <c r="C12" t="inlineStr">
        <is>
          <t>≥0.80</t>
        </is>
      </c>
      <c r="D12">
        <f>IF(B11&gt;=0.80,"✅ Meta Atingida","❌ Abaixo da Meta")</f>
        <v/>
      </c>
    </row>
    <row r="13">
      <c r="A13" t="inlineStr">
        <is>
          <t>Taxa Concordância ≤1pt</t>
        </is>
      </c>
      <c r="B13">
        <f>COUNTIFS(ICC_Kappa!J2:J50,"Sim")/COUNTIFS(ICC_Kappa!J2:J50,"&lt;&gt;")*100</f>
        <v/>
      </c>
      <c r="C13" t="inlineStr">
        <is>
          <t>≥80%</t>
        </is>
      </c>
      <c r="D13">
        <f>IF(B12&gt;=80,"✅ Meta Atingida","❌ Abaixo da Meta")</f>
        <v/>
      </c>
    </row>
    <row r="14">
      <c r="A14" t="inlineStr">
        <is>
          <t>Sensibilidade (%)</t>
        </is>
      </c>
      <c r="B14">
        <f>Gold_Standard!B13</f>
        <v/>
      </c>
      <c r="C14" t="inlineStr">
        <is>
          <t>≥80%</t>
        </is>
      </c>
      <c r="D14">
        <f>IF(B13&gt;=80,"✅ Meta Atingida","❌ Abaixo da Meta")</f>
        <v/>
      </c>
    </row>
    <row r="15">
      <c r="A15" t="inlineStr">
        <is>
          <t>Especificidade (%)</t>
        </is>
      </c>
      <c r="B15">
        <f>Gold_Standard!B14</f>
        <v/>
      </c>
      <c r="C15" t="inlineStr">
        <is>
          <t>≥80%</t>
        </is>
      </c>
      <c r="D15">
        <f>IF(B14&gt;=80,"✅ Meta Atingida","❌ Abaixo da Meta")</f>
        <v/>
      </c>
    </row>
    <row r="16">
      <c r="A16" t="inlineStr">
        <is>
          <t>Taxa Feedback ≥4/5</t>
        </is>
      </c>
      <c r="B16">
        <f>COUNTIFS(Feedback_Detalhado!J2:J50,"&gt;=4")/COUNTIFS(Feedback_Detalhado!J2:J50,"&gt;0")*100</f>
        <v/>
      </c>
      <c r="C16" t="inlineStr">
        <is>
          <t>≥80%</t>
        </is>
      </c>
      <c r="D16">
        <f>IF(B15&gt;=80,"✅ Meta Atingida","❌ Abaixo da Meta")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2025-10-15T04:23:18Z</dcterms:created>
  <dcterms:modified xmlns:dcterms="http://purl.org/dc/terms/" xmlns:xsi="http://www.w3.org/2001/XMLSchema-instance" xsi:type="dcterms:W3CDTF">2025-10-15T04:24:04Z</dcterms:modified>
</cp:coreProperties>
</file>