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ssandro/Documents/Università/Sapienza/2° Anno/Financial Optimization/Project/"/>
    </mc:Choice>
  </mc:AlternateContent>
  <xr:revisionPtr revIDLastSave="0" documentId="13_ncr:9_{5BBBE740-7D98-0F4F-A3C0-823E376AD374}" xr6:coauthVersionLast="47" xr6:coauthVersionMax="47" xr10:uidLastSave="{00000000-0000-0000-0000-000000000000}"/>
  <bookViews>
    <workbookView xWindow="0" yWindow="500" windowWidth="25600" windowHeight="14440" activeTab="4" xr2:uid="{00000000-000D-0000-FFFF-FFFF00000000}"/>
  </bookViews>
  <sheets>
    <sheet name="Prices and returns" sheetId="13" r:id="rId1"/>
    <sheet name="1.1 - 1.2" sheetId="14" r:id="rId2"/>
    <sheet name="2.1" sheetId="16" r:id="rId3"/>
    <sheet name="2.2" sheetId="17" r:id="rId4"/>
    <sheet name="2.3" sheetId="18" r:id="rId5"/>
  </sheets>
  <definedNames>
    <definedName name="solver_adj" localSheetId="2" hidden="1">'2.1'!$M$54:$V$54</definedName>
    <definedName name="solver_adj" localSheetId="3" hidden="1">'2.2'!$M$41:$V$41,'2.2'!$M$45:$V$45</definedName>
    <definedName name="solver_adj" localSheetId="4" hidden="1">'2.3'!$M$40:$V$40,'2.3'!$M$44:$V$44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0" localSheetId="3" hidden="1">'2.2'!$S$48</definedName>
    <definedName name="solver_lhs1" localSheetId="2" hidden="1">'2.1'!$M$57</definedName>
    <definedName name="solver_lhs1" localSheetId="3" hidden="1">'2.2'!$M$41:$V$41</definedName>
    <definedName name="solver_lhs1" localSheetId="4" hidden="1">'2.3'!$M$40:$V$40</definedName>
    <definedName name="solver_lhs10" localSheetId="3" hidden="1">'2.2'!$S$41</definedName>
    <definedName name="solver_lhs11" localSheetId="3" hidden="1">'2.2'!$S$48</definedName>
    <definedName name="solver_lhs12" localSheetId="3" hidden="1">'2.2'!$T$41</definedName>
    <definedName name="solver_lhs13" localSheetId="3" hidden="1">'2.2'!$U$41</definedName>
    <definedName name="solver_lhs14" localSheetId="3" hidden="1">'2.2'!$V$41</definedName>
    <definedName name="solver_lhs15" localSheetId="3" hidden="1">'2.2'!$O$60</definedName>
    <definedName name="solver_lhs16" localSheetId="3" hidden="1">'2.2'!$O$61</definedName>
    <definedName name="solver_lhs17" localSheetId="3" hidden="1">'2.2'!$O$62</definedName>
    <definedName name="solver_lhs18" localSheetId="3" hidden="1">'2.2'!$O$63</definedName>
    <definedName name="solver_lhs19" localSheetId="3" hidden="1">'2.2'!$O$64</definedName>
    <definedName name="solver_lhs2" localSheetId="2" hidden="1">'2.1'!$S$57</definedName>
    <definedName name="solver_lhs2" localSheetId="3" hidden="1">'2.2'!$M$45:$V$45</definedName>
    <definedName name="solver_lhs2" localSheetId="4" hidden="1">'2.3'!$M$44:$V$44</definedName>
    <definedName name="solver_lhs20" localSheetId="3" hidden="1">'2.2'!$O$65</definedName>
    <definedName name="solver_lhs21" localSheetId="3" hidden="1">'2.2'!$O$66</definedName>
    <definedName name="solver_lhs22" localSheetId="3" hidden="1">'2.2'!$O$67</definedName>
    <definedName name="solver_lhs3" localSheetId="3" hidden="1">'2.2'!$M$48</definedName>
    <definedName name="solver_lhs3" localSheetId="4" hidden="1">'2.3'!$M$47</definedName>
    <definedName name="solver_lhs4" localSheetId="3" hidden="1">'2.2'!$M$51</definedName>
    <definedName name="solver_lhs4" localSheetId="4" hidden="1">'2.3'!$M$50</definedName>
    <definedName name="solver_lhs5" localSheetId="3" hidden="1">'2.2'!$S$48</definedName>
    <definedName name="solver_lhs5" localSheetId="4" hidden="1">'2.3'!$S$47</definedName>
    <definedName name="solver_lhs6" localSheetId="3" hidden="1">'2.2'!$O$41</definedName>
    <definedName name="solver_lhs6" localSheetId="4" hidden="1">'2.3'!$S$47</definedName>
    <definedName name="solver_lhs7" localSheetId="3" hidden="1">'2.2'!$P$41</definedName>
    <definedName name="solver_lhs8" localSheetId="3" hidden="1">'2.2'!$Q$41</definedName>
    <definedName name="solver_lhs9" localSheetId="3" hidden="1">'2.2'!$R$41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2</definedName>
    <definedName name="solver_num" localSheetId="3" hidden="1">5</definedName>
    <definedName name="solver_num" localSheetId="4" hidden="1">5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'2.1'!$Q$57</definedName>
    <definedName name="solver_opt" localSheetId="3" hidden="1">'2.2'!$Q$48</definedName>
    <definedName name="solver_opt" localSheetId="4" hidden="1">'2.3'!$Q$47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2</definedName>
    <definedName name="solver_rbv" localSheetId="3" hidden="1">1</definedName>
    <definedName name="solver_rbv" localSheetId="4" hidden="1">1</definedName>
    <definedName name="solver_rel0" localSheetId="3" hidden="1">1</definedName>
    <definedName name="solver_rel1" localSheetId="2" hidden="1">2</definedName>
    <definedName name="solver_rel1" localSheetId="3" hidden="1">1</definedName>
    <definedName name="solver_rel1" localSheetId="4" hidden="1">1</definedName>
    <definedName name="solver_rel10" localSheetId="3" hidden="1">1</definedName>
    <definedName name="solver_rel11" localSheetId="3" hidden="1">3</definedName>
    <definedName name="solver_rel12" localSheetId="3" hidden="1">1</definedName>
    <definedName name="solver_rel13" localSheetId="3" hidden="1">1</definedName>
    <definedName name="solver_rel14" localSheetId="3" hidden="1">1</definedName>
    <definedName name="solver_rel15" localSheetId="3" hidden="1">1</definedName>
    <definedName name="solver_rel16" localSheetId="3" hidden="1">1</definedName>
    <definedName name="solver_rel17" localSheetId="3" hidden="1">1</definedName>
    <definedName name="solver_rel18" localSheetId="3" hidden="1">1</definedName>
    <definedName name="solver_rel19" localSheetId="3" hidden="1">1</definedName>
    <definedName name="solver_rel2" localSheetId="2" hidden="1">3</definedName>
    <definedName name="solver_rel2" localSheetId="3" hidden="1">5</definedName>
    <definedName name="solver_rel2" localSheetId="4" hidden="1">5</definedName>
    <definedName name="solver_rel20" localSheetId="3" hidden="1">1</definedName>
    <definedName name="solver_rel21" localSheetId="3" hidden="1">1</definedName>
    <definedName name="solver_rel22" localSheetId="3" hidden="1">1</definedName>
    <definedName name="solver_rel3" localSheetId="3" hidden="1">2</definedName>
    <definedName name="solver_rel3" localSheetId="4" hidden="1">2</definedName>
    <definedName name="solver_rel4" localSheetId="3" hidden="1">2</definedName>
    <definedName name="solver_rel4" localSheetId="4" hidden="1">2</definedName>
    <definedName name="solver_rel5" localSheetId="3" hidden="1">3</definedName>
    <definedName name="solver_rel5" localSheetId="4" hidden="1">3</definedName>
    <definedName name="solver_rel6" localSheetId="3" hidden="1">1</definedName>
    <definedName name="solver_rel6" localSheetId="4" hidden="1">3</definedName>
    <definedName name="solver_rel7" localSheetId="3" hidden="1">1</definedName>
    <definedName name="solver_rel8" localSheetId="3" hidden="1">1</definedName>
    <definedName name="solver_rel9" localSheetId="3" hidden="1">1</definedName>
    <definedName name="solver_rhs0" localSheetId="3" hidden="1">'2.2'!$N$36</definedName>
    <definedName name="solver_rhs1" localSheetId="2" hidden="1">1</definedName>
    <definedName name="solver_rhs1" localSheetId="3" hidden="1">'2.2'!$M$45:$V$45</definedName>
    <definedName name="solver_rhs1" localSheetId="4" hidden="1">'2.3'!$M$44:$V$44</definedName>
    <definedName name="solver_rhs10" localSheetId="3" hidden="1">'2.2'!$S$45</definedName>
    <definedName name="solver_rhs11" localSheetId="3" hidden="1">'2.2'!$N$36</definedName>
    <definedName name="solver_rhs12" localSheetId="3" hidden="1">'2.2'!$T$45</definedName>
    <definedName name="solver_rhs13" localSheetId="3" hidden="1">'2.2'!$U$45</definedName>
    <definedName name="solver_rhs14" localSheetId="3" hidden="1">'2.2'!$V$45</definedName>
    <definedName name="solver_rhs15" localSheetId="3" hidden="1">'2.2'!$L$60</definedName>
    <definedName name="solver_rhs16" localSheetId="3" hidden="1">'2.2'!$L$61</definedName>
    <definedName name="solver_rhs17" localSheetId="3" hidden="1">'2.2'!$L$62</definedName>
    <definedName name="solver_rhs18" localSheetId="3" hidden="1">'2.2'!$L$63</definedName>
    <definedName name="solver_rhs19" localSheetId="3" hidden="1">'2.2'!$L$64</definedName>
    <definedName name="solver_rhs2" localSheetId="2" hidden="1">'2.1'!$N$48</definedName>
    <definedName name="solver_rhs2" localSheetId="3" hidden="1">"binary"</definedName>
    <definedName name="solver_rhs2" localSheetId="4" hidden="1">"binario"</definedName>
    <definedName name="solver_rhs20" localSheetId="3" hidden="1">'2.2'!$L$65</definedName>
    <definedName name="solver_rhs21" localSheetId="3" hidden="1">'2.2'!$L$66</definedName>
    <definedName name="solver_rhs22" localSheetId="3" hidden="1">'2.2'!$L$67</definedName>
    <definedName name="solver_rhs3" localSheetId="3" hidden="1">1</definedName>
    <definedName name="solver_rhs3" localSheetId="4" hidden="1">1</definedName>
    <definedName name="solver_rhs4" localSheetId="3" hidden="1">'2.2'!$N$37</definedName>
    <definedName name="solver_rhs4" localSheetId="4" hidden="1">'2.3'!$N$24</definedName>
    <definedName name="solver_rhs5" localSheetId="3" hidden="1">'2.2'!$N$36</definedName>
    <definedName name="solver_rhs5" localSheetId="4" hidden="1">'2.3'!$N$23</definedName>
    <definedName name="solver_rhs6" localSheetId="3" hidden="1">'2.2'!$O$45</definedName>
    <definedName name="solver_rhs6" localSheetId="4" hidden="1">'2.3'!$N$23</definedName>
    <definedName name="solver_rhs7" localSheetId="3" hidden="1">'2.2'!$P$45</definedName>
    <definedName name="solver_rhs8" localSheetId="3" hidden="1">'2.2'!$Q$45</definedName>
    <definedName name="solver_rhs9" localSheetId="3" hidden="1">'2.2'!$R$45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2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</definedName>
    <definedName name="solver_tol" localSheetId="3" hidden="1">0.01</definedName>
    <definedName name="solver_tol" localSheetId="4" hidden="1">0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2</definedName>
    <definedName name="solver_ver" localSheetId="4" hidden="1">3</definedName>
    <definedName name="ZonaDaOrdinare">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56" i="18" l="1"/>
  <c r="S57" i="16"/>
  <c r="R20" i="18"/>
  <c r="P21" i="18"/>
  <c r="N21" i="18"/>
  <c r="N20" i="18"/>
  <c r="M34" i="18"/>
  <c r="Q48" i="17" a="1"/>
  <c r="Q48" i="17" s="1"/>
  <c r="S48" i="17" l="1"/>
  <c r="M51" i="17"/>
  <c r="M48" i="17"/>
  <c r="N48" i="16" a="1"/>
  <c r="N48" i="16" s="1"/>
  <c r="N36" i="17" a="1"/>
  <c r="N36" i="17"/>
  <c r="O28" i="17"/>
  <c r="P28" i="17"/>
  <c r="Q28" i="17"/>
  <c r="R28" i="17"/>
  <c r="S28" i="17"/>
  <c r="T28" i="17"/>
  <c r="U28" i="17"/>
  <c r="V28" i="17"/>
  <c r="W28" i="17"/>
  <c r="N28" i="17"/>
  <c r="P27" i="17"/>
  <c r="Q27" i="17"/>
  <c r="R27" i="17"/>
  <c r="S27" i="17"/>
  <c r="T27" i="17"/>
  <c r="U27" i="17"/>
  <c r="V27" i="17"/>
  <c r="W27" i="17"/>
  <c r="O27" i="17"/>
  <c r="N27" i="17"/>
  <c r="P56" i="18" l="1" a="1"/>
  <c r="P56" i="18" s="1"/>
  <c r="Q54" i="13"/>
  <c r="Q10" i="13"/>
  <c r="M57" i="16" l="1"/>
  <c r="M45" i="16"/>
  <c r="M50" i="18" l="1"/>
  <c r="M47" i="18"/>
  <c r="A34" i="18"/>
  <c r="A43" i="18"/>
  <c r="M35" i="16" l="1"/>
  <c r="L46" i="14"/>
  <c r="K45" i="14"/>
  <c r="J44" i="14"/>
  <c r="I43" i="14"/>
  <c r="H42" i="14"/>
  <c r="G41" i="14"/>
  <c r="F40" i="14"/>
  <c r="E39" i="14"/>
  <c r="D38" i="14"/>
  <c r="C37" i="14"/>
  <c r="N6" i="16" l="1" a="1"/>
  <c r="P6" i="16" s="1"/>
  <c r="S6" i="16" l="1"/>
  <c r="R6" i="16"/>
  <c r="O6" i="16"/>
  <c r="N6" i="16"/>
  <c r="W6" i="16"/>
  <c r="V6" i="16"/>
  <c r="U6" i="16"/>
  <c r="T6" i="16"/>
  <c r="Q6" i="16"/>
  <c r="E38" i="14" l="1"/>
  <c r="F38" i="14"/>
  <c r="G38" i="14"/>
  <c r="H38" i="14"/>
  <c r="I38" i="14"/>
  <c r="J38" i="14"/>
  <c r="K38" i="14"/>
  <c r="C30" i="14"/>
  <c r="D30" i="14"/>
  <c r="E30" i="14"/>
  <c r="F30" i="14"/>
  <c r="G30" i="14"/>
  <c r="H30" i="14"/>
  <c r="I30" i="14"/>
  <c r="J30" i="14"/>
  <c r="K30" i="14"/>
  <c r="L30" i="14"/>
  <c r="C29" i="14"/>
  <c r="D29" i="14"/>
  <c r="E29" i="14"/>
  <c r="F29" i="14"/>
  <c r="G29" i="14"/>
  <c r="H29" i="14"/>
  <c r="I29" i="14"/>
  <c r="J29" i="14"/>
  <c r="K29" i="14"/>
  <c r="L29" i="14"/>
  <c r="W15" i="18" a="1"/>
  <c r="W15" i="18" s="1"/>
  <c r="V14" i="18" a="1"/>
  <c r="V14" i="18" s="1"/>
  <c r="U13" i="18" a="1"/>
  <c r="U13" i="18" s="1"/>
  <c r="T12" i="18" a="1"/>
  <c r="T12" i="18" s="1"/>
  <c r="S11" i="18" a="1"/>
  <c r="S11" i="18" s="1"/>
  <c r="R10" i="18" a="1"/>
  <c r="R10" i="18" s="1"/>
  <c r="Q9" i="18" a="1"/>
  <c r="Q9" i="18" s="1"/>
  <c r="P8" i="18" a="1"/>
  <c r="P8" i="18" s="1"/>
  <c r="O7" i="18" a="1"/>
  <c r="O7" i="18" s="1"/>
  <c r="W15" i="16" a="1"/>
  <c r="W15" i="16" s="1"/>
  <c r="V14" i="16" a="1"/>
  <c r="V14" i="16" s="1"/>
  <c r="U13" i="16" a="1"/>
  <c r="U13" i="16" s="1"/>
  <c r="T12" i="16" a="1"/>
  <c r="T12" i="16" s="1"/>
  <c r="S11" i="16" a="1"/>
  <c r="S11" i="16" s="1"/>
  <c r="R10" i="16" a="1"/>
  <c r="R10" i="16" s="1"/>
  <c r="Q9" i="16" a="1"/>
  <c r="Q9" i="16" s="1"/>
  <c r="P8" i="16" a="1"/>
  <c r="P8" i="16" s="1"/>
  <c r="O7" i="16" a="1"/>
  <c r="O7" i="16" s="1"/>
  <c r="O21" i="18"/>
  <c r="Q21" i="18"/>
  <c r="R21" i="18"/>
  <c r="S21" i="18"/>
  <c r="T21" i="18"/>
  <c r="U21" i="18"/>
  <c r="V21" i="18"/>
  <c r="W21" i="18"/>
  <c r="O20" i="18"/>
  <c r="P20" i="18"/>
  <c r="Q20" i="18"/>
  <c r="S20" i="18"/>
  <c r="T20" i="18"/>
  <c r="U20" i="18"/>
  <c r="V20" i="18"/>
  <c r="W20" i="18"/>
  <c r="N24" i="16"/>
  <c r="S19" i="13"/>
  <c r="Q11" i="13"/>
  <c r="S34" i="18" l="1"/>
  <c r="S47" i="18"/>
  <c r="G43" i="18"/>
  <c r="G34" i="18"/>
  <c r="O25" i="16"/>
  <c r="P25" i="16"/>
  <c r="Q25" i="16"/>
  <c r="R25" i="16"/>
  <c r="S25" i="16"/>
  <c r="T25" i="16"/>
  <c r="U25" i="16"/>
  <c r="V25" i="16"/>
  <c r="W25" i="16"/>
  <c r="N25" i="16"/>
  <c r="O24" i="16"/>
  <c r="S45" i="16" s="1"/>
  <c r="P24" i="16"/>
  <c r="Q24" i="16"/>
  <c r="R24" i="16"/>
  <c r="S24" i="16"/>
  <c r="T24" i="16"/>
  <c r="U24" i="16"/>
  <c r="V24" i="16"/>
  <c r="W24" i="16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Y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55" i="13"/>
  <c r="V56" i="13"/>
  <c r="V57" i="13"/>
  <c r="V58" i="13"/>
  <c r="V59" i="13"/>
  <c r="V60" i="13"/>
  <c r="V61" i="13"/>
  <c r="V62" i="13"/>
  <c r="V63" i="13"/>
  <c r="V64" i="13"/>
  <c r="V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10" i="13"/>
  <c r="S11" i="13"/>
  <c r="S12" i="13"/>
  <c r="S13" i="13"/>
  <c r="S14" i="13"/>
  <c r="S15" i="13"/>
  <c r="S16" i="13"/>
  <c r="S17" i="13"/>
  <c r="S18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10" i="13"/>
  <c r="R36" i="13"/>
  <c r="R33" i="13"/>
  <c r="R14" i="13"/>
  <c r="R11" i="13"/>
  <c r="R12" i="13"/>
  <c r="R13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4" i="13"/>
  <c r="R35" i="13"/>
  <c r="R37" i="13"/>
  <c r="R38" i="13"/>
  <c r="R39" i="13"/>
  <c r="R40" i="13"/>
  <c r="R41" i="13"/>
  <c r="R42" i="13"/>
  <c r="R43" i="13"/>
  <c r="R44" i="13"/>
  <c r="O8" i="18" s="1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10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5" i="13"/>
  <c r="Q56" i="13"/>
  <c r="Q57" i="13"/>
  <c r="Q58" i="13"/>
  <c r="Q59" i="13"/>
  <c r="Q60" i="13"/>
  <c r="Q61" i="13"/>
  <c r="Q62" i="13"/>
  <c r="Q63" i="13"/>
  <c r="Q64" i="13"/>
  <c r="N23" i="18" l="1"/>
  <c r="S35" i="16"/>
  <c r="V15" i="18"/>
  <c r="S12" i="18"/>
  <c r="V15" i="16"/>
  <c r="Q10" i="16"/>
  <c r="Q10" i="18"/>
  <c r="N7" i="16"/>
  <c r="O8" i="16"/>
  <c r="U14" i="18"/>
  <c r="S12" i="16"/>
  <c r="W16" i="18"/>
  <c r="R11" i="18"/>
  <c r="U14" i="16"/>
  <c r="N7" i="18"/>
  <c r="T13" i="18"/>
  <c r="W16" i="16"/>
  <c r="T13" i="16"/>
  <c r="P9" i="18"/>
  <c r="P9" i="16"/>
  <c r="R11" i="16"/>
  <c r="I42" i="14"/>
  <c r="L37" i="14"/>
  <c r="I37" i="14"/>
  <c r="K39" i="14"/>
  <c r="I39" i="14"/>
  <c r="H41" i="14"/>
  <c r="L43" i="14"/>
  <c r="I41" i="14"/>
  <c r="L45" i="14"/>
  <c r="J40" i="14"/>
  <c r="G37" i="14"/>
  <c r="H39" i="14"/>
  <c r="L44" i="14"/>
  <c r="K37" i="14"/>
  <c r="G39" i="14"/>
  <c r="K41" i="14"/>
  <c r="H37" i="14"/>
  <c r="J39" i="14"/>
  <c r="I40" i="14"/>
  <c r="L42" i="14"/>
  <c r="H40" i="14"/>
  <c r="K42" i="14"/>
  <c r="J42" i="14"/>
  <c r="L41" i="14"/>
  <c r="J43" i="14"/>
  <c r="G40" i="14"/>
  <c r="E37" i="14"/>
  <c r="F39" i="14"/>
  <c r="L40" i="14"/>
  <c r="J41" i="14"/>
  <c r="K43" i="14"/>
  <c r="F37" i="14"/>
  <c r="L38" i="14"/>
  <c r="L39" i="14"/>
  <c r="K40" i="14"/>
  <c r="K44" i="14"/>
  <c r="J37" i="14"/>
  <c r="D37" i="14"/>
  <c r="Q34" i="18" l="1" a="1"/>
  <c r="Q34" i="18" s="1"/>
  <c r="Q56" i="18" s="1"/>
  <c r="Q47" i="18" a="1"/>
  <c r="Q47" i="18" s="1"/>
  <c r="R56" i="18" s="1"/>
  <c r="E34" i="18" a="1"/>
  <c r="E34" i="18" s="1"/>
  <c r="E43" i="18" a="1"/>
  <c r="E43" i="18" s="1"/>
  <c r="Q57" i="16" a="1"/>
  <c r="Q57" i="16" s="1"/>
  <c r="Q45" i="16" a="1"/>
  <c r="Q45" i="16" s="1"/>
  <c r="Q35" i="16" a="1"/>
  <c r="Q35" i="16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<sst xmlns="http://purl.oclc.org/ooxml/spreadsheetml/main" count="357" uniqueCount="53">
  <si>
    <t>PRICES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</si>
  <si>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</si>
  <si>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</si>
  <si>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</si>
  <si>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</si>
  <si>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</si>
  <si>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</si>
  <si>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</si>
  <si>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</si>
  <si>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</si>
  <si>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</si>
  <si>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RETURNS</t>
  </si>
  <si>
    <t>-</t>
  </si>
  <si>
    <t>EXP.RET.</t>
  </si>
  <si>
    <t>STD</t>
  </si>
  <si>
    <t>𝜇</t>
  </si>
  <si>
    <t xml:space="preserve">k </t>
  </si>
  <si>
    <t>Variance - Covariance matrix</t>
  </si>
  <si>
    <t>Variance-covariance matrix</t>
  </si>
  <si>
    <t>Financial Optimization and Asset Management Project</t>
  </si>
  <si>
    <t>Group 6 - Silvia Adaggio, Beatrice Saccucci, Paolo Manenti, Alessandro Lanzo</t>
  </si>
  <si>
    <t>Markowitz models for portfolio selection - In sample and out of sample approach</t>
  </si>
  <si>
    <t>Colonna1</t>
  </si>
  <si>
    <t>To go to the previous Sheet, please press here.</t>
  </si>
  <si>
    <r>
      <t>Given the returns in the Sheet named "Prices and returns", the following table shows the</t>
    </r>
    <r>
      <rPr>
        <b/>
        <sz val="11"/>
        <rFont val="Times New Roman"/>
        <family val="1"/>
      </rPr>
      <t xml:space="preserve"> expected returns</t>
    </r>
    <r>
      <rPr>
        <sz val="11"/>
        <rFont val="Times New Roman"/>
        <family val="1"/>
      </rPr>
      <t xml:space="preserve"> of all assets in the market, together with the</t>
    </r>
    <r>
      <rPr>
        <b/>
        <sz val="11"/>
        <rFont val="Times New Roman"/>
        <family val="1"/>
      </rPr>
      <t xml:space="preserve"> standard deviation</t>
    </r>
  </si>
  <si>
    <r>
      <t xml:space="preserve">Then, we have computed the </t>
    </r>
    <r>
      <rPr>
        <b/>
        <sz val="11"/>
        <rFont val="Times New Roman"/>
        <family val="1"/>
      </rPr>
      <t>variance-covariance</t>
    </r>
    <r>
      <rPr>
        <sz val="11"/>
        <rFont val="Times New Roman"/>
        <family val="1"/>
      </rPr>
      <t xml:space="preserve"> matrix manually. In the next sheet, as will be shown, we have used another excel tool to compute it automatically. </t>
    </r>
  </si>
  <si>
    <t>Returns</t>
  </si>
  <si>
    <r>
      <t>Returns for the in-sample data, 35 observations - MwV_noSS</t>
    </r>
    <r>
      <rPr>
        <sz val="16"/>
        <rFont val="Calibri"/>
        <family val="2"/>
      </rPr>
      <t>≥</t>
    </r>
  </si>
  <si>
    <t>Exp. Ret</t>
  </si>
  <si>
    <t>Returns for the in-sample data, 35 observations - MvW_noSS≥ and cardinality constraint</t>
  </si>
  <si>
    <t>Returns for the out-of-sample data, 21 observation -  MvW_noSS≥ with and without cardinality constraint</t>
  </si>
  <si>
    <t>Portfolio variance</t>
  </si>
  <si>
    <t>Portfolio expected return</t>
  </si>
  <si>
    <t>1) Minimum variance portfolio</t>
  </si>
  <si>
    <t>2) Maximum expected return portfolio</t>
  </si>
  <si>
    <t>Portfolio fraction sum</t>
  </si>
  <si>
    <t>Portfolio weights</t>
  </si>
  <si>
    <r>
      <t>3) MwV_noSS≥ -  P</t>
    </r>
    <r>
      <rPr>
        <b/>
        <i/>
        <vertAlign val="superscript"/>
        <sz val="11"/>
        <color theme="1"/>
        <rFont val="Calibri"/>
        <family val="2"/>
      </rPr>
      <t xml:space="preserve">µ1 </t>
    </r>
    <r>
      <rPr>
        <b/>
        <i/>
        <sz val="11"/>
        <color theme="1"/>
        <rFont val="Arial"/>
        <family val="2"/>
      </rPr>
      <t>Model</t>
    </r>
  </si>
  <si>
    <t>The portfolio minimum variance and maximum expected return remain the same, the only difference in this case is represented by the cardinality</t>
  </si>
  <si>
    <r>
      <t>constraint in the MvW_noSS</t>
    </r>
    <r>
      <rPr>
        <sz val="10"/>
        <rFont val="Calibri"/>
        <family val="2"/>
      </rPr>
      <t>≥</t>
    </r>
    <r>
      <rPr>
        <sz val="10"/>
        <rFont val="Arial"/>
        <family val="2"/>
      </rPr>
      <t>. We require that the portfolio must select exactly 5 assets.</t>
    </r>
  </si>
  <si>
    <t xml:space="preserve">Portfolio weights </t>
  </si>
  <si>
    <t>Binary variables</t>
  </si>
  <si>
    <t>Binary variables sum</t>
  </si>
  <si>
    <r>
      <t>3) MwV_noSS≥ -  P</t>
    </r>
    <r>
      <rPr>
        <b/>
        <i/>
        <vertAlign val="superscript"/>
        <sz val="11"/>
        <color theme="1"/>
        <rFont val="Arial"/>
        <family val="2"/>
      </rPr>
      <t>µ1</t>
    </r>
    <r>
      <rPr>
        <b/>
        <i/>
        <sz val="11"/>
        <color theme="1"/>
        <rFont val="Arial"/>
        <family val="2"/>
      </rPr>
      <t xml:space="preserve"> Model</t>
    </r>
  </si>
  <si>
    <r>
      <t>4) MwV_noSS</t>
    </r>
    <r>
      <rPr>
        <b/>
        <sz val="11"/>
        <rFont val="Calibri"/>
        <family val="2"/>
      </rPr>
      <t>≥</t>
    </r>
    <r>
      <rPr>
        <b/>
        <sz val="11"/>
        <rFont val="Arial"/>
        <family val="2"/>
      </rPr>
      <t xml:space="preserve"> P</t>
    </r>
    <r>
      <rPr>
        <b/>
        <vertAlign val="superscript"/>
        <sz val="11"/>
        <rFont val="Cambria"/>
        <family val="1"/>
      </rPr>
      <t>µ1(card)</t>
    </r>
    <r>
      <rPr>
        <b/>
        <i/>
        <sz val="11"/>
        <color theme="1"/>
        <rFont val="Arial"/>
        <family val="2"/>
      </rPr>
      <t xml:space="preserve"> Model</t>
    </r>
  </si>
  <si>
    <t xml:space="preserve">Differently from the previous one that has been computed manually, this Variance-Covariance matrix has been calculated by using an </t>
  </si>
  <si>
    <t>excel tool available in the "Data Analysis" - "Covariance" extension</t>
  </si>
  <si>
    <t>To see the formulation of this model, please have a look at Sheet 1.1</t>
  </si>
  <si>
    <t>Pu1(card) - 35 obs</t>
  </si>
  <si>
    <t>Pu1 - 21 obs</t>
  </si>
  <si>
    <t>Pu1(card) - 21 obs</t>
  </si>
  <si>
    <t>Pu1 - 35 obs</t>
  </si>
  <si>
    <t>1) MvW_noSS≥ - Pu1CARD Model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</si>
</sst>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0%"/>
    <numFmt numFmtId="165" formatCode="0.000%"/>
    <numFmt numFmtId="166" formatCode="0.00000%"/>
    <numFmt numFmtId="167" formatCode="_-* #,##0.00000000_-;\-* #,##0.00000000_-;_-* &quot;-&quot;??_-;_-@_-"/>
    <numFmt numFmtId="168" formatCode="0.000000%"/>
    <numFmt numFmtId="169" formatCode="0.000000000000000"/>
    <numFmt numFmtId="170" formatCode="0.0000000%"/>
    <numFmt numFmtId="171" formatCode="0.0000"/>
    <numFmt numFmtId="172" formatCode="0.0%"/>
  </numFmts>
  <fonts count="4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6"/>
      <name val="Times New Roman"/>
      <family val="1"/>
    </font>
    <font>
      <sz val="10"/>
      <name val="Times New Roman"/>
      <family val="1"/>
    </font>
    <font>
      <sz val="18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22"/>
      <name val="Times New Roman"/>
      <family val="1"/>
    </font>
    <font>
      <sz val="8"/>
      <name val="Times New Roman"/>
      <family val="1"/>
    </font>
    <font>
      <sz val="10"/>
      <name val="Calibri"/>
      <family val="2"/>
    </font>
    <font>
      <sz val="10"/>
      <color theme="9"/>
      <name val="Arial"/>
      <family val="2"/>
    </font>
    <font>
      <u/>
      <sz val="10"/>
      <color theme="10"/>
      <name val="Arial"/>
      <family val="2"/>
    </font>
    <font>
      <b/>
      <sz val="10"/>
      <color theme="8"/>
      <name val="Arial"/>
      <family val="2"/>
    </font>
    <font>
      <b/>
      <sz val="11"/>
      <name val="Times New Roman"/>
      <family val="1"/>
    </font>
    <font>
      <sz val="16"/>
      <name val="Calibri"/>
      <family val="2"/>
    </font>
    <font>
      <b/>
      <sz val="10"/>
      <color theme="9"/>
      <name val="Arial"/>
      <family val="2"/>
    </font>
    <font>
      <sz val="10"/>
      <color theme="6"/>
      <name val="Arial"/>
      <family val="2"/>
    </font>
    <font>
      <b/>
      <sz val="10"/>
      <color theme="6"/>
      <name val="Arial"/>
      <family val="2"/>
    </font>
    <font>
      <sz val="15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b/>
      <i/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vertAlign val="superscript"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vertAlign val="superscript"/>
      <sz val="11"/>
      <color theme="1"/>
      <name val="Arial"/>
      <family val="2"/>
    </font>
    <font>
      <b/>
      <vertAlign val="superscript"/>
      <sz val="11"/>
      <name val="Cambria"/>
      <family val="1"/>
    </font>
    <font>
      <u/>
      <sz val="10"/>
      <name val="Arial"/>
      <family val="2"/>
    </font>
    <font>
      <i/>
      <sz val="11"/>
      <name val="Times New Roman"/>
      <family val="1"/>
    </font>
    <font>
      <u/>
      <sz val="8"/>
      <color theme="10"/>
      <name val="Cambria"/>
      <family val="1"/>
      <scheme val="major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4"/>
      </patternFill>
    </fill>
  </fills>
  <borders count="33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theme="8" tint="-0.499984740745262"/>
      </start>
      <end/>
      <top/>
      <bottom style="thin">
        <color theme="8" tint="-0.499984740745262"/>
      </bottom>
      <diagonal/>
    </border>
    <border>
      <start/>
      <end/>
      <top/>
      <bottom style="thin">
        <color theme="8" tint="-0.499984740745262"/>
      </bottom>
      <diagonal/>
    </border>
    <border>
      <start/>
      <end style="thin">
        <color theme="8" tint="-0.499984740745262"/>
      </end>
      <top/>
      <bottom style="thin">
        <color theme="8" tint="-0.499984740745262"/>
      </bottom>
      <diagonal/>
    </border>
    <border>
      <start style="thin">
        <color theme="8" tint="-0.499984740745262"/>
      </start>
      <end style="thin">
        <color indexed="64"/>
      </end>
      <top style="thin">
        <color theme="8" tint="-0.499984740745262"/>
      </top>
      <bottom style="thin">
        <color theme="8" tint="-0.499984740745262"/>
      </bottom>
      <diagonal/>
    </border>
    <border>
      <start/>
      <end style="thin">
        <color indexed="64"/>
      </end>
      <top style="thin">
        <color theme="8" tint="-0.499984740745262"/>
      </top>
      <bottom style="thin">
        <color theme="8" tint="-0.499984740745262"/>
      </bottom>
      <diagonal/>
    </border>
    <border>
      <start style="thin">
        <color indexed="64"/>
      </start>
      <end style="thin">
        <color indexed="64"/>
      </end>
      <top style="thin">
        <color theme="8" tint="-0.499984740745262"/>
      </top>
      <bottom style="thin">
        <color theme="8" tint="-0.499984740745262"/>
      </bottom>
      <diagonal/>
    </border>
    <border>
      <start style="thin">
        <color indexed="64"/>
      </start>
      <end style="thin">
        <color theme="8" tint="-0.499984740745262"/>
      </end>
      <top style="thin">
        <color theme="8" tint="-0.499984740745262"/>
      </top>
      <bottom style="thin">
        <color theme="8" tint="-0.499984740745262"/>
      </bottom>
      <diagonal/>
    </border>
    <border>
      <start style="thin">
        <color indexed="64"/>
      </start>
      <end style="thin">
        <color indexed="64"/>
      </end>
      <top style="thin">
        <color theme="5" tint="-0.249977111117893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/>
      <top/>
      <bottom style="thin">
        <color theme="6" tint="-0.499984740745262"/>
      </bottom>
      <diagonal/>
    </border>
    <border>
      <start/>
      <end/>
      <top style="thin">
        <color theme="6" tint="-0.499984740745262"/>
      </top>
      <bottom style="thin">
        <color theme="6" tint="-0.499984740745262"/>
      </bottom>
      <diagonal/>
    </border>
    <border>
      <start/>
      <end/>
      <top/>
      <bottom style="thin">
        <color theme="9" tint="-0.499984740745262"/>
      </bottom>
      <diagonal/>
    </border>
    <border>
      <start/>
      <end/>
      <top style="thin">
        <color theme="9" tint="-0.499984740745262"/>
      </top>
      <bottom style="thin">
        <color theme="9" tint="-0.499984740745262"/>
      </bottom>
      <diagonal/>
    </border>
  </borders>
  <cellStyleXfs count="10">
    <xf numFmtId="0" fontId="0" fillId="0" borderId="0"/>
    <xf numFmtId="9" fontId="10" fillId="0" borderId="0" applyFont="0" applyFill="0" applyBorder="0" applyAlignment="0" applyProtection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26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43" fontId="37" fillId="0" borderId="0" applyFont="0" applyFill="0" applyBorder="0" applyAlignment="0" applyProtection="0"/>
    <xf numFmtId="0" fontId="2" fillId="7" borderId="0" applyNumberFormat="0" applyBorder="0" applyAlignment="0" applyProtection="0"/>
  </cellStyleXfs>
  <cellXfs count="170">
    <xf numFmtId="0" fontId="0" fillId="0" borderId="0" xfId="0"/>
    <xf numFmtId="0" fontId="8" fillId="0" borderId="0" xfId="0" applyFont="1"/>
    <xf numFmtId="15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164" fontId="0" fillId="0" borderId="0" xfId="1" applyNumberFormat="1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15" fontId="14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15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15" fontId="14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 wrapText="1"/>
    </xf>
    <xf numFmtId="0" fontId="7" fillId="0" borderId="14" xfId="2" applyFont="1" applyFill="1" applyBorder="1" applyAlignment="1">
      <alignment horizontal="center" vertical="center" wrapText="1"/>
    </xf>
    <xf numFmtId="0" fontId="7" fillId="0" borderId="15" xfId="2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23" fillId="0" borderId="0" xfId="0" applyFont="1" applyAlignment="1">
      <alignment horizontal="centerContinuous" vertical="center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Continuous"/>
    </xf>
    <xf numFmtId="0" fontId="17" fillId="0" borderId="0" xfId="0" applyFont="1" applyAlignment="1">
      <alignment horizontal="centerContinuous"/>
    </xf>
    <xf numFmtId="0" fontId="19" fillId="0" borderId="0" xfId="0" applyFont="1" applyAlignment="1">
      <alignment horizontal="centerContinuous"/>
    </xf>
    <xf numFmtId="164" fontId="7" fillId="0" borderId="0" xfId="1" applyNumberFormat="1" applyFont="1" applyFill="1" applyAlignment="1">
      <alignment horizontal="center"/>
    </xf>
    <xf numFmtId="164" fontId="9" fillId="0" borderId="0" xfId="1" applyNumberFormat="1" applyFont="1" applyFill="1" applyAlignment="1">
      <alignment horizontal="center"/>
    </xf>
    <xf numFmtId="0" fontId="25" fillId="0" borderId="0" xfId="0" applyFont="1"/>
    <xf numFmtId="0" fontId="2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Continuous"/>
    </xf>
    <xf numFmtId="0" fontId="12" fillId="3" borderId="6" xfId="3" applyFont="1" applyBorder="1"/>
    <xf numFmtId="0" fontId="11" fillId="3" borderId="7" xfId="3" applyFont="1" applyBorder="1" applyAlignment="1">
      <alignment horizontal="center" vertical="center"/>
    </xf>
    <xf numFmtId="0" fontId="12" fillId="3" borderId="17" xfId="3" applyFont="1" applyBorder="1"/>
    <xf numFmtId="0" fontId="12" fillId="3" borderId="8" xfId="3" applyFont="1" applyBorder="1"/>
    <xf numFmtId="0" fontId="11" fillId="3" borderId="4" xfId="3" applyFont="1" applyBorder="1"/>
    <xf numFmtId="0" fontId="12" fillId="3" borderId="2" xfId="3" applyFont="1" applyBorder="1"/>
    <xf numFmtId="0" fontId="12" fillId="3" borderId="4" xfId="3" applyFont="1" applyBorder="1"/>
    <xf numFmtId="0" fontId="11" fillId="3" borderId="2" xfId="3" applyFont="1" applyBorder="1"/>
    <xf numFmtId="0" fontId="12" fillId="3" borderId="18" xfId="3" applyFont="1" applyBorder="1" applyAlignment="1">
      <alignment horizontal="center"/>
    </xf>
    <xf numFmtId="0" fontId="11" fillId="3" borderId="17" xfId="3" applyFont="1" applyBorder="1" applyAlignment="1">
      <alignment horizontal="center" vertical="center"/>
    </xf>
    <xf numFmtId="0" fontId="11" fillId="3" borderId="19" xfId="3" applyFont="1" applyBorder="1" applyAlignment="1">
      <alignment horizontal="center" vertical="center"/>
    </xf>
    <xf numFmtId="0" fontId="12" fillId="3" borderId="0" xfId="3" applyFont="1" applyBorder="1"/>
    <xf numFmtId="0" fontId="11" fillId="3" borderId="0" xfId="3" applyFont="1" applyBorder="1"/>
    <xf numFmtId="0" fontId="12" fillId="3" borderId="19" xfId="3" applyFont="1" applyBorder="1"/>
    <xf numFmtId="0" fontId="12" fillId="3" borderId="20" xfId="3" applyFont="1" applyBorder="1"/>
    <xf numFmtId="0" fontId="11" fillId="3" borderId="17" xfId="3" applyFont="1" applyBorder="1"/>
    <xf numFmtId="0" fontId="11" fillId="3" borderId="21" xfId="3" applyFont="1" applyBorder="1" applyAlignment="1">
      <alignment horizontal="center" vertical="center"/>
    </xf>
    <xf numFmtId="0" fontId="11" fillId="3" borderId="20" xfId="3" applyFont="1" applyBorder="1"/>
    <xf numFmtId="0" fontId="13" fillId="4" borderId="0" xfId="4" applyFont="1" applyAlignment="1">
      <alignment horizontal="center"/>
    </xf>
    <xf numFmtId="0" fontId="26" fillId="0" borderId="0" xfId="5" applyAlignment="1">
      <alignment horizontal="centerContinuous"/>
    </xf>
    <xf numFmtId="0" fontId="26" fillId="0" borderId="0" xfId="5" applyFill="1" applyAlignment="1">
      <alignment horizontal="centerContinuous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3" fillId="5" borderId="0" xfId="6" applyFont="1" applyAlignment="1">
      <alignment horizontal="center"/>
    </xf>
    <xf numFmtId="164" fontId="13" fillId="5" borderId="0" xfId="6" applyNumberFormat="1" applyFont="1" applyAlignment="1">
      <alignment horizontal="center"/>
    </xf>
    <xf numFmtId="0" fontId="33" fillId="0" borderId="0" xfId="0" applyFont="1" applyAlignment="1">
      <alignment horizontal="centerContinuous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5" fillId="6" borderId="17" xfId="7" applyFont="1" applyBorder="1" applyAlignment="1">
      <alignment horizontal="center" vertical="center"/>
    </xf>
    <xf numFmtId="0" fontId="35" fillId="6" borderId="25" xfId="7" applyFont="1" applyBorder="1" applyAlignment="1">
      <alignment horizontal="center" vertical="center"/>
    </xf>
    <xf numFmtId="0" fontId="34" fillId="6" borderId="22" xfId="7" applyFont="1" applyBorder="1" applyAlignment="1">
      <alignment horizontal="center" vertical="center"/>
    </xf>
    <xf numFmtId="0" fontId="35" fillId="6" borderId="23" xfId="7" applyFont="1" applyBorder="1" applyAlignment="1">
      <alignment horizontal="center" vertical="center"/>
    </xf>
    <xf numFmtId="0" fontId="35" fillId="6" borderId="24" xfId="7" applyFont="1" applyBorder="1" applyAlignment="1">
      <alignment horizontal="center" vertical="center"/>
    </xf>
    <xf numFmtId="0" fontId="34" fillId="6" borderId="8" xfId="7" applyFont="1" applyBorder="1" applyAlignment="1">
      <alignment horizontal="center" vertical="center"/>
    </xf>
    <xf numFmtId="0" fontId="35" fillId="6" borderId="26" xfId="7" applyFont="1" applyBorder="1" applyAlignment="1">
      <alignment horizontal="center" vertical="center"/>
    </xf>
    <xf numFmtId="0" fontId="35" fillId="6" borderId="4" xfId="7" applyFont="1" applyBorder="1" applyAlignment="1">
      <alignment horizontal="center" vertical="center"/>
    </xf>
    <xf numFmtId="0" fontId="34" fillId="6" borderId="2" xfId="7" applyFont="1" applyBorder="1" applyAlignment="1">
      <alignment horizontal="center" vertical="center"/>
    </xf>
    <xf numFmtId="0" fontId="34" fillId="6" borderId="1" xfId="7" applyFont="1" applyBorder="1" applyAlignment="1">
      <alignment horizontal="center" vertical="center"/>
    </xf>
    <xf numFmtId="0" fontId="34" fillId="6" borderId="4" xfId="7" applyFont="1" applyBorder="1" applyAlignment="1">
      <alignment horizontal="center" vertical="center"/>
    </xf>
    <xf numFmtId="0" fontId="35" fillId="6" borderId="2" xfId="7" applyFont="1" applyBorder="1" applyAlignment="1">
      <alignment horizontal="center" vertical="center"/>
    </xf>
    <xf numFmtId="0" fontId="30" fillId="0" borderId="0" xfId="0" applyFont="1" applyAlignment="1">
      <alignment horizontal="center"/>
    </xf>
    <xf numFmtId="15" fontId="36" fillId="0" borderId="0" xfId="0" applyNumberFormat="1" applyFont="1" applyAlignment="1">
      <alignment horizontal="center" vertical="center"/>
    </xf>
    <xf numFmtId="15" fontId="36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4" borderId="0" xfId="4" applyAlignment="1">
      <alignment horizontal="left"/>
    </xf>
    <xf numFmtId="0" fontId="5" fillId="4" borderId="0" xfId="4"/>
    <xf numFmtId="0" fontId="38" fillId="4" borderId="0" xfId="4" applyFont="1" applyAlignment="1">
      <alignment horizontal="left"/>
    </xf>
    <xf numFmtId="0" fontId="38" fillId="4" borderId="0" xfId="4" applyFont="1"/>
    <xf numFmtId="0" fontId="5" fillId="3" borderId="0" xfId="3"/>
    <xf numFmtId="0" fontId="5" fillId="3" borderId="0" xfId="3" applyAlignment="1">
      <alignment horizontal="center"/>
    </xf>
    <xf numFmtId="0" fontId="3" fillId="3" borderId="0" xfId="3" applyFont="1"/>
    <xf numFmtId="167" fontId="0" fillId="0" borderId="0" xfId="8" applyNumberFormat="1" applyFont="1" applyAlignment="1"/>
    <xf numFmtId="0" fontId="5" fillId="3" borderId="0" xfId="3" applyAlignment="1">
      <alignment horizontal="center" vertical="center"/>
    </xf>
    <xf numFmtId="0" fontId="42" fillId="3" borderId="0" xfId="3" applyFont="1"/>
    <xf numFmtId="0" fontId="4" fillId="5" borderId="0" xfId="6"/>
    <xf numFmtId="0" fontId="13" fillId="5" borderId="0" xfId="6" applyFont="1"/>
    <xf numFmtId="165" fontId="5" fillId="3" borderId="0" xfId="1" applyNumberFormat="1" applyFont="1" applyFill="1" applyAlignment="1">
      <alignment horizontal="center"/>
    </xf>
    <xf numFmtId="0" fontId="42" fillId="5" borderId="29" xfId="6" applyFont="1" applyBorder="1"/>
    <xf numFmtId="0" fontId="4" fillId="5" borderId="29" xfId="6" applyBorder="1"/>
    <xf numFmtId="0" fontId="0" fillId="0" borderId="29" xfId="0" applyBorder="1"/>
    <xf numFmtId="0" fontId="13" fillId="5" borderId="30" xfId="6" applyFont="1" applyBorder="1" applyAlignment="1">
      <alignment horizontal="center" vertical="center"/>
    </xf>
    <xf numFmtId="169" fontId="0" fillId="0" borderId="0" xfId="0" applyNumberFormat="1"/>
    <xf numFmtId="169" fontId="7" fillId="0" borderId="0" xfId="0" applyNumberFormat="1" applyFont="1"/>
    <xf numFmtId="168" fontId="0" fillId="0" borderId="0" xfId="0" applyNumberFormat="1"/>
    <xf numFmtId="0" fontId="4" fillId="6" borderId="0" xfId="7" applyAlignment="1">
      <alignment horizontal="left"/>
    </xf>
    <xf numFmtId="0" fontId="4" fillId="6" borderId="0" xfId="7"/>
    <xf numFmtId="0" fontId="38" fillId="6" borderId="0" xfId="7" applyFont="1" applyAlignment="1">
      <alignment horizontal="left"/>
    </xf>
    <xf numFmtId="0" fontId="13" fillId="6" borderId="0" xfId="7" applyFont="1"/>
    <xf numFmtId="0" fontId="42" fillId="6" borderId="0" xfId="7" applyFont="1"/>
    <xf numFmtId="0" fontId="42" fillId="6" borderId="31" xfId="7" applyFont="1" applyBorder="1"/>
    <xf numFmtId="0" fontId="4" fillId="6" borderId="31" xfId="7" applyBorder="1"/>
    <xf numFmtId="0" fontId="0" fillId="0" borderId="31" xfId="0" applyBorder="1"/>
    <xf numFmtId="165" fontId="4" fillId="6" borderId="32" xfId="7" applyNumberFormat="1" applyBorder="1" applyAlignment="1">
      <alignment horizontal="center"/>
    </xf>
    <xf numFmtId="165" fontId="3" fillId="6" borderId="32" xfId="7" applyNumberFormat="1" applyFont="1" applyBorder="1" applyAlignment="1">
      <alignment horizontal="center"/>
    </xf>
    <xf numFmtId="0" fontId="13" fillId="6" borderId="32" xfId="7" applyFont="1" applyBorder="1" applyAlignment="1">
      <alignment horizontal="center"/>
    </xf>
    <xf numFmtId="0" fontId="38" fillId="6" borderId="0" xfId="7" applyFont="1"/>
    <xf numFmtId="164" fontId="0" fillId="0" borderId="0" xfId="0" applyNumberFormat="1"/>
    <xf numFmtId="0" fontId="13" fillId="6" borderId="0" xfId="7" applyFont="1" applyAlignment="1">
      <alignment horizontal="center"/>
    </xf>
    <xf numFmtId="164" fontId="13" fillId="6" borderId="0" xfId="7" applyNumberFormat="1" applyFont="1" applyAlignment="1">
      <alignment horizontal="center"/>
    </xf>
    <xf numFmtId="0" fontId="13" fillId="6" borderId="0" xfId="7" applyFont="1" applyAlignment="1">
      <alignment horizontal="center" vertical="center"/>
    </xf>
    <xf numFmtId="1" fontId="4" fillId="6" borderId="32" xfId="7" applyNumberFormat="1" applyBorder="1" applyAlignment="1">
      <alignment horizontal="center"/>
    </xf>
    <xf numFmtId="0" fontId="13" fillId="6" borderId="0" xfId="7" applyFont="1" applyBorder="1"/>
    <xf numFmtId="1" fontId="3" fillId="6" borderId="32" xfId="7" quotePrefix="1" applyNumberFormat="1" applyFont="1" applyBorder="1" applyAlignment="1">
      <alignment horizontal="center"/>
    </xf>
    <xf numFmtId="0" fontId="45" fillId="0" borderId="0" xfId="0" applyFont="1"/>
    <xf numFmtId="0" fontId="0" fillId="0" borderId="0" xfId="1" applyNumberFormat="1" applyFont="1" applyFill="1" applyAlignment="1">
      <alignment horizontal="center"/>
    </xf>
    <xf numFmtId="0" fontId="46" fillId="0" borderId="0" xfId="0" applyFont="1"/>
    <xf numFmtId="0" fontId="26" fillId="0" borderId="0" xfId="5"/>
    <xf numFmtId="0" fontId="47" fillId="0" borderId="0" xfId="5" applyFont="1"/>
    <xf numFmtId="166" fontId="13" fillId="4" borderId="0" xfId="4" applyNumberFormat="1" applyFont="1" applyAlignment="1">
      <alignment horizontal="center"/>
    </xf>
    <xf numFmtId="0" fontId="4" fillId="5" borderId="0" xfId="6" applyAlignment="1"/>
    <xf numFmtId="0" fontId="2" fillId="7" borderId="0" xfId="9" applyAlignment="1">
      <alignment horizontal="center" vertical="center"/>
    </xf>
    <xf numFmtId="171" fontId="2" fillId="7" borderId="0" xfId="9" applyNumberFormat="1" applyAlignment="1">
      <alignment horizontal="center" vertical="center"/>
    </xf>
    <xf numFmtId="165" fontId="3" fillId="6" borderId="32" xfId="1" applyNumberFormat="1" applyFont="1" applyFill="1" applyBorder="1" applyAlignment="1">
      <alignment horizontal="center"/>
    </xf>
    <xf numFmtId="165" fontId="4" fillId="6" borderId="32" xfId="1" applyNumberFormat="1" applyFont="1" applyFill="1" applyBorder="1" applyAlignment="1">
      <alignment horizontal="center"/>
    </xf>
    <xf numFmtId="164" fontId="4" fillId="5" borderId="30" xfId="1" applyNumberFormat="1" applyFont="1" applyFill="1" applyBorder="1" applyAlignment="1">
      <alignment horizontal="center" vertical="center"/>
    </xf>
    <xf numFmtId="9" fontId="5" fillId="3" borderId="0" xfId="1" applyFont="1" applyFill="1" applyAlignment="1">
      <alignment horizontal="center"/>
    </xf>
    <xf numFmtId="0" fontId="1" fillId="5" borderId="30" xfId="6" quotePrefix="1" applyNumberFormat="1" applyFont="1" applyBorder="1" applyAlignment="1">
      <alignment horizontal="center" vertical="center"/>
    </xf>
    <xf numFmtId="165" fontId="0" fillId="0" borderId="0" xfId="0" applyNumberFormat="1"/>
    <xf numFmtId="172" fontId="4" fillId="5" borderId="30" xfId="1" applyNumberFormat="1" applyFont="1" applyFill="1" applyBorder="1" applyAlignment="1">
      <alignment horizontal="center" vertical="center"/>
    </xf>
    <xf numFmtId="170" fontId="5" fillId="4" borderId="25" xfId="1" applyNumberFormat="1" applyFont="1" applyFill="1" applyBorder="1" applyAlignment="1">
      <alignment horizontal="centerContinuous"/>
    </xf>
    <xf numFmtId="170" fontId="5" fillId="4" borderId="26" xfId="1" applyNumberFormat="1" applyFont="1" applyFill="1" applyBorder="1" applyAlignment="1">
      <alignment horizontal="centerContinuous"/>
    </xf>
    <xf numFmtId="170" fontId="5" fillId="4" borderId="5" xfId="1" applyNumberFormat="1" applyFont="1" applyFill="1" applyBorder="1" applyAlignment="1">
      <alignment horizontal="centerContinuous"/>
    </xf>
    <xf numFmtId="170" fontId="0" fillId="8" borderId="25" xfId="1" applyNumberFormat="1" applyFont="1" applyFill="1" applyBorder="1" applyAlignment="1">
      <alignment horizontal="centerContinuous"/>
    </xf>
    <xf numFmtId="170" fontId="0" fillId="8" borderId="26" xfId="1" applyNumberFormat="1" applyFont="1" applyFill="1" applyBorder="1" applyAlignment="1">
      <alignment horizontal="centerContinuous"/>
    </xf>
    <xf numFmtId="0" fontId="38" fillId="5" borderId="0" xfId="6" applyFont="1" applyAlignment="1">
      <alignment horizontal="left"/>
    </xf>
    <xf numFmtId="0" fontId="38" fillId="5" borderId="0" xfId="6" applyFont="1"/>
    <xf numFmtId="0" fontId="13" fillId="5" borderId="27" xfId="6" applyFont="1" applyBorder="1" applyAlignment="1">
      <alignment horizontal="centerContinuous"/>
    </xf>
    <xf numFmtId="0" fontId="13" fillId="5" borderId="28" xfId="6" applyFont="1" applyBorder="1" applyAlignment="1">
      <alignment horizontal="centerContinuous"/>
    </xf>
    <xf numFmtId="0" fontId="13" fillId="5" borderId="3" xfId="6" applyFont="1" applyBorder="1" applyAlignment="1">
      <alignment horizontal="centerContinuous"/>
    </xf>
    <xf numFmtId="0" fontId="5" fillId="3" borderId="0" xfId="3" applyAlignment="1">
      <alignment horizontal="center"/>
    </xf>
    <xf numFmtId="0" fontId="13" fillId="4" borderId="27" xfId="4" applyFont="1" applyBorder="1" applyAlignment="1">
      <alignment horizontal="center"/>
    </xf>
    <xf numFmtId="0" fontId="13" fillId="4" borderId="28" xfId="4" applyFont="1" applyBorder="1" applyAlignment="1">
      <alignment horizontal="center"/>
    </xf>
    <xf numFmtId="0" fontId="13" fillId="4" borderId="3" xfId="4" applyFont="1" applyBorder="1" applyAlignment="1">
      <alignment horizontal="center"/>
    </xf>
    <xf numFmtId="166" fontId="5" fillId="4" borderId="25" xfId="1" applyNumberFormat="1" applyFont="1" applyFill="1" applyBorder="1" applyAlignment="1">
      <alignment horizontal="center"/>
    </xf>
    <xf numFmtId="166" fontId="5" fillId="4" borderId="26" xfId="1" applyNumberFormat="1" applyFont="1" applyFill="1" applyBorder="1" applyAlignment="1">
      <alignment horizontal="center"/>
    </xf>
    <xf numFmtId="166" fontId="5" fillId="4" borderId="5" xfId="1" applyNumberFormat="1" applyFont="1" applyFill="1" applyBorder="1" applyAlignment="1">
      <alignment horizontal="center"/>
    </xf>
    <xf numFmtId="0" fontId="13" fillId="6" borderId="3" xfId="7" applyFont="1" applyBorder="1" applyAlignment="1">
      <alignment horizontal="center"/>
    </xf>
    <xf numFmtId="0" fontId="13" fillId="6" borderId="28" xfId="7" applyFont="1" applyBorder="1" applyAlignment="1">
      <alignment horizontal="center"/>
    </xf>
    <xf numFmtId="166" fontId="4" fillId="6" borderId="25" xfId="1" applyNumberFormat="1" applyFont="1" applyFill="1" applyBorder="1" applyAlignment="1">
      <alignment horizontal="center"/>
    </xf>
    <xf numFmtId="166" fontId="4" fillId="6" borderId="26" xfId="1" applyNumberFormat="1" applyFont="1" applyFill="1" applyBorder="1" applyAlignment="1">
      <alignment horizontal="center"/>
    </xf>
    <xf numFmtId="166" fontId="4" fillId="6" borderId="5" xfId="1" applyNumberFormat="1" applyFont="1" applyFill="1" applyBorder="1" applyAlignment="1">
      <alignment horizontal="center"/>
    </xf>
    <xf numFmtId="0" fontId="3" fillId="6" borderId="0" xfId="7" applyFont="1" applyBorder="1" applyAlignment="1">
      <alignment horizontal="center"/>
    </xf>
    <xf numFmtId="0" fontId="13" fillId="6" borderId="27" xfId="7" applyFont="1" applyBorder="1" applyAlignment="1">
      <alignment horizontal="center"/>
    </xf>
    <xf numFmtId="1" fontId="4" fillId="6" borderId="0" xfId="7" applyNumberFormat="1" applyAlignment="1">
      <alignment horizontal="center"/>
    </xf>
    <xf numFmtId="166" fontId="4" fillId="6" borderId="25" xfId="7" applyNumberFormat="1" applyBorder="1" applyAlignment="1">
      <alignment horizontal="center"/>
    </xf>
    <xf numFmtId="166" fontId="4" fillId="6" borderId="26" xfId="7" applyNumberFormat="1" applyBorder="1" applyAlignment="1">
      <alignment horizontal="center"/>
    </xf>
    <xf numFmtId="166" fontId="4" fillId="6" borderId="5" xfId="7" applyNumberFormat="1" applyBorder="1" applyAlignment="1">
      <alignment horizontal="center"/>
    </xf>
    <xf numFmtId="0" fontId="4" fillId="6" borderId="0" xfId="7" applyAlignment="1">
      <alignment horizontal="center"/>
    </xf>
    <xf numFmtId="0" fontId="48" fillId="0" borderId="0" xfId="0" applyFont="1"/>
  </cellXfs>
  <cellStyles count="10">
    <cellStyle name="20% - Accent3" xfId="2" builtinId="38"/>
    <cellStyle name="20% - Accent5" xfId="3" builtinId="46"/>
    <cellStyle name="20% - Accent6" xfId="7" builtinId="50"/>
    <cellStyle name="40% - Accent3" xfId="6" builtinId="39"/>
    <cellStyle name="40% - Accent5" xfId="4" builtinId="47"/>
    <cellStyle name="40% - Accent6" xfId="9" builtinId="51"/>
    <cellStyle name="Comma" xfId="8" builtinId="3"/>
    <cellStyle name="Hyperlink" xfId="5" builtinId="8"/>
    <cellStyle name="Normal" xfId="0" builtinId="0"/>
    <cellStyle name="Per cent" xfId="1" builtinId="5"/>
  </cellStyles>
  <dxfs count="238">
    <dxf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start/>
        <end style="thin">
          <color indexed="64"/>
        </end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0" formatCode="dd\-mmm\-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numFmt numFmtId="165" formatCode="0.0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0.0000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20" formatCode="dd\-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0" formatCode="dd\-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theme="8" tint="-0.499984740745262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9" defaultPivotStyle="PivotStyleLight16"/>
  <colors>
    <mruColors>
      <color rgb="FF98BDC9"/>
      <color rgb="FFABE2FB"/>
      <color rgb="FFFFF0A9"/>
      <color rgb="FFE4D57F"/>
      <color rgb="FFE4B5CD"/>
      <color rgb="FFA3CA93"/>
      <color rgb="FFC9FCD5"/>
      <color rgb="FFB9FC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schemas.microsoft.com/office/2017/10/relationships/person" Target="persons/person.xml"/><Relationship Id="rId4" Type="http://purl.oclc.org/ooxml/officeDocument/relationships/worksheet" Target="worksheets/sheet4.xml"/><Relationship Id="rId9" Type="http://purl.oclc.org/ooxml/officeDocument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Returns for the 10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'Prices and returns'!$Q$7</c:f>
              <c:strCache>
                <c:ptCount val="1"/>
                <c:pt idx="0">
                  <c:v>A1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returns'!$Q$10:$Q$64</c:f>
              <c:numCache>
                <c:formatCode>General</c:formatCode>
                <c:ptCount val="55"/>
                <c:pt idx="0">
                  <c:v>-2.2526775941693344E-2</c:v>
                </c:pt>
                <c:pt idx="1">
                  <c:v>1.001796038936217E-3</c:v>
                </c:pt>
                <c:pt idx="2">
                  <c:v>2.0020520568421893E-2</c:v>
                </c:pt>
                <c:pt idx="3">
                  <c:v>5.9862595633938115E-2</c:v>
                </c:pt>
                <c:pt idx="4">
                  <c:v>-4.6296284344253785E-2</c:v>
                </c:pt>
                <c:pt idx="5">
                  <c:v>3.6892829960431694E-2</c:v>
                </c:pt>
                <c:pt idx="6">
                  <c:v>0.12359578794943134</c:v>
                </c:pt>
                <c:pt idx="7">
                  <c:v>-1.7500204998464337E-2</c:v>
                </c:pt>
                <c:pt idx="8">
                  <c:v>-5.9369882288951544E-3</c:v>
                </c:pt>
                <c:pt idx="9">
                  <c:v>5.7167187003964781E-2</c:v>
                </c:pt>
                <c:pt idx="10">
                  <c:v>0</c:v>
                </c:pt>
                <c:pt idx="11">
                  <c:v>3.9548183993397934E-2</c:v>
                </c:pt>
                <c:pt idx="12">
                  <c:v>0.12034122279227448</c:v>
                </c:pt>
                <c:pt idx="13">
                  <c:v>-9.0091252991865867E-3</c:v>
                </c:pt>
                <c:pt idx="14">
                  <c:v>5.2447560685224499E-2</c:v>
                </c:pt>
                <c:pt idx="15">
                  <c:v>1.3953656159888783E-2</c:v>
                </c:pt>
                <c:pt idx="16">
                  <c:v>0.16906915842808271</c:v>
                </c:pt>
                <c:pt idx="17">
                  <c:v>-5.2690664408192603E-2</c:v>
                </c:pt>
                <c:pt idx="18">
                  <c:v>0</c:v>
                </c:pt>
                <c:pt idx="19">
                  <c:v>-0.20355045834392727</c:v>
                </c:pt>
                <c:pt idx="20">
                  <c:v>0.10698469519041019</c:v>
                </c:pt>
                <c:pt idx="21">
                  <c:v>9.731492377411001E-2</c:v>
                </c:pt>
                <c:pt idx="22">
                  <c:v>-6.0550234122954974E-2</c:v>
                </c:pt>
                <c:pt idx="23">
                  <c:v>7.0312162798305669E-2</c:v>
                </c:pt>
                <c:pt idx="24">
                  <c:v>-6.6301282638046424E-2</c:v>
                </c:pt>
                <c:pt idx="25">
                  <c:v>2.6709817913578363E-2</c:v>
                </c:pt>
                <c:pt idx="26">
                  <c:v>4.4410462656818486E-3</c:v>
                </c:pt>
                <c:pt idx="27">
                  <c:v>-2.0846190075594351E-2</c:v>
                </c:pt>
                <c:pt idx="28">
                  <c:v>4.0000275819345212E-2</c:v>
                </c:pt>
                <c:pt idx="29">
                  <c:v>3.8461793471960111E-2</c:v>
                </c:pt>
                <c:pt idx="30">
                  <c:v>-4.1821197896739232E-3</c:v>
                </c:pt>
                <c:pt idx="31">
                  <c:v>-1.3797144370486656E-2</c:v>
                </c:pt>
                <c:pt idx="32">
                  <c:v>-7.2993012276603722E-2</c:v>
                </c:pt>
                <c:pt idx="33">
                  <c:v>-7.1521880111037134E-2</c:v>
                </c:pt>
                <c:pt idx="34">
                  <c:v>-4.2403412977988414E-2</c:v>
                </c:pt>
                <c:pt idx="35">
                  <c:v>2.1402900679327461E-2</c:v>
                </c:pt>
                <c:pt idx="36">
                  <c:v>-8.5259902116233577E-2</c:v>
                </c:pt>
                <c:pt idx="37">
                  <c:v>-0.14218018307200175</c:v>
                </c:pt>
                <c:pt idx="38">
                  <c:v>-4.2357496426887124E-2</c:v>
                </c:pt>
                <c:pt idx="39">
                  <c:v>-2.8846274502590502E-2</c:v>
                </c:pt>
                <c:pt idx="40">
                  <c:v>-8.4158100950061029E-2</c:v>
                </c:pt>
                <c:pt idx="41">
                  <c:v>-4.540535091372519E-2</c:v>
                </c:pt>
                <c:pt idx="42">
                  <c:v>-7.5878237518480898E-2</c:v>
                </c:pt>
                <c:pt idx="43">
                  <c:v>9.3137746683324626E-2</c:v>
                </c:pt>
                <c:pt idx="44">
                  <c:v>1.9058202372543218E-2</c:v>
                </c:pt>
                <c:pt idx="45">
                  <c:v>7.0407039719880687E-2</c:v>
                </c:pt>
                <c:pt idx="46">
                  <c:v>-6.1664094775601055E-3</c:v>
                </c:pt>
                <c:pt idx="47">
                  <c:v>-6.2046299673892335E-3</c:v>
                </c:pt>
                <c:pt idx="48">
                  <c:v>7.2837342815719802E-3</c:v>
                </c:pt>
                <c:pt idx="49">
                  <c:v>1.859538475183178E-2</c:v>
                </c:pt>
                <c:pt idx="50">
                  <c:v>4.4624822449974004E-2</c:v>
                </c:pt>
                <c:pt idx="51">
                  <c:v>-3.88381592226935E-3</c:v>
                </c:pt>
                <c:pt idx="52">
                  <c:v>-1.3645185618925557E-2</c:v>
                </c:pt>
                <c:pt idx="53">
                  <c:v>3.063232878892938E-2</c:v>
                </c:pt>
                <c:pt idx="54">
                  <c:v>7.1907964435120444E-2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B-8547-8155-B12444B50E71}"/>
            </c:ext>
          </c:extLst>
        </c:ser>
        <c:ser>
          <c:idx val="1"/>
          <c:order val="1"/>
          <c:tx>
            <c:strRef>
              <c:f>'Prices and returns'!$R$7</c:f>
              <c:strCache>
                <c:ptCount val="1"/>
                <c:pt idx="0">
                  <c:v>A2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returns'!$R$10:$R$64</c:f>
              <c:numCache>
                <c:formatCode>General</c:formatCode>
                <c:ptCount val="55"/>
                <c:pt idx="0">
                  <c:v>-2.1190371308145124E-2</c:v>
                </c:pt>
                <c:pt idx="1">
                  <c:v>4.1454555443595619E-3</c:v>
                </c:pt>
                <c:pt idx="2">
                  <c:v>1.4679061402687517E-2</c:v>
                </c:pt>
                <c:pt idx="3">
                  <c:v>4.8372438928272844E-2</c:v>
                </c:pt>
                <c:pt idx="4">
                  <c:v>4.3553305544779854E-2</c:v>
                </c:pt>
                <c:pt idx="5">
                  <c:v>-8.2645130648627881E-3</c:v>
                </c:pt>
                <c:pt idx="6">
                  <c:v>3.1666731746861014E-2</c:v>
                </c:pt>
                <c:pt idx="7">
                  <c:v>-4.0398915438478506E-4</c:v>
                </c:pt>
                <c:pt idx="8">
                  <c:v>-2.0201362727507687E-3</c:v>
                </c:pt>
                <c:pt idx="9">
                  <c:v>3.4817901233600047E-2</c:v>
                </c:pt>
                <c:pt idx="10">
                  <c:v>-6.3380269953618923E-2</c:v>
                </c:pt>
                <c:pt idx="11">
                  <c:v>5.221377779869886E-2</c:v>
                </c:pt>
                <c:pt idx="12">
                  <c:v>1.5879414104164068E-2</c:v>
                </c:pt>
                <c:pt idx="13">
                  <c:v>1.6021934405618835E-2</c:v>
                </c:pt>
                <c:pt idx="14">
                  <c:v>1.9230734859114081E-2</c:v>
                </c:pt>
                <c:pt idx="15">
                  <c:v>7.9245173280818731E-2</c:v>
                </c:pt>
                <c:pt idx="16">
                  <c:v>9.4055880757170973E-2</c:v>
                </c:pt>
                <c:pt idx="17">
                  <c:v>-8.6289461330720796E-2</c:v>
                </c:pt>
                <c:pt idx="18">
                  <c:v>3.5326939781661362E-2</c:v>
                </c:pt>
                <c:pt idx="19">
                  <c:v>-0.12905398413121838</c:v>
                </c:pt>
                <c:pt idx="20">
                  <c:v>8.4949683264362086E-2</c:v>
                </c:pt>
                <c:pt idx="21">
                  <c:v>-6.435588045938836E-3</c:v>
                </c:pt>
                <c:pt idx="22">
                  <c:v>-8.096438098996564E-2</c:v>
                </c:pt>
                <c:pt idx="23">
                  <c:v>7.1260807556578654E-2</c:v>
                </c:pt>
                <c:pt idx="24">
                  <c:v>-4.1301150863466064E-2</c:v>
                </c:pt>
                <c:pt idx="25">
                  <c:v>6.5192581730823138E-2</c:v>
                </c:pt>
                <c:pt idx="26">
                  <c:v>-8.0171833217993288E-2</c:v>
                </c:pt>
                <c:pt idx="27">
                  <c:v>-2.3346293534621084E-2</c:v>
                </c:pt>
                <c:pt idx="28">
                  <c:v>5.0597590014956402E-2</c:v>
                </c:pt>
                <c:pt idx="29">
                  <c:v>9.1012476128881345E-2</c:v>
                </c:pt>
                <c:pt idx="30">
                  <c:v>2.1897822009058338E-2</c:v>
                </c:pt>
                <c:pt idx="31">
                  <c:v>5.442170329597959E-2</c:v>
                </c:pt>
                <c:pt idx="32">
                  <c:v>-2.7419335294671089E-2</c:v>
                </c:pt>
                <c:pt idx="33">
                  <c:v>-1.9237085142070801E-2</c:v>
                </c:pt>
                <c:pt idx="34">
                  <c:v>-4.5654327665088743E-2</c:v>
                </c:pt>
                <c:pt idx="35">
                  <c:v>5.5988666165239932E-2</c:v>
                </c:pt>
                <c:pt idx="36">
                  <c:v>-3.9597370207536953E-2</c:v>
                </c:pt>
                <c:pt idx="37">
                  <c:v>-5.9399109505205237E-2</c:v>
                </c:pt>
                <c:pt idx="38">
                  <c:v>2.5260126973870069E-2</c:v>
                </c:pt>
                <c:pt idx="39">
                  <c:v>-7.8985506738009317E-2</c:v>
                </c:pt>
                <c:pt idx="40">
                  <c:v>-0.12273804124727486</c:v>
                </c:pt>
                <c:pt idx="41">
                  <c:v>7.7578443252697721E-2</c:v>
                </c:pt>
                <c:pt idx="42">
                  <c:v>-0.13857683576222565</c:v>
                </c:pt>
                <c:pt idx="43">
                  <c:v>-9.1787445036113774E-2</c:v>
                </c:pt>
                <c:pt idx="44">
                  <c:v>0.21276624232134919</c:v>
                </c:pt>
                <c:pt idx="45">
                  <c:v>8.771914031655291E-2</c:v>
                </c:pt>
                <c:pt idx="46">
                  <c:v>-2.5403239973360747E-2</c:v>
                </c:pt>
                <c:pt idx="47">
                  <c:v>-4.1373695981706621E-2</c:v>
                </c:pt>
                <c:pt idx="48">
                  <c:v>0.1035823592648157</c:v>
                </c:pt>
                <c:pt idx="49">
                  <c:v>9.5033228576348439E-2</c:v>
                </c:pt>
                <c:pt idx="50">
                  <c:v>-2.82142222915591E-2</c:v>
                </c:pt>
                <c:pt idx="51">
                  <c:v>-1.0657953238046983E-2</c:v>
                </c:pt>
                <c:pt idx="52">
                  <c:v>-6.3148878898091837E-3</c:v>
                </c:pt>
                <c:pt idx="53">
                  <c:v>4.6728890784382568E-2</c:v>
                </c:pt>
                <c:pt idx="54">
                  <c:v>3.3928570440678492E-2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B-8547-8155-B12444B50E71}"/>
            </c:ext>
          </c:extLst>
        </c:ser>
        <c:ser>
          <c:idx val="2"/>
          <c:order val="2"/>
          <c:tx>
            <c:strRef>
              <c:f>'Prices and returns'!$S$7</c:f>
              <c:strCache>
                <c:ptCount val="1"/>
                <c:pt idx="0">
                  <c:v>A3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returns'!$S$10:$S$64</c:f>
              <c:numCache>
                <c:formatCode>General</c:formatCode>
                <c:ptCount val="55"/>
                <c:pt idx="0">
                  <c:v>3.6496025361694886E-3</c:v>
                </c:pt>
                <c:pt idx="1">
                  <c:v>6.3636538401818293E-2</c:v>
                </c:pt>
                <c:pt idx="2">
                  <c:v>2.4786448369444259E-2</c:v>
                </c:pt>
                <c:pt idx="3">
                  <c:v>5.754776879955293E-2</c:v>
                </c:pt>
                <c:pt idx="4">
                  <c:v>-5.362759938936007E-2</c:v>
                </c:pt>
                <c:pt idx="5">
                  <c:v>-5.0000220277230778E-2</c:v>
                </c:pt>
                <c:pt idx="6">
                  <c:v>3.1579022468282814E-2</c:v>
                </c:pt>
                <c:pt idx="7">
                  <c:v>7.1428966633354171E-2</c:v>
                </c:pt>
                <c:pt idx="8">
                  <c:v>8.0158302642454757E-2</c:v>
                </c:pt>
                <c:pt idx="9">
                  <c:v>3.5268167814005873E-2</c:v>
                </c:pt>
                <c:pt idx="10">
                  <c:v>-7.7359714750969893E-2</c:v>
                </c:pt>
                <c:pt idx="11">
                  <c:v>6.9230766824463441E-2</c:v>
                </c:pt>
                <c:pt idx="12">
                  <c:v>9.4244627258713354E-2</c:v>
                </c:pt>
                <c:pt idx="13">
                  <c:v>9.8623780236903793E-3</c:v>
                </c:pt>
                <c:pt idx="14">
                  <c:v>6.5104340412913686E-2</c:v>
                </c:pt>
                <c:pt idx="15">
                  <c:v>4.5231586768260099E-2</c:v>
                </c:pt>
                <c:pt idx="16">
                  <c:v>0.10175489330613981</c:v>
                </c:pt>
                <c:pt idx="17">
                  <c:v>-6.7410205491279421E-2</c:v>
                </c:pt>
                <c:pt idx="18">
                  <c:v>-3.1872453710240244E-2</c:v>
                </c:pt>
                <c:pt idx="19">
                  <c:v>-0.1593182743508709</c:v>
                </c:pt>
                <c:pt idx="20">
                  <c:v>0.12587472247903458</c:v>
                </c:pt>
                <c:pt idx="21">
                  <c:v>5.5900603860494051E-2</c:v>
                </c:pt>
                <c:pt idx="22">
                  <c:v>2.0000291842360129E-2</c:v>
                </c:pt>
                <c:pt idx="23">
                  <c:v>1.1529223979565642E-3</c:v>
                </c:pt>
                <c:pt idx="24">
                  <c:v>-9.5622417491495929E-2</c:v>
                </c:pt>
                <c:pt idx="25">
                  <c:v>-2.4203608498434472E-2</c:v>
                </c:pt>
                <c:pt idx="26">
                  <c:v>-2.7415161623073895E-2</c:v>
                </c:pt>
                <c:pt idx="27">
                  <c:v>-6.711403534389046E-2</c:v>
                </c:pt>
                <c:pt idx="28">
                  <c:v>-5.7553434847621519E-3</c:v>
                </c:pt>
                <c:pt idx="29">
                  <c:v>6.3044066138785937E-2</c:v>
                </c:pt>
                <c:pt idx="30">
                  <c:v>-3.931389331166113E-2</c:v>
                </c:pt>
                <c:pt idx="31">
                  <c:v>0.11532736508778042</c:v>
                </c:pt>
                <c:pt idx="32">
                  <c:v>-6.737832886057922E-2</c:v>
                </c:pt>
                <c:pt idx="33">
                  <c:v>-4.1487986397908315E-2</c:v>
                </c:pt>
                <c:pt idx="34">
                  <c:v>-9.7012941224069761E-3</c:v>
                </c:pt>
                <c:pt idx="35">
                  <c:v>-2.3360729053188617E-2</c:v>
                </c:pt>
                <c:pt idx="36">
                  <c:v>-9.0277983207640189E-2</c:v>
                </c:pt>
                <c:pt idx="37">
                  <c:v>-0.12637817608267726</c:v>
                </c:pt>
                <c:pt idx="38">
                  <c:v>-4.8543605364859049E-2</c:v>
                </c:pt>
                <c:pt idx="39">
                  <c:v>6.1224062381082481E-2</c:v>
                </c:pt>
                <c:pt idx="40">
                  <c:v>-0.1278843450657681</c:v>
                </c:pt>
                <c:pt idx="41">
                  <c:v>7.0562205716842574E-2</c:v>
                </c:pt>
                <c:pt idx="42">
                  <c:v>-0.13491236732261891</c:v>
                </c:pt>
                <c:pt idx="43">
                  <c:v>0.10357108116244441</c:v>
                </c:pt>
                <c:pt idx="44">
                  <c:v>3.3441293821437873E-2</c:v>
                </c:pt>
                <c:pt idx="45">
                  <c:v>4.384136649758992E-2</c:v>
                </c:pt>
                <c:pt idx="46">
                  <c:v>0.11699991170607107</c:v>
                </c:pt>
                <c:pt idx="47">
                  <c:v>-1.7009711861451039E-2</c:v>
                </c:pt>
                <c:pt idx="48">
                  <c:v>-4.735891326214639E-2</c:v>
                </c:pt>
                <c:pt idx="49">
                  <c:v>8.0305982557276473E-2</c:v>
                </c:pt>
                <c:pt idx="50">
                  <c:v>4.4247717856970264E-2</c:v>
                </c:pt>
                <c:pt idx="51">
                  <c:v>-1.3559472218621431E-2</c:v>
                </c:pt>
                <c:pt idx="52">
                  <c:v>-7.4742046817828797E-2</c:v>
                </c:pt>
                <c:pt idx="53">
                  <c:v>0.14763224887814977</c:v>
                </c:pt>
                <c:pt idx="54">
                  <c:v>9.3851150937289643E-2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B-8547-8155-B12444B50E71}"/>
            </c:ext>
          </c:extLst>
        </c:ser>
        <c:ser>
          <c:idx val="3"/>
          <c:order val="3"/>
          <c:tx>
            <c:strRef>
              <c:f>'Prices and returns'!$T$7</c:f>
              <c:strCache>
                <c:ptCount val="1"/>
                <c:pt idx="0">
                  <c:v>A4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returns'!$T$10:$T$64</c:f>
              <c:numCache>
                <c:formatCode>General</c:formatCode>
                <c:ptCount val="55"/>
                <c:pt idx="0">
                  <c:v>3.0738117302737646E-2</c:v>
                </c:pt>
                <c:pt idx="1">
                  <c:v>3.4791705333490817E-2</c:v>
                </c:pt>
                <c:pt idx="2">
                  <c:v>6.7225246504217292E-3</c:v>
                </c:pt>
                <c:pt idx="3">
                  <c:v>0.12500086767594737</c:v>
                </c:pt>
                <c:pt idx="4">
                  <c:v>0.10262991734075383</c:v>
                </c:pt>
                <c:pt idx="5">
                  <c:v>0.22970903522205227</c:v>
                </c:pt>
                <c:pt idx="6">
                  <c:v>1.8544950952806328E-2</c:v>
                </c:pt>
                <c:pt idx="7">
                  <c:v>8.1932838810464481E-2</c:v>
                </c:pt>
                <c:pt idx="8">
                  <c:v>4.2071228592743988E-2</c:v>
                </c:pt>
                <c:pt idx="9">
                  <c:v>0.1596270363017471</c:v>
                </c:pt>
                <c:pt idx="10">
                  <c:v>-7.1771915436486255E-2</c:v>
                </c:pt>
                <c:pt idx="11">
                  <c:v>0.13098501675031596</c:v>
                </c:pt>
                <c:pt idx="12">
                  <c:v>-1.3774194353394085E-2</c:v>
                </c:pt>
                <c:pt idx="13">
                  <c:v>0.29332442934531489</c:v>
                </c:pt>
                <c:pt idx="14">
                  <c:v>-4.5999617208600053E-2</c:v>
                </c:pt>
                <c:pt idx="15">
                  <c:v>9.0146313104157966E-2</c:v>
                </c:pt>
                <c:pt idx="16">
                  <c:v>4.8077945489850164E-2</c:v>
                </c:pt>
                <c:pt idx="17">
                  <c:v>-5.3211464532713845E-2</c:v>
                </c:pt>
                <c:pt idx="18">
                  <c:v>-2.9070371267909397E-2</c:v>
                </c:pt>
                <c:pt idx="19">
                  <c:v>-0.19161560233834726</c:v>
                </c:pt>
                <c:pt idx="20">
                  <c:v>0.18518362936179467</c:v>
                </c:pt>
                <c:pt idx="21">
                  <c:v>4.1666666666666699E-2</c:v>
                </c:pt>
                <c:pt idx="22">
                  <c:v>3.8000127597133358E-2</c:v>
                </c:pt>
                <c:pt idx="23">
                  <c:v>6.165800858350802E-2</c:v>
                </c:pt>
                <c:pt idx="24">
                  <c:v>-8.3485335607899808E-2</c:v>
                </c:pt>
                <c:pt idx="25">
                  <c:v>4.9505150627752618E-2</c:v>
                </c:pt>
                <c:pt idx="26">
                  <c:v>-2.2641660848560688E-2</c:v>
                </c:pt>
                <c:pt idx="27">
                  <c:v>2.5097381057167335E-2</c:v>
                </c:pt>
                <c:pt idx="28">
                  <c:v>7.5324679485638873E-3</c:v>
                </c:pt>
                <c:pt idx="29">
                  <c:v>0.10654235029804458</c:v>
                </c:pt>
                <c:pt idx="30">
                  <c:v>7.2635467661770148E-2</c:v>
                </c:pt>
                <c:pt idx="31">
                  <c:v>7.0865556316151185E-2</c:v>
                </c:pt>
                <c:pt idx="32">
                  <c:v>0.12647057167858303</c:v>
                </c:pt>
                <c:pt idx="33">
                  <c:v>-3.9163634061861907E-2</c:v>
                </c:pt>
                <c:pt idx="34">
                  <c:v>6.9292420637649524E-2</c:v>
                </c:pt>
                <c:pt idx="35">
                  <c:v>-2.5411326252893951E-3</c:v>
                </c:pt>
                <c:pt idx="36">
                  <c:v>5.9873085637936516E-2</c:v>
                </c:pt>
                <c:pt idx="37">
                  <c:v>-6.250003195036806E-2</c:v>
                </c:pt>
                <c:pt idx="38">
                  <c:v>-9.2308245983012141E-2</c:v>
                </c:pt>
                <c:pt idx="39">
                  <c:v>9.1808015667286427E-2</c:v>
                </c:pt>
                <c:pt idx="40">
                  <c:v>-0.10607998063209785</c:v>
                </c:pt>
                <c:pt idx="41">
                  <c:v>-8.6837378727427448E-3</c:v>
                </c:pt>
                <c:pt idx="42">
                  <c:v>-0.13138653046373322</c:v>
                </c:pt>
                <c:pt idx="43">
                  <c:v>1.6806356263872203E-2</c:v>
                </c:pt>
                <c:pt idx="44">
                  <c:v>0.23471119466046508</c:v>
                </c:pt>
                <c:pt idx="45">
                  <c:v>5.890190228376542E-2</c:v>
                </c:pt>
                <c:pt idx="46">
                  <c:v>3.5398653589710512E-2</c:v>
                </c:pt>
                <c:pt idx="47">
                  <c:v>-2.6861855023361643E-2</c:v>
                </c:pt>
                <c:pt idx="48">
                  <c:v>4.3915046310625878E-2</c:v>
                </c:pt>
                <c:pt idx="49">
                  <c:v>1.0817116604529626E-2</c:v>
                </c:pt>
                <c:pt idx="50">
                  <c:v>4.637339751451338E-2</c:v>
                </c:pt>
                <c:pt idx="51">
                  <c:v>3.0681764357321843E-2</c:v>
                </c:pt>
                <c:pt idx="52">
                  <c:v>5.6228971228537525E-2</c:v>
                </c:pt>
                <c:pt idx="53">
                  <c:v>4.3841177622299408E-2</c:v>
                </c:pt>
                <c:pt idx="54">
                  <c:v>0.12000079960836185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7B-8547-8155-B12444B50E71}"/>
            </c:ext>
          </c:extLst>
        </c:ser>
        <c:ser>
          <c:idx val="4"/>
          <c:order val="4"/>
          <c:tx>
            <c:strRef>
              <c:f>'Prices and returns'!$U$7</c:f>
              <c:strCache>
                <c:ptCount val="1"/>
                <c:pt idx="0">
                  <c:v>A5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returns'!$U$10:$U$64</c:f>
              <c:numCache>
                <c:formatCode>General</c:formatCode>
                <c:ptCount val="55"/>
                <c:pt idx="0">
                  <c:v>4.761892397741236E-2</c:v>
                </c:pt>
                <c:pt idx="1">
                  <c:v>4.7840092587074275E-3</c:v>
                </c:pt>
                <c:pt idx="2">
                  <c:v>2.3809857394920943E-2</c:v>
                </c:pt>
                <c:pt idx="3">
                  <c:v>9.9999995181424453E-2</c:v>
                </c:pt>
                <c:pt idx="4">
                  <c:v>1.2685206880943437E-2</c:v>
                </c:pt>
                <c:pt idx="5">
                  <c:v>1.9832939014153759E-2</c:v>
                </c:pt>
                <c:pt idx="6">
                  <c:v>-2.7635727777110736E-2</c:v>
                </c:pt>
                <c:pt idx="7">
                  <c:v>4.9473431669127696E-2</c:v>
                </c:pt>
                <c:pt idx="8">
                  <c:v>0.10121820833856868</c:v>
                </c:pt>
                <c:pt idx="9">
                  <c:v>7.7975085294037213E-3</c:v>
                </c:pt>
                <c:pt idx="10">
                  <c:v>-2.5145369125541137E-2</c:v>
                </c:pt>
                <c:pt idx="11">
                  <c:v>2.9762055003993697E-2</c:v>
                </c:pt>
                <c:pt idx="12">
                  <c:v>4.2389024846490035E-2</c:v>
                </c:pt>
                <c:pt idx="13">
                  <c:v>-1.109064366792244E-2</c:v>
                </c:pt>
                <c:pt idx="14">
                  <c:v>2.4299366727237582E-2</c:v>
                </c:pt>
                <c:pt idx="15">
                  <c:v>3.1021876532807038E-2</c:v>
                </c:pt>
                <c:pt idx="16">
                  <c:v>9.7345219177232475E-2</c:v>
                </c:pt>
                <c:pt idx="17">
                  <c:v>-7.7419701392787227E-2</c:v>
                </c:pt>
                <c:pt idx="18">
                  <c:v>-1.3985901307527845E-2</c:v>
                </c:pt>
                <c:pt idx="19">
                  <c:v>-0.11170215048606404</c:v>
                </c:pt>
                <c:pt idx="20">
                  <c:v>9.9800687789641129E-2</c:v>
                </c:pt>
                <c:pt idx="21">
                  <c:v>2.9037868385071913E-2</c:v>
                </c:pt>
                <c:pt idx="22">
                  <c:v>-7.4073895738346773E-2</c:v>
                </c:pt>
                <c:pt idx="23">
                  <c:v>0.10285703874639149</c:v>
                </c:pt>
                <c:pt idx="24">
                  <c:v>-4.490502191981928E-2</c:v>
                </c:pt>
                <c:pt idx="25">
                  <c:v>8.4991140949673902E-2</c:v>
                </c:pt>
                <c:pt idx="26">
                  <c:v>-6.6666621487029079E-2</c:v>
                </c:pt>
                <c:pt idx="27">
                  <c:v>4.2856814382752552E-2</c:v>
                </c:pt>
                <c:pt idx="28">
                  <c:v>-1.7120081143005134E-3</c:v>
                </c:pt>
                <c:pt idx="29">
                  <c:v>4.9742246915551742E-2</c:v>
                </c:pt>
                <c:pt idx="30">
                  <c:v>6.045797173658219E-2</c:v>
                </c:pt>
                <c:pt idx="31">
                  <c:v>9.399042921678237E-2</c:v>
                </c:pt>
                <c:pt idx="32">
                  <c:v>-4.5070081680896858E-2</c:v>
                </c:pt>
                <c:pt idx="33">
                  <c:v>-2.507415371436255E-2</c:v>
                </c:pt>
                <c:pt idx="34">
                  <c:v>-2.4205581925975581E-2</c:v>
                </c:pt>
                <c:pt idx="35">
                  <c:v>9.3023836660187029E-3</c:v>
                </c:pt>
                <c:pt idx="36">
                  <c:v>-3.8402338419726297E-2</c:v>
                </c:pt>
                <c:pt idx="37">
                  <c:v>-5.591063463882065E-2</c:v>
                </c:pt>
                <c:pt idx="38">
                  <c:v>-2.3688579851557787E-2</c:v>
                </c:pt>
                <c:pt idx="39">
                  <c:v>-2.9462715910479362E-2</c:v>
                </c:pt>
                <c:pt idx="40">
                  <c:v>-0.11607175056277168</c:v>
                </c:pt>
                <c:pt idx="41">
                  <c:v>0.10707100277626019</c:v>
                </c:pt>
                <c:pt idx="42">
                  <c:v>-9.4890564335865957E-2</c:v>
                </c:pt>
                <c:pt idx="43">
                  <c:v>3.931468207865027E-2</c:v>
                </c:pt>
                <c:pt idx="44">
                  <c:v>9.2143581319136719E-2</c:v>
                </c:pt>
                <c:pt idx="45">
                  <c:v>2.3090346806597172E-2</c:v>
                </c:pt>
                <c:pt idx="46">
                  <c:v>2.951383811501377E-2</c:v>
                </c:pt>
                <c:pt idx="47">
                  <c:v>-1.3490614230413254E-2</c:v>
                </c:pt>
                <c:pt idx="48">
                  <c:v>4.6153536045062893E-2</c:v>
                </c:pt>
                <c:pt idx="49">
                  <c:v>2.7778242686693547E-2</c:v>
                </c:pt>
                <c:pt idx="50">
                  <c:v>-3.17997725606089E-3</c:v>
                </c:pt>
                <c:pt idx="51">
                  <c:v>1.4354127418840595E-2</c:v>
                </c:pt>
                <c:pt idx="52">
                  <c:v>-2.0440045497487517E-2</c:v>
                </c:pt>
                <c:pt idx="53">
                  <c:v>6.9020883186592247E-2</c:v>
                </c:pt>
                <c:pt idx="54">
                  <c:v>3.1531228882917282E-2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7B-8547-8155-B12444B50E71}"/>
            </c:ext>
          </c:extLst>
        </c:ser>
        <c:ser>
          <c:idx val="5"/>
          <c:order val="5"/>
          <c:tx>
            <c:strRef>
              <c:f>'Prices and returns'!$V$7</c:f>
              <c:strCache>
                <c:ptCount val="1"/>
                <c:pt idx="0">
                  <c:v>A6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returns'!$V$10:$V$64</c:f>
              <c:numCache>
                <c:formatCode>General</c:formatCode>
                <c:ptCount val="55"/>
                <c:pt idx="0">
                  <c:v>-3.1953297345800477E-2</c:v>
                </c:pt>
                <c:pt idx="1">
                  <c:v>-2.03854114721904E-2</c:v>
                </c:pt>
                <c:pt idx="2">
                  <c:v>6.4364008600222039E-2</c:v>
                </c:pt>
                <c:pt idx="3">
                  <c:v>8.1623260626958571E-2</c:v>
                </c:pt>
                <c:pt idx="4">
                  <c:v>-7.600847672703423E-2</c:v>
                </c:pt>
                <c:pt idx="5">
                  <c:v>1.402553233682422E-2</c:v>
                </c:pt>
                <c:pt idx="6">
                  <c:v>0.18274905636262861</c:v>
                </c:pt>
                <c:pt idx="7">
                  <c:v>9.2728943934856315E-3</c:v>
                </c:pt>
                <c:pt idx="8">
                  <c:v>-6.135935058909732E-2</c:v>
                </c:pt>
                <c:pt idx="9">
                  <c:v>0.12930259592719801</c:v>
                </c:pt>
                <c:pt idx="10">
                  <c:v>-9.2959791995012128E-2</c:v>
                </c:pt>
                <c:pt idx="11">
                  <c:v>8.3066372950716519E-2</c:v>
                </c:pt>
                <c:pt idx="12">
                  <c:v>0.11719407057562549</c:v>
                </c:pt>
                <c:pt idx="13">
                  <c:v>5.3727112787650959E-2</c:v>
                </c:pt>
                <c:pt idx="14">
                  <c:v>-3.8794520284498889E-2</c:v>
                </c:pt>
                <c:pt idx="15">
                  <c:v>4.9368659331689185E-2</c:v>
                </c:pt>
                <c:pt idx="16">
                  <c:v>0.19830103586891615</c:v>
                </c:pt>
                <c:pt idx="17">
                  <c:v>-4.0310386824476754E-2</c:v>
                </c:pt>
                <c:pt idx="18">
                  <c:v>-5.1367731489574985E-2</c:v>
                </c:pt>
                <c:pt idx="19">
                  <c:v>-0.18506610513244842</c:v>
                </c:pt>
                <c:pt idx="20">
                  <c:v>0.10540096970910752</c:v>
                </c:pt>
                <c:pt idx="21">
                  <c:v>0.13664819578468668</c:v>
                </c:pt>
                <c:pt idx="22">
                  <c:v>-0.13411694765229315</c:v>
                </c:pt>
                <c:pt idx="23">
                  <c:v>0.17739649034395413</c:v>
                </c:pt>
                <c:pt idx="24">
                  <c:v>-0.14448174843829389</c:v>
                </c:pt>
                <c:pt idx="25">
                  <c:v>8.2885445608058356E-2</c:v>
                </c:pt>
                <c:pt idx="26">
                  <c:v>3.2709243398116226E-2</c:v>
                </c:pt>
                <c:pt idx="27">
                  <c:v>-0.10318761510313293</c:v>
                </c:pt>
                <c:pt idx="28">
                  <c:v>9.2883637424365034E-2</c:v>
                </c:pt>
                <c:pt idx="29">
                  <c:v>5.635305440474176E-5</c:v>
                </c:pt>
                <c:pt idx="30">
                  <c:v>-3.3710861865099188E-3</c:v>
                </c:pt>
                <c:pt idx="31">
                  <c:v>6.8440223544333351E-2</c:v>
                </c:pt>
                <c:pt idx="32">
                  <c:v>-0.12594867822877967</c:v>
                </c:pt>
                <c:pt idx="33">
                  <c:v>-4.6472780797650867E-2</c:v>
                </c:pt>
                <c:pt idx="34">
                  <c:v>-9.0455817737669399E-3</c:v>
                </c:pt>
                <c:pt idx="35">
                  <c:v>1.6401377828388977E-4</c:v>
                </c:pt>
                <c:pt idx="36">
                  <c:v>-0.12307498953417147</c:v>
                </c:pt>
                <c:pt idx="37">
                  <c:v>-0.13344435885125724</c:v>
                </c:pt>
                <c:pt idx="38">
                  <c:v>-5.9508909878561646E-2</c:v>
                </c:pt>
                <c:pt idx="39">
                  <c:v>-8.2756267844228647E-3</c:v>
                </c:pt>
                <c:pt idx="40">
                  <c:v>-9.4538186034638205E-2</c:v>
                </c:pt>
                <c:pt idx="41">
                  <c:v>-3.1475703962288826E-2</c:v>
                </c:pt>
                <c:pt idx="42">
                  <c:v>-5.0096710122744255E-2</c:v>
                </c:pt>
                <c:pt idx="43">
                  <c:v>2.5035211655141339E-2</c:v>
                </c:pt>
                <c:pt idx="44">
                  <c:v>0.10173306369462139</c:v>
                </c:pt>
                <c:pt idx="45">
                  <c:v>2.6001039153900816E-2</c:v>
                </c:pt>
                <c:pt idx="46">
                  <c:v>-3.6478050396591376E-2</c:v>
                </c:pt>
                <c:pt idx="47">
                  <c:v>1.8865444731898883E-3</c:v>
                </c:pt>
                <c:pt idx="48">
                  <c:v>5.2572484707603215E-2</c:v>
                </c:pt>
                <c:pt idx="49">
                  <c:v>-2.146439316937869E-2</c:v>
                </c:pt>
                <c:pt idx="50">
                  <c:v>2.9662317966404391E-2</c:v>
                </c:pt>
                <c:pt idx="51">
                  <c:v>7.5825912176446686E-2</c:v>
                </c:pt>
                <c:pt idx="52">
                  <c:v>-5.1915899269454037E-2</c:v>
                </c:pt>
                <c:pt idx="53">
                  <c:v>3.2459005756136375E-2</c:v>
                </c:pt>
                <c:pt idx="54">
                  <c:v>8.5234271046763455E-2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7B-8547-8155-B12444B50E71}"/>
            </c:ext>
          </c:extLst>
        </c:ser>
        <c:ser>
          <c:idx val="6"/>
          <c:order val="6"/>
          <c:tx>
            <c:strRef>
              <c:f>'Prices and returns'!$W$7</c:f>
              <c:strCache>
                <c:ptCount val="1"/>
                <c:pt idx="0">
                  <c:v>A7</c:v>
                </c:pt>
              </c:strCache>
            </c:strRef>
          </c:tx>
          <c:spPr>
            <a:ln w="31750" cap="rnd">
              <a:solidFill>
                <a:schemeClr val="accent1">
                  <a:lumMod val="60%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returns'!$W$10:$W$64</c:f>
              <c:numCache>
                <c:formatCode>General</c:formatCode>
                <c:ptCount val="55"/>
                <c:pt idx="0">
                  <c:v>2.4304071198191068E-2</c:v>
                </c:pt>
                <c:pt idx="1">
                  <c:v>-5.0695521043434555E-2</c:v>
                </c:pt>
                <c:pt idx="2">
                  <c:v>1.020025375040385E-2</c:v>
                </c:pt>
                <c:pt idx="3">
                  <c:v>7.1754821848276404E-2</c:v>
                </c:pt>
                <c:pt idx="4">
                  <c:v>2.8653376603167007E-2</c:v>
                </c:pt>
                <c:pt idx="5">
                  <c:v>1.0189232836090781E-2</c:v>
                </c:pt>
                <c:pt idx="6">
                  <c:v>-6.5826353458598027E-4</c:v>
                </c:pt>
                <c:pt idx="7">
                  <c:v>1.8816188947915806E-2</c:v>
                </c:pt>
                <c:pt idx="8">
                  <c:v>5.0633937264517669E-2</c:v>
                </c:pt>
                <c:pt idx="9">
                  <c:v>4.8794558275896578E-2</c:v>
                </c:pt>
                <c:pt idx="10">
                  <c:v>-0.11420996461911341</c:v>
                </c:pt>
                <c:pt idx="11">
                  <c:v>0.10991910816750371</c:v>
                </c:pt>
                <c:pt idx="12">
                  <c:v>1.0837417478192293E-2</c:v>
                </c:pt>
                <c:pt idx="13">
                  <c:v>1.8282153414690605E-3</c:v>
                </c:pt>
                <c:pt idx="14">
                  <c:v>-2.122028888152051E-2</c:v>
                </c:pt>
                <c:pt idx="15">
                  <c:v>5.1842521688872011E-2</c:v>
                </c:pt>
                <c:pt idx="16">
                  <c:v>0.11194721432080758</c:v>
                </c:pt>
                <c:pt idx="17">
                  <c:v>-4.4155695525426815E-2</c:v>
                </c:pt>
                <c:pt idx="18">
                  <c:v>4.7118008085868274E-2</c:v>
                </c:pt>
                <c:pt idx="19">
                  <c:v>-0.16372099494667669</c:v>
                </c:pt>
                <c:pt idx="20">
                  <c:v>0.10582013061060708</c:v>
                </c:pt>
                <c:pt idx="21">
                  <c:v>-4.754377543198865E-2</c:v>
                </c:pt>
                <c:pt idx="22">
                  <c:v>-1.3716175154376386E-2</c:v>
                </c:pt>
                <c:pt idx="23">
                  <c:v>7.3053725942262351E-2</c:v>
                </c:pt>
                <c:pt idx="24">
                  <c:v>-3.5631298597646507E-2</c:v>
                </c:pt>
                <c:pt idx="25">
                  <c:v>-1.9873969884334475E-2</c:v>
                </c:pt>
                <c:pt idx="26">
                  <c:v>-8.2652899820999687E-2</c:v>
                </c:pt>
                <c:pt idx="27">
                  <c:v>3.1415624012297624E-2</c:v>
                </c:pt>
                <c:pt idx="28">
                  <c:v>3.1458807361216248E-3</c:v>
                </c:pt>
                <c:pt idx="29">
                  <c:v>0.17242087213036938</c:v>
                </c:pt>
                <c:pt idx="30">
                  <c:v>-5.5026739102193587E-3</c:v>
                </c:pt>
                <c:pt idx="31">
                  <c:v>1.5784242867149093E-2</c:v>
                </c:pt>
                <c:pt idx="32">
                  <c:v>2.9705137077841739E-3</c:v>
                </c:pt>
                <c:pt idx="33">
                  <c:v>5.0629131278215993E-3</c:v>
                </c:pt>
                <c:pt idx="34">
                  <c:v>-6.6676965811573966E-2</c:v>
                </c:pt>
                <c:pt idx="35">
                  <c:v>3.8197336050691942E-2</c:v>
                </c:pt>
                <c:pt idx="36">
                  <c:v>4.9324659144931848E-3</c:v>
                </c:pt>
                <c:pt idx="37">
                  <c:v>-8.0283373141605094E-2</c:v>
                </c:pt>
                <c:pt idx="38">
                  <c:v>6.0412198163904349E-2</c:v>
                </c:pt>
                <c:pt idx="39">
                  <c:v>-0.13238578725004538</c:v>
                </c:pt>
                <c:pt idx="40">
                  <c:v>-0.11164842146484207</c:v>
                </c:pt>
                <c:pt idx="41">
                  <c:v>0.11595989072852857</c:v>
                </c:pt>
                <c:pt idx="42">
                  <c:v>-0.16779213211844365</c:v>
                </c:pt>
                <c:pt idx="43">
                  <c:v>-8.4155904426023026E-2</c:v>
                </c:pt>
                <c:pt idx="44">
                  <c:v>0.1787711565697877</c:v>
                </c:pt>
                <c:pt idx="45">
                  <c:v>0.1248312080146579</c:v>
                </c:pt>
                <c:pt idx="46">
                  <c:v>-7.2289197713829786E-2</c:v>
                </c:pt>
                <c:pt idx="47">
                  <c:v>4.0414369140377181E-2</c:v>
                </c:pt>
                <c:pt idx="48">
                  <c:v>3.2748135681424623E-2</c:v>
                </c:pt>
                <c:pt idx="49">
                  <c:v>8.2286196017266611E-2</c:v>
                </c:pt>
                <c:pt idx="50">
                  <c:v>1.8396459986662492E-2</c:v>
                </c:pt>
                <c:pt idx="51">
                  <c:v>7.7000748520536103E-3</c:v>
                </c:pt>
                <c:pt idx="52">
                  <c:v>-1.0758008309988239E-2</c:v>
                </c:pt>
                <c:pt idx="53">
                  <c:v>6.0514818583041759E-2</c:v>
                </c:pt>
                <c:pt idx="54">
                  <c:v>-3.0668845175936869E-2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7B-8547-8155-B12444B50E71}"/>
            </c:ext>
          </c:extLst>
        </c:ser>
        <c:ser>
          <c:idx val="7"/>
          <c:order val="7"/>
          <c:tx>
            <c:strRef>
              <c:f>'Prices and returns'!$X$7</c:f>
              <c:strCache>
                <c:ptCount val="1"/>
                <c:pt idx="0">
                  <c:v>A8</c:v>
                </c:pt>
              </c:strCache>
            </c:strRef>
          </c:tx>
          <c:spPr>
            <a:ln w="31750" cap="rnd">
              <a:solidFill>
                <a:schemeClr val="accent2">
                  <a:lumMod val="60%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returns'!$X$10:$X$64</c:f>
              <c:numCache>
                <c:formatCode>General</c:formatCode>
                <c:ptCount val="55"/>
                <c:pt idx="0">
                  <c:v>-5.9673040022890566E-3</c:v>
                </c:pt>
                <c:pt idx="1">
                  <c:v>2.6962397567728735E-2</c:v>
                </c:pt>
                <c:pt idx="2">
                  <c:v>-1.5735333804804734E-2</c:v>
                </c:pt>
                <c:pt idx="3">
                  <c:v>8.4216400487095139E-2</c:v>
                </c:pt>
                <c:pt idx="4">
                  <c:v>-6.3980959365464135E-2</c:v>
                </c:pt>
                <c:pt idx="5">
                  <c:v>-4.7929415747467426E-3</c:v>
                </c:pt>
                <c:pt idx="6">
                  <c:v>3.279716376978687E-2</c:v>
                </c:pt>
                <c:pt idx="7">
                  <c:v>5.9171237381570922E-2</c:v>
                </c:pt>
                <c:pt idx="8">
                  <c:v>3.3754317595991325E-2</c:v>
                </c:pt>
                <c:pt idx="9">
                  <c:v>4.3498204554759508E-2</c:v>
                </c:pt>
                <c:pt idx="10">
                  <c:v>-6.4739865295751667E-2</c:v>
                </c:pt>
                <c:pt idx="11">
                  <c:v>7.2518721748938572E-2</c:v>
                </c:pt>
                <c:pt idx="12">
                  <c:v>9.2522279832825377E-2</c:v>
                </c:pt>
                <c:pt idx="13">
                  <c:v>2.3793453399344279E-2</c:v>
                </c:pt>
                <c:pt idx="14">
                  <c:v>0.10041339958924797</c:v>
                </c:pt>
                <c:pt idx="15">
                  <c:v>2.5591100861228319E-4</c:v>
                </c:pt>
                <c:pt idx="16">
                  <c:v>0.11537687060019669</c:v>
                </c:pt>
                <c:pt idx="17">
                  <c:v>-9.9098858323640113E-2</c:v>
                </c:pt>
                <c:pt idx="18">
                  <c:v>-4.0817443777077585E-2</c:v>
                </c:pt>
                <c:pt idx="19">
                  <c:v>-0.15415979206821753</c:v>
                </c:pt>
                <c:pt idx="20">
                  <c:v>0.18816963556307045</c:v>
                </c:pt>
                <c:pt idx="21">
                  <c:v>5.7981876003974489E-2</c:v>
                </c:pt>
                <c:pt idx="22">
                  <c:v>2.3622052052851207E-2</c:v>
                </c:pt>
                <c:pt idx="23">
                  <c:v>-5.8782744902960227E-3</c:v>
                </c:pt>
                <c:pt idx="24">
                  <c:v>-0.1278266295605579</c:v>
                </c:pt>
                <c:pt idx="25">
                  <c:v>-1.6064252705331381E-2</c:v>
                </c:pt>
                <c:pt idx="26">
                  <c:v>-9.593247852400594E-4</c:v>
                </c:pt>
                <c:pt idx="27">
                  <c:v>-7.3966530153454682E-2</c:v>
                </c:pt>
                <c:pt idx="28">
                  <c:v>1.6589875680522303E-3</c:v>
                </c:pt>
                <c:pt idx="29">
                  <c:v>3.3769046892775108E-2</c:v>
                </c:pt>
                <c:pt idx="30">
                  <c:v>-1.7889499032731491E-2</c:v>
                </c:pt>
                <c:pt idx="31">
                  <c:v>0.14561549203563803</c:v>
                </c:pt>
                <c:pt idx="32">
                  <c:v>-0.11694792170286855</c:v>
                </c:pt>
                <c:pt idx="33">
                  <c:v>9.7384844109521147E-3</c:v>
                </c:pt>
                <c:pt idx="34">
                  <c:v>-4.9391327986046792E-2</c:v>
                </c:pt>
                <c:pt idx="35">
                  <c:v>-3.1281985776748907E-2</c:v>
                </c:pt>
                <c:pt idx="36">
                  <c:v>-3.4271025062672725E-2</c:v>
                </c:pt>
                <c:pt idx="37">
                  <c:v>-0.18886488044187735</c:v>
                </c:pt>
                <c:pt idx="38">
                  <c:v>4.8446537460059141E-3</c:v>
                </c:pt>
                <c:pt idx="39">
                  <c:v>5.2930886886913359E-2</c:v>
                </c:pt>
                <c:pt idx="40">
                  <c:v>-0.1265328946365479</c:v>
                </c:pt>
                <c:pt idx="41">
                  <c:v>8.221350933142739E-2</c:v>
                </c:pt>
                <c:pt idx="42">
                  <c:v>-0.13940232516907342</c:v>
                </c:pt>
                <c:pt idx="43">
                  <c:v>3.5818364241307153E-2</c:v>
                </c:pt>
                <c:pt idx="44">
                  <c:v>0.10483688968511796</c:v>
                </c:pt>
                <c:pt idx="45">
                  <c:v>-1.6626566653459497E-2</c:v>
                </c:pt>
                <c:pt idx="46">
                  <c:v>0.19314194737116561</c:v>
                </c:pt>
                <c:pt idx="47">
                  <c:v>-2.0914893270797152E-2</c:v>
                </c:pt>
                <c:pt idx="48">
                  <c:v>-8.2310367290195488E-2</c:v>
                </c:pt>
                <c:pt idx="49">
                  <c:v>0.12249301849403156</c:v>
                </c:pt>
                <c:pt idx="50">
                  <c:v>5.5841460951469621E-2</c:v>
                </c:pt>
                <c:pt idx="51">
                  <c:v>-6.8518506141614574E-2</c:v>
                </c:pt>
                <c:pt idx="52">
                  <c:v>-8.8475171856029336E-2</c:v>
                </c:pt>
                <c:pt idx="53">
                  <c:v>0.13328259043193613</c:v>
                </c:pt>
                <c:pt idx="54">
                  <c:v>0.15917276834338015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7B-8547-8155-B12444B50E71}"/>
            </c:ext>
          </c:extLst>
        </c:ser>
        <c:ser>
          <c:idx val="8"/>
          <c:order val="8"/>
          <c:tx>
            <c:strRef>
              <c:f>'Prices and returns'!$Y$7</c:f>
              <c:strCache>
                <c:ptCount val="1"/>
                <c:pt idx="0">
                  <c:v>A9</c:v>
                </c:pt>
              </c:strCache>
            </c:strRef>
          </c:tx>
          <c:spPr>
            <a:ln w="31750" cap="rnd">
              <a:solidFill>
                <a:schemeClr val="accent3">
                  <a:lumMod val="60%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returns'!$Y$10:$Y$64</c:f>
              <c:numCache>
                <c:formatCode>General</c:formatCode>
                <c:ptCount val="55"/>
                <c:pt idx="0">
                  <c:v>-4.1851037165939187E-2</c:v>
                </c:pt>
                <c:pt idx="1">
                  <c:v>6.8193463553816336E-2</c:v>
                </c:pt>
                <c:pt idx="2">
                  <c:v>4.1256528929155337E-2</c:v>
                </c:pt>
                <c:pt idx="3">
                  <c:v>0.11790319941001871</c:v>
                </c:pt>
                <c:pt idx="4">
                  <c:v>8.2506464743278912E-2</c:v>
                </c:pt>
                <c:pt idx="5">
                  <c:v>0.28044480370292901</c:v>
                </c:pt>
                <c:pt idx="6">
                  <c:v>-1.6600818768700979E-3</c:v>
                </c:pt>
                <c:pt idx="7">
                  <c:v>7.2001051303586458E-2</c:v>
                </c:pt>
                <c:pt idx="8">
                  <c:v>2.0661664906569638E-3</c:v>
                </c:pt>
                <c:pt idx="9">
                  <c:v>0.19185433243221983</c:v>
                </c:pt>
                <c:pt idx="10">
                  <c:v>-7.7200660775304297E-2</c:v>
                </c:pt>
                <c:pt idx="11">
                  <c:v>0.14983529549334257</c:v>
                </c:pt>
                <c:pt idx="12">
                  <c:v>-5.412957510561181E-2</c:v>
                </c:pt>
                <c:pt idx="13">
                  <c:v>0.34486771620319034</c:v>
                </c:pt>
                <c:pt idx="14">
                  <c:v>-7.5337926964185162E-2</c:v>
                </c:pt>
                <c:pt idx="15">
                  <c:v>0.10827922594037591</c:v>
                </c:pt>
                <c:pt idx="16">
                  <c:v>4.9479945461349595E-2</c:v>
                </c:pt>
                <c:pt idx="17">
                  <c:v>-1.7886155864181061E-2</c:v>
                </c:pt>
                <c:pt idx="18">
                  <c:v>-7.9776785608076439E-2</c:v>
                </c:pt>
                <c:pt idx="19">
                  <c:v>-0.14435675367058315</c:v>
                </c:pt>
                <c:pt idx="20">
                  <c:v>0.11657579394726442</c:v>
                </c:pt>
                <c:pt idx="21">
                  <c:v>6.9785127218334214E-2</c:v>
                </c:pt>
                <c:pt idx="22">
                  <c:v>4.3975208220242437E-2</c:v>
                </c:pt>
                <c:pt idx="23">
                  <c:v>5.0195680197286034E-2</c:v>
                </c:pt>
                <c:pt idx="24">
                  <c:v>-0.11806359176493497</c:v>
                </c:pt>
                <c:pt idx="25">
                  <c:v>7.6395225004667E-2</c:v>
                </c:pt>
                <c:pt idx="26">
                  <c:v>-5.1204751619731509E-2</c:v>
                </c:pt>
                <c:pt idx="27">
                  <c:v>8.8749965436690462E-2</c:v>
                </c:pt>
                <c:pt idx="28">
                  <c:v>3.2461789797852338E-2</c:v>
                </c:pt>
                <c:pt idx="29">
                  <c:v>2.7183782125623678E-2</c:v>
                </c:pt>
                <c:pt idx="30">
                  <c:v>0.1082393626904683</c:v>
                </c:pt>
                <c:pt idx="31">
                  <c:v>0.10223073794533942</c:v>
                </c:pt>
                <c:pt idx="32">
                  <c:v>6.4396896668535805E-2</c:v>
                </c:pt>
                <c:pt idx="33">
                  <c:v>-6.6599347330615413E-3</c:v>
                </c:pt>
                <c:pt idx="34">
                  <c:v>6.4151450087937642E-2</c:v>
                </c:pt>
                <c:pt idx="35">
                  <c:v>1.0088695186825901E-3</c:v>
                </c:pt>
                <c:pt idx="36">
                  <c:v>4.1533630378801721E-2</c:v>
                </c:pt>
                <c:pt idx="37">
                  <c:v>-4.3308307384748994E-2</c:v>
                </c:pt>
                <c:pt idx="38">
                  <c:v>-6.5992338606807407E-2</c:v>
                </c:pt>
                <c:pt idx="39">
                  <c:v>3.8031065232966114E-2</c:v>
                </c:pt>
                <c:pt idx="40">
                  <c:v>-0.11441256547283894</c:v>
                </c:pt>
                <c:pt idx="41">
                  <c:v>1.3036712406500849E-2</c:v>
                </c:pt>
                <c:pt idx="42">
                  <c:v>-0.13345397581520249</c:v>
                </c:pt>
                <c:pt idx="43">
                  <c:v>-5.4070518871770501E-3</c:v>
                </c:pt>
                <c:pt idx="44">
                  <c:v>0.21417084677520268</c:v>
                </c:pt>
                <c:pt idx="45">
                  <c:v>0.11150581282760523</c:v>
                </c:pt>
                <c:pt idx="46">
                  <c:v>5.6671221892810916E-2</c:v>
                </c:pt>
                <c:pt idx="47">
                  <c:v>-6.3150152243772698E-2</c:v>
                </c:pt>
                <c:pt idx="48">
                  <c:v>4.6914627917485074E-2</c:v>
                </c:pt>
                <c:pt idx="49">
                  <c:v>5.6272285718998026E-2</c:v>
                </c:pt>
                <c:pt idx="50">
                  <c:v>-7.9060060107899212E-3</c:v>
                </c:pt>
                <c:pt idx="51">
                  <c:v>5.9043656812388795E-2</c:v>
                </c:pt>
                <c:pt idx="52">
                  <c:v>9.4594375116993749E-3</c:v>
                </c:pt>
                <c:pt idx="53">
                  <c:v>0.11710379499525871</c:v>
                </c:pt>
                <c:pt idx="54">
                  <c:v>9.2936390690735587E-2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7B-8547-8155-B12444B50E71}"/>
            </c:ext>
          </c:extLst>
        </c:ser>
        <c:ser>
          <c:idx val="9"/>
          <c:order val="9"/>
          <c:tx>
            <c:strRef>
              <c:f>'Prices and returns'!$Z$7</c:f>
              <c:strCache>
                <c:ptCount val="1"/>
                <c:pt idx="0">
                  <c:v>A10</c:v>
                </c:pt>
              </c:strCache>
            </c:strRef>
          </c:tx>
          <c:spPr>
            <a:ln w="31750" cap="rnd">
              <a:solidFill>
                <a:schemeClr val="accent4">
                  <a:lumMod val="60%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%"/>
                </a:srgbClr>
              </a:outerShdw>
            </a:effectLst>
          </c:spPr>
          <c:marker>
            <c:symbol val="none"/>
          </c:marker>
          <c:cat>
            <c:numRef>
              <c:f>'Prices and returns'!$P$10:$P$64</c:f>
              <c:numCache>
                <c:formatCode>d\-mmm\-yy</c:formatCode>
                <c:ptCount val="55"/>
                <c:pt idx="0">
                  <c:v>35779</c:v>
                </c:pt>
                <c:pt idx="1">
                  <c:v>35786</c:v>
                </c:pt>
                <c:pt idx="2">
                  <c:v>35793</c:v>
                </c:pt>
                <c:pt idx="3">
                  <c:v>35800</c:v>
                </c:pt>
                <c:pt idx="4">
                  <c:v>35807</c:v>
                </c:pt>
                <c:pt idx="5">
                  <c:v>35814</c:v>
                </c:pt>
                <c:pt idx="6">
                  <c:v>35821</c:v>
                </c:pt>
                <c:pt idx="7">
                  <c:v>35828</c:v>
                </c:pt>
                <c:pt idx="8">
                  <c:v>35835</c:v>
                </c:pt>
                <c:pt idx="9">
                  <c:v>35842</c:v>
                </c:pt>
                <c:pt idx="10">
                  <c:v>35849</c:v>
                </c:pt>
                <c:pt idx="11">
                  <c:v>35856</c:v>
                </c:pt>
                <c:pt idx="12">
                  <c:v>35863</c:v>
                </c:pt>
                <c:pt idx="13">
                  <c:v>35870</c:v>
                </c:pt>
                <c:pt idx="14">
                  <c:v>35877</c:v>
                </c:pt>
                <c:pt idx="15">
                  <c:v>35884</c:v>
                </c:pt>
                <c:pt idx="16">
                  <c:v>35891</c:v>
                </c:pt>
                <c:pt idx="17">
                  <c:v>35898</c:v>
                </c:pt>
                <c:pt idx="18">
                  <c:v>35905</c:v>
                </c:pt>
                <c:pt idx="19">
                  <c:v>35912</c:v>
                </c:pt>
                <c:pt idx="20">
                  <c:v>35919</c:v>
                </c:pt>
                <c:pt idx="21">
                  <c:v>35926</c:v>
                </c:pt>
                <c:pt idx="22">
                  <c:v>35933</c:v>
                </c:pt>
                <c:pt idx="23">
                  <c:v>35940</c:v>
                </c:pt>
                <c:pt idx="24">
                  <c:v>35947</c:v>
                </c:pt>
                <c:pt idx="25">
                  <c:v>35954</c:v>
                </c:pt>
                <c:pt idx="26">
                  <c:v>35961</c:v>
                </c:pt>
                <c:pt idx="27">
                  <c:v>35968</c:v>
                </c:pt>
                <c:pt idx="28">
                  <c:v>35975</c:v>
                </c:pt>
                <c:pt idx="29">
                  <c:v>35982</c:v>
                </c:pt>
                <c:pt idx="30">
                  <c:v>35989</c:v>
                </c:pt>
                <c:pt idx="31">
                  <c:v>35996</c:v>
                </c:pt>
                <c:pt idx="32">
                  <c:v>36003</c:v>
                </c:pt>
                <c:pt idx="33">
                  <c:v>36010</c:v>
                </c:pt>
                <c:pt idx="34">
                  <c:v>36017</c:v>
                </c:pt>
                <c:pt idx="35">
                  <c:v>36024</c:v>
                </c:pt>
                <c:pt idx="36">
                  <c:v>36031</c:v>
                </c:pt>
                <c:pt idx="37">
                  <c:v>36038</c:v>
                </c:pt>
                <c:pt idx="38">
                  <c:v>36045</c:v>
                </c:pt>
                <c:pt idx="39">
                  <c:v>36052</c:v>
                </c:pt>
                <c:pt idx="40">
                  <c:v>36059</c:v>
                </c:pt>
                <c:pt idx="41">
                  <c:v>36066</c:v>
                </c:pt>
                <c:pt idx="42">
                  <c:v>36073</c:v>
                </c:pt>
                <c:pt idx="43">
                  <c:v>36080</c:v>
                </c:pt>
                <c:pt idx="44">
                  <c:v>36087</c:v>
                </c:pt>
                <c:pt idx="45">
                  <c:v>36094</c:v>
                </c:pt>
                <c:pt idx="46">
                  <c:v>36101</c:v>
                </c:pt>
                <c:pt idx="47">
                  <c:v>36108</c:v>
                </c:pt>
                <c:pt idx="48">
                  <c:v>36115</c:v>
                </c:pt>
                <c:pt idx="49">
                  <c:v>36122</c:v>
                </c:pt>
                <c:pt idx="50">
                  <c:v>36129</c:v>
                </c:pt>
                <c:pt idx="51">
                  <c:v>36136</c:v>
                </c:pt>
                <c:pt idx="52">
                  <c:v>36143</c:v>
                </c:pt>
                <c:pt idx="53">
                  <c:v>36150</c:v>
                </c:pt>
                <c:pt idx="54">
                  <c:v>36157</c:v>
                </c:pt>
              </c:numCache>
            </c:numRef>
          </c:cat>
          <c:val>
            <c:numRef>
              <c:f>'Prices and returns'!$Z$10:$Z$64</c:f>
              <c:numCache>
                <c:formatCode>General</c:formatCode>
                <c:ptCount val="55"/>
                <c:pt idx="0">
                  <c:v>1.0345566636320665E-2</c:v>
                </c:pt>
                <c:pt idx="1">
                  <c:v>-2.8388287052763486E-2</c:v>
                </c:pt>
                <c:pt idx="2">
                  <c:v>2.2319674644069715E-2</c:v>
                </c:pt>
                <c:pt idx="3">
                  <c:v>0.10019233396698127</c:v>
                </c:pt>
                <c:pt idx="4">
                  <c:v>9.0674034040678475E-2</c:v>
                </c:pt>
                <c:pt idx="5">
                  <c:v>1.475313366628556E-2</c:v>
                </c:pt>
                <c:pt idx="6">
                  <c:v>-8.642399893841507E-2</c:v>
                </c:pt>
                <c:pt idx="7">
                  <c:v>0.12335315720145984</c:v>
                </c:pt>
                <c:pt idx="8">
                  <c:v>2.7921673079979718E-2</c:v>
                </c:pt>
                <c:pt idx="9">
                  <c:v>4.0845153641813847E-2</c:v>
                </c:pt>
                <c:pt idx="10">
                  <c:v>-4.4964976917714568E-2</c:v>
                </c:pt>
                <c:pt idx="11">
                  <c:v>4.6732587748082081E-2</c:v>
                </c:pt>
                <c:pt idx="12">
                  <c:v>7.8737461587833443E-2</c:v>
                </c:pt>
                <c:pt idx="13">
                  <c:v>-6.2967684435405499E-2</c:v>
                </c:pt>
                <c:pt idx="14">
                  <c:v>7.9278835719704538E-2</c:v>
                </c:pt>
                <c:pt idx="15">
                  <c:v>2.2152957063984501E-3</c:v>
                </c:pt>
                <c:pt idx="16">
                  <c:v>9.6145670342796821E-2</c:v>
                </c:pt>
                <c:pt idx="17">
                  <c:v>-0.11403099606994875</c:v>
                </c:pt>
                <c:pt idx="18">
                  <c:v>2.6295933568316276E-2</c:v>
                </c:pt>
                <c:pt idx="19">
                  <c:v>-0.11782659016101238</c:v>
                </c:pt>
                <c:pt idx="20">
                  <c:v>7.4447117368281204E-2</c:v>
                </c:pt>
                <c:pt idx="21">
                  <c:v>3.3592207322077225E-2</c:v>
                </c:pt>
                <c:pt idx="22">
                  <c:v>-2.6797975404351471E-2</c:v>
                </c:pt>
                <c:pt idx="23">
                  <c:v>0.11038162728563011</c:v>
                </c:pt>
                <c:pt idx="24">
                  <c:v>-8.0822163062484798E-2</c:v>
                </c:pt>
                <c:pt idx="25">
                  <c:v>4.2766866305965427E-2</c:v>
                </c:pt>
                <c:pt idx="26">
                  <c:v>-4.8263524554720993E-2</c:v>
                </c:pt>
                <c:pt idx="27">
                  <c:v>0.105862190781146</c:v>
                </c:pt>
                <c:pt idx="28">
                  <c:v>-5.1415290847229726E-2</c:v>
                </c:pt>
                <c:pt idx="29">
                  <c:v>6.9172876806164962E-2</c:v>
                </c:pt>
                <c:pt idx="30">
                  <c:v>1.2463775009765806E-2</c:v>
                </c:pt>
                <c:pt idx="31">
                  <c:v>0.16800546471322778</c:v>
                </c:pt>
                <c:pt idx="32">
                  <c:v>-6.690237019783038E-2</c:v>
                </c:pt>
                <c:pt idx="33">
                  <c:v>-2.1322738274670888E-3</c:v>
                </c:pt>
                <c:pt idx="34">
                  <c:v>-3.5534019849238811E-2</c:v>
                </c:pt>
                <c:pt idx="35">
                  <c:v>-2.4412933102895294E-2</c:v>
                </c:pt>
                <c:pt idx="36">
                  <c:v>2.0721977249637275E-2</c:v>
                </c:pt>
                <c:pt idx="37">
                  <c:v>-9.8141991532212619E-2</c:v>
                </c:pt>
                <c:pt idx="38">
                  <c:v>-2.893873052858165E-2</c:v>
                </c:pt>
                <c:pt idx="39">
                  <c:v>-2.2369401517432649E-2</c:v>
                </c:pt>
                <c:pt idx="40">
                  <c:v>-8.6707574360089981E-2</c:v>
                </c:pt>
                <c:pt idx="41">
                  <c:v>6.6022026759952404E-2</c:v>
                </c:pt>
                <c:pt idx="42">
                  <c:v>-5.9605755042013306E-2</c:v>
                </c:pt>
                <c:pt idx="43">
                  <c:v>-1.5190791566976777E-2</c:v>
                </c:pt>
                <c:pt idx="44">
                  <c:v>0.11680079933009986</c:v>
                </c:pt>
                <c:pt idx="45">
                  <c:v>1.6280681789803998E-2</c:v>
                </c:pt>
                <c:pt idx="46">
                  <c:v>1.449574855196353E-2</c:v>
                </c:pt>
                <c:pt idx="47">
                  <c:v>4.809688985193427E-2</c:v>
                </c:pt>
                <c:pt idx="48">
                  <c:v>-1.9898349326773736E-2</c:v>
                </c:pt>
                <c:pt idx="49">
                  <c:v>6.0738713186733795E-2</c:v>
                </c:pt>
                <c:pt idx="50">
                  <c:v>4.1959132221067279E-2</c:v>
                </c:pt>
                <c:pt idx="51">
                  <c:v>8.2842540069351812E-3</c:v>
                </c:pt>
                <c:pt idx="52">
                  <c:v>-5.8795799360706523E-2</c:v>
                </c:pt>
                <c:pt idx="53">
                  <c:v>0.11450183808268227</c:v>
                </c:pt>
                <c:pt idx="54">
                  <c:v>-8.168659211866245E-3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7B-8547-8155-B12444B50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734064"/>
        <c:axId val="459938528"/>
      </c:lineChart>
      <c:dateAx>
        <c:axId val="45973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d\-mmm\-yy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59938528"/>
        <c:crosses val="autoZero"/>
        <c:auto val="0"/>
        <c:lblOffset val="100"/>
        <c:baseTimeUnit val="days"/>
      </c:dateAx>
      <c:valAx>
        <c:axId val="4599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597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ERmax,</a:t>
            </a:r>
            <a:r>
              <a:rPr lang="it-IT" baseline="0%"/>
              <a:t> ERmin and MwV_noSS≥ in-sample portfolio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MVportfolio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4.9627791563275434E-3"/>
                  <c:y val="5.7899090157154574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010-4912-B395-69571C49BC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'2.1'!$Q$35:$R$35</c:f>
              <c:numCache>
                <c:formatCode>0.00000%</c:formatCode>
                <c:ptCount val="2"/>
                <c:pt idx="0">
                  <c:v>2.6100592492325982E-3</c:v>
                </c:pt>
              </c:numCache>
            </c:numRef>
          </c:xVal>
          <c:yVal>
            <c:numRef>
              <c:f>'2.1'!$S$35:$T$35</c:f>
              <c:numCache>
                <c:formatCode>0.00000%</c:formatCode>
                <c:ptCount val="2"/>
                <c:pt idx="0">
                  <c:v>1.5083230848139022E-2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10-4912-B395-69571C49BC51}"/>
            </c:ext>
          </c:extLst>
        </c:ser>
        <c:ser>
          <c:idx val="2"/>
          <c:order val="1"/>
          <c:tx>
            <c:v>Pu1 model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4.9627791563275287E-3"/>
                  <c:y val="3.8599393438103119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010-4912-B395-69571C49BC5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'2.1'!$Q$57:$R$57</c:f>
              <c:numCache>
                <c:formatCode>0.0000000%</c:formatCode>
                <c:ptCount val="2"/>
                <c:pt idx="0">
                  <c:v>3.7827881450912637E-3</c:v>
                </c:pt>
              </c:numCache>
            </c:numRef>
          </c:xVal>
          <c:yVal>
            <c:numRef>
              <c:f>'2.1'!$S$57:$T$57</c:f>
              <c:numCache>
                <c:formatCode>0.0000000%</c:formatCode>
                <c:ptCount val="2"/>
                <c:pt idx="0">
                  <c:v>3.1493461234814335E-2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10-4912-B395-69571C49BC51}"/>
            </c:ext>
          </c:extLst>
        </c:ser>
        <c:ser>
          <c:idx val="3"/>
          <c:order val="2"/>
          <c:tx>
            <c:v>ERmax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6.6170388751033912E-3"/>
                  <c:y val="4.1356492969396197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010-4912-B395-69571C49BC5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'2.1'!$Q$45:$R$45</c:f>
              <c:numCache>
                <c:formatCode>0.00000%</c:formatCode>
                <c:ptCount val="2"/>
                <c:pt idx="0">
                  <c:v>8.5284420516663004E-3</c:v>
                </c:pt>
              </c:numCache>
            </c:numRef>
          </c:xVal>
          <c:yVal>
            <c:numRef>
              <c:f>'2.1'!$S$45:$T$45</c:f>
              <c:numCache>
                <c:formatCode>0.00000%</c:formatCode>
                <c:ptCount val="2"/>
                <c:pt idx="0">
                  <c:v>4.7903691441593135E-2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10-4912-B395-69571C49BC51}"/>
            </c:ext>
          </c:extLst>
        </c:ser>
        <c:ser>
          <c:idx val="0"/>
          <c:order val="3"/>
          <c:tx>
            <c:strRef>
              <c:f>'2.1'!$N$23</c:f>
              <c:strCache>
                <c:ptCount val="1"/>
                <c:pt idx="0">
                  <c:v>A1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1.654259718775969E-3"/>
                  <c:y val="-1.102839812517231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010-4912-B395-69571C49BC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'2.1'!$N$25</c:f>
              <c:numCache>
                <c:formatCode>0.0000%</c:formatCode>
                <c:ptCount val="1"/>
                <c:pt idx="0">
                  <c:v>7.0197716675879512E-2</c:v>
                </c:pt>
              </c:numCache>
            </c:numRef>
          </c:xVal>
          <c:yVal>
            <c:numRef>
              <c:f>'2.1'!$N$24</c:f>
              <c:numCache>
                <c:formatCode>0.0000%</c:formatCode>
                <c:ptCount val="1"/>
                <c:pt idx="0">
                  <c:v>1.2071260279363933E-2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010-4912-B395-69571C49BC51}"/>
            </c:ext>
          </c:extLst>
        </c:ser>
        <c:ser>
          <c:idx val="4"/>
          <c:order val="4"/>
          <c:tx>
            <c:strRef>
              <c:f>'2.1'!$O$23</c:f>
              <c:strCache>
                <c:ptCount val="1"/>
                <c:pt idx="0">
                  <c:v>A2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'2.1'!$O$25</c:f>
              <c:numCache>
                <c:formatCode>0.0000%</c:formatCode>
                <c:ptCount val="1"/>
                <c:pt idx="0">
                  <c:v>5.4813197449408213E-2</c:v>
                </c:pt>
              </c:numCache>
            </c:numRef>
          </c:xVal>
          <c:yVal>
            <c:numRef>
              <c:f>'2.1'!$O$24</c:f>
              <c:numCache>
                <c:formatCode>0.0000%</c:formatCode>
                <c:ptCount val="1"/>
                <c:pt idx="0">
                  <c:v>9.97244179658879E-3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010-4912-B395-69571C49BC51}"/>
            </c:ext>
          </c:extLst>
        </c:ser>
        <c:ser>
          <c:idx val="5"/>
          <c:order val="5"/>
          <c:tx>
            <c:strRef>
              <c:f>'2.1'!$P$23</c:f>
              <c:strCache>
                <c:ptCount val="1"/>
                <c:pt idx="0">
                  <c:v>A3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1.1579818031430935E-2"/>
                  <c:y val="2.205679625034453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010-4912-B395-69571C49BC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'2.1'!$P$25</c:f>
              <c:numCache>
                <c:formatCode>0.0000%</c:formatCode>
                <c:ptCount val="1"/>
                <c:pt idx="0">
                  <c:v>6.7599247457273942E-2</c:v>
                </c:pt>
              </c:numCache>
            </c:numRef>
          </c:xVal>
          <c:yVal>
            <c:numRef>
              <c:f>'2.1'!$P$24</c:f>
              <c:numCache>
                <c:formatCode>0.0000%</c:formatCode>
                <c:ptCount val="1"/>
                <c:pt idx="0">
                  <c:v>9.614827620115245E-3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010-4912-B395-69571C49BC51}"/>
            </c:ext>
          </c:extLst>
        </c:ser>
        <c:ser>
          <c:idx val="6"/>
          <c:order val="6"/>
          <c:tx>
            <c:strRef>
              <c:f>'2.1'!$Q$23</c:f>
              <c:strCache>
                <c:ptCount val="1"/>
                <c:pt idx="0">
                  <c:v>A4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'2.1'!$Q$25</c:f>
              <c:numCache>
                <c:formatCode>0.0000%</c:formatCode>
                <c:ptCount val="1"/>
                <c:pt idx="0">
                  <c:v>9.3738357621603235E-2</c:v>
                </c:pt>
              </c:numCache>
            </c:numRef>
          </c:xVal>
          <c:yVal>
            <c:numRef>
              <c:f>'2.1'!$Q$24</c:f>
              <c:numCache>
                <c:formatCode>0.0000%</c:formatCode>
                <c:ptCount val="1"/>
                <c:pt idx="0">
                  <c:v>4.7903691441593135E-2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010-4912-B395-69571C49BC51}"/>
            </c:ext>
          </c:extLst>
        </c:ser>
        <c:ser>
          <c:idx val="7"/>
          <c:order val="7"/>
          <c:tx>
            <c:strRef>
              <c:f>'2.1'!$R$23</c:f>
              <c:strCache>
                <c:ptCount val="1"/>
                <c:pt idx="0">
                  <c:v>A5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'2.1'!$R$25</c:f>
              <c:numCache>
                <c:formatCode>0.0000%</c:formatCode>
                <c:ptCount val="1"/>
                <c:pt idx="0">
                  <c:v>5.7302676048471675E-2</c:v>
                </c:pt>
              </c:numCache>
            </c:numRef>
          </c:xVal>
          <c:yVal>
            <c:numRef>
              <c:f>'2.1'!$R$24</c:f>
              <c:numCache>
                <c:formatCode>0.0000%</c:formatCode>
                <c:ptCount val="1"/>
                <c:pt idx="0">
                  <c:v>1.8567368948328302E-2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010-4912-B395-69571C49BC51}"/>
            </c:ext>
          </c:extLst>
        </c:ser>
        <c:ser>
          <c:idx val="8"/>
          <c:order val="8"/>
          <c:tx>
            <c:strRef>
              <c:f>'2.1'!$S$23</c:f>
              <c:strCache>
                <c:ptCount val="1"/>
                <c:pt idx="0">
                  <c:v>A6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'2.1'!$S$25</c:f>
              <c:numCache>
                <c:formatCode>0.0000%</c:formatCode>
                <c:ptCount val="1"/>
                <c:pt idx="0">
                  <c:v>9.9712756663481616E-2</c:v>
                </c:pt>
              </c:numCache>
            </c:numRef>
          </c:xVal>
          <c:yVal>
            <c:numRef>
              <c:f>'2.1'!$S$24</c:f>
              <c:numCache>
                <c:formatCode>0.0000%</c:formatCode>
                <c:ptCount val="1"/>
                <c:pt idx="0">
                  <c:v>1.5400918540063157E-2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010-4912-B395-69571C49BC51}"/>
            </c:ext>
          </c:extLst>
        </c:ser>
        <c:ser>
          <c:idx val="9"/>
          <c:order val="9"/>
          <c:tx>
            <c:strRef>
              <c:f>'2.1'!$T$23</c:f>
              <c:strCache>
                <c:ptCount val="1"/>
                <c:pt idx="0">
                  <c:v>A7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1430934656741051E-2"/>
                  <c:y val="-3.032809484422397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010-4912-B395-69571C49BC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'2.1'!$T$25</c:f>
              <c:numCache>
                <c:formatCode>0.0000%</c:formatCode>
                <c:ptCount val="1"/>
                <c:pt idx="0">
                  <c:v>6.5175202962179893E-2</c:v>
                </c:pt>
              </c:numCache>
            </c:numRef>
          </c:xVal>
          <c:yVal>
            <c:numRef>
              <c:f>'2.1'!$T$24</c:f>
              <c:numCache>
                <c:formatCode>0.0000%</c:formatCode>
                <c:ptCount val="1"/>
                <c:pt idx="0">
                  <c:v>1.1968567870331234E-2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010-4912-B395-69571C49BC51}"/>
            </c:ext>
          </c:extLst>
        </c:ser>
        <c:ser>
          <c:idx val="10"/>
          <c:order val="10"/>
          <c:tx>
            <c:strRef>
              <c:f>'2.1'!$U$23</c:f>
              <c:strCache>
                <c:ptCount val="1"/>
                <c:pt idx="0">
                  <c:v>A8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'2.1'!$U$25</c:f>
              <c:numCache>
                <c:formatCode>0.0000%</c:formatCode>
                <c:ptCount val="1"/>
                <c:pt idx="0">
                  <c:v>7.6193715818978533E-2</c:v>
                </c:pt>
              </c:numCache>
            </c:numRef>
          </c:xVal>
          <c:yVal>
            <c:numRef>
              <c:f>'2.1'!$U$24</c:f>
              <c:numCache>
                <c:formatCode>0.0000%</c:formatCode>
                <c:ptCount val="1"/>
                <c:pt idx="0">
                  <c:v>9.9120882770864574E-3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010-4912-B395-69571C49BC51}"/>
            </c:ext>
          </c:extLst>
        </c:ser>
        <c:ser>
          <c:idx val="11"/>
          <c:order val="11"/>
          <c:tx>
            <c:strRef>
              <c:f>'2.1'!$V$23</c:f>
              <c:strCache>
                <c:ptCount val="1"/>
                <c:pt idx="0">
                  <c:v>A9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'2.1'!$V$25</c:f>
              <c:numCache>
                <c:formatCode>0.0000%</c:formatCode>
                <c:ptCount val="1"/>
                <c:pt idx="0">
                  <c:v>0.10315993239042399</c:v>
                </c:pt>
              </c:numCache>
            </c:numRef>
          </c:xVal>
          <c:yVal>
            <c:numRef>
              <c:f>'2.1'!$V$24</c:f>
              <c:numCache>
                <c:formatCode>0.0000%</c:formatCode>
                <c:ptCount val="1"/>
                <c:pt idx="0">
                  <c:v>4.7669132581404282E-2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010-4912-B395-69571C49BC51}"/>
            </c:ext>
          </c:extLst>
        </c:ser>
        <c:ser>
          <c:idx val="12"/>
          <c:order val="12"/>
          <c:tx>
            <c:strRef>
              <c:f>'2.1'!$W$23</c:f>
              <c:strCache>
                <c:ptCount val="1"/>
                <c:pt idx="0">
                  <c:v>A10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'2.1'!$W$25</c:f>
              <c:numCache>
                <c:formatCode>0.0000%</c:formatCode>
                <c:ptCount val="1"/>
                <c:pt idx="0">
                  <c:v>7.219650261964182E-2</c:v>
                </c:pt>
              </c:numCache>
            </c:numRef>
          </c:xVal>
          <c:yVal>
            <c:numRef>
              <c:f>'2.1'!$W$24</c:f>
              <c:numCache>
                <c:formatCode>0.0000%</c:formatCode>
                <c:ptCount val="1"/>
                <c:pt idx="0">
                  <c:v>1.8987250166871618E-2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010-4912-B395-69571C49B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01728"/>
        <c:axId val="374911296"/>
      </c:scatterChart>
      <c:valAx>
        <c:axId val="37490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74911296"/>
        <c:crosses val="autoZero"/>
        <c:crossBetween val="midCat"/>
      </c:valAx>
      <c:valAx>
        <c:axId val="3749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Expected</a:t>
                </a:r>
                <a:r>
                  <a:rPr lang="it-IT" baseline="0%"/>
                  <a:t> return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7490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 sz="1600" b="0" i="0" baseline="0%">
                <a:effectLst/>
              </a:rPr>
              <a:t>ERmax, ERmin and MwV_noSS≥ out-of-sample portfolio</a:t>
            </a:r>
            <a:endParaRPr lang="it-IT" sz="1800">
              <a:effectLst/>
            </a:endParaRPr>
          </a:p>
        </c:rich>
      </c:tx>
      <c:layout>
        <c:manualLayout>
          <c:xMode val="edge"/>
          <c:yMode val="edge"/>
          <c:x val="0.14173788224340381"/>
          <c:y val="2.1940432589316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8.192129424882319E-2"/>
          <c:y val="0.10982136687167439"/>
          <c:w val="0.87920811320157821"/>
          <c:h val="0.81060569414691441"/>
        </c:manualLayout>
      </c:layout>
      <c:scatterChart>
        <c:scatterStyle val="lineMarker"/>
        <c:varyColors val="0"/>
        <c:ser>
          <c:idx val="0"/>
          <c:order val="0"/>
          <c:tx>
            <c:v>Pu1 model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8.0736119644470428E-8"/>
                  <c:y val="-5.126743597423869E-2"/>
                </c:manualLayout>
              </c:layout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44769470120768"/>
                      <c:h val="8.534319175178271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5BFB-440A-B2C1-E965197FE9D0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'2.3'!$Q$34:$R$34</c:f>
              <c:numCache>
                <c:formatCode>0.00000%</c:formatCode>
                <c:ptCount val="2"/>
                <c:pt idx="0">
                  <c:v>3.1227499750996045E-3</c:v>
                </c:pt>
              </c:numCache>
            </c:numRef>
          </c:xVal>
          <c:yVal>
            <c:numRef>
              <c:f>'2.3'!$S$34:$T$34</c:f>
              <c:numCache>
                <c:formatCode>0.00000%</c:formatCode>
                <c:ptCount val="2"/>
                <c:pt idx="0">
                  <c:v>1.0575001098312961E-2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B-440A-B2C1-E965197FE9D0}"/>
            </c:ext>
          </c:extLst>
        </c:ser>
        <c:ser>
          <c:idx val="1"/>
          <c:order val="1"/>
          <c:tx>
            <c:v>Pu1CARD 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1.0683415574925652E-2"/>
                  <c:y val="4.7143747768400419E-2"/>
                </c:manualLayout>
              </c:layout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001192472487146"/>
                      <c:h val="8.534319175178271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5BFB-440A-B2C1-E965197FE9D0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'2.3'!$Q$47:$R$47</c:f>
              <c:numCache>
                <c:formatCode>0.00000%</c:formatCode>
                <c:ptCount val="2"/>
                <c:pt idx="0">
                  <c:v>3.1227518097837175E-3</c:v>
                </c:pt>
              </c:numCache>
            </c:numRef>
          </c:xVal>
          <c:yVal>
            <c:numRef>
              <c:f>'2.3'!$S$47:$T$47</c:f>
              <c:numCache>
                <c:formatCode>0.00000%</c:formatCode>
                <c:ptCount val="2"/>
                <c:pt idx="0">
                  <c:v>1.0575001016334778E-2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FB-440A-B2C1-E965197FE9D0}"/>
            </c:ext>
          </c:extLst>
        </c:ser>
        <c:ser>
          <c:idx val="2"/>
          <c:order val="2"/>
          <c:tx>
            <c:strRef>
              <c:f>'2.3'!$N$19</c:f>
              <c:strCache>
                <c:ptCount val="1"/>
                <c:pt idx="0">
                  <c:v>A1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4.099728643157682E-3"/>
                  <c:y val="2.058075542716141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BFB-440A-B2C1-E965197FE9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'2.3'!$N$21</c:f>
              <c:numCache>
                <c:formatCode>General</c:formatCode>
                <c:ptCount val="1"/>
                <c:pt idx="0">
                  <c:v>5.8373160385960875E-2</c:v>
                </c:pt>
              </c:numCache>
            </c:numRef>
          </c:xVal>
          <c:yVal>
            <c:numRef>
              <c:f>'2.3'!$N$20</c:f>
              <c:numCache>
                <c:formatCode>General</c:formatCode>
                <c:ptCount val="1"/>
                <c:pt idx="0">
                  <c:v>-9.492327395314722E-3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FB-440A-B2C1-E965197FE9D0}"/>
            </c:ext>
          </c:extLst>
        </c:ser>
        <c:ser>
          <c:idx val="3"/>
          <c:order val="3"/>
          <c:tx>
            <c:strRef>
              <c:f>'2.3'!$O$19</c:f>
              <c:strCache>
                <c:ptCount val="1"/>
                <c:pt idx="0">
                  <c:v>A2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'2.3'!$O$21</c:f>
              <c:numCache>
                <c:formatCode>General</c:formatCode>
                <c:ptCount val="1"/>
                <c:pt idx="0">
                  <c:v>8.5191302700613897E-2</c:v>
                </c:pt>
              </c:numCache>
            </c:numRef>
          </c:xVal>
          <c:yVal>
            <c:numRef>
              <c:f>'2.3'!$O$20</c:f>
              <c:numCache>
                <c:formatCode>General</c:formatCode>
                <c:ptCount val="1"/>
                <c:pt idx="0">
                  <c:v>2.3753825028570426E-3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FB-440A-B2C1-E965197FE9D0}"/>
            </c:ext>
          </c:extLst>
        </c:ser>
        <c:ser>
          <c:idx val="4"/>
          <c:order val="4"/>
          <c:tx>
            <c:strRef>
              <c:f>'2.3'!$P$19</c:f>
              <c:strCache>
                <c:ptCount val="1"/>
                <c:pt idx="0">
                  <c:v>A3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'2.3'!$P$21</c:f>
              <c:numCache>
                <c:formatCode>General</c:formatCode>
                <c:ptCount val="1"/>
                <c:pt idx="0">
                  <c:v>8.5102951830274262E-2</c:v>
                </c:pt>
              </c:numCache>
            </c:numRef>
          </c:xVal>
          <c:yVal>
            <c:numRef>
              <c:f>'2.3'!$P$20</c:f>
              <c:numCache>
                <c:formatCode>General</c:formatCode>
                <c:ptCount val="1"/>
                <c:pt idx="0">
                  <c:v>3.9023036731403705E-3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FB-440A-B2C1-E965197FE9D0}"/>
            </c:ext>
          </c:extLst>
        </c:ser>
        <c:ser>
          <c:idx val="5"/>
          <c:order val="5"/>
          <c:tx>
            <c:strRef>
              <c:f>'2.3'!$Q$19</c:f>
              <c:strCache>
                <c:ptCount val="1"/>
                <c:pt idx="0">
                  <c:v>A4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1.6832888337059863E-2"/>
                  <c:y val="6.8602028407421826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BFB-440A-B2C1-E965197FE9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'2.3'!$Q$21</c:f>
              <c:numCache>
                <c:formatCode>General</c:formatCode>
                <c:ptCount val="1"/>
                <c:pt idx="0">
                  <c:v>8.1216639972875537E-2</c:v>
                </c:pt>
              </c:numCache>
            </c:numRef>
          </c:xVal>
          <c:yVal>
            <c:numRef>
              <c:f>'2.3'!$Q$20</c:f>
              <c:numCache>
                <c:formatCode>General</c:formatCode>
                <c:ptCount val="1"/>
                <c:pt idx="0">
                  <c:v>2.3251827973155722E-2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FB-440A-B2C1-E965197FE9D0}"/>
            </c:ext>
          </c:extLst>
        </c:ser>
        <c:ser>
          <c:idx val="6"/>
          <c:order val="6"/>
          <c:tx>
            <c:strRef>
              <c:f>'2.3'!$R$19</c:f>
              <c:strCache>
                <c:ptCount val="1"/>
                <c:pt idx="0">
                  <c:v>A5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60%"/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noFill/>
                <a:ln w="34925" cap="flat" cmpd="dbl" algn="ctr">
                  <a:solidFill>
                    <a:schemeClr val="accent6">
                      <a:lumMod val="75%"/>
                      <a:alpha val="70%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FB-440A-B2C1-E965197FE9D0}"/>
              </c:ext>
            </c:extLst>
          </c:dPt>
          <c:dLbls>
            <c:dLbl>
              <c:idx val="0"/>
              <c:layout>
                <c:manualLayout>
                  <c:x val="-4.099728643157682E-3"/>
                  <c:y val="-3.430125904526908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BFB-440A-B2C1-E965197FE9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'2.3'!$R$21</c:f>
              <c:numCache>
                <c:formatCode>General</c:formatCode>
                <c:ptCount val="1"/>
                <c:pt idx="0">
                  <c:v>5.5375706123592459E-2</c:v>
                </c:pt>
              </c:numCache>
            </c:numRef>
          </c:xVal>
          <c:yVal>
            <c:numRef>
              <c:f>'2.3'!$R$20</c:f>
              <c:numCache>
                <c:formatCode>General</c:formatCode>
                <c:ptCount val="1"/>
                <c:pt idx="0">
                  <c:v>3.3110023977440208E-3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BFB-440A-B2C1-E965197FE9D0}"/>
            </c:ext>
          </c:extLst>
        </c:ser>
        <c:ser>
          <c:idx val="7"/>
          <c:order val="7"/>
          <c:tx>
            <c:strRef>
              <c:f>'2.3'!$S$19</c:f>
              <c:strCache>
                <c:ptCount val="1"/>
                <c:pt idx="0">
                  <c:v>A6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'2.3'!$S$21</c:f>
              <c:numCache>
                <c:formatCode>General</c:formatCode>
                <c:ptCount val="1"/>
                <c:pt idx="0">
                  <c:v>6.3734737812333589E-2</c:v>
                </c:pt>
              </c:numCache>
            </c:numRef>
          </c:xVal>
          <c:yVal>
            <c:numRef>
              <c:f>'2.3'!$S$20</c:f>
              <c:numCache>
                <c:formatCode>General</c:formatCode>
                <c:ptCount val="1"/>
                <c:pt idx="0">
                  <c:v>-8.9878354937516294E-3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BFB-440A-B2C1-E965197FE9D0}"/>
            </c:ext>
          </c:extLst>
        </c:ser>
        <c:ser>
          <c:idx val="8"/>
          <c:order val="8"/>
          <c:tx>
            <c:strRef>
              <c:f>'2.3'!$T$19</c:f>
              <c:strCache>
                <c:ptCount val="1"/>
                <c:pt idx="0">
                  <c:v>A7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'2.3'!$T$21</c:f>
              <c:numCache>
                <c:formatCode>General</c:formatCode>
                <c:ptCount val="1"/>
                <c:pt idx="0">
                  <c:v>9.0015502150558147E-2</c:v>
                </c:pt>
              </c:numCache>
            </c:numRef>
          </c:xVal>
          <c:yVal>
            <c:numRef>
              <c:f>'2.3'!$T$20</c:f>
              <c:numCache>
                <c:formatCode>General</c:formatCode>
                <c:ptCount val="1"/>
                <c:pt idx="0">
                  <c:v>4.0503210907627638E-4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BFB-440A-B2C1-E965197FE9D0}"/>
            </c:ext>
          </c:extLst>
        </c:ser>
        <c:ser>
          <c:idx val="9"/>
          <c:order val="9"/>
          <c:tx>
            <c:strRef>
              <c:f>'2.3'!$U$19</c:f>
              <c:strCache>
                <c:ptCount val="1"/>
                <c:pt idx="0">
                  <c:v>A8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'2.3'!$U$21</c:f>
              <c:numCache>
                <c:formatCode>General</c:formatCode>
                <c:ptCount val="1"/>
                <c:pt idx="0">
                  <c:v>0.1038376574404109</c:v>
                </c:pt>
              </c:numCache>
            </c:numRef>
          </c:xVal>
          <c:yVal>
            <c:numRef>
              <c:f>'2.3'!$U$20</c:f>
              <c:numCache>
                <c:formatCode>General</c:formatCode>
                <c:ptCount val="1"/>
                <c:pt idx="0">
                  <c:v>4.6660069141757927E-3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BFB-440A-B2C1-E965197FE9D0}"/>
            </c:ext>
          </c:extLst>
        </c:ser>
        <c:ser>
          <c:idx val="10"/>
          <c:order val="10"/>
          <c:tx>
            <c:strRef>
              <c:f>'2.3'!$V$19</c:f>
              <c:strCache>
                <c:ptCount val="1"/>
                <c:pt idx="0">
                  <c:v>A9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4.9196743717892337E-2"/>
                  <c:y val="3.430125904526901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BFB-440A-B2C1-E965197FE9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'2.3'!$V$21</c:f>
              <c:numCache>
                <c:formatCode>General</c:formatCode>
                <c:ptCount val="1"/>
                <c:pt idx="0">
                  <c:v>8.0661739761625731E-2</c:v>
                </c:pt>
              </c:numCache>
            </c:numRef>
          </c:xVal>
          <c:yVal>
            <c:numRef>
              <c:f>'2.3'!$V$20</c:f>
              <c:numCache>
                <c:formatCode>General</c:formatCode>
                <c:ptCount val="1"/>
                <c:pt idx="0">
                  <c:v>2.3248066921225517E-2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BFB-440A-B2C1-E965197FE9D0}"/>
            </c:ext>
          </c:extLst>
        </c:ser>
        <c:ser>
          <c:idx val="11"/>
          <c:order val="11"/>
          <c:tx>
            <c:strRef>
              <c:f>'2.3'!$W$19</c:f>
              <c:strCache>
                <c:ptCount val="1"/>
                <c:pt idx="0">
                  <c:v>A10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'2.3'!$W$21</c:f>
              <c:numCache>
                <c:formatCode>General</c:formatCode>
                <c:ptCount val="1"/>
                <c:pt idx="0">
                  <c:v>5.8214415185712555E-2</c:v>
                </c:pt>
              </c:numCache>
            </c:numRef>
          </c:xVal>
          <c:yVal>
            <c:numRef>
              <c:f>'2.3'!$W$20</c:f>
              <c:numCache>
                <c:formatCode>General</c:formatCode>
                <c:ptCount val="1"/>
                <c:pt idx="0">
                  <c:v>2.3875264586677271E-3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BFB-440A-B2C1-E965197FE9D0}"/>
            </c:ext>
          </c:extLst>
        </c:ser>
        <c:ser>
          <c:idx val="12"/>
          <c:order val="12"/>
          <c:tx>
            <c:v>MVportfolio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rgbClr val="00B0F0">
                    <a:alpha val="70%"/>
                  </a:srgb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5.1211288096964531E-3"/>
                  <c:y val="6.212184414373884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082307427411024"/>
                      <c:h val="8.617680268162011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4-5BFB-440A-B2C1-E965197FE9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'2.3'!$E$34:$F$34</c:f>
              <c:numCache>
                <c:formatCode>0.00000%</c:formatCode>
                <c:ptCount val="2"/>
                <c:pt idx="0">
                  <c:v>2.3137757057292273E-3</c:v>
                </c:pt>
              </c:numCache>
            </c:numRef>
          </c:xVal>
          <c:yVal>
            <c:numRef>
              <c:f>'2.3'!$G$34:$H$34</c:f>
              <c:numCache>
                <c:formatCode>0.00000%</c:formatCode>
                <c:ptCount val="2"/>
                <c:pt idx="0">
                  <c:v>-2.1018259404861697E-3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BFB-440A-B2C1-E965197FE9D0}"/>
            </c:ext>
          </c:extLst>
        </c:ser>
        <c:ser>
          <c:idx val="13"/>
          <c:order val="13"/>
          <c:tx>
            <c:v>ERmax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80%"/>
                    <a:lumOff val="20%"/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1.8777255385763717E-17"/>
                  <c:y val="4.1414562762492647E-2"/>
                </c:manualLayout>
              </c:layout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BFB-440A-B2C1-E965197FE9D0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'2.3'!$E$43:$F$43</c:f>
              <c:numCache>
                <c:formatCode>0.00000%</c:formatCode>
                <c:ptCount val="2"/>
                <c:pt idx="0">
                  <c:v>6.282040579508273E-3</c:v>
                </c:pt>
              </c:numCache>
            </c:numRef>
          </c:xVal>
          <c:yVal>
            <c:numRef>
              <c:f>'2.3'!$G$43:$H$43</c:f>
              <c:numCache>
                <c:formatCode>0.00000%</c:formatCode>
                <c:ptCount val="2"/>
                <c:pt idx="0">
                  <c:v>2.3251827973155725E-2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BFB-440A-B2C1-E965197FE9D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436674304"/>
        <c:axId val="436687616"/>
      </c:scatterChart>
      <c:valAx>
        <c:axId val="43667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Standard</a:t>
                </a:r>
                <a:r>
                  <a:rPr lang="it-IT" baseline="0%"/>
                  <a:t>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6687616"/>
        <c:crosses val="autoZero"/>
        <c:crossBetween val="midCat"/>
      </c:valAx>
      <c:valAx>
        <c:axId val="4366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667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 sz="1600"/>
              <a:t>Portfolio</a:t>
            </a:r>
            <a:r>
              <a:rPr lang="it-IT" sz="1600" baseline="0%"/>
              <a:t> comparison</a:t>
            </a:r>
            <a:endParaRPr lang="it-I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Pu1 Model - 21 obs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xVal>
            <c:numRef>
              <c:f>'2.3'!$Q$34:$R$34</c:f>
              <c:numCache>
                <c:formatCode>0.00000%</c:formatCode>
                <c:ptCount val="2"/>
                <c:pt idx="0">
                  <c:v>3.1227499750996045E-3</c:v>
                </c:pt>
              </c:numCache>
            </c:numRef>
          </c:xVal>
          <c:yVal>
            <c:numRef>
              <c:f>'2.3'!$S$34:$T$34</c:f>
              <c:numCache>
                <c:formatCode>0.00000%</c:formatCode>
                <c:ptCount val="2"/>
                <c:pt idx="0">
                  <c:v>1.0575001098312961E-2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1-40E9-A1C3-AB7E0B439D15}"/>
            </c:ext>
          </c:extLst>
        </c:ser>
        <c:ser>
          <c:idx val="0"/>
          <c:order val="1"/>
          <c:tx>
            <c:v>Pu1 Model - 35 obs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xVal>
            <c:numRef>
              <c:f>'2.1'!$Q$57</c:f>
              <c:numCache>
                <c:formatCode>0.0000000%</c:formatCode>
                <c:ptCount val="1"/>
                <c:pt idx="0">
                  <c:v>3.7827881450912637E-3</c:v>
                </c:pt>
              </c:numCache>
            </c:numRef>
          </c:xVal>
          <c:yVal>
            <c:numRef>
              <c:f>'2.1'!$S$57</c:f>
              <c:numCache>
                <c:formatCode>0.0000000%</c:formatCode>
                <c:ptCount val="1"/>
                <c:pt idx="0">
                  <c:v>3.1493461234814335E-2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B1-40E9-A1C3-AB7E0B439D15}"/>
            </c:ext>
          </c:extLst>
        </c:ser>
        <c:ser>
          <c:idx val="1"/>
          <c:order val="2"/>
          <c:tx>
            <c:v>Pu1CARD Model - 35 obs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xVal>
            <c:numRef>
              <c:f>'2.2'!$Q$48:$R$48</c:f>
              <c:numCache>
                <c:formatCode>0.0000000%</c:formatCode>
                <c:ptCount val="2"/>
                <c:pt idx="0">
                  <c:v>3.7827886599105195E-3</c:v>
                </c:pt>
              </c:numCache>
            </c:numRef>
          </c:xVal>
          <c:yVal>
            <c:numRef>
              <c:f>'2.2'!$S$48:$T$48</c:f>
              <c:numCache>
                <c:formatCode>0.0000000%</c:formatCode>
                <c:ptCount val="2"/>
                <c:pt idx="0">
                  <c:v>3.1493461144866071E-2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B1-40E9-A1C3-AB7E0B439D15}"/>
            </c:ext>
          </c:extLst>
        </c:ser>
        <c:ser>
          <c:idx val="3"/>
          <c:order val="3"/>
          <c:tx>
            <c:v>Pu1CARD model - 21 obs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xVal>
            <c:numRef>
              <c:f>'2.3'!$Q$47:$R$47</c:f>
              <c:numCache>
                <c:formatCode>0.00000%</c:formatCode>
                <c:ptCount val="2"/>
                <c:pt idx="0">
                  <c:v>3.1227518097837175E-3</c:v>
                </c:pt>
              </c:numCache>
            </c:numRef>
          </c:xVal>
          <c:yVal>
            <c:numRef>
              <c:f>'2.3'!$S$47:$T$47</c:f>
              <c:numCache>
                <c:formatCode>0.00000%</c:formatCode>
                <c:ptCount val="2"/>
                <c:pt idx="0">
                  <c:v>1.0575001016334778E-2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B1-40E9-A1C3-AB7E0B439D15}"/>
            </c:ext>
          </c:extLst>
        </c:ser>
        <c:ser>
          <c:idx val="4"/>
          <c:order val="4"/>
          <c:tx>
            <c:v>35 obs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xVal>
            <c:numRef>
              <c:f>'2.1'!$N$25:$W$25</c:f>
              <c:numCache>
                <c:formatCode>0.0000%</c:formatCode>
                <c:ptCount val="10"/>
                <c:pt idx="0">
                  <c:v>7.0197716675879512E-2</c:v>
                </c:pt>
                <c:pt idx="1">
                  <c:v>5.4813197449408213E-2</c:v>
                </c:pt>
                <c:pt idx="2">
                  <c:v>6.7599247457273942E-2</c:v>
                </c:pt>
                <c:pt idx="3">
                  <c:v>9.3738357621603235E-2</c:v>
                </c:pt>
                <c:pt idx="4">
                  <c:v>5.7302676048471675E-2</c:v>
                </c:pt>
                <c:pt idx="5">
                  <c:v>9.9712756663481616E-2</c:v>
                </c:pt>
                <c:pt idx="6">
                  <c:v>6.5175202962179893E-2</c:v>
                </c:pt>
                <c:pt idx="7">
                  <c:v>7.6193715818978533E-2</c:v>
                </c:pt>
                <c:pt idx="8">
                  <c:v>0.10315993239042399</c:v>
                </c:pt>
                <c:pt idx="9">
                  <c:v>7.219650261964182E-2</c:v>
                </c:pt>
              </c:numCache>
            </c:numRef>
          </c:xVal>
          <c:yVal>
            <c:numRef>
              <c:f>'2.1'!$N$24:$W$24</c:f>
              <c:numCache>
                <c:formatCode>0.0000%</c:formatCode>
                <c:ptCount val="10"/>
                <c:pt idx="0">
                  <c:v>1.2071260279363933E-2</c:v>
                </c:pt>
                <c:pt idx="1">
                  <c:v>9.97244179658879E-3</c:v>
                </c:pt>
                <c:pt idx="2">
                  <c:v>9.614827620115245E-3</c:v>
                </c:pt>
                <c:pt idx="3">
                  <c:v>4.7903691441593135E-2</c:v>
                </c:pt>
                <c:pt idx="4">
                  <c:v>1.8567368948328302E-2</c:v>
                </c:pt>
                <c:pt idx="5">
                  <c:v>1.5400918540063157E-2</c:v>
                </c:pt>
                <c:pt idx="6">
                  <c:v>1.1968567870331234E-2</c:v>
                </c:pt>
                <c:pt idx="7">
                  <c:v>9.9120882770864574E-3</c:v>
                </c:pt>
                <c:pt idx="8">
                  <c:v>4.7669132581404282E-2</c:v>
                </c:pt>
                <c:pt idx="9">
                  <c:v>1.8987250166871618E-2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B1-40E9-A1C3-AB7E0B439D15}"/>
            </c:ext>
          </c:extLst>
        </c:ser>
        <c:ser>
          <c:idx val="5"/>
          <c:order val="5"/>
          <c:tx>
            <c:v>21 obs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xVal>
            <c:numRef>
              <c:f>'2.3'!$N$21:$W$21</c:f>
              <c:numCache>
                <c:formatCode>General</c:formatCode>
                <c:ptCount val="10"/>
                <c:pt idx="0">
                  <c:v>5.8373160385960875E-2</c:v>
                </c:pt>
                <c:pt idx="1">
                  <c:v>8.5191302700613897E-2</c:v>
                </c:pt>
                <c:pt idx="2">
                  <c:v>8.5102951830274262E-2</c:v>
                </c:pt>
                <c:pt idx="3">
                  <c:v>8.1216639972875537E-2</c:v>
                </c:pt>
                <c:pt idx="4">
                  <c:v>5.5375706123592459E-2</c:v>
                </c:pt>
                <c:pt idx="5">
                  <c:v>6.3734737812333589E-2</c:v>
                </c:pt>
                <c:pt idx="6">
                  <c:v>9.0015502150558147E-2</c:v>
                </c:pt>
                <c:pt idx="7">
                  <c:v>0.1038376574404109</c:v>
                </c:pt>
                <c:pt idx="8">
                  <c:v>8.0661739761625731E-2</c:v>
                </c:pt>
                <c:pt idx="9">
                  <c:v>5.8214415185712555E-2</c:v>
                </c:pt>
              </c:numCache>
            </c:numRef>
          </c:xVal>
          <c:yVal>
            <c:numRef>
              <c:f>'2.3'!$N$20:$W$20</c:f>
              <c:numCache>
                <c:formatCode>General</c:formatCode>
                <c:ptCount val="10"/>
                <c:pt idx="0">
                  <c:v>-9.492327395314722E-3</c:v>
                </c:pt>
                <c:pt idx="1">
                  <c:v>2.3753825028570426E-3</c:v>
                </c:pt>
                <c:pt idx="2">
                  <c:v>3.9023036731403705E-3</c:v>
                </c:pt>
                <c:pt idx="3">
                  <c:v>2.3251827973155722E-2</c:v>
                </c:pt>
                <c:pt idx="4">
                  <c:v>3.3110023977440208E-3</c:v>
                </c:pt>
                <c:pt idx="5">
                  <c:v>-8.9878354937516294E-3</c:v>
                </c:pt>
                <c:pt idx="6">
                  <c:v>4.0503210907627638E-4</c:v>
                </c:pt>
                <c:pt idx="7">
                  <c:v>4.6660069141757927E-3</c:v>
                </c:pt>
                <c:pt idx="8">
                  <c:v>2.3248066921225517E-2</c:v>
                </c:pt>
                <c:pt idx="9">
                  <c:v>2.3875264586677271E-3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B1-40E9-A1C3-AB7E0B439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65871"/>
        <c:axId val="498896175"/>
      </c:scatterChart>
      <c:valAx>
        <c:axId val="49826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98896175"/>
        <c:crosses val="autoZero"/>
        <c:crossBetween val="midCat"/>
      </c:valAx>
      <c:valAx>
        <c:axId val="49889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9826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purl.oclc.org/ooxml/drawingml/main" id="24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b="0" kern="1200" cap="none" spc="0" normalizeH="0" baseline="0%"/>
  </cs:categoryAxis>
  <cs:chartArea mods="allowNoFillOverride allowNoLineOverride"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%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%"/>
            <a:alpha val="70%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2000" kern="1200" spc="0" normalizeH="0" baseline="0%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%"/>
            <a:alpha val="25%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4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b="0" kern="1200" cap="none" spc="0" normalizeH="0" baseline="0%"/>
  </cs:categoryAxis>
  <cs:chartArea mods="allowNoFillOverride allowNoLineOverride"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%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%"/>
            <a:alpha val="70%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2000" kern="1200" spc="0" normalizeH="0" baseline="0%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%"/>
            <a:alpha val="25%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4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b="0" kern="1200" cap="none" spc="0" normalizeH="0" baseline="0%"/>
  </cs:categoryAxis>
  <cs:chartArea mods="allowNoFillOverride allowNoLineOverride"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%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%"/>
            <a:alpha val="70%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2000" kern="1200" spc="0" normalizeH="0" baseline="0%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%"/>
            <a:alpha val="25%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205945</xdr:colOff>
      <xdr:row>6</xdr:row>
      <xdr:rowOff>85811</xdr:rowOff>
    </xdr:from>
    <xdr:to>
      <xdr:col>14</xdr:col>
      <xdr:colOff>446216</xdr:colOff>
      <xdr:row>11</xdr:row>
      <xdr:rowOff>8581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8A23B45-4B0D-E28D-C384-A3E2C96857FD}"/>
            </a:ext>
          </a:extLst>
        </xdr:cNvPr>
        <xdr:cNvSpPr txBox="1"/>
      </xdr:nvSpPr>
      <xdr:spPr>
        <a:xfrm>
          <a:off x="7642882" y="1287162"/>
          <a:ext cx="2196757" cy="586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Simple</a:t>
          </a:r>
          <a:r>
            <a:rPr lang="it-IT" sz="1100" baseline="0%">
              <a:latin typeface="Times New Roman" panose="02020603050405020304" pitchFamily="18" charset="0"/>
              <a:cs typeface="Times New Roman" panose="02020603050405020304" pitchFamily="18" charset="0"/>
            </a:rPr>
            <a:t> returns are computed in the following way: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11</xdr:col>
      <xdr:colOff>422360</xdr:colOff>
      <xdr:row>12</xdr:row>
      <xdr:rowOff>6178</xdr:rowOff>
    </xdr:from>
    <xdr:ext cx="1345305" cy="345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05EBE53A-776A-3DF0-3C25-2B8FBE214EDF}"/>
                </a:ext>
              </a:extLst>
            </xdr:cNvPr>
            <xdr:cNvSpPr txBox="1"/>
          </xdr:nvSpPr>
          <xdr:spPr>
            <a:xfrm>
              <a:off x="7859297" y="2031313"/>
              <a:ext cx="1345305" cy="345479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r>
                      <a:rPr lang="it-IT" sz="1100" b="0" i="1">
                        <a:latin typeface="Cambria Math" panose="02040503050406030204" pitchFamily="18" charset="0"/>
                      </a:rPr>
                      <m:t>𝑅𝑒𝑡𝑢𝑟𝑛𝑠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 xmlns:xdr="http://schemas.openxmlformats.org/drawingml/2006/spreadsheetDrawing" xmlns:a="http://schemas.openxmlformats.org/drawingml/2006/main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05EBE53A-776A-3DF0-3C25-2B8FBE214EDF}"/>
                </a:ext>
              </a:extLst>
            </xdr:cNvPr>
            <xdr:cNvSpPr txBox="1"/>
          </xdr:nvSpPr>
          <xdr:spPr>
            <a:xfrm>
              <a:off x="7859297" y="2031313"/>
              <a:ext cx="1345305" cy="345479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𝑅𝑒𝑡𝑢𝑟𝑛𝑠=  (𝑃_𝑡  −𝑃_(𝑡−1))/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𝑃_(𝑡−1) </a:t>
              </a:r>
              <a:endParaRPr lang="it-I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190500</xdr:colOff>
      <xdr:row>0</xdr:row>
      <xdr:rowOff>127000</xdr:rowOff>
    </xdr:from>
    <xdr:to>
      <xdr:col>15</xdr:col>
      <xdr:colOff>469900</xdr:colOff>
      <xdr:row>21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7C3916D-F45B-E0FB-503F-765249387FB9}"/>
            </a:ext>
          </a:extLst>
        </xdr:cNvPr>
        <xdr:cNvSpPr/>
      </xdr:nvSpPr>
      <xdr:spPr>
        <a:xfrm>
          <a:off x="190500" y="127000"/>
          <a:ext cx="12801600" cy="3556000"/>
        </a:xfrm>
        <a:prstGeom prst="rect">
          <a:avLst/>
        </a:prstGeom>
        <a:noFill/>
        <a:ln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0</xdr:colOff>
      <xdr:row>1</xdr:row>
      <xdr:rowOff>12700</xdr:rowOff>
    </xdr:from>
    <xdr:to>
      <xdr:col>16</xdr:col>
      <xdr:colOff>635000</xdr:colOff>
      <xdr:row>20</xdr:row>
      <xdr:rowOff>38100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AD00101-FDB3-8A41-4E1E-00BB49331799}"/>
            </a:ext>
          </a:extLst>
        </xdr:cNvPr>
        <xdr:cNvSpPr/>
      </xdr:nvSpPr>
      <xdr:spPr>
        <a:xfrm>
          <a:off x="215900" y="177800"/>
          <a:ext cx="13817600" cy="3289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6</xdr:col>
      <xdr:colOff>440871</xdr:colOff>
      <xdr:row>18</xdr:row>
      <xdr:rowOff>32657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914D8E-9858-CAD0-D17D-5B958E863078}"/>
            </a:ext>
          </a:extLst>
        </xdr:cNvPr>
        <xdr:cNvSpPr txBox="1"/>
      </xdr:nvSpPr>
      <xdr:spPr>
        <a:xfrm>
          <a:off x="4568371" y="2481943"/>
          <a:ext cx="65" cy="172227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440871</xdr:colOff>
      <xdr:row>18</xdr:row>
      <xdr:rowOff>32657</xdr:rowOff>
    </xdr:from>
    <xdr:ext cx="31868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303BC4-B507-D7B8-D560-A2FC17B02E9E}"/>
            </a:ext>
          </a:extLst>
        </xdr:cNvPr>
        <xdr:cNvSpPr txBox="1"/>
      </xdr:nvSpPr>
      <xdr:spPr>
        <a:xfrm>
          <a:off x="4568371" y="2481943"/>
          <a:ext cx="31868" cy="172227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GB" sz="1100" baseline="0%"/>
            <a:t> </a:t>
          </a:r>
          <a:endParaRPr lang="en-GB" sz="1100"/>
        </a:p>
      </xdr:txBody>
    </xdr:sp>
    <xdr:clientData/>
  </xdr:oneCellAnchor>
  <xdr:oneCellAnchor>
    <xdr:from>
      <xdr:col>1</xdr:col>
      <xdr:colOff>203718</xdr:colOff>
      <xdr:row>5</xdr:row>
      <xdr:rowOff>20998</xdr:rowOff>
    </xdr:from>
    <xdr:ext cx="1740160" cy="6125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049A3C2-E76B-11A6-AAD2-D2638BC676F5}"/>
                </a:ext>
              </a:extLst>
            </xdr:cNvPr>
            <xdr:cNvSpPr txBox="1"/>
          </xdr:nvSpPr>
          <xdr:spPr>
            <a:xfrm>
              <a:off x="961830" y="973498"/>
              <a:ext cx="1740160" cy="612540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func>
                      <m:funcPr>
                        <m:ctrlPr>
                          <a:rPr lang="it-IT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it-IT" sz="1400" b="0" i="0">
                            <a:latin typeface="Cambria Math" panose="02040503050406030204" pitchFamily="18" charset="0"/>
                          </a:rPr>
                          <m:t>min</m:t>
                        </m:r>
                      </m:fName>
                      <m:e>
                        <m:nary>
                          <m:naryPr>
                            <m:chr m:val="∑"/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it-IT" sz="14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nary>
                        <m:nary>
                          <m:naryPr>
                            <m:chr m:val="∑"/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</m:e>
                    </m:func>
                  </m:oMath>
                </m:oMathPara>
              </a14:m>
              <a:endParaRPr lang="en-GB" sz="14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049A3C2-E76B-11A6-AAD2-D2638BC676F5}"/>
                </a:ext>
              </a:extLst>
            </xdr:cNvPr>
            <xdr:cNvSpPr txBox="1"/>
          </xdr:nvSpPr>
          <xdr:spPr>
            <a:xfrm>
              <a:off x="961830" y="973498"/>
              <a:ext cx="1740160" cy="612540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latin typeface="Cambria Math" panose="02040503050406030204" pitchFamily="18" charset="0"/>
                </a:rPr>
                <a:t>min⁡〖∑_(𝑖=1)^𝑛▒</a:t>
              </a:r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𝐴 ∑_(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</a:t>
              </a:r>
              <a:r>
                <a:rPr lang="it-IT" sz="1400" b="0" i="0">
                  <a:latin typeface="Cambria Math" panose="02040503050406030204" pitchFamily="18" charset="0"/>
                </a:rPr>
                <a:t>=1)^𝑛▒〖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it-IT" sz="1400" b="0" i="0">
                  <a:latin typeface="Cambria Math" panose="02040503050406030204" pitchFamily="18" charset="0"/>
                </a:rPr>
                <a:t>𝑖𝑗 𝑋_𝑖 𝑋_𝑗 〗〗</a:t>
              </a:r>
              <a:endParaRPr lang="en-GB" sz="1400"/>
            </a:p>
          </xdr:txBody>
        </xdr:sp>
      </mc:Fallback>
    </mc:AlternateContent>
    <xdr:clientData/>
  </xdr:oneCellAnchor>
  <xdr:twoCellAnchor>
    <xdr:from>
      <xdr:col>14</xdr:col>
      <xdr:colOff>16783</xdr:colOff>
      <xdr:row>26</xdr:row>
      <xdr:rowOff>64794</xdr:rowOff>
    </xdr:from>
    <xdr:to>
      <xdr:col>22</xdr:col>
      <xdr:colOff>369338</xdr:colOff>
      <xdr:row>50</xdr:row>
      <xdr:rowOff>98588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61042B-39D5-A14A-B8A2-F7CCB0243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oneCellAnchor>
    <xdr:from>
      <xdr:col>1</xdr:col>
      <xdr:colOff>553616</xdr:colOff>
      <xdr:row>9</xdr:row>
      <xdr:rowOff>38493</xdr:rowOff>
    </xdr:from>
    <xdr:ext cx="807209" cy="6125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A76DC642-FBA7-B9EA-F88B-77C7CD24BCA0}"/>
                </a:ext>
              </a:extLst>
            </xdr:cNvPr>
            <xdr:cNvSpPr txBox="1"/>
          </xdr:nvSpPr>
          <xdr:spPr>
            <a:xfrm>
              <a:off x="1311728" y="1651911"/>
              <a:ext cx="807209" cy="612540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nary>
                      <m:naryPr>
                        <m:chr m:val="∑"/>
                        <m:ctrlPr>
                          <a:rPr lang="it-IT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4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=1</m:t>
                        </m:r>
                      </m:e>
                    </m:nary>
                  </m:oMath>
                </m:oMathPara>
              </a14:m>
              <a:endParaRPr lang="it-IT" sz="14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A76DC642-FBA7-B9EA-F88B-77C7CD24BCA0}"/>
                </a:ext>
              </a:extLst>
            </xdr:cNvPr>
            <xdr:cNvSpPr txBox="1"/>
          </xdr:nvSpPr>
          <xdr:spPr>
            <a:xfrm>
              <a:off x="1311728" y="1651911"/>
              <a:ext cx="807209" cy="612540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i="0">
                  <a:latin typeface="Cambria Math" panose="02040503050406030204" pitchFamily="18" charset="0"/>
                </a:rPr>
                <a:t>∑24_(</a:t>
              </a:r>
              <a:r>
                <a:rPr lang="it-IT" sz="1400" b="0" i="0">
                  <a:latin typeface="Cambria Math" panose="02040503050406030204" pitchFamily="18" charset="0"/>
                </a:rPr>
                <a:t>𝑗=1)^𝑛▒〖𝑋_𝑗=1〗</a:t>
              </a:r>
              <a:endParaRPr lang="it-IT" sz="1400"/>
            </a:p>
          </xdr:txBody>
        </xdr:sp>
      </mc:Fallback>
    </mc:AlternateContent>
    <xdr:clientData/>
  </xdr:oneCellAnchor>
  <xdr:oneCellAnchor>
    <xdr:from>
      <xdr:col>11</xdr:col>
      <xdr:colOff>300912</xdr:colOff>
      <xdr:row>18</xdr:row>
      <xdr:rowOff>155121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D3A2CE9C-6730-43C0-735F-947D577721A2}"/>
            </a:ext>
          </a:extLst>
        </xdr:cNvPr>
        <xdr:cNvSpPr txBox="1"/>
      </xdr:nvSpPr>
      <xdr:spPr>
        <a:xfrm>
          <a:off x="8640147" y="3168131"/>
          <a:ext cx="65" cy="172227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1</xdr:col>
      <xdr:colOff>543897</xdr:colOff>
      <xdr:row>13</xdr:row>
      <xdr:rowOff>38494</xdr:rowOff>
    </xdr:from>
    <xdr:ext cx="1300164" cy="6125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47FAE566-EBC5-B20E-5F6C-200C715623C5}"/>
                </a:ext>
              </a:extLst>
            </xdr:cNvPr>
            <xdr:cNvSpPr txBox="1"/>
          </xdr:nvSpPr>
          <xdr:spPr>
            <a:xfrm>
              <a:off x="1302009" y="2312831"/>
              <a:ext cx="1300164" cy="612540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nary>
                      <m:naryPr>
                        <m:chr m:val="∑"/>
                        <m:ctrlPr>
                          <a:rPr lang="it-IT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4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it-I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≥</m:t>
                        </m:r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it-I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</m:nary>
                  </m:oMath>
                </m:oMathPara>
              </a14:m>
              <a:endParaRPr lang="it-IT" sz="14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47FAE566-EBC5-B20E-5F6C-200C715623C5}"/>
                </a:ext>
              </a:extLst>
            </xdr:cNvPr>
            <xdr:cNvSpPr txBox="1"/>
          </xdr:nvSpPr>
          <xdr:spPr>
            <a:xfrm>
              <a:off x="1302009" y="2312831"/>
              <a:ext cx="1300164" cy="612540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i="0">
                  <a:latin typeface="Cambria Math" panose="02040503050406030204" pitchFamily="18" charset="0"/>
                </a:rPr>
                <a:t>∑24_(</a:t>
              </a:r>
              <a:r>
                <a:rPr lang="it-IT" sz="1400" b="0" i="0">
                  <a:latin typeface="Cambria Math" panose="02040503050406030204" pitchFamily="18" charset="0"/>
                </a:rPr>
                <a:t>𝑗=1)^𝑛▒〖𝐸(𝑅_𝑗 ) 𝑋_𝑗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r>
                <a:rPr lang="it-IT" sz="1400" b="0" i="0">
                  <a:latin typeface="Cambria Math" panose="02040503050406030204" pitchFamily="18" charset="0"/>
                </a:rPr>
                <a:t> 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𝜇〗</a:t>
              </a:r>
              <a:endParaRPr lang="it-IT" sz="1400"/>
            </a:p>
          </xdr:txBody>
        </xdr:sp>
      </mc:Fallback>
    </mc:AlternateContent>
    <xdr:clientData/>
  </xdr:oneCellAnchor>
  <xdr:oneCellAnchor>
    <xdr:from>
      <xdr:col>1</xdr:col>
      <xdr:colOff>543898</xdr:colOff>
      <xdr:row>17</xdr:row>
      <xdr:rowOff>164847</xdr:rowOff>
    </xdr:from>
    <xdr:ext cx="2416239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3C9E2F47-3406-468C-333B-B939CEFE80A4}"/>
                </a:ext>
              </a:extLst>
            </xdr:cNvPr>
            <xdr:cNvSpPr txBox="1"/>
          </xdr:nvSpPr>
          <xdr:spPr>
            <a:xfrm>
              <a:off x="1302010" y="3100102"/>
              <a:ext cx="2416239" cy="233077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sSub>
                      <m:sSubPr>
                        <m:ctrlPr>
                          <a:rPr lang="it-IT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it-I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≥0,               </m:t>
                    </m:r>
                    <m:r>
                      <a:rPr lang="it-I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it-I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=1, 2, …, </m:t>
                    </m:r>
                    <m:r>
                      <a:rPr lang="it-I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it-IT" sz="14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3C9E2F47-3406-468C-333B-B939CEFE80A4}"/>
                </a:ext>
              </a:extLst>
            </xdr:cNvPr>
            <xdr:cNvSpPr txBox="1"/>
          </xdr:nvSpPr>
          <xdr:spPr>
            <a:xfrm>
              <a:off x="1302010" y="3100102"/>
              <a:ext cx="2416239" cy="233077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0" i="0">
                  <a:latin typeface="Cambria Math" panose="02040503050406030204" pitchFamily="18" charset="0"/>
                </a:rPr>
                <a:t>𝑋_𝑗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≥0,               𝑖=1, 2, …, 𝑛</a:t>
              </a:r>
              <a:endParaRPr lang="it-IT" sz="1400"/>
            </a:p>
          </xdr:txBody>
        </xdr:sp>
      </mc:Fallback>
    </mc:AlternateContent>
    <xdr:clientData/>
  </xdr:oneCellAnchor>
  <xdr:twoCellAnchor>
    <xdr:from>
      <xdr:col>3</xdr:col>
      <xdr:colOff>116634</xdr:colOff>
      <xdr:row>10</xdr:row>
      <xdr:rowOff>9726</xdr:rowOff>
    </xdr:from>
    <xdr:to>
      <xdr:col>3</xdr:col>
      <xdr:colOff>252705</xdr:colOff>
      <xdr:row>12</xdr:row>
      <xdr:rowOff>7</xdr:rowOff>
    </xdr:to>
    <xdr:sp macro="" textlink="">
      <xdr:nvSpPr>
        <xdr:cNvPr id="10" name="Parentesi graffa chiusa 9">
          <a:extLst>
            <a:ext uri="{FF2B5EF4-FFF2-40B4-BE49-F238E27FC236}">
              <a16:creationId xmlns:a16="http://schemas.microsoft.com/office/drawing/2014/main" id="{3D607ACF-F1D4-C622-DB7C-4FD22D27E188}"/>
            </a:ext>
          </a:extLst>
        </xdr:cNvPr>
        <xdr:cNvSpPr/>
      </xdr:nvSpPr>
      <xdr:spPr>
        <a:xfrm>
          <a:off x="2390971" y="1788374"/>
          <a:ext cx="136071" cy="320740"/>
        </a:xfrm>
        <a:prstGeom prst="rightBrace">
          <a:avLst/>
        </a:prstGeom>
        <a:ln w="28575">
          <a:solidFill>
            <a:schemeClr val="accent5">
              <a:lumMod val="60%"/>
              <a:lumOff val="40%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502298</xdr:colOff>
      <xdr:row>14</xdr:row>
      <xdr:rowOff>16335</xdr:rowOff>
    </xdr:from>
    <xdr:to>
      <xdr:col>3</xdr:col>
      <xdr:colOff>638369</xdr:colOff>
      <xdr:row>16</xdr:row>
      <xdr:rowOff>6615</xdr:rowOff>
    </xdr:to>
    <xdr:sp macro="" textlink="">
      <xdr:nvSpPr>
        <xdr:cNvPr id="11" name="Parentesi graffa chiusa 10">
          <a:extLst>
            <a:ext uri="{FF2B5EF4-FFF2-40B4-BE49-F238E27FC236}">
              <a16:creationId xmlns:a16="http://schemas.microsoft.com/office/drawing/2014/main" id="{6492053B-3AF6-4E4C-BECD-C8FC1CE91306}"/>
            </a:ext>
          </a:extLst>
        </xdr:cNvPr>
        <xdr:cNvSpPr/>
      </xdr:nvSpPr>
      <xdr:spPr>
        <a:xfrm>
          <a:off x="2776635" y="2455901"/>
          <a:ext cx="136071" cy="320740"/>
        </a:xfrm>
        <a:prstGeom prst="rightBrace">
          <a:avLst/>
        </a:prstGeom>
        <a:ln w="28575">
          <a:solidFill>
            <a:schemeClr val="accent6">
              <a:lumMod val="60%"/>
              <a:lumOff val="40%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81255</xdr:colOff>
      <xdr:row>17</xdr:row>
      <xdr:rowOff>129857</xdr:rowOff>
    </xdr:from>
    <xdr:to>
      <xdr:col>5</xdr:col>
      <xdr:colOff>217326</xdr:colOff>
      <xdr:row>19</xdr:row>
      <xdr:rowOff>120138</xdr:rowOff>
    </xdr:to>
    <xdr:sp macro="" textlink="">
      <xdr:nvSpPr>
        <xdr:cNvPr id="12" name="Parentesi graffa chiusa 11">
          <a:extLst>
            <a:ext uri="{FF2B5EF4-FFF2-40B4-BE49-F238E27FC236}">
              <a16:creationId xmlns:a16="http://schemas.microsoft.com/office/drawing/2014/main" id="{3B3FC074-91E6-4CD3-8230-084D755DC0A3}"/>
            </a:ext>
          </a:extLst>
        </xdr:cNvPr>
        <xdr:cNvSpPr/>
      </xdr:nvSpPr>
      <xdr:spPr>
        <a:xfrm>
          <a:off x="3871816" y="3065112"/>
          <a:ext cx="136071" cy="320740"/>
        </a:xfrm>
        <a:prstGeom prst="rightBrace">
          <a:avLst/>
        </a:prstGeom>
        <a:ln w="28575">
          <a:solidFill>
            <a:schemeClr val="accent4">
              <a:lumMod val="60%"/>
              <a:lumOff val="40%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oneCellAnchor>
    <xdr:from>
      <xdr:col>1</xdr:col>
      <xdr:colOff>622300</xdr:colOff>
      <xdr:row>1</xdr:row>
      <xdr:rowOff>50800</xdr:rowOff>
    </xdr:from>
    <xdr:ext cx="2138983" cy="3479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2F39633-1390-C032-CFC7-5B3FBDB36477}"/>
            </a:ext>
          </a:extLst>
        </xdr:cNvPr>
        <xdr:cNvSpPr txBox="1"/>
      </xdr:nvSpPr>
      <xdr:spPr>
        <a:xfrm>
          <a:off x="838200" y="215900"/>
          <a:ext cx="2138983" cy="34798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>
              <a:latin typeface="Times New Roman" panose="02020603050405020304" pitchFamily="18" charset="0"/>
              <a:cs typeface="Times New Roman" panose="02020603050405020304" pitchFamily="18" charset="0"/>
            </a:rPr>
            <a:t>MwV_noSS≥ model</a:t>
          </a:r>
        </a:p>
      </xdr:txBody>
    </xdr:sp>
    <xdr:clientData/>
  </xdr:oneCellAnchor>
  <xdr:oneCellAnchor>
    <xdr:from>
      <xdr:col>0</xdr:col>
      <xdr:colOff>165100</xdr:colOff>
      <xdr:row>2</xdr:row>
      <xdr:rowOff>139700</xdr:rowOff>
    </xdr:from>
    <xdr:ext cx="14012747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2D970C7-EABD-62F0-A472-BA3CFC1B856C}"/>
            </a:ext>
          </a:extLst>
        </xdr:cNvPr>
        <xdr:cNvSpPr txBox="1"/>
      </xdr:nvSpPr>
      <xdr:spPr>
        <a:xfrm>
          <a:off x="165100" y="596900"/>
          <a:ext cx="14012747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version of the Markowitz model aims at minimizing the variance of the portfolio given a minimum value of the expected return (and not a fixed value, as in the "classical" model), under the assumption of the impossibility of short selling. </a:t>
          </a:r>
          <a:r>
            <a:rPr lang="en-GB"/>
            <a:t> </a:t>
          </a:r>
          <a:endParaRPr lang="en-GB" sz="1100"/>
        </a:p>
      </xdr:txBody>
    </xdr:sp>
    <xdr:clientData/>
  </xdr:oneCellAnchor>
  <xdr:oneCellAnchor>
    <xdr:from>
      <xdr:col>3</xdr:col>
      <xdr:colOff>825500</xdr:colOff>
      <xdr:row>9</xdr:row>
      <xdr:rowOff>127000</xdr:rowOff>
    </xdr:from>
    <xdr:ext cx="8801320" cy="24846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CC0AC75-0D77-3581-27E9-62B96267BE8B}"/>
            </a:ext>
          </a:extLst>
        </xdr:cNvPr>
        <xdr:cNvSpPr txBox="1"/>
      </xdr:nvSpPr>
      <xdr:spPr>
        <a:xfrm>
          <a:off x="2832100" y="1739900"/>
          <a:ext cx="8801320" cy="24846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This constraint requires that the sum of all the weights must be equal to 1, which means that all the capital must be allocated among the available assets </a:t>
          </a:r>
          <a:r>
            <a:rPr lang="en-GB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GB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850900</xdr:colOff>
      <xdr:row>13</xdr:row>
      <xdr:rowOff>139700</xdr:rowOff>
    </xdr:from>
    <xdr:ext cx="5216749" cy="24846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4DB42F-D185-8653-D0C1-57E56EF692C8}"/>
            </a:ext>
          </a:extLst>
        </xdr:cNvPr>
        <xdr:cNvSpPr txBox="1"/>
      </xdr:nvSpPr>
      <xdr:spPr>
        <a:xfrm>
          <a:off x="2857500" y="2413000"/>
          <a:ext cx="5216749" cy="24846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This constraint requires that the return of the portfolio must be at least equal to a value µ</a:t>
          </a:r>
          <a:r>
            <a:rPr lang="en-GB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GB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812800</xdr:colOff>
      <xdr:row>17</xdr:row>
      <xdr:rowOff>139700</xdr:rowOff>
    </xdr:from>
    <xdr:ext cx="4555927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814A6C3-65E6-A310-8C32-E67724E4B023}"/>
            </a:ext>
          </a:extLst>
        </xdr:cNvPr>
        <xdr:cNvSpPr txBox="1"/>
      </xdr:nvSpPr>
      <xdr:spPr>
        <a:xfrm>
          <a:off x="4572000" y="3073400"/>
          <a:ext cx="4555927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Non-negativity constraint. This one ensures the impossibility of shortselling  </a:t>
          </a:r>
          <a:endParaRPr lang="en-GB" sz="1100"/>
        </a:p>
      </xdr:txBody>
    </xdr:sp>
    <xdr:clientData/>
  </xdr:one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7</xdr:col>
      <xdr:colOff>155121</xdr:colOff>
      <xdr:row>33</xdr:row>
      <xdr:rowOff>63500</xdr:rowOff>
    </xdr:from>
    <xdr:ext cx="437492" cy="30466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FBCE36-1E1A-A5A9-F58F-B9FD0287EB48}"/>
            </a:ext>
          </a:extLst>
        </xdr:cNvPr>
        <xdr:cNvSpPr txBox="1"/>
      </xdr:nvSpPr>
      <xdr:spPr>
        <a:xfrm>
          <a:off x="5933621" y="5116286"/>
          <a:ext cx="437492" cy="304669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lang="en-GB" sz="1100"/>
        </a:p>
      </xdr:txBody>
    </xdr:sp>
    <xdr:clientData/>
  </xdr:oneCellAnchor>
  <xdr:twoCellAnchor>
    <xdr:from>
      <xdr:col>22</xdr:col>
      <xdr:colOff>304800</xdr:colOff>
      <xdr:row>28</xdr:row>
      <xdr:rowOff>66675</xdr:rowOff>
    </xdr:from>
    <xdr:to>
      <xdr:col>24</xdr:col>
      <xdr:colOff>66675</xdr:colOff>
      <xdr:row>35</xdr:row>
      <xdr:rowOff>57150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E7BF8CB1-7375-BA7A-6FAA-A199EFA97CEF}"/>
            </a:ext>
          </a:extLst>
        </xdr:cNvPr>
        <xdr:cNvSpPr/>
      </xdr:nvSpPr>
      <xdr:spPr>
        <a:xfrm>
          <a:off x="16897350" y="4791075"/>
          <a:ext cx="1285875" cy="1285875"/>
        </a:xfrm>
        <a:prstGeom prst="rect">
          <a:avLst/>
        </a:prstGeom>
        <a:solidFill>
          <a:schemeClr val="accent5">
            <a:alpha val="50%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447675</xdr:colOff>
      <xdr:row>39</xdr:row>
      <xdr:rowOff>76200</xdr:rowOff>
    </xdr:from>
    <xdr:to>
      <xdr:col>10</xdr:col>
      <xdr:colOff>704850</xdr:colOff>
      <xdr:row>65</xdr:row>
      <xdr:rowOff>100965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6F07482-B2CD-2276-7C90-751AB4268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oneCellAnchor>
    <xdr:from>
      <xdr:col>22</xdr:col>
      <xdr:colOff>95250</xdr:colOff>
      <xdr:row>29</xdr:row>
      <xdr:rowOff>47625</xdr:rowOff>
    </xdr:from>
    <xdr:ext cx="1740160" cy="459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1E9FF214-403B-47FC-8512-1D4168C71BBA}"/>
                </a:ext>
              </a:extLst>
            </xdr:cNvPr>
            <xdr:cNvSpPr txBox="1"/>
          </xdr:nvSpPr>
          <xdr:spPr>
            <a:xfrm>
              <a:off x="16687800" y="4953000"/>
              <a:ext cx="1740160" cy="459421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func>
                      <m:funcPr>
                        <m:ctrlPr>
                          <a:rPr lang="it-IT" sz="105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it-IT" sz="1050" b="0" i="0">
                            <a:latin typeface="Cambria Math" panose="02040503050406030204" pitchFamily="18" charset="0"/>
                          </a:rPr>
                          <m:t>min</m:t>
                        </m:r>
                      </m:fName>
                      <m:e>
                        <m:nary>
                          <m:naryPr>
                            <m:chr m:val="∑"/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05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it-IT" sz="1050" b="0" i="1">
                                <a:solidFill>
                                  <a:srgbClr val="98BDC9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</m:nary>
                        <m:nary>
                          <m:naryPr>
                            <m:chr m:val="∑"/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05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</m:e>
                    </m:func>
                  </m:oMath>
                </m:oMathPara>
              </a14:m>
              <a:endParaRPr lang="en-GB" sz="105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1E9FF214-403B-47FC-8512-1D4168C71BBA}"/>
                </a:ext>
              </a:extLst>
            </xdr:cNvPr>
            <xdr:cNvSpPr txBox="1"/>
          </xdr:nvSpPr>
          <xdr:spPr>
            <a:xfrm>
              <a:off x="16687800" y="4953000"/>
              <a:ext cx="1740160" cy="459421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050" b="0" i="0">
                  <a:latin typeface="Cambria Math" panose="02040503050406030204" pitchFamily="18" charset="0"/>
                </a:rPr>
                <a:t>min⁡〖∑_(𝑖=1)^𝑛▒</a:t>
              </a:r>
              <a:r>
                <a:rPr lang="it-IT" sz="1050" b="0" i="0">
                  <a:solidFill>
                    <a:srgbClr val="98BDC9"/>
                  </a:solidFill>
                  <a:latin typeface="Cambria Math" panose="02040503050406030204" pitchFamily="18" charset="0"/>
                </a:rPr>
                <a:t>𝑙 ∑_(</a:t>
              </a:r>
              <a:r>
                <a:rPr lang="it-IT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</a:t>
              </a:r>
              <a:r>
                <a:rPr lang="it-IT" sz="1050" b="0" i="0">
                  <a:latin typeface="Cambria Math" panose="02040503050406030204" pitchFamily="18" charset="0"/>
                </a:rPr>
                <a:t>=1)^𝑛▒〖</a:t>
              </a:r>
              <a:r>
                <a:rPr lang="it-IT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it-IT" sz="1050" b="0" i="0">
                  <a:latin typeface="Cambria Math" panose="02040503050406030204" pitchFamily="18" charset="0"/>
                </a:rPr>
                <a:t>𝑖𝑗 𝑋_𝑖 𝑋_𝑗 〗〗</a:t>
              </a:r>
              <a:endParaRPr lang="en-GB" sz="1050"/>
            </a:p>
          </xdr:txBody>
        </xdr:sp>
      </mc:Fallback>
    </mc:AlternateContent>
    <xdr:clientData/>
  </xdr:oneCellAnchor>
  <xdr:oneCellAnchor>
    <xdr:from>
      <xdr:col>22</xdr:col>
      <xdr:colOff>666750</xdr:colOff>
      <xdr:row>32</xdr:row>
      <xdr:rowOff>47625</xdr:rowOff>
    </xdr:from>
    <xdr:ext cx="605358" cy="459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97E1D39F-4F9D-4CCD-9A84-37E24EF058CE}"/>
                </a:ext>
              </a:extLst>
            </xdr:cNvPr>
            <xdr:cNvSpPr txBox="1"/>
          </xdr:nvSpPr>
          <xdr:spPr>
            <a:xfrm>
              <a:off x="17259300" y="5524500"/>
              <a:ext cx="605358" cy="459421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nary>
                      <m:naryPr>
                        <m:chr m:val="∑"/>
                        <m:ctrlPr>
                          <a:rPr lang="it-IT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05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=1</m:t>
                        </m:r>
                      </m:e>
                    </m:nary>
                  </m:oMath>
                </m:oMathPara>
              </a14:m>
              <a:endParaRPr lang="it-IT" sz="105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97E1D39F-4F9D-4CCD-9A84-37E24EF058CE}"/>
                </a:ext>
              </a:extLst>
            </xdr:cNvPr>
            <xdr:cNvSpPr txBox="1"/>
          </xdr:nvSpPr>
          <xdr:spPr>
            <a:xfrm>
              <a:off x="17259300" y="5524500"/>
              <a:ext cx="605358" cy="459421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050" i="0">
                  <a:latin typeface="Cambria Math" panose="02040503050406030204" pitchFamily="18" charset="0"/>
                </a:rPr>
                <a:t>∑</a:t>
              </a:r>
              <a:r>
                <a:rPr lang="it-IT" sz="1050" b="0" i="0">
                  <a:latin typeface="Cambria Math" panose="02040503050406030204" pitchFamily="18" charset="0"/>
                </a:rPr>
                <a:t>_(𝑗=1)^𝑛▒〖𝑋_𝑗=1〗</a:t>
              </a:r>
              <a:endParaRPr lang="it-IT" sz="1050"/>
            </a:p>
          </xdr:txBody>
        </xdr:sp>
      </mc:Fallback>
    </mc:AlternateContent>
    <xdr:clientData/>
  </xdr:oneCellAnchor>
  <xdr:twoCellAnchor>
    <xdr:from>
      <xdr:col>22</xdr:col>
      <xdr:colOff>314325</xdr:colOff>
      <xdr:row>39</xdr:row>
      <xdr:rowOff>9525</xdr:rowOff>
    </xdr:from>
    <xdr:to>
      <xdr:col>24</xdr:col>
      <xdr:colOff>76200</xdr:colOff>
      <xdr:row>46</xdr:row>
      <xdr:rowOff>19050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144DE175-9303-44AB-8E64-38F465BB5A84}"/>
            </a:ext>
          </a:extLst>
        </xdr:cNvPr>
        <xdr:cNvSpPr/>
      </xdr:nvSpPr>
      <xdr:spPr>
        <a:xfrm>
          <a:off x="16906875" y="6705600"/>
          <a:ext cx="1285875" cy="1285875"/>
        </a:xfrm>
        <a:prstGeom prst="rect">
          <a:avLst/>
        </a:prstGeom>
        <a:solidFill>
          <a:schemeClr val="accent5">
            <a:alpha val="50%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oneCellAnchor>
    <xdr:from>
      <xdr:col>22</xdr:col>
      <xdr:colOff>447675</xdr:colOff>
      <xdr:row>39</xdr:row>
      <xdr:rowOff>114300</xdr:rowOff>
    </xdr:from>
    <xdr:ext cx="978345" cy="459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25B732EB-C55D-4141-89F1-42B09EB9C0E9}"/>
                </a:ext>
              </a:extLst>
            </xdr:cNvPr>
            <xdr:cNvSpPr txBox="1"/>
          </xdr:nvSpPr>
          <xdr:spPr>
            <a:xfrm>
              <a:off x="17040225" y="6810375"/>
              <a:ext cx="978345" cy="459421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r>
                      <a:rPr lang="it-IT" sz="1050" b="0" i="1">
                        <a:latin typeface="Cambria Math" panose="02040503050406030204" pitchFamily="18" charset="0"/>
                      </a:rPr>
                      <m:t>𝑚𝑎𝑥</m:t>
                    </m:r>
                    <m:nary>
                      <m:naryPr>
                        <m:chr m:val="∑"/>
                        <m:ctrlPr>
                          <a:rPr lang="it-IT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05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it-IT" sz="105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it-IT" sz="105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25B732EB-C55D-4141-89F1-42B09EB9C0E9}"/>
                </a:ext>
              </a:extLst>
            </xdr:cNvPr>
            <xdr:cNvSpPr txBox="1"/>
          </xdr:nvSpPr>
          <xdr:spPr>
            <a:xfrm>
              <a:off x="17040225" y="6810375"/>
              <a:ext cx="978345" cy="459421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050" b="0" i="0">
                  <a:latin typeface="Cambria Math" panose="02040503050406030204" pitchFamily="18" charset="0"/>
                </a:rPr>
                <a:t>𝑚𝑎𝑥</a:t>
              </a:r>
              <a:r>
                <a:rPr lang="it-IT" sz="1050" i="0">
                  <a:latin typeface="Cambria Math" panose="02040503050406030204" pitchFamily="18" charset="0"/>
                </a:rPr>
                <a:t>∑</a:t>
              </a:r>
              <a:r>
                <a:rPr lang="it-IT" sz="1050" b="0" i="0">
                  <a:latin typeface="Cambria Math" panose="02040503050406030204" pitchFamily="18" charset="0"/>
                </a:rPr>
                <a:t>_(𝑗=1)^𝑛</a:t>
              </a:r>
              <a:r>
                <a:rPr lang="it-IT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▒〖</a:t>
              </a:r>
              <a:r>
                <a:rPr lang="it-IT" sz="1050" b="0" i="0">
                  <a:latin typeface="Cambria Math" panose="02040503050406030204" pitchFamily="18" charset="0"/>
                </a:rPr>
                <a:t>𝐸(𝑅_𝑗 ) 𝑋_𝑗</a:t>
              </a:r>
              <a:r>
                <a:rPr lang="it-IT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〗</a:t>
              </a:r>
              <a:endParaRPr lang="it-IT" sz="1050"/>
            </a:p>
          </xdr:txBody>
        </xdr:sp>
      </mc:Fallback>
    </mc:AlternateContent>
    <xdr:clientData/>
  </xdr:oneCellAnchor>
  <xdr:oneCellAnchor>
    <xdr:from>
      <xdr:col>22</xdr:col>
      <xdr:colOff>733425</xdr:colOff>
      <xdr:row>42</xdr:row>
      <xdr:rowOff>66675</xdr:rowOff>
    </xdr:from>
    <xdr:ext cx="605358" cy="459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E9AC2A2C-0D78-42E7-823C-7C1D4EA3101A}"/>
                </a:ext>
              </a:extLst>
            </xdr:cNvPr>
            <xdr:cNvSpPr txBox="1"/>
          </xdr:nvSpPr>
          <xdr:spPr>
            <a:xfrm>
              <a:off x="17325975" y="7334250"/>
              <a:ext cx="605358" cy="459421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nary>
                      <m:naryPr>
                        <m:chr m:val="∑"/>
                        <m:ctrlPr>
                          <a:rPr lang="it-IT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05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=1</m:t>
                        </m:r>
                      </m:e>
                    </m:nary>
                  </m:oMath>
                </m:oMathPara>
              </a14:m>
              <a:endParaRPr lang="it-IT" sz="105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E9AC2A2C-0D78-42E7-823C-7C1D4EA3101A}"/>
                </a:ext>
              </a:extLst>
            </xdr:cNvPr>
            <xdr:cNvSpPr txBox="1"/>
          </xdr:nvSpPr>
          <xdr:spPr>
            <a:xfrm>
              <a:off x="17325975" y="7334250"/>
              <a:ext cx="605358" cy="459421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050" i="0">
                  <a:latin typeface="Cambria Math" panose="02040503050406030204" pitchFamily="18" charset="0"/>
                </a:rPr>
                <a:t>∑</a:t>
              </a:r>
              <a:r>
                <a:rPr lang="it-IT" sz="1050" b="0" i="0">
                  <a:latin typeface="Cambria Math" panose="02040503050406030204" pitchFamily="18" charset="0"/>
                </a:rPr>
                <a:t>_(𝑗=1)^𝑛▒〖𝑋_𝑗=1〗</a:t>
              </a:r>
              <a:endParaRPr lang="it-IT" sz="105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11</xdr:col>
      <xdr:colOff>368300</xdr:colOff>
      <xdr:row>1</xdr:row>
      <xdr:rowOff>241300</xdr:rowOff>
    </xdr:from>
    <xdr:to>
      <xdr:col>15</xdr:col>
      <xdr:colOff>12700</xdr:colOff>
      <xdr:row>22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E654A5-736B-11CD-56DF-07A355C6C5B7}"/>
            </a:ext>
          </a:extLst>
        </xdr:cNvPr>
        <xdr:cNvSpPr/>
      </xdr:nvSpPr>
      <xdr:spPr>
        <a:xfrm>
          <a:off x="10020300" y="406400"/>
          <a:ext cx="2959100" cy="3467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155121</xdr:colOff>
      <xdr:row>33</xdr:row>
      <xdr:rowOff>63500</xdr:rowOff>
    </xdr:from>
    <xdr:ext cx="437492" cy="30466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1B1BC3-9519-A545-AFFC-419C72C7C12A}"/>
            </a:ext>
          </a:extLst>
        </xdr:cNvPr>
        <xdr:cNvSpPr txBox="1"/>
      </xdr:nvSpPr>
      <xdr:spPr>
        <a:xfrm>
          <a:off x="5933621" y="5168900"/>
          <a:ext cx="437492" cy="304669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219075</xdr:colOff>
      <xdr:row>2</xdr:row>
      <xdr:rowOff>19050</xdr:rowOff>
    </xdr:from>
    <xdr:ext cx="1740160" cy="5250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B1A05F07-298B-426C-85AF-FE9912BBFB4D}"/>
                </a:ext>
              </a:extLst>
            </xdr:cNvPr>
            <xdr:cNvSpPr txBox="1"/>
          </xdr:nvSpPr>
          <xdr:spPr>
            <a:xfrm>
              <a:off x="8620125" y="438150"/>
              <a:ext cx="1740160" cy="525016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func>
                      <m:funcPr>
                        <m:ctrlPr>
                          <a:rPr lang="it-IT" sz="1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it-IT" sz="1200" b="0" i="0">
                            <a:latin typeface="Cambria Math" panose="02040503050406030204" pitchFamily="18" charset="0"/>
                          </a:rPr>
                          <m:t>min</m:t>
                        </m:r>
                      </m:fName>
                      <m:e>
                        <m:nary>
                          <m:naryPr>
                            <m:chr m:val="∑"/>
                            <m:ctrlPr>
                              <a:rPr lang="it-IT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it-IT" sz="12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nary>
                        <m:nary>
                          <m:naryPr>
                            <m:chr m:val="∑"/>
                            <m:ctrlPr>
                              <a:rPr lang="it-IT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</m:e>
                    </m:func>
                  </m:oMath>
                </m:oMathPara>
              </a14:m>
              <a:endParaRPr lang="en-GB" sz="12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B1A05F07-298B-426C-85AF-FE9912BBFB4D}"/>
                </a:ext>
              </a:extLst>
            </xdr:cNvPr>
            <xdr:cNvSpPr txBox="1"/>
          </xdr:nvSpPr>
          <xdr:spPr>
            <a:xfrm>
              <a:off x="8620125" y="438150"/>
              <a:ext cx="1740160" cy="525016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200" b="0" i="0">
                  <a:latin typeface="Cambria Math" panose="02040503050406030204" pitchFamily="18" charset="0"/>
                </a:rPr>
                <a:t>min⁡〖∑_(𝑖=1)^𝑛</a:t>
              </a:r>
              <a:r>
                <a:rPr lang="it-IT" sz="12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▒𝐴 ∑_(</a:t>
              </a:r>
              <a:r>
                <a:rPr lang="it-I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</a:t>
              </a:r>
              <a:r>
                <a:rPr lang="it-IT" sz="1200" b="0" i="0">
                  <a:latin typeface="Cambria Math" panose="02040503050406030204" pitchFamily="18" charset="0"/>
                </a:rPr>
                <a:t>=1)^𝑛▒〖</a:t>
              </a:r>
              <a:r>
                <a:rPr lang="it-I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it-IT" sz="1200" b="0" i="0">
                  <a:latin typeface="Cambria Math" panose="02040503050406030204" pitchFamily="18" charset="0"/>
                </a:rPr>
                <a:t>𝑖𝑗 𝑋_𝑖 𝑋_𝑗 〗〗</a:t>
              </a:r>
              <a:endParaRPr lang="en-GB" sz="1200"/>
            </a:p>
          </xdr:txBody>
        </xdr:sp>
      </mc:Fallback>
    </mc:AlternateContent>
    <xdr:clientData/>
  </xdr:oneCellAnchor>
  <xdr:oneCellAnchor>
    <xdr:from>
      <xdr:col>12</xdr:col>
      <xdr:colOff>57344</xdr:colOff>
      <xdr:row>5</xdr:row>
      <xdr:rowOff>104775</xdr:rowOff>
    </xdr:from>
    <xdr:ext cx="692369" cy="5250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1516258C-51F4-4BD4-9B67-85C2C8BB6E12}"/>
                </a:ext>
              </a:extLst>
            </xdr:cNvPr>
            <xdr:cNvSpPr txBox="1"/>
          </xdr:nvSpPr>
          <xdr:spPr>
            <a:xfrm>
              <a:off x="9182294" y="1009650"/>
              <a:ext cx="692369" cy="525016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nary>
                      <m:naryPr>
                        <m:chr m:val="∑"/>
                        <m:ctrlPr>
                          <a:rPr lang="it-IT" sz="12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t-IT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=1</m:t>
                        </m:r>
                      </m:e>
                    </m:nary>
                  </m:oMath>
                </m:oMathPara>
              </a14:m>
              <a:endParaRPr lang="it-IT" sz="12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1516258C-51F4-4BD4-9B67-85C2C8BB6E12}"/>
                </a:ext>
              </a:extLst>
            </xdr:cNvPr>
            <xdr:cNvSpPr txBox="1"/>
          </xdr:nvSpPr>
          <xdr:spPr>
            <a:xfrm>
              <a:off x="9182294" y="1009650"/>
              <a:ext cx="692369" cy="525016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200" i="0">
                  <a:latin typeface="Cambria Math" panose="02040503050406030204" pitchFamily="18" charset="0"/>
                </a:rPr>
                <a:t>∑</a:t>
              </a:r>
              <a:r>
                <a:rPr lang="it-IT" sz="1200" b="0" i="0">
                  <a:latin typeface="Cambria Math" panose="02040503050406030204" pitchFamily="18" charset="0"/>
                </a:rPr>
                <a:t>_(𝑗=1)^𝑛▒〖𝑋_𝑖=1〗</a:t>
              </a:r>
              <a:endParaRPr lang="it-IT" sz="1200"/>
            </a:p>
          </xdr:txBody>
        </xdr:sp>
      </mc:Fallback>
    </mc:AlternateContent>
    <xdr:clientData/>
  </xdr:oneCellAnchor>
  <xdr:oneCellAnchor>
    <xdr:from>
      <xdr:col>12</xdr:col>
      <xdr:colOff>47625</xdr:colOff>
      <xdr:row>9</xdr:row>
      <xdr:rowOff>22745</xdr:rowOff>
    </xdr:from>
    <xdr:ext cx="1104469" cy="5250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662CF768-3EE9-4816-A0F2-BE23766A64D4}"/>
                </a:ext>
              </a:extLst>
            </xdr:cNvPr>
            <xdr:cNvSpPr txBox="1"/>
          </xdr:nvSpPr>
          <xdr:spPr>
            <a:xfrm>
              <a:off x="9172575" y="1575320"/>
              <a:ext cx="1104469" cy="525016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nary>
                      <m:naryPr>
                        <m:chr m:val="∑"/>
                        <m:ctrlPr>
                          <a:rPr lang="it-IT" sz="12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it-IT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lang="it-IT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= </m:t>
                        </m:r>
                        <m:r>
                          <a:rPr lang="it-I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</m:nary>
                  </m:oMath>
                </m:oMathPara>
              </a14:m>
              <a:endParaRPr lang="it-IT" sz="12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662CF768-3EE9-4816-A0F2-BE23766A64D4}"/>
                </a:ext>
              </a:extLst>
            </xdr:cNvPr>
            <xdr:cNvSpPr txBox="1"/>
          </xdr:nvSpPr>
          <xdr:spPr>
            <a:xfrm>
              <a:off x="9172575" y="1575320"/>
              <a:ext cx="1104469" cy="525016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200" i="0">
                  <a:latin typeface="Cambria Math" panose="02040503050406030204" pitchFamily="18" charset="0"/>
                </a:rPr>
                <a:t>∑</a:t>
              </a:r>
              <a:r>
                <a:rPr lang="it-IT" sz="1200" b="0" i="0">
                  <a:latin typeface="Cambria Math" panose="02040503050406030204" pitchFamily="18" charset="0"/>
                </a:rPr>
                <a:t>_(𝑗=1)^𝑛</a:t>
              </a:r>
              <a:r>
                <a:rPr lang="it-I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▒〖</a:t>
              </a:r>
              <a:r>
                <a:rPr lang="it-IT" sz="1200" b="0" i="0">
                  <a:latin typeface="Cambria Math" panose="02040503050406030204" pitchFamily="18" charset="0"/>
                </a:rPr>
                <a:t>𝐸(𝑅_𝑖 ) 𝑋_𝑖= </a:t>
              </a:r>
              <a:r>
                <a:rPr lang="it-I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𝜇〗</a:t>
              </a:r>
              <a:endParaRPr lang="it-IT" sz="1200"/>
            </a:p>
          </xdr:txBody>
        </xdr:sp>
      </mc:Fallback>
    </mc:AlternateContent>
    <xdr:clientData/>
  </xdr:oneCellAnchor>
  <xdr:oneCellAnchor>
    <xdr:from>
      <xdr:col>12</xdr:col>
      <xdr:colOff>76201</xdr:colOff>
      <xdr:row>19</xdr:row>
      <xdr:rowOff>19441</xdr:rowOff>
    </xdr:from>
    <xdr:ext cx="197002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B803D526-C964-4939-987F-CCF6DD581104}"/>
                </a:ext>
              </a:extLst>
            </xdr:cNvPr>
            <xdr:cNvSpPr txBox="1"/>
          </xdr:nvSpPr>
          <xdr:spPr>
            <a:xfrm>
              <a:off x="9239251" y="3191266"/>
              <a:ext cx="1970026" cy="187872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sSub>
                      <m:sSubPr>
                        <m:ctrlPr>
                          <a:rPr lang="it-IT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≥0,            </m:t>
                    </m:r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=1, 2, …, </m:t>
                    </m:r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it-IT" sz="12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B803D526-C964-4939-987F-CCF6DD581104}"/>
                </a:ext>
              </a:extLst>
            </xdr:cNvPr>
            <xdr:cNvSpPr txBox="1"/>
          </xdr:nvSpPr>
          <xdr:spPr>
            <a:xfrm>
              <a:off x="9239251" y="3191266"/>
              <a:ext cx="1970026" cy="187872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200" b="0" i="0">
                  <a:latin typeface="Cambria Math" panose="02040503050406030204" pitchFamily="18" charset="0"/>
                </a:rPr>
                <a:t>𝑋_𝑖</a:t>
              </a:r>
              <a:r>
                <a:rPr lang="it-I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≥0,            𝑖=1, 2, …, 𝑛</a:t>
              </a:r>
              <a:endParaRPr lang="it-IT" sz="1200"/>
            </a:p>
          </xdr:txBody>
        </xdr:sp>
      </mc:Fallback>
    </mc:AlternateContent>
    <xdr:clientData/>
  </xdr:oneCellAnchor>
  <xdr:oneCellAnchor>
    <xdr:from>
      <xdr:col>12</xdr:col>
      <xdr:colOff>66675</xdr:colOff>
      <xdr:row>13</xdr:row>
      <xdr:rowOff>9525</xdr:rowOff>
    </xdr:from>
    <xdr:ext cx="671787" cy="504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D74F6EF1-1141-9A38-3089-F60D93214E72}"/>
                </a:ext>
              </a:extLst>
            </xdr:cNvPr>
            <xdr:cNvSpPr txBox="1"/>
          </xdr:nvSpPr>
          <xdr:spPr>
            <a:xfrm>
              <a:off x="9229725" y="2209800"/>
              <a:ext cx="671787" cy="504112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nary>
                      <m:naryPr>
                        <m:chr m:val="∑"/>
                        <m:ctrlPr>
                          <a:rPr lang="it-IT" sz="12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t-IT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it-I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it-I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nary>
                  </m:oMath>
                </m:oMathPara>
              </a14:m>
              <a:endParaRPr lang="it-IT" sz="12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D74F6EF1-1141-9A38-3089-F60D93214E72}"/>
                </a:ext>
              </a:extLst>
            </xdr:cNvPr>
            <xdr:cNvSpPr txBox="1"/>
          </xdr:nvSpPr>
          <xdr:spPr>
            <a:xfrm>
              <a:off x="9229725" y="2209800"/>
              <a:ext cx="671787" cy="504112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200" i="0">
                  <a:latin typeface="Cambria Math" panose="02040503050406030204" pitchFamily="18" charset="0"/>
                </a:rPr>
                <a:t>∑24_(</a:t>
              </a:r>
              <a:r>
                <a:rPr lang="it-IT" sz="1200" b="0" i="0">
                  <a:latin typeface="Cambria Math" panose="02040503050406030204" pitchFamily="18" charset="0"/>
                </a:rPr>
                <a:t>𝑖=1)^𝑛▒〖𝑌_𝑖</a:t>
              </a:r>
              <a:r>
                <a:rPr lang="it-I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≤𝑘〗</a:t>
              </a:r>
              <a:endParaRPr lang="it-IT" sz="1200"/>
            </a:p>
          </xdr:txBody>
        </xdr:sp>
      </mc:Fallback>
    </mc:AlternateContent>
    <xdr:clientData/>
  </xdr:oneCellAnchor>
  <xdr:oneCellAnchor>
    <xdr:from>
      <xdr:col>12</xdr:col>
      <xdr:colOff>76200</xdr:colOff>
      <xdr:row>17</xdr:row>
      <xdr:rowOff>19050</xdr:rowOff>
    </xdr:from>
    <xdr:ext cx="196784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01BCCD3E-C558-8737-6C35-1E2B367A78BF}"/>
                </a:ext>
              </a:extLst>
            </xdr:cNvPr>
            <xdr:cNvSpPr txBox="1"/>
          </xdr:nvSpPr>
          <xdr:spPr>
            <a:xfrm>
              <a:off x="9239250" y="2867025"/>
              <a:ext cx="1967846" cy="187872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sSub>
                      <m:sSubPr>
                        <m:ctrlPr>
                          <a:rPr lang="it-IT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it-I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it-I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             </m:t>
                    </m:r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=1, 2, …, </m:t>
                    </m:r>
                    <m:r>
                      <a:rPr lang="it-I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it-IT" sz="12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01BCCD3E-C558-8737-6C35-1E2B367A78BF}"/>
                </a:ext>
              </a:extLst>
            </xdr:cNvPr>
            <xdr:cNvSpPr txBox="1"/>
          </xdr:nvSpPr>
          <xdr:spPr>
            <a:xfrm>
              <a:off x="9239250" y="2867025"/>
              <a:ext cx="1967846" cy="187872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200" b="0" i="0">
                  <a:latin typeface="Cambria Math" panose="02040503050406030204" pitchFamily="18" charset="0"/>
                </a:rPr>
                <a:t>𝑋_𝑖</a:t>
              </a:r>
              <a:r>
                <a:rPr lang="it-I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≤𝑌_𝑖                    𝑖=1, 2, …, 𝑛</a:t>
              </a:r>
              <a:endParaRPr lang="it-IT" sz="1200"/>
            </a:p>
          </xdr:txBody>
        </xdr:sp>
      </mc:Fallback>
    </mc:AlternateContent>
    <xdr:clientData/>
  </xdr:oneCellAnchor>
  <xdr:oneCellAnchor>
    <xdr:from>
      <xdr:col>12</xdr:col>
      <xdr:colOff>95250</xdr:colOff>
      <xdr:row>21</xdr:row>
      <xdr:rowOff>28575</xdr:rowOff>
    </xdr:from>
    <xdr:ext cx="65351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0957713F-D0E8-4255-8178-C6D210316F71}"/>
                </a:ext>
              </a:extLst>
            </xdr:cNvPr>
            <xdr:cNvSpPr txBox="1"/>
          </xdr:nvSpPr>
          <xdr:spPr>
            <a:xfrm>
              <a:off x="9258300" y="3524250"/>
              <a:ext cx="653512" cy="187872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purl.oclc.org/ooxml/officeDocument/math">
                  <m:oMathParaPr>
                    <m:jc m:val="centerGroup"/>
                  </m:oMathParaPr>
                  <m:oMath xmlns:m="http://purl.oclc.org/ooxml/officeDocument/math">
                    <m:sSub>
                      <m:sSubPr>
                        <m:ctrlPr>
                          <a:rPr lang="it-IT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t-IT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t-IT" sz="1200" b="0" i="1">
                        <a:latin typeface="Cambria Math" panose="02040503050406030204" pitchFamily="18" charset="0"/>
                      </a:rPr>
                      <m:t>𝑏𝑖𝑛𝑎𝑟𝑦</m:t>
                    </m:r>
                  </m:oMath>
                </m:oMathPara>
              </a14:m>
              <a:endParaRPr lang="it-IT" sz="1200"/>
            </a:p>
          </xdr:txBody>
        </xdr:sp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0957713F-D0E8-4255-8178-C6D210316F71}"/>
                </a:ext>
              </a:extLst>
            </xdr:cNvPr>
            <xdr:cNvSpPr txBox="1"/>
          </xdr:nvSpPr>
          <xdr:spPr>
            <a:xfrm>
              <a:off x="9258300" y="3524250"/>
              <a:ext cx="653512" cy="187872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200" b="0" i="0">
                  <a:latin typeface="Cambria Math" panose="02040503050406030204" pitchFamily="18" charset="0"/>
                </a:rPr>
                <a:t>𝑌_𝑖  𝑏𝑖𝑛𝑎𝑟𝑦</a:t>
              </a:r>
              <a:endParaRPr lang="it-IT" sz="12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purl.oclc.org/ooxml/drawingml/spreadsheetDrawing" xmlns:a="http://purl.oclc.org/ooxml/drawingml/main">
  <xdr:oneCellAnchor>
    <xdr:from>
      <xdr:col>18</xdr:col>
      <xdr:colOff>75524</xdr:colOff>
      <xdr:row>33</xdr:row>
      <xdr:rowOff>124162</xdr:rowOff>
    </xdr:from>
    <xdr:ext cx="65" cy="21916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0B8FB0-9FD6-9045-9518-65F642BFA075}"/>
            </a:ext>
          </a:extLst>
        </xdr:cNvPr>
        <xdr:cNvSpPr txBox="1"/>
      </xdr:nvSpPr>
      <xdr:spPr>
        <a:xfrm>
          <a:off x="14659357" y="5542829"/>
          <a:ext cx="65" cy="219163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400" b="1">
            <a:solidFill>
              <a:schemeClr val="accent6">
                <a:lumMod val="50%"/>
              </a:schemeClr>
            </a:solidFill>
          </a:endParaRPr>
        </a:p>
      </xdr:txBody>
    </xdr:sp>
    <xdr:clientData/>
  </xdr:oneCellAnchor>
  <xdr:oneCellAnchor>
    <xdr:from>
      <xdr:col>18</xdr:col>
      <xdr:colOff>75524</xdr:colOff>
      <xdr:row>46</xdr:row>
      <xdr:rowOff>124162</xdr:rowOff>
    </xdr:from>
    <xdr:ext cx="65" cy="219163"/>
    <xdr:sp macro="" textlink="">
      <xdr:nvSpPr>
        <xdr:cNvPr id="6" name="TextBox 2">
          <a:extLst>
            <a:ext uri="{FF2B5EF4-FFF2-40B4-BE49-F238E27FC236}">
              <a16:creationId xmlns:a16="http://schemas.microsoft.com/office/drawing/2014/main" id="{3ACC62E8-8CEE-4455-A213-9A22FE516271}"/>
            </a:ext>
          </a:extLst>
        </xdr:cNvPr>
        <xdr:cNvSpPr txBox="1"/>
      </xdr:nvSpPr>
      <xdr:spPr>
        <a:xfrm>
          <a:off x="14659357" y="6410662"/>
          <a:ext cx="65" cy="219163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400" b="1">
            <a:solidFill>
              <a:schemeClr val="accent6">
                <a:lumMod val="50%"/>
              </a:schemeClr>
            </a:solidFill>
          </a:endParaRPr>
        </a:p>
      </xdr:txBody>
    </xdr:sp>
    <xdr:clientData/>
  </xdr:oneCellAnchor>
  <xdr:twoCellAnchor>
    <xdr:from>
      <xdr:col>1</xdr:col>
      <xdr:colOff>71887</xdr:colOff>
      <xdr:row>44</xdr:row>
      <xdr:rowOff>108566</xdr:rowOff>
    </xdr:from>
    <xdr:to>
      <xdr:col>9</xdr:col>
      <xdr:colOff>381521</xdr:colOff>
      <xdr:row>67</xdr:row>
      <xdr:rowOff>62901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92CB58E-81DC-006C-DC97-5345F4803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952502</xdr:colOff>
      <xdr:row>52</xdr:row>
      <xdr:rowOff>63290</xdr:rowOff>
    </xdr:from>
    <xdr:to>
      <xdr:col>13</xdr:col>
      <xdr:colOff>592668</xdr:colOff>
      <xdr:row>59</xdr:row>
      <xdr:rowOff>6</xdr:rowOff>
    </xdr:to>
    <xdr:grpSp>
      <xdr:nvGrpSpPr>
        <xdr:cNvPr id="9" name="Gruppo 8">
          <a:extLst>
            <a:ext uri="{FF2B5EF4-FFF2-40B4-BE49-F238E27FC236}">
              <a16:creationId xmlns:a16="http://schemas.microsoft.com/office/drawing/2014/main" id="{7C1B34F5-8B56-A783-CB69-2B132BCBBE28}"/>
            </a:ext>
          </a:extLst>
        </xdr:cNvPr>
        <xdr:cNvGrpSpPr/>
      </xdr:nvGrpSpPr>
      <xdr:grpSpPr>
        <a:xfrm>
          <a:off x="10629902" y="9969290"/>
          <a:ext cx="2091266" cy="1460716"/>
          <a:chOff x="9379211" y="10482473"/>
          <a:chExt cx="1788151" cy="1482099"/>
        </a:xfrm>
      </xdr:grpSpPr>
      <xdr:grpSp>
        <xdr:nvGrpSpPr>
          <xdr:cNvPr id="4" name="Gruppo 3">
            <a:extLst>
              <a:ext uri="{FF2B5EF4-FFF2-40B4-BE49-F238E27FC236}">
                <a16:creationId xmlns:a16="http://schemas.microsoft.com/office/drawing/2014/main" id="{5998E18E-D312-04FB-CF39-6590AEF8DB5A}"/>
              </a:ext>
            </a:extLst>
          </xdr:cNvPr>
          <xdr:cNvGrpSpPr/>
        </xdr:nvGrpSpPr>
        <xdr:grpSpPr>
          <a:xfrm>
            <a:off x="9379211" y="10482473"/>
            <a:ext cx="1788151" cy="1482099"/>
            <a:chOff x="9260419" y="10170586"/>
            <a:chExt cx="1799166" cy="635000"/>
          </a:xfrm>
        </xdr:grpSpPr>
        <xdr:sp macro="" textlink="">
          <xdr:nvSpPr>
            <xdr:cNvPr id="2" name="Rettangolo 1">
              <a:extLst>
                <a:ext uri="{FF2B5EF4-FFF2-40B4-BE49-F238E27FC236}">
                  <a16:creationId xmlns:a16="http://schemas.microsoft.com/office/drawing/2014/main" id="{67FE2E5B-6BA8-372E-AAA2-CB8404DAEE73}"/>
                </a:ext>
              </a:extLst>
            </xdr:cNvPr>
            <xdr:cNvSpPr/>
          </xdr:nvSpPr>
          <xdr:spPr>
            <a:xfrm>
              <a:off x="9260419" y="10170586"/>
              <a:ext cx="1799166" cy="635000"/>
            </a:xfrm>
            <a:prstGeom prst="rect">
              <a:avLst/>
            </a:prstGeom>
            <a:solidFill>
              <a:schemeClr val="accent6">
                <a:alpha val="50%"/>
              </a:schemeClr>
            </a:solidFill>
            <a:ln>
              <a:noFill/>
            </a:ln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>
                <a:solidFill>
                  <a:sysClr val="windowText" lastClr="000000"/>
                </a:solidFill>
              </a:endParaRPr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" name="TextBox 4">
                  <a:extLst>
                    <a:ext uri="{FF2B5EF4-FFF2-40B4-BE49-F238E27FC236}">
                      <a16:creationId xmlns:a16="http://schemas.microsoft.com/office/drawing/2014/main" id="{524642CA-8D1B-D242-8816-37A67D8EEC7B}"/>
                    </a:ext>
                  </a:extLst>
                </xdr:cNvPr>
                <xdr:cNvSpPr txBox="1"/>
              </xdr:nvSpPr>
              <xdr:spPr>
                <a:xfrm>
                  <a:off x="9315497" y="10311004"/>
                  <a:ext cx="1703650" cy="1724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%" g="0%" b="0%"/>
                </a:lnRef>
                <a:fillRef idx="0">
                  <a:scrgbClr r="0%" g="0%" b="0%"/>
                </a:fillRef>
                <a:effectRef idx="0">
                  <a:scrgbClr r="0%" g="0%" b="0%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purl.oclc.org/ooxml/officeDocument/math">
                      <m:oMathParaPr>
                        <m:jc m:val="centerGroup"/>
                      </m:oMathParaPr>
                      <m:oMath xmlns:m="http://purl.oclc.org/ooxml/officeDocument/math"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𝑆h𝑎𝑟𝑝𝑒</m:t>
                        </m:r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𝑅𝑎𝑡𝑖𝑜</m:t>
                        </m:r>
                        <m:r>
                          <a:rPr lang="it-IT" sz="1200" b="0" i="1">
                            <a:latin typeface="Cambria Math" panose="02040503050406030204" pitchFamily="18" charset="0"/>
                          </a:rPr>
                          <m:t>= </m:t>
                        </m:r>
                        <m:f>
                          <m:fPr>
                            <m:ctrlPr>
                              <a:rPr lang="it-IT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  <m:r>
                              <a:rPr lang="it-IT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it-IT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den>
                        </m:f>
                      </m:oMath>
                    </m:oMathPara>
                  </a14:m>
                  <a:endParaRPr lang="en-GB" sz="1200"/>
                </a:p>
              </xdr:txBody>
            </xdr:sp>
          </mc:Choice>
          <mc:Fallback xmlns:a="http://schemas.openxmlformats.org/drawingml/2006/main" xmlns:xdr="http://schemas.openxmlformats.org/drawingml/2006/spreadsheetDrawing" xmlns="">
            <xdr:sp macro="" textlink="">
              <xdr:nvSpPr>
                <xdr:cNvPr id="5" name="TextBox 4">
                  <a:extLst>
                    <a:ext uri="{FF2B5EF4-FFF2-40B4-BE49-F238E27FC236}">
                      <a16:creationId xmlns:a16="http://schemas.microsoft.com/office/drawing/2014/main" id="{524642CA-8D1B-D242-8816-37A67D8EEC7B}"/>
                    </a:ext>
                  </a:extLst>
                </xdr:cNvPr>
                <xdr:cNvSpPr txBox="1"/>
              </xdr:nvSpPr>
              <xdr:spPr>
                <a:xfrm>
                  <a:off x="9315497" y="10311004"/>
                  <a:ext cx="1703650" cy="1724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%" g="0%" b="0%"/>
                </a:lnRef>
                <a:fillRef idx="0">
                  <a:scrgbClr r="0%" g="0%" b="0%"/>
                </a:fillRef>
                <a:effectRef idx="0">
                  <a:scrgbClr r="0%" g="0%" b="0%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it-IT" sz="1200" b="0" i="0">
                      <a:latin typeface="Cambria Math" panose="02040503050406030204" pitchFamily="18" charset="0"/>
                    </a:rPr>
                    <a:t>𝑆ℎ𝑎𝑟𝑝𝑒 𝑅𝑎𝑡𝑖𝑜=  (𝑅_𝑝−𝑅_𝑓)/</a:t>
                  </a:r>
                  <a:r>
                    <a:rPr lang="it-IT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𝜎_𝑝 </a:t>
                  </a:r>
                  <a:endParaRPr lang="en-GB" sz="1200"/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307B065B-8C0A-44A4-6BC5-CE642D172C0E}"/>
                  </a:ext>
                </a:extLst>
              </xdr:cNvPr>
              <xdr:cNvSpPr txBox="1"/>
            </xdr:nvSpPr>
            <xdr:spPr>
              <a:xfrm>
                <a:off x="9553770" y="11419891"/>
                <a:ext cx="1441036" cy="355354"/>
              </a:xfrm>
              <a:prstGeom prst="rect">
                <a:avLst/>
              </a:prstGeom>
              <a:noFill/>
            </xdr:spPr>
            <xdr:style>
              <a:lnRef idx="0">
                <a:scrgbClr r="0%" g="0%" b="0%"/>
              </a:lnRef>
              <a:fillRef idx="0">
                <a:scrgbClr r="0%" g="0%" b="0%"/>
              </a:fillRef>
              <a:effectRef idx="0">
                <a:scrgbClr r="0%" g="0%" b="0%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marL="0" marR="0" lvl="0" indent="0" defTabSz="91440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purl.oclc.org/ooxml/officeDocument/math">
                    <m:oMathParaPr>
                      <m:jc m:val="centerGroup"/>
                    </m:oMathParaPr>
                    <m:oMath xmlns:m="http://purl.oclc.org/ooxml/officeDocument/math">
                      <m:sSub>
                        <m:sSubPr>
                          <m:ctrlP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</m:sub>
                      </m:sSub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𝑖𝑠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𝑎𝑠𝑠𝑢𝑚𝑒𝑑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𝑡𝑜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𝑏𝑒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0</m:t>
                      </m:r>
                    </m:oMath>
                  </m:oMathPara>
                </a14:m>
                <a:endParaRPr lang="it-IT">
                  <a:effectLst/>
                </a:endParaRPr>
              </a:p>
              <a:p>
                <a:endParaRPr lang="it-IT" sz="1100"/>
              </a:p>
            </xdr:txBody>
          </xdr:sp>
        </mc:Choice>
        <mc:Fallback xmlns:a="http://schemas.openxmlformats.org/drawingml/2006/main" xmlns:xdr="http://schemas.openxmlformats.org/drawingml/2006/spreadsheetDrawing" xmlns="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307B065B-8C0A-44A4-6BC5-CE642D172C0E}"/>
                  </a:ext>
                </a:extLst>
              </xdr:cNvPr>
              <xdr:cNvSpPr txBox="1"/>
            </xdr:nvSpPr>
            <xdr:spPr>
              <a:xfrm>
                <a:off x="9553770" y="11419891"/>
                <a:ext cx="1441036" cy="355354"/>
              </a:xfrm>
              <a:prstGeom prst="rect">
                <a:avLst/>
              </a:prstGeom>
              <a:noFill/>
            </xdr:spPr>
            <xdr:style>
              <a:lnRef idx="0">
                <a:scrgbClr r="0%" g="0%" b="0%"/>
              </a:lnRef>
              <a:fillRef idx="0">
                <a:scrgbClr r="0%" g="0%" b="0%"/>
              </a:fillRef>
              <a:effectRef idx="0">
                <a:scrgbClr r="0%" g="0%" b="0%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marL="0" marR="0" lvl="0" indent="0" defTabSz="91440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𝑅_(𝑓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𝑖𝑠 𝑎𝑠𝑠𝑢𝑚𝑒𝑑 𝑡𝑜 𝑏𝑒 0</a:t>
                </a:r>
                <a:endParaRPr lang="it-IT">
                  <a:effectLst/>
                </a:endParaRPr>
              </a:p>
              <a:p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12</xdr:col>
      <xdr:colOff>12828</xdr:colOff>
      <xdr:row>61</xdr:row>
      <xdr:rowOff>19152</xdr:rowOff>
    </xdr:from>
    <xdr:to>
      <xdr:col>19</xdr:col>
      <xdr:colOff>694227</xdr:colOff>
      <xdr:row>84</xdr:row>
      <xdr:rowOff>25400</xdr:rowOff>
    </xdr:to>
    <xdr:graphicFrame macro="">
      <xdr:nvGraphicFramePr>
        <xdr:cNvPr id="10" name="Grafico 12">
          <a:extLst>
            <a:ext uri="{FF2B5EF4-FFF2-40B4-BE49-F238E27FC236}">
              <a16:creationId xmlns:a16="http://schemas.microsoft.com/office/drawing/2014/main" id="{8AD8D6BB-7D9A-4B73-2F6A-8AB6AAA0A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purl.oclc.org/ooxml/spreadsheetml/main"/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8CABCABA-EF63-4841-A3C0-B77E8F1AEF77}" name="Table6" displayName="Table6" ref="A7:K64" headerRowDxfId="237" dataDxfId="235" totalsRowDxfId="233" headerRowBorderDxfId="236" tableBorderDxfId="234">
  <autoFilter ref="A7:K64" xr:uid="{8CABCABA-EF63-4841-A3C0-B77E8F1AEF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B5FEA42-A263-B64C-A6FD-50E0D7B259F3}" name="PRICES" totalsRowLabel="Total" dataDxfId="232" totalsRowDxfId="231"/>
    <tableColumn id="2" xr3:uid="{284CD4BE-9306-BA40-8160-19751E559F46}" name="A1" dataDxfId="230"/>
    <tableColumn id="3" xr3:uid="{8AD5BCF8-DB66-EC40-B543-6E4A5B277A0C}" name="A2" dataDxfId="229" totalsRowDxfId="228"/>
    <tableColumn id="4" xr3:uid="{FFEEDA93-AADE-044E-9A81-D9B2335B37F0}" name="A3" dataDxfId="227" totalsRowDxfId="226"/>
    <tableColumn id="5" xr3:uid="{93FE0049-F31B-5244-8916-F28BE9F4B0A6}" name="A4" dataDxfId="225" totalsRowDxfId="224"/>
    <tableColumn id="6" xr3:uid="{4BA022D7-8717-B74B-AEC6-D851F5B58C01}" name="A5" dataDxfId="223" totalsRowDxfId="222"/>
    <tableColumn id="7" xr3:uid="{471C81E0-8DE4-7E4D-BA93-5F4C9A764BE5}" name="A6" dataDxfId="221" totalsRowDxfId="220"/>
    <tableColumn id="8" xr3:uid="{C0D1274D-605F-354F-BBFB-4C88A0878A72}" name="A7" dataDxfId="219" totalsRowDxfId="218"/>
    <tableColumn id="9" xr3:uid="{C6AFFB11-716D-5541-A531-8974CE3F8971}" name="A8" dataDxfId="217" totalsRowDxfId="216"/>
    <tableColumn id="10" xr3:uid="{2DE6CD33-CF6F-444C-BEA0-3199CDD8F4EE}" name="A9" dataDxfId="215" totalsRowDxfId="214"/>
    <tableColumn id="11" xr3:uid="{50CA56E7-3EC9-1B4E-A1C0-DAFA85E08EF3}" name="A10" totalsRowFunction="sum" dataDxfId="213" totalsRowDxfId="212"/>
  </tableColumns>
  <tableStyleInfo name="TableStyleMedium6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96794208-A901-194D-9E77-A00C5C476BF9}" name="Table7" displayName="Table7" ref="P7:Z64" totalsRowShown="0" headerRowDxfId="211" dataDxfId="209" headerRowBorderDxfId="210" tableBorderDxfId="208">
  <autoFilter ref="P7:Z64" xr:uid="{96794208-A901-194D-9E77-A00C5C476B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C2CE73C-1E1E-AB4B-A597-B95BB4DA0730}" name="RETURNS" dataDxfId="207"/>
    <tableColumn id="2" xr3:uid="{F09B0B76-5D51-3A4E-9895-E6AAD1DD3D9B}" name="A1" dataDxfId="206">
      <calculatedColumnFormula>(B8-B7)/B7</calculatedColumnFormula>
    </tableColumn>
    <tableColumn id="3" xr3:uid="{9A888B23-1CA4-1B4E-9477-36164CCF8788}" name="A2" dataDxfId="205">
      <calculatedColumnFormula>(C8-C7)/C7</calculatedColumnFormula>
    </tableColumn>
    <tableColumn id="4" xr3:uid="{ED1339C6-42A2-2C43-8780-55B44B2BF5AB}" name="A3" dataDxfId="204"/>
    <tableColumn id="5" xr3:uid="{2789E214-9F52-BF49-8C19-DC37C43B02A5}" name="A4" dataDxfId="203"/>
    <tableColumn id="6" xr3:uid="{4CA79DE7-83A2-C244-B8B2-79B0BB25DF14}" name="A5" dataDxfId="202"/>
    <tableColumn id="7" xr3:uid="{A4D634BB-DBE0-FC48-9F31-B1ED92F3DCDA}" name="A6" dataDxfId="201"/>
    <tableColumn id="8" xr3:uid="{16D7DF67-1D19-7449-A37D-F8206BDCC509}" name="A7" dataDxfId="200"/>
    <tableColumn id="9" xr3:uid="{5AE2B68B-6822-5A4D-93BB-789E3570A04E}" name="A8" dataDxfId="199"/>
    <tableColumn id="10" xr3:uid="{7BBF2284-E760-B440-9210-5F15BAEB174D}" name="A9" dataDxfId="198"/>
    <tableColumn id="11" xr3:uid="{6DEA6C55-D9BA-2345-973A-8B50BF7841BF}" name="A10" dataDxfId="197"/>
  </tableColumns>
  <tableStyleInfo name="TableStyleMedium7" showFirstColumn="1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BB005A48-29E0-4BD9-8185-A1C550AEFC6D}" name="Tabella8" displayName="Tabella8" ref="B28:L30" totalsRowShown="0" headerRowDxfId="196" dataDxfId="195">
  <autoFilter ref="B28:L30" xr:uid="{BB005A48-29E0-4BD9-8185-A1C550AEFC6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E561E7D-B09B-4638-9D4E-FE5BB5EF39EE}" name="Colonna1" dataDxfId="194"/>
    <tableColumn id="2" xr3:uid="{59B6FDD0-82A6-45C6-87BB-F380F3770BF6}" name="A1" dataDxfId="193">
      <calculatedColumnFormula>AVERAGE('Prices and returns'!Q10:Q64)</calculatedColumnFormula>
    </tableColumn>
    <tableColumn id="3" xr3:uid="{533E8FA8-8F0A-444F-9670-A88701FEC1F3}" name="A2" dataDxfId="192">
      <calculatedColumnFormula>AVERAGE('Prices and returns'!R10:R64)</calculatedColumnFormula>
    </tableColumn>
    <tableColumn id="4" xr3:uid="{C73A1BE1-3C17-4530-857A-4C6A4E16A086}" name="A3" dataDxfId="191">
      <calculatedColumnFormula>AVERAGE('Prices and returns'!S10:S64)</calculatedColumnFormula>
    </tableColumn>
    <tableColumn id="5" xr3:uid="{A7D80FC6-AA0C-4A95-AC9A-8769D337890E}" name="A4" dataDxfId="190">
      <calculatedColumnFormula>AVERAGE('Prices and returns'!T10:T64)</calculatedColumnFormula>
    </tableColumn>
    <tableColumn id="6" xr3:uid="{A9B29064-E323-48B0-B890-9FD95FD5C85C}" name="A5" dataDxfId="189">
      <calculatedColumnFormula>AVERAGE('Prices and returns'!U10:U64)</calculatedColumnFormula>
    </tableColumn>
    <tableColumn id="7" xr3:uid="{69127FBD-DA29-4804-A131-975B75CFE0A0}" name="A6" dataDxfId="188">
      <calculatedColumnFormula>AVERAGE('Prices and returns'!V10:V64)</calculatedColumnFormula>
    </tableColumn>
    <tableColumn id="8" xr3:uid="{52982053-D263-4356-A597-51E76B74464D}" name="A7" dataDxfId="187">
      <calculatedColumnFormula>AVERAGE('Prices and returns'!W10:W64)</calculatedColumnFormula>
    </tableColumn>
    <tableColumn id="9" xr3:uid="{C2D1AF50-EA50-463C-B8D2-414EDA114A55}" name="A8" dataDxfId="186">
      <calculatedColumnFormula>AVERAGE('Prices and returns'!X10:X64)</calculatedColumnFormula>
    </tableColumn>
    <tableColumn id="10" xr3:uid="{E53F6436-D13F-4BCB-9FE6-399E947AC48B}" name="A9" dataDxfId="185">
      <calculatedColumnFormula>AVERAGE('Prices and returns'!Y10:Y64)</calculatedColumnFormula>
    </tableColumn>
    <tableColumn id="11" xr3:uid="{4209871D-37F4-4FDE-8FDC-12F90E3D6326}" name="A10" dataDxfId="184">
      <calculatedColumnFormula>AVERAGE('Prices and returns'!Z10:Z64)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EAB24CC8-8510-4D9F-AE24-DD8952E35612}" name="Tabella9" displayName="Tabella9" ref="B36:L46" totalsRowShown="0" headerRowDxfId="183" dataDxfId="182">
  <autoFilter ref="B36:L46" xr:uid="{EAB24CC8-8510-4D9F-AE24-DD8952E356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0332208-E005-4CA6-B056-8F0DE9CB35BD}" name="Colonna1" dataDxfId="181"/>
    <tableColumn id="2" xr3:uid="{E247BBF2-A150-4D78-B9E7-EA4B686ED5CA}" name="A1" dataDxfId="180"/>
    <tableColumn id="3" xr3:uid="{033D6414-6258-488F-B3F4-35CC8F276828}" name="A2" dataDxfId="179"/>
    <tableColumn id="4" xr3:uid="{C5A80EBD-E4F2-4F04-B361-FF17E8D81ABD}" name="A3" dataDxfId="178"/>
    <tableColumn id="5" xr3:uid="{4ECEA567-DB71-46D4-9C09-E4E3B406DCE6}" name="A4" dataDxfId="177"/>
    <tableColumn id="6" xr3:uid="{B4CCDE23-FD6C-4BF6-903F-D9B5212AC5BF}" name="A5" dataDxfId="176"/>
    <tableColumn id="7" xr3:uid="{5C4DEFE8-1B4D-46D3-AA78-876B6B4D089F}" name="A6" dataDxfId="175"/>
    <tableColumn id="8" xr3:uid="{3F93BE10-22B3-4EE3-B17F-7F3956012815}" name="A7" dataDxfId="174"/>
    <tableColumn id="9" xr3:uid="{1E39A723-69DF-4A1C-A708-A5AB01CF9798}" name="A8" dataDxfId="173"/>
    <tableColumn id="10" xr3:uid="{D6D71AFB-E77A-40B1-8C5B-BC560B48CDB2}" name="A9" dataDxfId="172"/>
    <tableColumn id="11" xr3:uid="{6524595A-F225-4642-A77B-3A1447B283D6}" name="A10" dataDxfId="171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BC970295-7810-481B-BCD7-1F48A4B494EC}" name="Tabella10" displayName="Tabella10" ref="A4:K39" totalsRowShown="0" headerRowDxfId="170" dataDxfId="169">
  <autoFilter ref="A4:K39" xr:uid="{BC970295-7810-481B-BCD7-1F48A4B494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7433F8A-7ED7-41C1-B4D9-B0F7EF085BFD}" name="Returns" dataDxfId="168"/>
    <tableColumn id="2" xr3:uid="{958B34B7-8B97-436B-B0E9-2394C3C4AA15}" name="A1" dataDxfId="167"/>
    <tableColumn id="3" xr3:uid="{98040D89-5E5A-4DE9-9B62-0C538E00283F}" name="A2" dataDxfId="166"/>
    <tableColumn id="4" xr3:uid="{FEE8F648-2815-43AA-9861-2DCCDEA011EC}" name="A3" dataDxfId="165"/>
    <tableColumn id="5" xr3:uid="{408A99FE-9D89-4E75-AABB-73E2AFF4BF04}" name="A4" dataDxfId="164"/>
    <tableColumn id="6" xr3:uid="{4CC9412D-4C41-40CD-8D6E-EB9BCFC60EAC}" name="A5" dataDxfId="163"/>
    <tableColumn id="7" xr3:uid="{385AEF5E-D455-45A4-BA81-AA8719888B8D}" name="A6" dataDxfId="162"/>
    <tableColumn id="8" xr3:uid="{777E802D-AD59-4A6A-BDDE-FD7D54ED7AD9}" name="A7" dataDxfId="161"/>
    <tableColumn id="9" xr3:uid="{F23FF98F-775E-4AA6-B033-03048D520FFA}" name="A8" dataDxfId="160"/>
    <tableColumn id="10" xr3:uid="{83FF7DA9-015B-41B2-A8BE-E5A80B61A904}" name="A9" dataDxfId="159"/>
    <tableColumn id="11" xr3:uid="{513A36F7-B84F-4DDF-A028-5460775EED9D}" name="A10" dataDxfId="158"/>
  </tableColumns>
  <tableStyleInfo name="TableStyleMedium6" showFirstColumn="1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5" xr:uid="{12290FE7-A701-47FA-A1E6-544E9D349DFC}" name="Tabella15" displayName="Tabella15" ref="M23:W25" totalsRowShown="0" headerRowDxfId="157" dataDxfId="156">
  <autoFilter ref="M23:W25" xr:uid="{12290FE7-A701-47FA-A1E6-544E9D349D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25FCD44-F0B2-430F-A9EB-CA1BF4173197}" name="Colonna1" dataDxfId="155"/>
    <tableColumn id="2" xr3:uid="{023B6ECA-91D6-4730-A059-5C29638C7B07}" name="A1" dataDxfId="154">
      <calculatedColumnFormula>STDEV(B5:B38)</calculatedColumnFormula>
    </tableColumn>
    <tableColumn id="3" xr3:uid="{92B700E5-BE34-4174-8296-6F8C497354EE}" name="A2" dataDxfId="153">
      <calculatedColumnFormula>STDEV(C5:C38)</calculatedColumnFormula>
    </tableColumn>
    <tableColumn id="4" xr3:uid="{D3BB9E5C-6E59-4814-B4FB-AAC32188D0C4}" name="A3" dataDxfId="152">
      <calculatedColumnFormula>STDEV(D5:D38)</calculatedColumnFormula>
    </tableColumn>
    <tableColumn id="5" xr3:uid="{A6F3A226-B057-42D0-A2DD-4D7189122AE1}" name="A4" dataDxfId="151">
      <calculatedColumnFormula>STDEV(E5:E38)</calculatedColumnFormula>
    </tableColumn>
    <tableColumn id="6" xr3:uid="{FB766B78-7B5D-45EA-A2D3-371362298E88}" name="A5" dataDxfId="150">
      <calculatedColumnFormula>STDEV(F5:F38)</calculatedColumnFormula>
    </tableColumn>
    <tableColumn id="7" xr3:uid="{2C622D95-F6DC-43CE-91F9-424DDA031CBD}" name="A6" dataDxfId="149">
      <calculatedColumnFormula>STDEV(G5:G38)</calculatedColumnFormula>
    </tableColumn>
    <tableColumn id="8" xr3:uid="{68EC1316-A2F1-43EB-A118-CBABFB2A6F7F}" name="A7" dataDxfId="148">
      <calculatedColumnFormula>STDEV(H5:H38)</calculatedColumnFormula>
    </tableColumn>
    <tableColumn id="9" xr3:uid="{C0FD7286-E12C-4692-A6F1-5C77A8FBBFBD}" name="A8" dataDxfId="147">
      <calculatedColumnFormula>STDEV(I5:I38)</calculatedColumnFormula>
    </tableColumn>
    <tableColumn id="10" xr3:uid="{49AB5DE4-1E05-41B1-859C-1B8BF2658F44}" name="A9" dataDxfId="146">
      <calculatedColumnFormula>STDEV(J5:J38)</calculatedColumnFormula>
    </tableColumn>
    <tableColumn id="11" xr3:uid="{68AB149A-A221-4813-8B9F-CF30A9CE6F1D}" name="A10" dataDxfId="145">
      <calculatedColumnFormula>STDEV(K5:K38)</calculatedColumnFormula>
    </tableColumn>
  </tableColumns>
  <tableStyleInfo name="TableStyleMedium20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6" xr:uid="{A9F063EA-6024-48B6-A603-869645654F97}" name="Tabella16" displayName="Tabella16" ref="M31:V32" totalsRowShown="0" headerRowDxfId="144" dataDxfId="143">
  <autoFilter ref="M31:V32" xr:uid="{A9F063EA-6024-48B6-A603-869645654F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0BEA7C3-33DF-43BB-AB53-60F17DA0BB2E}" name="A1" dataDxfId="142"/>
    <tableColumn id="2" xr3:uid="{F80969FD-CB12-46E9-B0A7-A9F6E46F8FC9}" name="A2" dataDxfId="141"/>
    <tableColumn id="3" xr3:uid="{89EA0626-5C63-464E-A49F-0E6D2E6BF093}" name="A3" dataDxfId="140"/>
    <tableColumn id="4" xr3:uid="{85F1FA0C-9668-4469-A750-9F682B1823F4}" name="A4" dataDxfId="139"/>
    <tableColumn id="5" xr3:uid="{230C6516-3097-4F41-A1AE-EBDFA918B65E}" name="A5" dataDxfId="138"/>
    <tableColumn id="6" xr3:uid="{8245E9CE-BFCE-4F09-AE3E-01A6BEFBCE12}" name="A6" dataDxfId="137"/>
    <tableColumn id="7" xr3:uid="{DC99B6B4-7B6D-465F-BB63-8BCD11D9C6DB}" name="A7" dataDxfId="136"/>
    <tableColumn id="8" xr3:uid="{30F0EF5D-4D2A-4376-B8D8-9C173C5B8195}" name="A8" dataDxfId="135"/>
    <tableColumn id="9" xr3:uid="{9780083F-65CC-4FB5-9A85-F0CA1059F9F1}" name="A9" dataDxfId="134"/>
    <tableColumn id="10" xr3:uid="{5F94D41D-27C9-4570-B8AD-5AD3D1D8BC94}" name="A10" dataDxfId="133"/>
  </tableColumns>
  <tableStyleInfo name="TableStyleLight2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6" xr:uid="{DA22C9F9-C0E6-497F-B65D-6BD388007F11}" name="Tabella26" displayName="Tabella26" ref="M41:V42" totalsRowShown="0" headerRowDxfId="132" dataDxfId="131">
  <autoFilter ref="M41:V42" xr:uid="{DA22C9F9-C0E6-497F-B65D-6BD388007F1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50C2C5F-ADCC-4B96-AE44-F083295B0D79}" name="A1" dataDxfId="130"/>
    <tableColumn id="2" xr3:uid="{76D8E227-4E35-4FD1-B3F1-DBC916C50917}" name="A2" dataDxfId="129"/>
    <tableColumn id="3" xr3:uid="{F26A1ED3-ADE6-4EA0-BF9A-8B9BF4C093DE}" name="A3" dataDxfId="128"/>
    <tableColumn id="4" xr3:uid="{186C8248-6EB9-4468-BFE0-B7C95AA55C2C}" name="A4" dataDxfId="127"/>
    <tableColumn id="5" xr3:uid="{B372C4E9-A984-41E9-A897-0099F2D50D00}" name="A5" dataDxfId="126"/>
    <tableColumn id="6" xr3:uid="{24A174AD-A3D7-4AD0-8AC6-FA040FD531D9}" name="A6" dataDxfId="125"/>
    <tableColumn id="7" xr3:uid="{EBFDDDFB-90E2-4E7B-89D5-80C70A0FF038}" name="A7" dataDxfId="124"/>
    <tableColumn id="8" xr3:uid="{98F3E6F4-FFBC-4C29-BB8F-AE999BCE57A4}" name="A8" dataDxfId="123"/>
    <tableColumn id="9" xr3:uid="{3A82FFD2-4E4A-4B37-9596-06DDED172058}" name="A9" dataDxfId="122"/>
    <tableColumn id="10" xr3:uid="{0F44258E-1C62-4A4D-8000-49826DCD6DCF}" name="A10" dataDxfId="121"/>
  </tableColumns>
  <tableStyleInfo name="TableStyleLight6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7" xr:uid="{D41CF686-25AC-4A49-91CD-8EE7AFAAC4EC}" name="Tabella2628" displayName="Tabella2628" ref="M53:V54" totalsRowShown="0" headerRowDxfId="120" dataDxfId="119">
  <autoFilter ref="M53:V54" xr:uid="{D41CF686-25AC-4A49-91CD-8EE7AFAAC4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7378C17-B52E-49CD-A4D9-0449F1C6F8F9}" name="A1" dataDxfId="118"/>
    <tableColumn id="2" xr3:uid="{BB03DEA6-9EC2-4D5C-A0DC-95F72A984D4F}" name="A2" dataDxfId="117"/>
    <tableColumn id="3" xr3:uid="{3CF10275-11CB-4E5D-857F-54A41EA5D9C5}" name="A3" dataDxfId="116"/>
    <tableColumn id="4" xr3:uid="{77C9016C-AC0A-49BD-B647-E4920E7B5E7C}" name="A4" dataDxfId="115"/>
    <tableColumn id="5" xr3:uid="{6F87FA4A-3A9A-478B-B0BD-B7D12AE8B182}" name="A5" dataDxfId="114"/>
    <tableColumn id="6" xr3:uid="{78D1CD30-3FB7-4459-958F-D099194B6B22}" name="A6" dataDxfId="113"/>
    <tableColumn id="7" xr3:uid="{127DCA01-F617-4F0B-BDFA-B221D588661D}" name="A7" dataDxfId="112"/>
    <tableColumn id="8" xr3:uid="{69746B7C-F2E8-4B4C-ABB3-D0704CDC0080}" name="A8" dataDxfId="111"/>
    <tableColumn id="9" xr3:uid="{E5CB007F-AD8F-49D8-A041-D6CC39EF9C66}" name="A9" dataDxfId="110"/>
    <tableColumn id="10" xr3:uid="{51E38EE5-011D-425F-A99F-89302A8DB405}" name="A10" dataDxfId="109"/>
  </tableColumns>
  <tableStyleInfo name="TableStyleLight6" showFirstColumn="0" showLastColumn="0" showRowStripes="1" showColumnStripes="0"/>
</table>
</file>

<file path=xl/tables/table1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D0C468C2-8D7D-4C49-9841-9AF4A00008C0}" name="Tabella5" displayName="Tabella5" ref="A4:K39" totalsRowShown="0" headerRowDxfId="108" dataDxfId="107">
  <autoFilter ref="A4:K39" xr:uid="{D0C468C2-8D7D-4C49-9841-9AF4A0000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6BFD498-A06D-49F3-93E4-AE7D9CDAB3E3}" name="Colonna1" dataDxfId="106"/>
    <tableColumn id="2" xr3:uid="{AA9A121A-8144-4D9D-840C-9F2EF01CEDD1}" name="A1" dataDxfId="105"/>
    <tableColumn id="3" xr3:uid="{81929044-3918-46BC-920A-2200CBB6E7EE}" name="A2" dataDxfId="104"/>
    <tableColumn id="4" xr3:uid="{51EBE06E-463D-4CAA-B36F-0B2A837641A3}" name="A3" dataDxfId="103"/>
    <tableColumn id="5" xr3:uid="{03B28BD6-B6AA-4FB5-ABE6-31687D39EDA7}" name="A4" dataDxfId="102"/>
    <tableColumn id="6" xr3:uid="{B1A1777E-470C-4644-B0AA-63A71A8BA1F6}" name="A5" dataDxfId="101"/>
    <tableColumn id="7" xr3:uid="{B017BA93-F2D7-494C-9A57-3AA6DA6671E8}" name="A6" dataDxfId="100"/>
    <tableColumn id="8" xr3:uid="{BA853C44-ABBC-46AB-91C5-80CDB2D6F604}" name="A7" dataDxfId="99"/>
    <tableColumn id="9" xr3:uid="{BCC7FF3C-E4F1-4DB8-B87C-3BD0FD35677A}" name="A8" dataDxfId="98"/>
    <tableColumn id="10" xr3:uid="{40A36A35-7E3A-48CB-90D5-476D1F4DB667}" name="A9" dataDxfId="97"/>
    <tableColumn id="11" xr3:uid="{FD403041-FC22-40B3-97DE-3FA2AA726971}" name="A10" dataDxfId="96"/>
  </tableColumns>
  <tableStyleInfo name="TableStyleMedium4" showFirstColumn="1" showLastColumn="0" showRowStripes="1" showColumnStripes="0"/>
</table>
</file>

<file path=xl/tables/table1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DA64CB27-05AF-4D5F-9ED3-14815965A85F}" name="Tabella11" displayName="Tabella11" ref="M26:W28" totalsRowShown="0" headerRowDxfId="95" dataDxfId="94">
  <autoFilter ref="M26:W28" xr:uid="{DA64CB27-05AF-4D5F-9ED3-14815965A8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33AA676-C3A7-4AEF-A732-60CCE04691D2}" name="Colonna1" dataDxfId="93"/>
    <tableColumn id="2" xr3:uid="{E4E91CDB-7288-4DB8-9438-62815BA151E2}" name="A1"/>
    <tableColumn id="3" xr3:uid="{D4B53605-AEDC-4259-8100-4B056C2DBB75}" name="A2"/>
    <tableColumn id="4" xr3:uid="{ED59C586-51C7-4527-8B59-A904358463B5}" name="A3"/>
    <tableColumn id="5" xr3:uid="{FE38BC4E-EBE8-45E0-BACB-AF0821D60522}" name="A4"/>
    <tableColumn id="6" xr3:uid="{5EFA3BB3-5680-40D7-B19D-F10225F78085}" name="A5"/>
    <tableColumn id="7" xr3:uid="{9A6FC69F-1CD9-4746-B04E-75DB40E63BAA}" name="A6"/>
    <tableColumn id="8" xr3:uid="{349EB3DD-C942-4ACD-8A8A-86AB253F027F}" name="A7"/>
    <tableColumn id="9" xr3:uid="{AF2C5723-7317-43A3-AEE9-CEB59F9E5EBE}" name="A8"/>
    <tableColumn id="10" xr3:uid="{8F167A07-3F0F-49E8-AAD1-2C36ACC04915}" name="A9"/>
    <tableColumn id="11" xr3:uid="{711366D4-8C89-4D10-85C7-7DFB004DC499}" name="A10"/>
  </tableColumns>
  <tableStyleInfo name="TableStyleMedium18" showFirstColumn="0" showLastColumn="0" showRowStripes="1" showColumnStripes="0"/>
</table>
</file>

<file path=xl/tables/table1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8" xr:uid="{198EFA71-1368-492C-AE92-DCE274B3FEAC}" name="Tabella18" displayName="Tabella18" ref="A4:K25" totalsRowShown="0" headerRowDxfId="92" dataDxfId="91" tableBorderDxfId="90">
  <autoFilter ref="A4:K25" xr:uid="{198EFA71-1368-492C-AE92-DCE274B3FE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D1982A1-F547-400B-9608-7D0FF74E4158}" name="Colonna1" dataDxfId="89"/>
    <tableColumn id="2" xr3:uid="{B720EEA4-8807-45C6-A756-74EBB14A2DEC}" name="A1" dataDxfId="88"/>
    <tableColumn id="3" xr3:uid="{8A82BAB7-03B1-4EB8-AA30-A4A751A0763B}" name="A2" dataDxfId="87"/>
    <tableColumn id="4" xr3:uid="{D2C5F7D5-8823-43BF-A5B0-E09ADE09AFF0}" name="A3" dataDxfId="86"/>
    <tableColumn id="5" xr3:uid="{5DCF212C-35B5-478A-83B6-7248746156E5}" name="A4" dataDxfId="85"/>
    <tableColumn id="6" xr3:uid="{0E370878-02D6-49BB-A24F-E6F1F045B1B4}" name="A5" dataDxfId="84"/>
    <tableColumn id="7" xr3:uid="{FE514CA0-D4D9-4683-9367-6B71957FF6BC}" name="A6" dataDxfId="83"/>
    <tableColumn id="8" xr3:uid="{D339C8EB-5C7C-4440-9CEC-53916ED8F47E}" name="A7" dataDxfId="82"/>
    <tableColumn id="9" xr3:uid="{1DDF40D1-5333-4BB8-A5B6-F8355953F03E}" name="A8" dataDxfId="81"/>
    <tableColumn id="10" xr3:uid="{88A8B7D6-8C6C-4320-BF05-9A8104D0BA15}" name="A9" dataDxfId="80"/>
    <tableColumn id="11" xr3:uid="{CB01F603-435B-4691-8BC3-3B712B508D57}" name="A10" dataDxfId="79"/>
  </tableColumns>
  <tableStyleInfo name="TableStyleMedium7" showFirstColumn="0" showLastColumn="0" showRowStripes="1" showColumnStripes="0"/>
</table>
</file>

<file path=xl/tables/table1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9" xr:uid="{655AB517-F2A2-4300-AFC3-C59D71034713}" name="Tabella19" displayName="Tabella19" ref="M19:W21" totalsRowShown="0" headerRowDxfId="78" dataDxfId="77">
  <autoFilter ref="M19:W21" xr:uid="{655AB517-F2A2-4300-AFC3-C59D710347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EBC2FD3-247B-468F-A32E-80C49059D4BB}" name="Colonna1" dataDxfId="76"/>
    <tableColumn id="2" xr3:uid="{4609FE4A-A055-4C18-BBAB-C1F327B21CDA}" name="A1" dataDxfId="75">
      <calculatedColumnFormula>STDEV(B4:B24)</calculatedColumnFormula>
    </tableColumn>
    <tableColumn id="3" xr3:uid="{141BFC00-3FD2-4EFD-AB99-D9C60B36A13E}" name="A2" dataDxfId="74">
      <calculatedColumnFormula>STDEV(C4:C24)</calculatedColumnFormula>
    </tableColumn>
    <tableColumn id="4" xr3:uid="{D227CED5-4ABA-4D01-9C65-47E345E40013}" name="A3" dataDxfId="73">
      <calculatedColumnFormula>STDEV(D4:D24)</calculatedColumnFormula>
    </tableColumn>
    <tableColumn id="5" xr3:uid="{D43B7903-FEA0-4676-922A-AF6D0ABD1E6D}" name="A4" dataDxfId="72">
      <calculatedColumnFormula>STDEV(E4:E24)</calculatedColumnFormula>
    </tableColumn>
    <tableColumn id="6" xr3:uid="{88A4F30A-7B62-4C2D-99FE-209661F5933F}" name="A5" dataDxfId="71">
      <calculatedColumnFormula>STDEV(F4:F24)</calculatedColumnFormula>
    </tableColumn>
    <tableColumn id="7" xr3:uid="{42D0FF40-5FAF-4A4F-8C26-F590E6781D59}" name="A6" dataDxfId="70">
      <calculatedColumnFormula>STDEV(G4:G24)</calculatedColumnFormula>
    </tableColumn>
    <tableColumn id="8" xr3:uid="{8609048C-1D3B-45F9-B3BA-018870DAC417}" name="A7" dataDxfId="69">
      <calculatedColumnFormula>STDEV(H4:H24)</calculatedColumnFormula>
    </tableColumn>
    <tableColumn id="9" xr3:uid="{1462AC68-78E2-4407-8DF4-4982E17280D5}" name="A8" dataDxfId="68">
      <calculatedColumnFormula>STDEV(I4:I24)</calculatedColumnFormula>
    </tableColumn>
    <tableColumn id="10" xr3:uid="{774DD338-E14A-4CED-8641-1C2BF114EF1A}" name="A9" dataDxfId="67">
      <calculatedColumnFormula>STDEV(J4:J24)</calculatedColumnFormula>
    </tableColumn>
    <tableColumn id="11" xr3:uid="{F311CCF1-A4C3-4C80-8DE6-DAAC6650F20D}" name="A10" dataDxfId="66">
      <calculatedColumnFormula>STDEV(K4:K24)</calculatedColumnFormula>
    </tableColumn>
  </tableColumns>
  <tableStyleInfo name="TableStyleMedium21" showFirstColumn="0" showLastColumn="0" showRowStripes="1" showColumnStripes="0"/>
</table>
</file>

<file path=xl/tables/table1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2" xr:uid="{E00B41E8-D77D-464F-A4CA-53BD99E135F7}" name="Tabella1633" displayName="Tabella1633" ref="A30:J31" totalsRowShown="0" headerRowDxfId="65" dataDxfId="63" headerRowBorderDxfId="64">
  <autoFilter ref="A30:J31" xr:uid="{E00B41E8-D77D-464F-A4CA-53BD99E135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0759CE0-7AC4-4062-BDF1-20DDDA167717}" name="A1" dataDxfId="62"/>
    <tableColumn id="2" xr3:uid="{65830AEF-3DA2-43FC-B877-DAAE5132AB4F}" name="A2" dataDxfId="61"/>
    <tableColumn id="3" xr3:uid="{2B7E3A06-F7AB-4F51-B793-521C138739EA}" name="A3" dataDxfId="60"/>
    <tableColumn id="4" xr3:uid="{54D112E5-E254-4843-B7F2-14B5606AD99A}" name="A4" dataDxfId="59"/>
    <tableColumn id="5" xr3:uid="{0C57D800-B9AB-42D5-865D-FE47DE32C52E}" name="A5" dataDxfId="58"/>
    <tableColumn id="6" xr3:uid="{2D05C325-A1D4-4240-9343-2608530EA973}" name="A6" dataDxfId="57"/>
    <tableColumn id="7" xr3:uid="{5419F677-8197-4122-98BC-EE4BC67B07AB}" name="A7" dataDxfId="56"/>
    <tableColumn id="8" xr3:uid="{880D7CDF-24C5-454A-AD77-8D29CD774C93}" name="A8" dataDxfId="55"/>
    <tableColumn id="9" xr3:uid="{607FFFC8-CA10-4A49-AB18-55C8CEE4F328}" name="A9" dataDxfId="54"/>
    <tableColumn id="10" xr3:uid="{68CD9E1C-0C9F-461C-94D3-5F92C7985A6F}" name="A10" dataDxfId="53"/>
  </tableColumns>
  <tableStyleInfo name="TableStyleLight2" showFirstColumn="0" showLastColumn="0" showRowStripes="1" showColumnStripes="0"/>
</table>
</file>

<file path=xl/tables/table1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3" xr:uid="{88478392-A38B-4027-B0F3-B2267DBED39C}" name="Tabella163334" displayName="Tabella163334" ref="A39:J40" totalsRowShown="0" headerRowDxfId="52" dataDxfId="50" headerRowBorderDxfId="51">
  <autoFilter ref="A39:J40" xr:uid="{88478392-A38B-4027-B0F3-B2267DBED3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22D2FD8-9FBF-4B5F-BB9E-A363429F6AD6}" name="A1" dataDxfId="49"/>
    <tableColumn id="2" xr3:uid="{5F338296-7CE4-401D-93A9-E4A929B207C1}" name="A2" dataDxfId="48"/>
    <tableColumn id="3" xr3:uid="{57ABF292-D57E-4D48-BA45-EBD81C8BA7A1}" name="A3" dataDxfId="47"/>
    <tableColumn id="4" xr3:uid="{F4A48714-CD6B-4A7E-8DD9-487E21B0BE5A}" name="A4" dataDxfId="46"/>
    <tableColumn id="5" xr3:uid="{AD7A0013-BBE3-4EB1-BCA0-A55251EE5922}" name="A5" dataDxfId="45"/>
    <tableColumn id="6" xr3:uid="{1C2A31E7-1167-4898-AEC5-669A83296490}" name="A6" dataDxfId="44"/>
    <tableColumn id="7" xr3:uid="{78F39B9A-271B-48F6-BFA4-D1F47A505C7E}" name="A7" dataDxfId="43"/>
    <tableColumn id="8" xr3:uid="{E6D7648A-4222-425F-8BE3-D0480B3BC5B5}" name="A8" dataDxfId="42"/>
    <tableColumn id="9" xr3:uid="{257A5655-E8C6-48AC-8169-95A561A45724}" name="A9" dataDxfId="41"/>
    <tableColumn id="10" xr3:uid="{02EC2795-2A05-4747-9884-666556E364A2}" name="A10" dataDxfId="40"/>
  </tableColumns>
  <tableStyleInfo name="TableStyleLight2" showFirstColumn="0" showLastColumn="0" showRowStripes="1" showColumnStripes="0"/>
</table>
</file>

<file path=xl/tables/table1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4" xr:uid="{A2A1B5FE-DE32-491F-B50E-22B4139D816F}" name="Tabella163335" displayName="Tabella163335" ref="M30:V31" totalsRowShown="0" headerRowDxfId="39" dataDxfId="37" headerRowBorderDxfId="38">
  <autoFilter ref="M30:V31" xr:uid="{A2A1B5FE-DE32-491F-B50E-22B4139D81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B0F45D8-E70D-4500-9876-AEB91F281410}" name="A1" dataDxfId="36"/>
    <tableColumn id="2" xr3:uid="{162DC192-7C88-45BC-BD63-DA8E8F50A45F}" name="A2" dataDxfId="35"/>
    <tableColumn id="3" xr3:uid="{F0CE8860-D5B8-4D81-8431-DDE612B48E40}" name="A3" dataDxfId="34"/>
    <tableColumn id="4" xr3:uid="{066676DA-7B3A-4F12-ADCD-A896EA30FCFD}" name="A4" dataDxfId="33"/>
    <tableColumn id="5" xr3:uid="{B7153C4D-4540-48DB-9044-9E72407EB448}" name="A5" dataDxfId="32"/>
    <tableColumn id="6" xr3:uid="{54724F3C-5B48-4BCA-8ADA-5FC1E5D35E52}" name="A6" dataDxfId="31"/>
    <tableColumn id="7" xr3:uid="{E51ECC6D-D17C-400E-A249-42F5E8DC4725}" name="A7" dataDxfId="30"/>
    <tableColumn id="8" xr3:uid="{772ABB8A-992E-4874-A9A5-34366720314D}" name="A8" dataDxfId="29"/>
    <tableColumn id="9" xr3:uid="{751CCDCD-499F-4D94-B003-FAA3B1CB580E}" name="A9" dataDxfId="28"/>
    <tableColumn id="10" xr3:uid="{A80DD67B-4449-420E-A4A3-C119E343ABBB}" name="A10" dataDxfId="27"/>
  </tableColumns>
  <tableStyleInfo name="TableStyleLight2" showFirstColumn="0" showLastColumn="0" showRowStripes="1" showColumnStripes="0"/>
</table>
</file>

<file path=xl/tables/table1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5" xr:uid="{B6CD2D68-EDA2-4E65-8D5B-124160645041}" name="Tabella16333536" displayName="Tabella16333536" ref="M39:V40" totalsRowShown="0" headerRowDxfId="26" dataDxfId="24" headerRowBorderDxfId="25">
  <autoFilter ref="M39:V40" xr:uid="{B6CD2D68-EDA2-4E65-8D5B-1241606450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98882D9-0DCC-4B9A-9DB7-89AA39C1D2E5}" name="A1" dataDxfId="23"/>
    <tableColumn id="2" xr3:uid="{EDB66603-4720-4392-8CB1-01E7F4782108}" name="A2" dataDxfId="22"/>
    <tableColumn id="3" xr3:uid="{11F6113C-DC66-4A95-B520-5AC4F596A01D}" name="A3" dataDxfId="21"/>
    <tableColumn id="4" xr3:uid="{665934E2-E07E-4766-BCA1-00BDDDDCC34C}" name="A4" dataDxfId="20"/>
    <tableColumn id="5" xr3:uid="{04142A31-15CE-4B45-A880-C61BCB620AF5}" name="A5" dataDxfId="19"/>
    <tableColumn id="6" xr3:uid="{820DFDAC-F72B-4ACE-8DCC-D5DF30EAC80B}" name="A6" dataDxfId="18"/>
    <tableColumn id="7" xr3:uid="{22FF4385-C610-46D9-BE68-6A78EF64B97C}" name="A7" dataDxfId="17"/>
    <tableColumn id="8" xr3:uid="{877F1388-A349-498A-9A2C-F8FF05B3C5FF}" name="A8" dataDxfId="16"/>
    <tableColumn id="9" xr3:uid="{45C229FB-0794-4861-9377-F28D4ED0429F}" name="A9" dataDxfId="15"/>
    <tableColumn id="10" xr3:uid="{87F61A97-E187-41A9-82BF-E52019D7A97C}" name="A10" dataDxfId="14"/>
  </tableColumns>
  <tableStyleInfo name="TableStyleLight2" showFirstColumn="0" showLastColumn="0" showRowStripes="1" showColumnStripes="0"/>
</table>
</file>

<file path=xl/tables/table1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6" xr:uid="{0E0699AB-1EFE-4180-9DC7-D5EFCCB2388E}" name="Tabella1633353637" displayName="Tabella1633353637" ref="M43:V44" totalsRowShown="0" headerRowDxfId="13" dataDxfId="11" headerRowBorderDxfId="12">
  <autoFilter ref="M43:V44" xr:uid="{0E0699AB-1EFE-4180-9DC7-D5EFCCB238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5E930A0-20ED-455C-9788-FB810A44BC45}" name="A1" dataDxfId="10"/>
    <tableColumn id="2" xr3:uid="{8E4096C3-4E26-416A-AF4D-2DA40C979807}" name="A2" dataDxfId="9"/>
    <tableColumn id="3" xr3:uid="{5CDFF6C6-A615-4C46-8A25-DA81736C0A10}" name="A3" dataDxfId="8"/>
    <tableColumn id="4" xr3:uid="{FF88B36C-3BB8-4B36-A7E5-5445510B7FD6}" name="A4" dataDxfId="7"/>
    <tableColumn id="5" xr3:uid="{4C7EEA28-E00D-4E04-9BDB-5D2776B92DEB}" name="A5" dataDxfId="6"/>
    <tableColumn id="6" xr3:uid="{801DCBFC-1D65-4B7B-84A4-F24F8BE6128C}" name="A6" dataDxfId="5"/>
    <tableColumn id="7" xr3:uid="{8817050F-EE2A-405D-8284-D6BF67C88033}" name="A7" dataDxfId="4"/>
    <tableColumn id="8" xr3:uid="{BAB709ED-C02F-4EA2-990E-DC53B58A2095}" name="A8" dataDxfId="3"/>
    <tableColumn id="9" xr3:uid="{8D4B4691-EB04-4212-8EEE-417657590BEC}" name="A9" dataDxfId="2"/>
    <tableColumn id="10" xr3:uid="{51AE0036-29CC-4E62-AEF2-2CC187D45948}" name="A10" dataDxfId="1"/>
  </tableColumns>
  <tableStyleInfo name="TableStyleLight2" showFirstColumn="0" showLastColumn="0" showRowStripes="1" showColumnStripes="0"/>
</table>
</file>

<file path=xl/tables/table1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4CE6EC7A-730E-4998-91B7-2B27E94E0C28}" name="Tabella1" displayName="Tabella1" ref="O55:R56" totalsRowShown="0" headerRowDxfId="0">
  <autoFilter ref="O55:R56" xr:uid="{4CE6EC7A-730E-4998-91B7-2B27E94E0C28}">
    <filterColumn colId="0" hiddenButton="1"/>
    <filterColumn colId="1" hiddenButton="1"/>
    <filterColumn colId="2" hiddenButton="1"/>
    <filterColumn colId="3" hiddenButton="1"/>
  </autoFilter>
  <tableColumns count="4">
    <tableColumn id="2" xr3:uid="{1376BE67-1A68-44B7-B05C-F0DB6C46DBCE}" name="Pu1 - 35 obs">
      <calculatedColumnFormula>'2.1'!S57/'2.1'!Q57</calculatedColumnFormula>
    </tableColumn>
    <tableColumn id="3" xr3:uid="{B7220D0D-70BE-499D-B5B9-BB7E9EF24F8E}" name="Pu1(card) - 35 obs">
      <calculatedColumnFormula array="1">'2.2'!S48:T48/'2.2'!Q48:R48</calculatedColumnFormula>
    </tableColumn>
    <tableColumn id="4" xr3:uid="{0E29E5C1-2115-4D40-8BE8-F4A59C9E966E}" name="Pu1 - 21 obs">
      <calculatedColumnFormula>S34/Q34</calculatedColumnFormula>
    </tableColumn>
    <tableColumn id="5" xr3:uid="{82E0D2D4-995C-4916-87C6-C044E2E414AE}" name="Pu1(card) - 21 obs">
      <calculatedColumnFormula>S47/Q47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2.xml"/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table" Target="../tables/table4.xml"/><Relationship Id="rId2" Type="http://purl.oclc.org/ooxml/officeDocument/relationships/table" Target="../tables/table3.xml"/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table" Target="../tables/table5.xml"/><Relationship Id="rId7" Type="http://purl.oclc.org/ooxml/officeDocument/relationships/table" Target="../tables/table9.x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1.bin"/><Relationship Id="rId6" Type="http://purl.oclc.org/ooxml/officeDocument/relationships/table" Target="../tables/table8.xml"/><Relationship Id="rId5" Type="http://purl.oclc.org/ooxml/officeDocument/relationships/table" Target="../tables/table7.xml"/><Relationship Id="rId4" Type="http://purl.oclc.org/ooxml/officeDocument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table" Target="../tables/table11.xml"/><Relationship Id="rId2" Type="http://purl.oclc.org/ooxml/officeDocument/relationships/table" Target="../tables/table10.xml"/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purl.oclc.org/ooxml/officeDocument/relationships/table" Target="../tables/table18.xml"/><Relationship Id="rId3" Type="http://purl.oclc.org/ooxml/officeDocument/relationships/table" Target="../tables/table13.xml"/><Relationship Id="rId7" Type="http://purl.oclc.org/ooxml/officeDocument/relationships/table" Target="../tables/table17.xml"/><Relationship Id="rId2" Type="http://purl.oclc.org/ooxml/officeDocument/relationships/table" Target="../tables/table12.xml"/><Relationship Id="rId1" Type="http://purl.oclc.org/ooxml/officeDocument/relationships/drawing" Target="../drawings/drawing5.xml"/><Relationship Id="rId6" Type="http://purl.oclc.org/ooxml/officeDocument/relationships/table" Target="../tables/table16.xml"/><Relationship Id="rId5" Type="http://purl.oclc.org/ooxml/officeDocument/relationships/table" Target="../tables/table15.xml"/><Relationship Id="rId4" Type="http://purl.oclc.org/ooxml/officeDocument/relationships/table" Target="../tables/table14.xml"/><Relationship Id="rId9" Type="http://purl.oclc.org/ooxml/officeDocument/relationships/table" Target="../tables/table19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opLeftCell="C1" zoomScale="111" zoomScaleNormal="150" workbookViewId="0">
      <selection activeCell="N31" sqref="N31"/>
    </sheetView>
  </sheetViews>
  <sheetFormatPr baseColWidth="10" defaultColWidth="11.5" defaultRowHeight="13" x14ac:dyDescent="0.15"/>
  <cols>
    <col min="1" max="1" width="9" style="11" bestFit="1" customWidth="1"/>
    <col min="2" max="12" width="8.83203125" style="11" customWidth="1"/>
    <col min="13" max="13" width="8" style="11" customWidth="1"/>
    <col min="14" max="15" width="8.83203125" style="11" customWidth="1"/>
    <col min="16" max="16" width="10.33203125" style="11" customWidth="1"/>
    <col min="17" max="256" width="8.83203125" style="11" customWidth="1"/>
    <col min="257" max="16384" width="11.5" style="11"/>
  </cols>
  <sheetData>
    <row r="1" spans="1:26" ht="28" x14ac:dyDescent="0.15">
      <c r="A1" s="17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6" ht="16" x14ac:dyDescent="0.15">
      <c r="C2" s="16" t="s">
        <v>21</v>
      </c>
      <c r="D2" s="14"/>
      <c r="E2" s="14"/>
      <c r="F2" s="14"/>
      <c r="G2" s="14"/>
      <c r="H2" s="14"/>
      <c r="I2" s="14"/>
    </row>
    <row r="4" spans="1:26" x14ac:dyDescent="0.15">
      <c r="C4" s="15" t="s">
        <v>20</v>
      </c>
      <c r="D4" s="13"/>
      <c r="E4" s="13"/>
      <c r="F4" s="13"/>
      <c r="G4" s="13"/>
      <c r="H4" s="13"/>
      <c r="I4" s="13"/>
      <c r="J4" s="13"/>
    </row>
    <row r="7" spans="1:26" ht="14" x14ac:dyDescent="0.15">
      <c r="A7" s="23" t="s">
        <v>0</v>
      </c>
      <c r="B7" s="24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25" t="s">
        <v>8</v>
      </c>
      <c r="J7" s="25" t="s">
        <v>9</v>
      </c>
      <c r="K7" s="26" t="s">
        <v>10</v>
      </c>
      <c r="L7" s="7"/>
      <c r="P7" s="10" t="s">
        <v>11</v>
      </c>
      <c r="Q7" s="10" t="s">
        <v>1</v>
      </c>
      <c r="R7" s="10" t="s">
        <v>2</v>
      </c>
      <c r="S7" s="10" t="s">
        <v>3</v>
      </c>
      <c r="T7" s="10" t="s">
        <v>4</v>
      </c>
      <c r="U7" s="10" t="s">
        <v>5</v>
      </c>
      <c r="V7" s="10" t="s">
        <v>6</v>
      </c>
      <c r="W7" s="10" t="s">
        <v>7</v>
      </c>
      <c r="X7" s="10" t="s">
        <v>8</v>
      </c>
      <c r="Y7" s="10" t="s">
        <v>9</v>
      </c>
      <c r="Z7" s="10" t="s">
        <v>10</v>
      </c>
    </row>
    <row r="8" spans="1:26" hidden="1" x14ac:dyDescent="0.15">
      <c r="A8" s="20"/>
      <c r="B8" s="7"/>
      <c r="C8" s="21"/>
      <c r="D8" s="21"/>
      <c r="E8" s="21"/>
      <c r="F8" s="21"/>
      <c r="G8" s="21"/>
      <c r="H8" s="21"/>
      <c r="I8" s="21"/>
      <c r="J8" s="21"/>
      <c r="K8" s="22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15">
      <c r="A9" s="8" t="d">
        <v>1997-12-08</v>
      </c>
      <c r="B9" s="27">
        <v>26.365646000000002</v>
      </c>
      <c r="C9" s="9">
        <v>5.7275070000000001</v>
      </c>
      <c r="D9" s="9">
        <v>2.6950880000000002</v>
      </c>
      <c r="E9" s="9">
        <v>0.40249699999999999</v>
      </c>
      <c r="F9" s="9">
        <v>19.256882000000001</v>
      </c>
      <c r="G9" s="9">
        <v>25.898405440666419</v>
      </c>
      <c r="H9" s="9">
        <v>6.1658417109157542</v>
      </c>
      <c r="I9" s="9">
        <v>3.0856198299052506</v>
      </c>
      <c r="J9" s="9">
        <v>0.45814980023931345</v>
      </c>
      <c r="K9" s="9">
        <v>22.022385853651816</v>
      </c>
      <c r="P9" s="8" t="d">
        <v>1997-12-08</v>
      </c>
      <c r="Q9" s="9" t="s">
        <v>12</v>
      </c>
      <c r="R9" s="9" t="s">
        <v>12</v>
      </c>
      <c r="S9" s="9" t="s">
        <v>12</v>
      </c>
      <c r="T9" s="9" t="s">
        <v>12</v>
      </c>
      <c r="U9" s="9" t="s">
        <v>12</v>
      </c>
      <c r="V9" s="9" t="s">
        <v>12</v>
      </c>
      <c r="W9" s="9" t="s">
        <v>12</v>
      </c>
      <c r="X9" s="9" t="s">
        <v>12</v>
      </c>
      <c r="Y9" s="9" t="s">
        <v>12</v>
      </c>
      <c r="Z9" s="9" t="s">
        <v>12</v>
      </c>
    </row>
    <row r="10" spans="1:26" x14ac:dyDescent="0.15">
      <c r="A10" s="8" t="d">
        <v>1997-12-15</v>
      </c>
      <c r="B10" s="9">
        <v>25.771712999999998</v>
      </c>
      <c r="C10" s="9">
        <v>5.6061389999999998</v>
      </c>
      <c r="D10" s="9">
        <v>2.7049240000000001</v>
      </c>
      <c r="E10" s="9">
        <v>0.41486899999999999</v>
      </c>
      <c r="F10" s="9">
        <v>20.173874000000001</v>
      </c>
      <c r="G10" s="9">
        <v>25.070865990838708</v>
      </c>
      <c r="H10" s="9">
        <v>6.3156967668546269</v>
      </c>
      <c r="I10" s="9">
        <v>3.0672069983447146</v>
      </c>
      <c r="J10" s="9">
        <v>0.43897575592193033</v>
      </c>
      <c r="K10" s="9">
        <v>22.250219913991536</v>
      </c>
      <c r="P10" s="8" t="d">
        <v>1997-12-15</v>
      </c>
      <c r="Q10" s="9">
        <f>(B10-B9)/B9</f>
        <v>-2.2526775941693344E-2</v>
      </c>
      <c r="R10" s="9">
        <f t="shared" ref="R10:R41" si="0">(C10-C9)/C9</f>
        <v>-2.1190371308145124E-2</v>
      </c>
      <c r="S10" s="9">
        <f t="shared" ref="S10:S41" si="1">(D10-D9)/D9</f>
        <v>3.6496025361694886E-3</v>
      </c>
      <c r="T10" s="9">
        <f t="shared" ref="T10:T41" si="2">(E10-E9)/E9</f>
        <v>3.0738117302737646E-2</v>
      </c>
      <c r="U10" s="9">
        <f t="shared" ref="U10:U41" si="3">(F10-F9)/F9</f>
        <v>4.761892397741236E-2</v>
      </c>
      <c r="V10" s="9">
        <f t="shared" ref="V10:V41" si="4">(G10-G9)/G9</f>
        <v>-3.1953297345800477E-2</v>
      </c>
      <c r="W10" s="9">
        <f t="shared" ref="W10:W41" si="5">(H10-H9)/H9</f>
        <v>2.4304071198191068E-2</v>
      </c>
      <c r="X10" s="9">
        <f t="shared" ref="X10:X41" si="6">(I10-I9)/I9</f>
        <v>-5.9673040022890566E-3</v>
      </c>
      <c r="Y10" s="9">
        <f t="shared" ref="Y10:Y41" si="7">(J10-J9)/J9</f>
        <v>-4.1851037165939187E-2</v>
      </c>
      <c r="Z10" s="9">
        <f t="shared" ref="Z10:Z41" si="8">(K10-K9)/K9</f>
        <v>1.0345566636320665E-2</v>
      </c>
    </row>
    <row r="11" spans="1:26" x14ac:dyDescent="0.15">
      <c r="A11" s="8" t="d">
        <v>1997-12-22</v>
      </c>
      <c r="B11" s="9">
        <v>25.797530999999999</v>
      </c>
      <c r="C11" s="9">
        <v>5.6293790000000001</v>
      </c>
      <c r="D11" s="9">
        <v>2.8770560000000001</v>
      </c>
      <c r="E11" s="9">
        <v>0.42930299999999999</v>
      </c>
      <c r="F11" s="9">
        <v>20.270385999999998</v>
      </c>
      <c r="G11" s="9">
        <v>24.559786071651317</v>
      </c>
      <c r="H11" s="9">
        <v>5.9955192285065966</v>
      </c>
      <c r="I11" s="9">
        <v>3.1499062528566046</v>
      </c>
      <c r="J11" s="9">
        <v>0.46891103313440147</v>
      </c>
      <c r="K11" s="9">
        <v>21.61857428408603</v>
      </c>
      <c r="M11" s="28"/>
      <c r="N11" s="28"/>
      <c r="P11" s="8" t="d">
        <v>1997-12-22</v>
      </c>
      <c r="Q11" s="9">
        <f t="shared" ref="Q11:Q41" si="9">(B11-B10)/B10</f>
        <v>1.001796038936217E-3</v>
      </c>
      <c r="R11" s="9">
        <f t="shared" si="0"/>
        <v>4.1454555443595619E-3</v>
      </c>
      <c r="S11" s="9">
        <f t="shared" si="1"/>
        <v>6.3636538401818293E-2</v>
      </c>
      <c r="T11" s="9">
        <f t="shared" si="2"/>
        <v>3.4791705333490817E-2</v>
      </c>
      <c r="U11" s="9">
        <f t="shared" si="3"/>
        <v>4.7840092587074275E-3</v>
      </c>
      <c r="V11" s="9">
        <f t="shared" si="4"/>
        <v>-2.03854114721904E-2</v>
      </c>
      <c r="W11" s="9">
        <f t="shared" si="5"/>
        <v>-5.0695521043434555E-2</v>
      </c>
      <c r="X11" s="9">
        <f t="shared" si="6"/>
        <v>2.6962397567728735E-2</v>
      </c>
      <c r="Y11" s="9">
        <f t="shared" si="7"/>
        <v>6.8193463553816336E-2</v>
      </c>
      <c r="Z11" s="9">
        <f t="shared" si="8"/>
        <v>-2.8388287052763486E-2</v>
      </c>
    </row>
    <row r="12" spans="1:26" x14ac:dyDescent="0.15">
      <c r="A12" s="8" t="d">
        <v>1997-12-29</v>
      </c>
      <c r="B12" s="9">
        <v>26.314011000000001</v>
      </c>
      <c r="C12" s="9">
        <v>5.7120129999999998</v>
      </c>
      <c r="D12" s="9">
        <v>2.9483679999999999</v>
      </c>
      <c r="E12" s="9">
        <v>0.43218899999999999</v>
      </c>
      <c r="F12" s="9">
        <v>20.753021</v>
      </c>
      <c r="G12" s="9">
        <v>26.140552353586695</v>
      </c>
      <c r="H12" s="9">
        <v>6.0566750460027894</v>
      </c>
      <c r="I12" s="9">
        <v>3.1003414265140643</v>
      </c>
      <c r="J12" s="9">
        <v>0.48825667473811102</v>
      </c>
      <c r="K12" s="9">
        <v>22.101093828375483</v>
      </c>
      <c r="P12" s="8" t="d">
        <v>1997-12-29</v>
      </c>
      <c r="Q12" s="9">
        <f t="shared" si="9"/>
        <v>2.0020520568421893E-2</v>
      </c>
      <c r="R12" s="9">
        <f t="shared" si="0"/>
        <v>1.4679061402687517E-2</v>
      </c>
      <c r="S12" s="9">
        <f t="shared" si="1"/>
        <v>2.4786448369444259E-2</v>
      </c>
      <c r="T12" s="9">
        <f t="shared" si="2"/>
        <v>6.7225246504217292E-3</v>
      </c>
      <c r="U12" s="9">
        <f t="shared" si="3"/>
        <v>2.3809857394920943E-2</v>
      </c>
      <c r="V12" s="9">
        <f t="shared" si="4"/>
        <v>6.4364008600222039E-2</v>
      </c>
      <c r="W12" s="9">
        <f t="shared" si="5"/>
        <v>1.020025375040385E-2</v>
      </c>
      <c r="X12" s="9">
        <f t="shared" si="6"/>
        <v>-1.5735333804804734E-2</v>
      </c>
      <c r="Y12" s="9">
        <f t="shared" si="7"/>
        <v>4.1256528929155337E-2</v>
      </c>
      <c r="Z12" s="9">
        <f t="shared" si="8"/>
        <v>2.2319674644069715E-2</v>
      </c>
    </row>
    <row r="13" spans="1:26" x14ac:dyDescent="0.15">
      <c r="A13" s="8" t="d">
        <v>1998-01-05</v>
      </c>
      <c r="B13" s="9">
        <v>27.889236</v>
      </c>
      <c r="C13" s="9">
        <v>5.9883170000000003</v>
      </c>
      <c r="D13" s="9">
        <v>3.1180400000000001</v>
      </c>
      <c r="E13" s="9">
        <v>0.48621300000000001</v>
      </c>
      <c r="F13" s="9">
        <v>22.828323000000001</v>
      </c>
      <c r="G13" s="9">
        <v>28.274229471276158</v>
      </c>
      <c r="H13" s="9">
        <v>6.4912706849216208</v>
      </c>
      <c r="I13" s="9">
        <v>3.3614410217361046</v>
      </c>
      <c r="J13" s="9">
        <v>0.54582369882303117</v>
      </c>
      <c r="K13" s="9">
        <v>24.315454002263667</v>
      </c>
      <c r="M13" s="7"/>
      <c r="P13" s="8" t="d">
        <v>1998-01-05</v>
      </c>
      <c r="Q13" s="9">
        <f t="shared" si="9"/>
        <v>5.9862595633938115E-2</v>
      </c>
      <c r="R13" s="9">
        <f t="shared" si="0"/>
        <v>4.8372438928272844E-2</v>
      </c>
      <c r="S13" s="9">
        <f t="shared" si="1"/>
        <v>5.754776879955293E-2</v>
      </c>
      <c r="T13" s="9">
        <f t="shared" si="2"/>
        <v>0.12500086767594737</v>
      </c>
      <c r="U13" s="9">
        <f t="shared" si="3"/>
        <v>9.9999995181424453E-2</v>
      </c>
      <c r="V13" s="9">
        <f t="shared" si="4"/>
        <v>8.1623260626958571E-2</v>
      </c>
      <c r="W13" s="9">
        <f t="shared" si="5"/>
        <v>7.1754821848276404E-2</v>
      </c>
      <c r="X13" s="9">
        <f t="shared" si="6"/>
        <v>8.4216400487095139E-2</v>
      </c>
      <c r="Y13" s="9">
        <f t="shared" si="7"/>
        <v>0.11790319941001871</v>
      </c>
      <c r="Z13" s="9">
        <f t="shared" si="8"/>
        <v>0.10019233396698127</v>
      </c>
    </row>
    <row r="14" spans="1:26" x14ac:dyDescent="0.15">
      <c r="A14" s="8" t="d">
        <v>1998-01-12</v>
      </c>
      <c r="B14" s="9">
        <v>26.598068000000001</v>
      </c>
      <c r="C14" s="9">
        <v>6.2491279999999998</v>
      </c>
      <c r="D14" s="9">
        <v>2.9508269999999999</v>
      </c>
      <c r="E14" s="9">
        <v>0.53611299999999995</v>
      </c>
      <c r="F14" s="9">
        <v>23.117905</v>
      </c>
      <c r="G14" s="9">
        <v>26.125148358533838</v>
      </c>
      <c r="H14" s="9">
        <v>6.6772675084897779</v>
      </c>
      <c r="I14" s="9">
        <v>3.1463728003150027</v>
      </c>
      <c r="J14" s="9">
        <v>0.59085768258601967</v>
      </c>
      <c r="K14" s="9">
        <v>26.520234306179475</v>
      </c>
      <c r="P14" s="8" t="d">
        <v>1998-01-12</v>
      </c>
      <c r="Q14" s="9">
        <f t="shared" si="9"/>
        <v>-4.6296284344253785E-2</v>
      </c>
      <c r="R14" s="9">
        <f t="shared" si="0"/>
        <v>4.3553305544779854E-2</v>
      </c>
      <c r="S14" s="9">
        <f t="shared" si="1"/>
        <v>-5.362759938936007E-2</v>
      </c>
      <c r="T14" s="9">
        <f t="shared" si="2"/>
        <v>0.10262991734075383</v>
      </c>
      <c r="U14" s="9">
        <f t="shared" si="3"/>
        <v>1.2685206880943437E-2</v>
      </c>
      <c r="V14" s="9">
        <f t="shared" si="4"/>
        <v>-7.600847672703423E-2</v>
      </c>
      <c r="W14" s="9">
        <f t="shared" si="5"/>
        <v>2.8653376603167007E-2</v>
      </c>
      <c r="X14" s="9">
        <f t="shared" si="6"/>
        <v>-6.3980959365464135E-2</v>
      </c>
      <c r="Y14" s="9">
        <f t="shared" si="7"/>
        <v>8.2506464743278912E-2</v>
      </c>
      <c r="Z14" s="9">
        <f t="shared" si="8"/>
        <v>9.0674034040678475E-2</v>
      </c>
    </row>
    <row r="15" spans="1:26" x14ac:dyDescent="0.15">
      <c r="A15" s="8" t="d">
        <v>1998-01-19</v>
      </c>
      <c r="B15" s="9">
        <v>27.579346000000001</v>
      </c>
      <c r="C15" s="9">
        <v>6.1974819999999999</v>
      </c>
      <c r="D15" s="9">
        <v>2.8032849999999998</v>
      </c>
      <c r="E15" s="9">
        <v>0.65926300000000004</v>
      </c>
      <c r="F15" s="9">
        <v>23.576401000000001</v>
      </c>
      <c r="G15" s="9">
        <v>26.491567471640785</v>
      </c>
      <c r="H15" s="9">
        <v>6.745303741842644</v>
      </c>
      <c r="I15" s="9">
        <v>3.1312924193107206</v>
      </c>
      <c r="J15" s="9">
        <v>0.75656064939522349</v>
      </c>
      <c r="K15" s="9">
        <v>26.911490867759753</v>
      </c>
      <c r="P15" s="8" t="d">
        <v>1998-01-19</v>
      </c>
      <c r="Q15" s="9">
        <f t="shared" si="9"/>
        <v>3.6892829960431694E-2</v>
      </c>
      <c r="R15" s="9">
        <f t="shared" si="0"/>
        <v>-8.2645130648627881E-3</v>
      </c>
      <c r="S15" s="9">
        <f t="shared" si="1"/>
        <v>-5.0000220277230778E-2</v>
      </c>
      <c r="T15" s="9">
        <f t="shared" si="2"/>
        <v>0.22970903522205227</v>
      </c>
      <c r="U15" s="9">
        <f t="shared" si="3"/>
        <v>1.9832939014153759E-2</v>
      </c>
      <c r="V15" s="9">
        <f t="shared" si="4"/>
        <v>1.402553233682422E-2</v>
      </c>
      <c r="W15" s="9">
        <f t="shared" si="5"/>
        <v>1.0189232836090781E-2</v>
      </c>
      <c r="X15" s="9">
        <f t="shared" si="6"/>
        <v>-4.7929415747467426E-3</v>
      </c>
      <c r="Y15" s="9">
        <f t="shared" si="7"/>
        <v>0.28044480370292901</v>
      </c>
      <c r="Z15" s="9">
        <f t="shared" si="8"/>
        <v>1.475313366628556E-2</v>
      </c>
    </row>
    <row r="16" spans="1:26" x14ac:dyDescent="0.15">
      <c r="A16" s="8" t="d">
        <v>1998-01-26</v>
      </c>
      <c r="B16" s="9">
        <v>30.988036999999998</v>
      </c>
      <c r="C16" s="9">
        <v>6.3937359999999996</v>
      </c>
      <c r="D16" s="9">
        <v>2.89181</v>
      </c>
      <c r="E16" s="9">
        <v>0.671489</v>
      </c>
      <c r="F16" s="9">
        <v>22.924849999999999</v>
      </c>
      <c r="G16" s="9">
        <v>31.332876428650046</v>
      </c>
      <c r="H16" s="9">
        <v>6.7408635543596827</v>
      </c>
      <c r="I16" s="9">
        <v>3.2339899295979464</v>
      </c>
      <c r="J16" s="9">
        <v>0.75530469677240941</v>
      </c>
      <c r="K16" s="9">
        <v>24.585692209573317</v>
      </c>
      <c r="P16" s="8" t="d">
        <v>1998-01-26</v>
      </c>
      <c r="Q16" s="9">
        <f t="shared" si="9"/>
        <v>0.12359578794943134</v>
      </c>
      <c r="R16" s="9">
        <f t="shared" si="0"/>
        <v>3.1666731746861014E-2</v>
      </c>
      <c r="S16" s="9">
        <f t="shared" si="1"/>
        <v>3.1579022468282814E-2</v>
      </c>
      <c r="T16" s="9">
        <f t="shared" si="2"/>
        <v>1.8544950952806328E-2</v>
      </c>
      <c r="U16" s="9">
        <f t="shared" si="3"/>
        <v>-2.7635727777110736E-2</v>
      </c>
      <c r="V16" s="9">
        <f t="shared" si="4"/>
        <v>0.18274905636262861</v>
      </c>
      <c r="W16" s="9">
        <f t="shared" si="5"/>
        <v>-6.5826353458598027E-4</v>
      </c>
      <c r="X16" s="9">
        <f t="shared" si="6"/>
        <v>3.279716376978687E-2</v>
      </c>
      <c r="Y16" s="9">
        <f t="shared" si="7"/>
        <v>-1.6600818768700979E-3</v>
      </c>
      <c r="Z16" s="9">
        <f t="shared" si="8"/>
        <v>-8.642399893841507E-2</v>
      </c>
    </row>
    <row r="17" spans="1:26" x14ac:dyDescent="0.15">
      <c r="A17" s="8" t="d">
        <v>1998-02-02</v>
      </c>
      <c r="B17" s="9">
        <v>30.445740000000001</v>
      </c>
      <c r="C17" s="9">
        <v>6.3911530000000001</v>
      </c>
      <c r="D17" s="9">
        <v>3.0983689999999999</v>
      </c>
      <c r="E17" s="9">
        <v>0.72650599999999999</v>
      </c>
      <c r="F17" s="9">
        <v>24.059021000000001</v>
      </c>
      <c r="G17" s="9">
        <v>31.623422882817053</v>
      </c>
      <c r="H17" s="9">
        <v>6.8677009166706338</v>
      </c>
      <c r="I17" s="9">
        <v>3.4253491154117963</v>
      </c>
      <c r="J17" s="9">
        <v>0.80968742899455948</v>
      </c>
      <c r="K17" s="9">
        <v>27.618414965607521</v>
      </c>
      <c r="P17" s="8" t="d">
        <v>1998-02-02</v>
      </c>
      <c r="Q17" s="9">
        <f t="shared" si="9"/>
        <v>-1.7500204998464337E-2</v>
      </c>
      <c r="R17" s="9">
        <f t="shared" si="0"/>
        <v>-4.0398915438478506E-4</v>
      </c>
      <c r="S17" s="9">
        <f t="shared" si="1"/>
        <v>7.1428966633354171E-2</v>
      </c>
      <c r="T17" s="9">
        <f t="shared" si="2"/>
        <v>8.1932838810464481E-2</v>
      </c>
      <c r="U17" s="9">
        <f t="shared" si="3"/>
        <v>4.9473431669127696E-2</v>
      </c>
      <c r="V17" s="9">
        <f t="shared" si="4"/>
        <v>9.2728943934856315E-3</v>
      </c>
      <c r="W17" s="9">
        <f t="shared" si="5"/>
        <v>1.8816188947915806E-2</v>
      </c>
      <c r="X17" s="9">
        <f t="shared" si="6"/>
        <v>5.9171237381570922E-2</v>
      </c>
      <c r="Y17" s="9">
        <f t="shared" si="7"/>
        <v>7.2001051303586458E-2</v>
      </c>
      <c r="Z17" s="9">
        <f t="shared" si="8"/>
        <v>0.12335315720145984</v>
      </c>
    </row>
    <row r="18" spans="1:26" x14ac:dyDescent="0.15">
      <c r="A18" s="8" t="d">
        <v>1998-02-09</v>
      </c>
      <c r="B18" s="9">
        <v>30.264983999999998</v>
      </c>
      <c r="C18" s="9">
        <v>6.3782420000000002</v>
      </c>
      <c r="D18" s="9">
        <v>3.3467289999999998</v>
      </c>
      <c r="E18" s="9">
        <v>0.75707100000000005</v>
      </c>
      <c r="F18" s="9">
        <v>26.494232</v>
      </c>
      <c r="G18" s="9">
        <v>29.683030191322999</v>
      </c>
      <c r="H18" s="9">
        <v>7.2154396540368051</v>
      </c>
      <c r="I18" s="9">
        <v>3.540969437330554</v>
      </c>
      <c r="J18" s="9">
        <v>0.81136037802825423</v>
      </c>
      <c r="K18" s="9">
        <v>28.389567319264433</v>
      </c>
      <c r="P18" s="8" t="d">
        <v>1998-02-09</v>
      </c>
      <c r="Q18" s="9">
        <f t="shared" si="9"/>
        <v>-5.9369882288951544E-3</v>
      </c>
      <c r="R18" s="9">
        <f t="shared" si="0"/>
        <v>-2.0201362727507687E-3</v>
      </c>
      <c r="S18" s="9">
        <f t="shared" si="1"/>
        <v>8.0158302642454757E-2</v>
      </c>
      <c r="T18" s="9">
        <f t="shared" si="2"/>
        <v>4.2071228592743988E-2</v>
      </c>
      <c r="U18" s="9">
        <f t="shared" si="3"/>
        <v>0.10121820833856868</v>
      </c>
      <c r="V18" s="9">
        <f t="shared" si="4"/>
        <v>-6.135935058909732E-2</v>
      </c>
      <c r="W18" s="9">
        <f t="shared" si="5"/>
        <v>5.0633937264517669E-2</v>
      </c>
      <c r="X18" s="9">
        <f t="shared" si="6"/>
        <v>3.3754317595991325E-2</v>
      </c>
      <c r="Y18" s="9">
        <f t="shared" si="7"/>
        <v>2.0661664906569638E-3</v>
      </c>
      <c r="Z18" s="9">
        <f t="shared" si="8"/>
        <v>2.7921673079979718E-2</v>
      </c>
    </row>
    <row r="19" spans="1:26" x14ac:dyDescent="0.15">
      <c r="A19" s="8" t="d">
        <v>1998-02-16</v>
      </c>
      <c r="B19" s="9">
        <v>31.995148</v>
      </c>
      <c r="C19" s="9">
        <v>6.6003189999999998</v>
      </c>
      <c r="D19" s="9">
        <v>3.4647619999999999</v>
      </c>
      <c r="E19" s="9">
        <v>0.87792000000000003</v>
      </c>
      <c r="F19" s="9">
        <v>26.700821000000001</v>
      </c>
      <c r="G19" s="9">
        <v>33.521123050046455</v>
      </c>
      <c r="H19" s="9">
        <v>7.567513844721919</v>
      </c>
      <c r="I19" s="9">
        <v>3.6949952502377101</v>
      </c>
      <c r="J19" s="9">
        <v>0.96702338171681845</v>
      </c>
      <c r="K19" s="9">
        <v>29.549143558244406</v>
      </c>
      <c r="P19" s="8" t="d">
        <v>1998-02-16</v>
      </c>
      <c r="Q19" s="9">
        <f t="shared" si="9"/>
        <v>5.7167187003964781E-2</v>
      </c>
      <c r="R19" s="9">
        <f t="shared" si="0"/>
        <v>3.4817901233600047E-2</v>
      </c>
      <c r="S19" s="9">
        <f t="shared" si="1"/>
        <v>3.5268167814005873E-2</v>
      </c>
      <c r="T19" s="9">
        <f t="shared" si="2"/>
        <v>0.1596270363017471</v>
      </c>
      <c r="U19" s="9">
        <f t="shared" si="3"/>
        <v>7.7975085294037213E-3</v>
      </c>
      <c r="V19" s="9">
        <f t="shared" si="4"/>
        <v>0.12930259592719801</v>
      </c>
      <c r="W19" s="9">
        <f t="shared" si="5"/>
        <v>4.8794558275896578E-2</v>
      </c>
      <c r="X19" s="9">
        <f t="shared" si="6"/>
        <v>4.3498204554759508E-2</v>
      </c>
      <c r="Y19" s="9">
        <f t="shared" si="7"/>
        <v>0.19185433243221983</v>
      </c>
      <c r="Z19" s="9">
        <f t="shared" si="8"/>
        <v>4.0845153641813847E-2</v>
      </c>
    </row>
    <row r="20" spans="1:26" x14ac:dyDescent="0.15">
      <c r="A20" s="8" t="d">
        <v>1998-02-23</v>
      </c>
      <c r="B20" s="9">
        <v>31.995148</v>
      </c>
      <c r="C20" s="9">
        <v>6.1819889999999997</v>
      </c>
      <c r="D20" s="9">
        <v>3.1967289999999999</v>
      </c>
      <c r="E20" s="9">
        <v>0.81491000000000002</v>
      </c>
      <c r="F20" s="9">
        <v>26.029419000000001</v>
      </c>
      <c r="G20" s="9">
        <v>30.40500642387493</v>
      </c>
      <c r="H20" s="9">
        <v>6.7032283562615778</v>
      </c>
      <c r="I20" s="9">
        <v>3.4557817554688786</v>
      </c>
      <c r="J20" s="9">
        <v>0.89236853766311075</v>
      </c>
      <c r="K20" s="9">
        <v>28.220467000209712</v>
      </c>
      <c r="P20" s="8" t="d">
        <v>1998-02-23</v>
      </c>
      <c r="Q20" s="9">
        <f t="shared" si="9"/>
        <v>0</v>
      </c>
      <c r="R20" s="9">
        <f t="shared" si="0"/>
        <v>-6.3380269953618923E-2</v>
      </c>
      <c r="S20" s="9">
        <f t="shared" si="1"/>
        <v>-7.7359714750969893E-2</v>
      </c>
      <c r="T20" s="9">
        <f t="shared" si="2"/>
        <v>-7.1771915436486255E-2</v>
      </c>
      <c r="U20" s="9">
        <f t="shared" si="3"/>
        <v>-2.5145369125541137E-2</v>
      </c>
      <c r="V20" s="9">
        <f t="shared" si="4"/>
        <v>-9.2959791995012128E-2</v>
      </c>
      <c r="W20" s="9">
        <f t="shared" si="5"/>
        <v>-0.11420996461911341</v>
      </c>
      <c r="X20" s="9">
        <f t="shared" si="6"/>
        <v>-6.4739865295751667E-2</v>
      </c>
      <c r="Y20" s="9">
        <f t="shared" si="7"/>
        <v>-7.7200660775304297E-2</v>
      </c>
      <c r="Z20" s="9">
        <f t="shared" si="8"/>
        <v>-4.4964976917714568E-2</v>
      </c>
    </row>
    <row r="21" spans="1:26" x14ac:dyDescent="0.15">
      <c r="A21" s="8" t="d">
        <v>1998-03-02</v>
      </c>
      <c r="B21" s="9">
        <v>33.260497999999998</v>
      </c>
      <c r="C21" s="9">
        <v>6.5047740000000003</v>
      </c>
      <c r="D21" s="9">
        <v>3.4180410000000001</v>
      </c>
      <c r="E21" s="9">
        <v>0.921651</v>
      </c>
      <c r="F21" s="9">
        <v>26.804107999999999</v>
      </c>
      <c r="G21" s="9">
        <v>32.930640027049456</v>
      </c>
      <c r="H21" s="9">
        <v>7.4400412390249722</v>
      </c>
      <c r="I21" s="9">
        <v>3.7063906310187846</v>
      </c>
      <c r="J21" s="9">
        <v>1.0260768411928249</v>
      </c>
      <c r="K21" s="9">
        <v>29.539282450588868</v>
      </c>
      <c r="P21" s="8" t="d">
        <v>1998-03-02</v>
      </c>
      <c r="Q21" s="9">
        <f t="shared" si="9"/>
        <v>3.9548183993397934E-2</v>
      </c>
      <c r="R21" s="9">
        <f t="shared" si="0"/>
        <v>5.221377779869886E-2</v>
      </c>
      <c r="S21" s="9">
        <f t="shared" si="1"/>
        <v>6.9230766824463441E-2</v>
      </c>
      <c r="T21" s="9">
        <f t="shared" si="2"/>
        <v>0.13098501675031596</v>
      </c>
      <c r="U21" s="9">
        <f t="shared" si="3"/>
        <v>2.9762055003993697E-2</v>
      </c>
      <c r="V21" s="9">
        <f t="shared" si="4"/>
        <v>8.3066372950716519E-2</v>
      </c>
      <c r="W21" s="9">
        <f t="shared" si="5"/>
        <v>0.10991910816750371</v>
      </c>
      <c r="X21" s="9">
        <f t="shared" si="6"/>
        <v>7.2518721748938572E-2</v>
      </c>
      <c r="Y21" s="9">
        <f t="shared" si="7"/>
        <v>0.14983529549334257</v>
      </c>
      <c r="Z21" s="9">
        <f t="shared" si="8"/>
        <v>4.6732587748082081E-2</v>
      </c>
    </row>
    <row r="22" spans="1:26" x14ac:dyDescent="0.15">
      <c r="A22" s="8" t="d">
        <v>1998-03-09</v>
      </c>
      <c r="B22" s="9">
        <v>37.263106999999998</v>
      </c>
      <c r="C22" s="9">
        <v>6.608066</v>
      </c>
      <c r="D22" s="9">
        <v>3.740173</v>
      </c>
      <c r="E22" s="9">
        <v>0.90895599999999999</v>
      </c>
      <c r="F22" s="9">
        <v>27.940308000000002</v>
      </c>
      <c r="G22" s="9">
        <v>36.789915778480008</v>
      </c>
      <c r="H22" s="9">
        <v>7.5206720719872528</v>
      </c>
      <c r="I22" s="9">
        <v>4.0493143421516669</v>
      </c>
      <c r="J22" s="9">
        <v>0.970535737753349</v>
      </c>
      <c r="K22" s="9">
        <v>31.865130567874271</v>
      </c>
      <c r="P22" s="8" t="d">
        <v>1998-03-09</v>
      </c>
      <c r="Q22" s="9">
        <f t="shared" si="9"/>
        <v>0.12034122279227448</v>
      </c>
      <c r="R22" s="9">
        <f t="shared" si="0"/>
        <v>1.5879414104164068E-2</v>
      </c>
      <c r="S22" s="9">
        <f t="shared" si="1"/>
        <v>9.4244627258713354E-2</v>
      </c>
      <c r="T22" s="9">
        <f t="shared" si="2"/>
        <v>-1.3774194353394085E-2</v>
      </c>
      <c r="U22" s="9">
        <f t="shared" si="3"/>
        <v>4.2389024846490035E-2</v>
      </c>
      <c r="V22" s="9">
        <f t="shared" si="4"/>
        <v>0.11719407057562549</v>
      </c>
      <c r="W22" s="9">
        <f t="shared" si="5"/>
        <v>1.0837417478192293E-2</v>
      </c>
      <c r="X22" s="9">
        <f t="shared" si="6"/>
        <v>9.2522279832825377E-2</v>
      </c>
      <c r="Y22" s="9">
        <f t="shared" si="7"/>
        <v>-5.412957510561181E-2</v>
      </c>
      <c r="Z22" s="9">
        <f t="shared" si="8"/>
        <v>7.8737461587833443E-2</v>
      </c>
    </row>
    <row r="23" spans="1:26" x14ac:dyDescent="0.15">
      <c r="A23" s="8" t="d">
        <v>1998-03-16</v>
      </c>
      <c r="B23" s="9">
        <v>36.927399000000001</v>
      </c>
      <c r="C23" s="9">
        <v>6.71394</v>
      </c>
      <c r="D23" s="9">
        <v>3.7770600000000001</v>
      </c>
      <c r="E23" s="9">
        <v>1.175575</v>
      </c>
      <c r="F23" s="9">
        <v>27.630431999999999</v>
      </c>
      <c r="G23" s="9">
        <v>38.766531732958583</v>
      </c>
      <c r="H23" s="9">
        <v>7.5344214800474179</v>
      </c>
      <c r="I23" s="9">
        <v>4.145661514250949</v>
      </c>
      <c r="J23" s="9">
        <v>1.3052421811259249</v>
      </c>
      <c r="K23" s="9">
        <v>29.85865708178337</v>
      </c>
      <c r="P23" s="8" t="d">
        <v>1998-03-16</v>
      </c>
      <c r="Q23" s="9">
        <f t="shared" si="9"/>
        <v>-9.0091252991865867E-3</v>
      </c>
      <c r="R23" s="9">
        <f t="shared" si="0"/>
        <v>1.6021934405618835E-2</v>
      </c>
      <c r="S23" s="9">
        <f t="shared" si="1"/>
        <v>9.8623780236903793E-3</v>
      </c>
      <c r="T23" s="9">
        <f t="shared" si="2"/>
        <v>0.29332442934531489</v>
      </c>
      <c r="U23" s="9">
        <f t="shared" si="3"/>
        <v>-1.109064366792244E-2</v>
      </c>
      <c r="V23" s="9">
        <f t="shared" si="4"/>
        <v>5.3727112787650959E-2</v>
      </c>
      <c r="W23" s="9">
        <f t="shared" si="5"/>
        <v>1.8282153414690605E-3</v>
      </c>
      <c r="X23" s="9">
        <f t="shared" si="6"/>
        <v>2.3793453399344279E-2</v>
      </c>
      <c r="Y23" s="9">
        <f t="shared" si="7"/>
        <v>0.34486771620319034</v>
      </c>
      <c r="Z23" s="9">
        <f t="shared" si="8"/>
        <v>-6.2967684435405499E-2</v>
      </c>
    </row>
    <row r="24" spans="1:26" x14ac:dyDescent="0.15">
      <c r="A24" s="8" t="d">
        <v>1998-03-23</v>
      </c>
      <c r="B24" s="9">
        <v>38.864151</v>
      </c>
      <c r="C24" s="9">
        <v>6.8430540000000004</v>
      </c>
      <c r="D24" s="9">
        <v>4.0229629999999998</v>
      </c>
      <c r="E24" s="9">
        <v>1.121499</v>
      </c>
      <c r="F24" s="9">
        <v>28.301833999999999</v>
      </c>
      <c r="G24" s="9">
        <v>37.262602731284652</v>
      </c>
      <c r="H24" s="9">
        <v>7.3745388796856783</v>
      </c>
      <c r="I24" s="9">
        <v>4.5619414804431964</v>
      </c>
      <c r="J24" s="9">
        <v>1.2069079410136863</v>
      </c>
      <c r="K24" s="9">
        <v>32.225816651381066</v>
      </c>
      <c r="P24" s="8" t="d">
        <v>1998-03-23</v>
      </c>
      <c r="Q24" s="9">
        <f t="shared" si="9"/>
        <v>5.2447560685224499E-2</v>
      </c>
      <c r="R24" s="9">
        <f t="shared" si="0"/>
        <v>1.9230734859114081E-2</v>
      </c>
      <c r="S24" s="9">
        <f t="shared" si="1"/>
        <v>6.5104340412913686E-2</v>
      </c>
      <c r="T24" s="9">
        <f t="shared" si="2"/>
        <v>-4.5999617208600053E-2</v>
      </c>
      <c r="U24" s="9">
        <f t="shared" si="3"/>
        <v>2.4299366727237582E-2</v>
      </c>
      <c r="V24" s="9">
        <f t="shared" si="4"/>
        <v>-3.8794520284498889E-2</v>
      </c>
      <c r="W24" s="9">
        <f t="shared" si="5"/>
        <v>-2.122028888152051E-2</v>
      </c>
      <c r="X24" s="9">
        <f t="shared" si="6"/>
        <v>0.10041339958924797</v>
      </c>
      <c r="Y24" s="9">
        <f t="shared" si="7"/>
        <v>-7.5337926964185162E-2</v>
      </c>
      <c r="Z24" s="9">
        <f t="shared" si="8"/>
        <v>7.9278835719704538E-2</v>
      </c>
    </row>
    <row r="25" spans="1:26" x14ac:dyDescent="0.15">
      <c r="A25" s="8" t="d">
        <v>1998-03-30</v>
      </c>
      <c r="B25" s="9">
        <v>39.406447999999997</v>
      </c>
      <c r="C25" s="9">
        <v>7.3853330000000001</v>
      </c>
      <c r="D25" s="9">
        <v>4.2049279999999998</v>
      </c>
      <c r="E25" s="9">
        <v>1.2225980000000001</v>
      </c>
      <c r="F25" s="9">
        <v>29.17981</v>
      </c>
      <c r="G25" s="9">
        <v>39.102207471337515</v>
      </c>
      <c r="H25" s="9">
        <v>7.756853571501213</v>
      </c>
      <c r="I25" s="9">
        <v>4.5631089314886868</v>
      </c>
      <c r="J25" s="9">
        <v>1.3375909986479411</v>
      </c>
      <c r="K25" s="9">
        <v>32.297206364644055</v>
      </c>
      <c r="P25" s="8" t="d">
        <v>1998-03-30</v>
      </c>
      <c r="Q25" s="9">
        <f t="shared" si="9"/>
        <v>1.3953656159888783E-2</v>
      </c>
      <c r="R25" s="9">
        <f t="shared" si="0"/>
        <v>7.9245173280818731E-2</v>
      </c>
      <c r="S25" s="9">
        <f t="shared" si="1"/>
        <v>4.5231586768260099E-2</v>
      </c>
      <c r="T25" s="9">
        <f t="shared" si="2"/>
        <v>9.0146313104157966E-2</v>
      </c>
      <c r="U25" s="9">
        <f t="shared" si="3"/>
        <v>3.1021876532807038E-2</v>
      </c>
      <c r="V25" s="9">
        <f t="shared" si="4"/>
        <v>4.9368659331689185E-2</v>
      </c>
      <c r="W25" s="9">
        <f t="shared" si="5"/>
        <v>5.1842521688872011E-2</v>
      </c>
      <c r="X25" s="9">
        <f t="shared" si="6"/>
        <v>2.5591100861228319E-4</v>
      </c>
      <c r="Y25" s="9">
        <f t="shared" si="7"/>
        <v>0.10827922594037591</v>
      </c>
      <c r="Z25" s="9">
        <f t="shared" si="8"/>
        <v>2.2152957063984501E-3</v>
      </c>
    </row>
    <row r="26" spans="1:26" x14ac:dyDescent="0.15">
      <c r="A26" s="8" t="d">
        <v>1998-04-06</v>
      </c>
      <c r="B26" s="9">
        <v>46.068863</v>
      </c>
      <c r="C26" s="9">
        <v>8.0799669999999999</v>
      </c>
      <c r="D26" s="9">
        <v>4.6327999999999996</v>
      </c>
      <c r="E26" s="9">
        <v>1.2813779999999999</v>
      </c>
      <c r="F26" s="9">
        <v>32.020325</v>
      </c>
      <c r="G26" s="9">
        <v>46.856215717665016</v>
      </c>
      <c r="H26" s="9">
        <v>8.6252117207251811</v>
      </c>
      <c r="I26" s="9">
        <v>5.0895861602116588</v>
      </c>
      <c r="J26" s="9">
        <v>1.4037749283106333</v>
      </c>
      <c r="K26" s="9">
        <v>35.402442920772401</v>
      </c>
      <c r="P26" s="8" t="d">
        <v>1998-04-06</v>
      </c>
      <c r="Q26" s="9">
        <f t="shared" si="9"/>
        <v>0.16906915842808271</v>
      </c>
      <c r="R26" s="9">
        <f t="shared" si="0"/>
        <v>9.4055880757170973E-2</v>
      </c>
      <c r="S26" s="9">
        <f t="shared" si="1"/>
        <v>0.10175489330613981</v>
      </c>
      <c r="T26" s="9">
        <f t="shared" si="2"/>
        <v>4.8077945489850164E-2</v>
      </c>
      <c r="U26" s="9">
        <f t="shared" si="3"/>
        <v>9.7345219177232475E-2</v>
      </c>
      <c r="V26" s="9">
        <f t="shared" si="4"/>
        <v>0.19830103586891615</v>
      </c>
      <c r="W26" s="9">
        <f t="shared" si="5"/>
        <v>0.11194721432080758</v>
      </c>
      <c r="X26" s="9">
        <f t="shared" si="6"/>
        <v>0.11537687060019669</v>
      </c>
      <c r="Y26" s="9">
        <f t="shared" si="7"/>
        <v>4.9479945461349595E-2</v>
      </c>
      <c r="Z26" s="9">
        <f t="shared" si="8"/>
        <v>9.6145670342796821E-2</v>
      </c>
    </row>
    <row r="27" spans="1:26" x14ac:dyDescent="0.15">
      <c r="A27" s="8" t="d">
        <v>1998-04-13</v>
      </c>
      <c r="B27" s="9">
        <v>43.641463999999999</v>
      </c>
      <c r="C27" s="9">
        <v>7.3827509999999998</v>
      </c>
      <c r="D27" s="9">
        <v>4.3205020000000003</v>
      </c>
      <c r="E27" s="9">
        <v>1.2131940000000001</v>
      </c>
      <c r="F27" s="9">
        <v>29.541321</v>
      </c>
      <c r="G27" s="9">
        <v>44.967423536954811</v>
      </c>
      <c r="H27" s="9">
        <v>8.2443594981424972</v>
      </c>
      <c r="I27" s="9">
        <v>4.5852139823948841</v>
      </c>
      <c r="J27" s="9">
        <v>1.3786667911446397</v>
      </c>
      <c r="K27" s="9">
        <v>31.365467091207218</v>
      </c>
      <c r="P27" s="8" t="d">
        <v>1998-04-13</v>
      </c>
      <c r="Q27" s="9">
        <f t="shared" si="9"/>
        <v>-5.2690664408192603E-2</v>
      </c>
      <c r="R27" s="9">
        <f t="shared" si="0"/>
        <v>-8.6289461330720796E-2</v>
      </c>
      <c r="S27" s="9">
        <f t="shared" si="1"/>
        <v>-6.7410205491279421E-2</v>
      </c>
      <c r="T27" s="9">
        <f t="shared" si="2"/>
        <v>-5.3211464532713845E-2</v>
      </c>
      <c r="U27" s="9">
        <f t="shared" si="3"/>
        <v>-7.7419701392787227E-2</v>
      </c>
      <c r="V27" s="9">
        <f t="shared" si="4"/>
        <v>-4.0310386824476754E-2</v>
      </c>
      <c r="W27" s="9">
        <f t="shared" si="5"/>
        <v>-4.4155695525426815E-2</v>
      </c>
      <c r="X27" s="9">
        <f t="shared" si="6"/>
        <v>-9.9098858323640113E-2</v>
      </c>
      <c r="Y27" s="9">
        <f t="shared" si="7"/>
        <v>-1.7886155864181061E-2</v>
      </c>
      <c r="Z27" s="9">
        <f t="shared" si="8"/>
        <v>-0.11403099606994875</v>
      </c>
    </row>
    <row r="28" spans="1:26" x14ac:dyDescent="0.15">
      <c r="A28" s="8" t="d">
        <v>1998-04-20</v>
      </c>
      <c r="B28" s="9">
        <v>43.641463999999999</v>
      </c>
      <c r="C28" s="9">
        <v>7.643561</v>
      </c>
      <c r="D28" s="9">
        <v>4.1827969999999999</v>
      </c>
      <c r="E28" s="9">
        <v>1.177926</v>
      </c>
      <c r="F28" s="9">
        <v>29.128159</v>
      </c>
      <c r="G28" s="9">
        <v>42.657548998930523</v>
      </c>
      <c r="H28" s="9">
        <v>8.6328172956387803</v>
      </c>
      <c r="I28" s="9">
        <v>4.3980572684626109</v>
      </c>
      <c r="J28" s="9">
        <v>1.2686811861225191</v>
      </c>
      <c r="K28" s="9">
        <v>32.190251330176814</v>
      </c>
      <c r="P28" s="8" t="d">
        <v>1998-04-20</v>
      </c>
      <c r="Q28" s="9">
        <f t="shared" si="9"/>
        <v>0</v>
      </c>
      <c r="R28" s="9">
        <f t="shared" si="0"/>
        <v>3.5326939781661362E-2</v>
      </c>
      <c r="S28" s="9">
        <f t="shared" si="1"/>
        <v>-3.1872453710240244E-2</v>
      </c>
      <c r="T28" s="9">
        <f t="shared" si="2"/>
        <v>-2.9070371267909397E-2</v>
      </c>
      <c r="U28" s="9">
        <f t="shared" si="3"/>
        <v>-1.3985901307527845E-2</v>
      </c>
      <c r="V28" s="9">
        <f t="shared" si="4"/>
        <v>-5.1367731489574985E-2</v>
      </c>
      <c r="W28" s="9">
        <f t="shared" si="5"/>
        <v>4.7118008085868274E-2</v>
      </c>
      <c r="X28" s="9">
        <f t="shared" si="6"/>
        <v>-4.0817443777077585E-2</v>
      </c>
      <c r="Y28" s="9">
        <f t="shared" si="7"/>
        <v>-7.9776785608076439E-2</v>
      </c>
      <c r="Z28" s="9">
        <f t="shared" si="8"/>
        <v>2.6295933568316276E-2</v>
      </c>
    </row>
    <row r="29" spans="1:26" x14ac:dyDescent="0.15">
      <c r="A29" s="8" t="d">
        <v>1998-04-27</v>
      </c>
      <c r="B29" s="9">
        <v>34.758223999999998</v>
      </c>
      <c r="C29" s="9">
        <v>6.6571290000000003</v>
      </c>
      <c r="D29" s="9">
        <v>3.5164010000000001</v>
      </c>
      <c r="E29" s="9">
        <v>0.95221699999999998</v>
      </c>
      <c r="F29" s="9">
        <v>25.874480999999999</v>
      </c>
      <c r="G29" s="9">
        <v>34.763082551201876</v>
      </c>
      <c r="H29" s="9">
        <v>7.2194438588039205</v>
      </c>
      <c r="I29" s="9">
        <v>3.7200536744523021</v>
      </c>
      <c r="J29" s="9">
        <v>1.0855384886509274</v>
      </c>
      <c r="K29" s="9">
        <v>28.397383779516087</v>
      </c>
      <c r="P29" s="8" t="d">
        <v>1998-04-27</v>
      </c>
      <c r="Q29" s="9">
        <f t="shared" si="9"/>
        <v>-0.20355045834392727</v>
      </c>
      <c r="R29" s="9">
        <f t="shared" si="0"/>
        <v>-0.12905398413121838</v>
      </c>
      <c r="S29" s="9">
        <f t="shared" si="1"/>
        <v>-0.1593182743508709</v>
      </c>
      <c r="T29" s="9">
        <f t="shared" si="2"/>
        <v>-0.19161560233834726</v>
      </c>
      <c r="U29" s="9">
        <f t="shared" si="3"/>
        <v>-0.11170215048606404</v>
      </c>
      <c r="V29" s="9">
        <f t="shared" si="4"/>
        <v>-0.18506610513244842</v>
      </c>
      <c r="W29" s="9">
        <f t="shared" si="5"/>
        <v>-0.16372099494667669</v>
      </c>
      <c r="X29" s="9">
        <f t="shared" si="6"/>
        <v>-0.15415979206821753</v>
      </c>
      <c r="Y29" s="9">
        <f t="shared" si="7"/>
        <v>-0.14435675367058315</v>
      </c>
      <c r="Z29" s="9">
        <f t="shared" si="8"/>
        <v>-0.11782659016101238</v>
      </c>
    </row>
    <row r="30" spans="1:26" x14ac:dyDescent="0.15">
      <c r="A30" s="8" t="d">
        <v>1998-05-04</v>
      </c>
      <c r="B30" s="9">
        <v>38.476821999999999</v>
      </c>
      <c r="C30" s="9">
        <v>7.2226499999999998</v>
      </c>
      <c r="D30" s="9">
        <v>3.9590269999999999</v>
      </c>
      <c r="E30" s="9">
        <v>1.128552</v>
      </c>
      <c r="F30" s="9">
        <v>28.456772000000001</v>
      </c>
      <c r="G30" s="9">
        <v>38.427145162176309</v>
      </c>
      <c r="H30" s="9">
        <v>7.9834063508784965</v>
      </c>
      <c r="I30" s="9">
        <v>4.4200548186490529</v>
      </c>
      <c r="J30" s="9">
        <v>1.2120859998257227</v>
      </c>
      <c r="K30" s="9">
        <v>30.511487142701846</v>
      </c>
      <c r="P30" s="8" t="d">
        <v>1998-05-04</v>
      </c>
      <c r="Q30" s="9">
        <f t="shared" si="9"/>
        <v>0.10698469519041019</v>
      </c>
      <c r="R30" s="9">
        <f t="shared" si="0"/>
        <v>8.4949683264362086E-2</v>
      </c>
      <c r="S30" s="9">
        <f t="shared" si="1"/>
        <v>0.12587472247903458</v>
      </c>
      <c r="T30" s="9">
        <f t="shared" si="2"/>
        <v>0.18518362936179467</v>
      </c>
      <c r="U30" s="9">
        <f t="shared" si="3"/>
        <v>9.9800687789641129E-2</v>
      </c>
      <c r="V30" s="9">
        <f t="shared" si="4"/>
        <v>0.10540096970910752</v>
      </c>
      <c r="W30" s="9">
        <f t="shared" si="5"/>
        <v>0.10582013061060708</v>
      </c>
      <c r="X30" s="9">
        <f t="shared" si="6"/>
        <v>0.18816963556307045</v>
      </c>
      <c r="Y30" s="9">
        <f t="shared" si="7"/>
        <v>0.11657579394726442</v>
      </c>
      <c r="Z30" s="9">
        <f t="shared" si="8"/>
        <v>7.4447117368281204E-2</v>
      </c>
    </row>
    <row r="31" spans="1:26" x14ac:dyDescent="0.15">
      <c r="A31" s="8" t="d">
        <v>1998-05-11</v>
      </c>
      <c r="B31" s="9">
        <v>42.221190999999997</v>
      </c>
      <c r="C31" s="9">
        <v>7.1761679999999997</v>
      </c>
      <c r="D31" s="9">
        <v>4.180339</v>
      </c>
      <c r="E31" s="9">
        <v>1.175575</v>
      </c>
      <c r="F31" s="9">
        <v>29.283096</v>
      </c>
      <c r="G31" s="9">
        <v>43.678145217743953</v>
      </c>
      <c r="H31" s="9">
        <v>7.6038450721500173</v>
      </c>
      <c r="I31" s="9">
        <v>4.6763378890747322</v>
      </c>
      <c r="J31" s="9">
        <v>1.2966715755231226</v>
      </c>
      <c r="K31" s="9">
        <v>31.53643534450438</v>
      </c>
      <c r="P31" s="8" t="d">
        <v>1998-05-11</v>
      </c>
      <c r="Q31" s="9">
        <f t="shared" si="9"/>
        <v>9.731492377411001E-2</v>
      </c>
      <c r="R31" s="9">
        <f t="shared" si="0"/>
        <v>-6.435588045938836E-3</v>
      </c>
      <c r="S31" s="9">
        <f t="shared" si="1"/>
        <v>5.5900603860494051E-2</v>
      </c>
      <c r="T31" s="9">
        <f t="shared" si="2"/>
        <v>4.1666666666666699E-2</v>
      </c>
      <c r="U31" s="9">
        <f t="shared" si="3"/>
        <v>2.9037868385071913E-2</v>
      </c>
      <c r="V31" s="9">
        <f t="shared" si="4"/>
        <v>0.13664819578468668</v>
      </c>
      <c r="W31" s="9">
        <f t="shared" si="5"/>
        <v>-4.754377543198865E-2</v>
      </c>
      <c r="X31" s="9">
        <f t="shared" si="6"/>
        <v>5.7981876003974489E-2</v>
      </c>
      <c r="Y31" s="9">
        <f t="shared" si="7"/>
        <v>6.9785127218334214E-2</v>
      </c>
      <c r="Z31" s="9">
        <f t="shared" si="8"/>
        <v>3.3592207322077225E-2</v>
      </c>
    </row>
    <row r="32" spans="1:26" x14ac:dyDescent="0.15">
      <c r="A32" s="8" t="d">
        <v>1998-05-18</v>
      </c>
      <c r="B32" s="9">
        <v>39.664687999999998</v>
      </c>
      <c r="C32" s="9">
        <v>6.595154</v>
      </c>
      <c r="D32" s="9">
        <v>4.2639469999999999</v>
      </c>
      <c r="E32" s="9">
        <v>1.2202470000000001</v>
      </c>
      <c r="F32" s="9">
        <v>27.113983000000001</v>
      </c>
      <c r="G32" s="9">
        <v>37.820165702026529</v>
      </c>
      <c r="H32" s="9">
        <v>7.4995494012936659</v>
      </c>
      <c r="I32" s="9">
        <v>4.7868025861071759</v>
      </c>
      <c r="J32" s="9">
        <v>1.3536929780500218</v>
      </c>
      <c r="K32" s="9">
        <v>30.691322725801431</v>
      </c>
      <c r="P32" s="8" t="d">
        <v>1998-05-18</v>
      </c>
      <c r="Q32" s="9">
        <f t="shared" si="9"/>
        <v>-6.0550234122954974E-2</v>
      </c>
      <c r="R32" s="9">
        <f t="shared" si="0"/>
        <v>-8.096438098996564E-2</v>
      </c>
      <c r="S32" s="9">
        <f t="shared" si="1"/>
        <v>2.0000291842360129E-2</v>
      </c>
      <c r="T32" s="9">
        <f t="shared" si="2"/>
        <v>3.8000127597133358E-2</v>
      </c>
      <c r="U32" s="9">
        <f t="shared" si="3"/>
        <v>-7.4073895738346773E-2</v>
      </c>
      <c r="V32" s="9">
        <f t="shared" si="4"/>
        <v>-0.13411694765229315</v>
      </c>
      <c r="W32" s="9">
        <f t="shared" si="5"/>
        <v>-1.3716175154376386E-2</v>
      </c>
      <c r="X32" s="9">
        <f t="shared" si="6"/>
        <v>2.3622052052851207E-2</v>
      </c>
      <c r="Y32" s="9">
        <f t="shared" si="7"/>
        <v>4.3975208220242437E-2</v>
      </c>
      <c r="Z32" s="9">
        <f t="shared" si="8"/>
        <v>-2.6797975404351471E-2</v>
      </c>
    </row>
    <row r="33" spans="1:26" x14ac:dyDescent="0.15">
      <c r="A33" s="8" t="d">
        <v>1998-05-25</v>
      </c>
      <c r="B33" s="9">
        <v>42.453598</v>
      </c>
      <c r="C33" s="9">
        <v>7.0651299999999999</v>
      </c>
      <c r="D33" s="9">
        <v>4.2688629999999996</v>
      </c>
      <c r="E33" s="9">
        <v>1.295485</v>
      </c>
      <c r="F33" s="9">
        <v>29.902847000000001</v>
      </c>
      <c r="G33" s="9">
        <v>44.529330361792823</v>
      </c>
      <c r="H33" s="9">
        <v>8.047419427946231</v>
      </c>
      <c r="I33" s="9">
        <v>4.7586644465751791</v>
      </c>
      <c r="J33" s="9">
        <v>1.4216425178615324</v>
      </c>
      <c r="K33" s="9">
        <v>34.079080871823834</v>
      </c>
      <c r="P33" s="8" t="d">
        <v>1998-05-25</v>
      </c>
      <c r="Q33" s="9">
        <f t="shared" si="9"/>
        <v>7.0312162798305669E-2</v>
      </c>
      <c r="R33" s="9">
        <f t="shared" si="0"/>
        <v>7.1260807556578654E-2</v>
      </c>
      <c r="S33" s="9">
        <f t="shared" si="1"/>
        <v>1.1529223979565642E-3</v>
      </c>
      <c r="T33" s="9">
        <f t="shared" si="2"/>
        <v>6.165800858350802E-2</v>
      </c>
      <c r="U33" s="9">
        <f t="shared" si="3"/>
        <v>0.10285703874639149</v>
      </c>
      <c r="V33" s="9">
        <f t="shared" si="4"/>
        <v>0.17739649034395413</v>
      </c>
      <c r="W33" s="9">
        <f t="shared" si="5"/>
        <v>7.3053725942262351E-2</v>
      </c>
      <c r="X33" s="9">
        <f t="shared" si="6"/>
        <v>-5.8782744902960227E-3</v>
      </c>
      <c r="Y33" s="9">
        <f t="shared" si="7"/>
        <v>5.0195680197286034E-2</v>
      </c>
      <c r="Z33" s="9">
        <f t="shared" si="8"/>
        <v>0.11038162728563011</v>
      </c>
    </row>
    <row r="34" spans="1:26" x14ac:dyDescent="0.15">
      <c r="A34" s="8" t="d">
        <v>1998-06-01</v>
      </c>
      <c r="B34" s="9">
        <v>39.638869999999997</v>
      </c>
      <c r="C34" s="9">
        <v>6.7733319999999999</v>
      </c>
      <c r="D34" s="9">
        <v>3.8606639999999999</v>
      </c>
      <c r="E34" s="9">
        <v>1.1873309999999999</v>
      </c>
      <c r="F34" s="9">
        <v>28.560058999999999</v>
      </c>
      <c r="G34" s="9">
        <v>38.09565485433459</v>
      </c>
      <c r="H34" s="9">
        <v>7.7606794233685772</v>
      </c>
      <c r="I34" s="9">
        <v>4.1503804091598164</v>
      </c>
      <c r="J34" s="9">
        <v>1.2537982959970542</v>
      </c>
      <c r="K34" s="9">
        <v>31.324735840581681</v>
      </c>
      <c r="P34" s="8" t="d">
        <v>1998-06-01</v>
      </c>
      <c r="Q34" s="9">
        <f t="shared" si="9"/>
        <v>-6.6301282638046424E-2</v>
      </c>
      <c r="R34" s="9">
        <f t="shared" si="0"/>
        <v>-4.1301150863466064E-2</v>
      </c>
      <c r="S34" s="9">
        <f t="shared" si="1"/>
        <v>-9.5622417491495929E-2</v>
      </c>
      <c r="T34" s="9">
        <f t="shared" si="2"/>
        <v>-8.3485335607899808E-2</v>
      </c>
      <c r="U34" s="9">
        <f t="shared" si="3"/>
        <v>-4.490502191981928E-2</v>
      </c>
      <c r="V34" s="9">
        <f t="shared" si="4"/>
        <v>-0.14448174843829389</v>
      </c>
      <c r="W34" s="9">
        <f t="shared" si="5"/>
        <v>-3.5631298597646507E-2</v>
      </c>
      <c r="X34" s="9">
        <f t="shared" si="6"/>
        <v>-0.1278266295605579</v>
      </c>
      <c r="Y34" s="9">
        <f t="shared" si="7"/>
        <v>-0.11806359176493497</v>
      </c>
      <c r="Z34" s="9">
        <f t="shared" si="8"/>
        <v>-8.0822163062484798E-2</v>
      </c>
    </row>
    <row r="35" spans="1:26" x14ac:dyDescent="0.15">
      <c r="A35" s="8" t="d">
        <v>1998-06-08</v>
      </c>
      <c r="B35" s="9">
        <v>40.697617000000001</v>
      </c>
      <c r="C35" s="9">
        <v>7.2149029999999996</v>
      </c>
      <c r="D35" s="9">
        <v>3.7672219999999998</v>
      </c>
      <c r="E35" s="9">
        <v>1.2461100000000001</v>
      </c>
      <c r="F35" s="9">
        <v>30.987411000000002</v>
      </c>
      <c r="G35" s="9">
        <v>41.253230182666904</v>
      </c>
      <c r="H35" s="9">
        <v>7.6064439142265758</v>
      </c>
      <c r="I35" s="9">
        <v>4.0837076494438165</v>
      </c>
      <c r="J35" s="9">
        <v>1.3495824989302172</v>
      </c>
      <c r="K35" s="9">
        <v>32.664396630345522</v>
      </c>
      <c r="P35" s="8" t="d">
        <v>1998-06-08</v>
      </c>
      <c r="Q35" s="9">
        <f t="shared" si="9"/>
        <v>2.6709817913578363E-2</v>
      </c>
      <c r="R35" s="9">
        <f t="shared" si="0"/>
        <v>6.5192581730823138E-2</v>
      </c>
      <c r="S35" s="9">
        <f t="shared" si="1"/>
        <v>-2.4203608498434472E-2</v>
      </c>
      <c r="T35" s="9">
        <f t="shared" si="2"/>
        <v>4.9505150627752618E-2</v>
      </c>
      <c r="U35" s="9">
        <f t="shared" si="3"/>
        <v>8.4991140949673902E-2</v>
      </c>
      <c r="V35" s="9">
        <f t="shared" si="4"/>
        <v>8.2885445608058356E-2</v>
      </c>
      <c r="W35" s="9">
        <f t="shared" si="5"/>
        <v>-1.9873969884334475E-2</v>
      </c>
      <c r="X35" s="9">
        <f t="shared" si="6"/>
        <v>-1.6064252705331381E-2</v>
      </c>
      <c r="Y35" s="9">
        <f t="shared" si="7"/>
        <v>7.6395225004667E-2</v>
      </c>
      <c r="Z35" s="9">
        <f t="shared" si="8"/>
        <v>4.2766866305965427E-2</v>
      </c>
    </row>
    <row r="36" spans="1:26" x14ac:dyDescent="0.15">
      <c r="A36" s="8" t="d">
        <v>1998-06-15</v>
      </c>
      <c r="B36" s="9">
        <v>40.878357000000001</v>
      </c>
      <c r="C36" s="9">
        <v>6.6364710000000002</v>
      </c>
      <c r="D36" s="9">
        <v>3.6639430000000002</v>
      </c>
      <c r="E36" s="9">
        <v>1.2178960000000001</v>
      </c>
      <c r="F36" s="9">
        <v>28.921585</v>
      </c>
      <c r="G36" s="9">
        <v>42.602592129670271</v>
      </c>
      <c r="H36" s="9">
        <v>6.9777492673899539</v>
      </c>
      <c r="I36" s="9">
        <v>4.0797900474800306</v>
      </c>
      <c r="J36" s="9">
        <v>1.2804774622821589</v>
      </c>
      <c r="K36" s="9">
        <v>31.087897721511695</v>
      </c>
      <c r="P36" s="8" t="d">
        <v>1998-06-15</v>
      </c>
      <c r="Q36" s="9">
        <f t="shared" si="9"/>
        <v>4.4410462656818486E-3</v>
      </c>
      <c r="R36" s="9">
        <f t="shared" si="0"/>
        <v>-8.0171833217993288E-2</v>
      </c>
      <c r="S36" s="9">
        <f t="shared" si="1"/>
        <v>-2.7415161623073895E-2</v>
      </c>
      <c r="T36" s="9">
        <f t="shared" si="2"/>
        <v>-2.2641660848560688E-2</v>
      </c>
      <c r="U36" s="9">
        <f t="shared" si="3"/>
        <v>-6.6666621487029079E-2</v>
      </c>
      <c r="V36" s="9">
        <f t="shared" si="4"/>
        <v>3.2709243398116226E-2</v>
      </c>
      <c r="W36" s="9">
        <f t="shared" si="5"/>
        <v>-8.2652899820999687E-2</v>
      </c>
      <c r="X36" s="9">
        <f t="shared" si="6"/>
        <v>-9.593247852400594E-4</v>
      </c>
      <c r="Y36" s="9">
        <f t="shared" si="7"/>
        <v>-5.1204751619731509E-2</v>
      </c>
      <c r="Z36" s="9">
        <f t="shared" si="8"/>
        <v>-4.8263524554720993E-2</v>
      </c>
    </row>
    <row r="37" spans="1:26" x14ac:dyDescent="0.15">
      <c r="A37" s="8" t="d">
        <v>1998-06-22</v>
      </c>
      <c r="B37" s="9">
        <v>40.026198999999998</v>
      </c>
      <c r="C37" s="9">
        <v>6.4815339999999999</v>
      </c>
      <c r="D37" s="9">
        <v>3.4180410000000001</v>
      </c>
      <c r="E37" s="9">
        <v>1.248462</v>
      </c>
      <c r="F37" s="9">
        <v>30.161072000000001</v>
      </c>
      <c r="G37" s="9">
        <v>38.206532250598094</v>
      </c>
      <c r="H37" s="9">
        <v>7.1969596148263619</v>
      </c>
      <c r="I37" s="9">
        <v>3.7780221339133346</v>
      </c>
      <c r="J37" s="9">
        <v>1.3941197928021616</v>
      </c>
      <c r="K37" s="9">
        <v>34.37893068109112</v>
      </c>
      <c r="P37" s="8" t="d">
        <v>1998-06-22</v>
      </c>
      <c r="Q37" s="9">
        <f t="shared" si="9"/>
        <v>-2.0846190075594351E-2</v>
      </c>
      <c r="R37" s="9">
        <f t="shared" si="0"/>
        <v>-2.3346293534621084E-2</v>
      </c>
      <c r="S37" s="9">
        <f t="shared" si="1"/>
        <v>-6.711403534389046E-2</v>
      </c>
      <c r="T37" s="9">
        <f t="shared" si="2"/>
        <v>2.5097381057167335E-2</v>
      </c>
      <c r="U37" s="9">
        <f t="shared" si="3"/>
        <v>4.2856814382752552E-2</v>
      </c>
      <c r="V37" s="9">
        <f t="shared" si="4"/>
        <v>-0.10318761510313293</v>
      </c>
      <c r="W37" s="9">
        <f t="shared" si="5"/>
        <v>3.1415624012297624E-2</v>
      </c>
      <c r="X37" s="9">
        <f t="shared" si="6"/>
        <v>-7.3966530153454682E-2</v>
      </c>
      <c r="Y37" s="9">
        <f t="shared" si="7"/>
        <v>8.8749965436690462E-2</v>
      </c>
      <c r="Z37" s="9">
        <f t="shared" si="8"/>
        <v>0.105862190781146</v>
      </c>
    </row>
    <row r="38" spans="1:26" x14ac:dyDescent="0.15">
      <c r="A38" s="8" t="d">
        <v>1998-06-29</v>
      </c>
      <c r="B38" s="9">
        <v>41.627257999999998</v>
      </c>
      <c r="C38" s="9">
        <v>6.8094840000000003</v>
      </c>
      <c r="D38" s="9">
        <v>3.3983690000000002</v>
      </c>
      <c r="E38" s="9">
        <v>1.2578659999999999</v>
      </c>
      <c r="F38" s="9">
        <v>30.109435999999999</v>
      </c>
      <c r="G38" s="9">
        <v>41.755293939404957</v>
      </c>
      <c r="H38" s="9">
        <v>7.2196003914372895</v>
      </c>
      <c r="I38" s="9">
        <v>3.784289825665323</v>
      </c>
      <c r="J38" s="9">
        <v>1.4393754164691308</v>
      </c>
      <c r="K38" s="9">
        <v>32.61132796110607</v>
      </c>
      <c r="P38" s="8" t="d">
        <v>1998-06-29</v>
      </c>
      <c r="Q38" s="9">
        <f t="shared" si="9"/>
        <v>4.0000275819345212E-2</v>
      </c>
      <c r="R38" s="9">
        <f t="shared" si="0"/>
        <v>5.0597590014956402E-2</v>
      </c>
      <c r="S38" s="9">
        <f t="shared" si="1"/>
        <v>-5.7553434847621519E-3</v>
      </c>
      <c r="T38" s="9">
        <f t="shared" si="2"/>
        <v>7.5324679485638873E-3</v>
      </c>
      <c r="U38" s="9">
        <f t="shared" si="3"/>
        <v>-1.7120081143005134E-3</v>
      </c>
      <c r="V38" s="9">
        <f t="shared" si="4"/>
        <v>9.2883637424365034E-2</v>
      </c>
      <c r="W38" s="9">
        <f t="shared" si="5"/>
        <v>3.1458807361216248E-3</v>
      </c>
      <c r="X38" s="9">
        <f t="shared" si="6"/>
        <v>1.6589875680522303E-3</v>
      </c>
      <c r="Y38" s="9">
        <f t="shared" si="7"/>
        <v>3.2461789797852338E-2</v>
      </c>
      <c r="Z38" s="9">
        <f t="shared" si="8"/>
        <v>-5.1415290847229726E-2</v>
      </c>
    </row>
    <row r="39" spans="1:26" x14ac:dyDescent="0.15">
      <c r="A39" s="8" t="d">
        <v>1998-07-06</v>
      </c>
      <c r="B39" s="9">
        <v>43.228316999999997</v>
      </c>
      <c r="C39" s="9">
        <v>7.4292319999999998</v>
      </c>
      <c r="D39" s="9">
        <v>3.612616</v>
      </c>
      <c r="E39" s="9">
        <v>1.3918820000000001</v>
      </c>
      <c r="F39" s="9">
        <v>31.607147000000001</v>
      </c>
      <c r="G39" s="9">
        <v>41.757646977756011</v>
      </c>
      <c r="H39" s="9">
        <v>8.4644101873616631</v>
      </c>
      <c r="I39" s="9">
        <v>3.912081686244067</v>
      </c>
      <c r="J39" s="9">
        <v>1.4785030841874065</v>
      </c>
      <c r="K39" s="9">
        <v>34.867147332645104</v>
      </c>
      <c r="P39" s="8" t="d">
        <v>1998-07-06</v>
      </c>
      <c r="Q39" s="9">
        <f t="shared" si="9"/>
        <v>3.8461793471960111E-2</v>
      </c>
      <c r="R39" s="9">
        <f t="shared" si="0"/>
        <v>9.1012476128881345E-2</v>
      </c>
      <c r="S39" s="9">
        <f t="shared" si="1"/>
        <v>6.3044066138785937E-2</v>
      </c>
      <c r="T39" s="9">
        <f t="shared" si="2"/>
        <v>0.10654235029804458</v>
      </c>
      <c r="U39" s="9">
        <f t="shared" si="3"/>
        <v>4.9742246915551742E-2</v>
      </c>
      <c r="V39" s="9">
        <f t="shared" si="4"/>
        <v>5.635305440474176E-5</v>
      </c>
      <c r="W39" s="9">
        <f t="shared" si="5"/>
        <v>0.17242087213036938</v>
      </c>
      <c r="X39" s="9">
        <f t="shared" si="6"/>
        <v>3.3769046892775108E-2</v>
      </c>
      <c r="Y39" s="9">
        <f t="shared" si="7"/>
        <v>2.7183782125623678E-2</v>
      </c>
      <c r="Z39" s="9">
        <f t="shared" si="8"/>
        <v>6.9172876806164962E-2</v>
      </c>
    </row>
    <row r="40" spans="1:26" x14ac:dyDescent="0.15">
      <c r="A40" s="8" t="d">
        <v>1998-07-13</v>
      </c>
      <c r="B40" s="9">
        <v>43.047530999999999</v>
      </c>
      <c r="C40" s="9">
        <v>7.5919160000000003</v>
      </c>
      <c r="D40" s="9">
        <v>3.4705900000000001</v>
      </c>
      <c r="E40" s="9">
        <v>1.492982</v>
      </c>
      <c r="F40" s="9">
        <v>33.518051</v>
      </c>
      <c r="G40" s="9">
        <v>41.61687835084814</v>
      </c>
      <c r="H40" s="9">
        <v>8.4178332982582731</v>
      </c>
      <c r="I40" s="9">
        <v>3.8420965047020372</v>
      </c>
      <c r="J40" s="9">
        <v>1.6385353157557432</v>
      </c>
      <c r="K40" s="9">
        <v>35.301723612231548</v>
      </c>
      <c r="P40" s="8" t="d">
        <v>1998-07-13</v>
      </c>
      <c r="Q40" s="9">
        <f t="shared" si="9"/>
        <v>-4.1821197896739232E-3</v>
      </c>
      <c r="R40" s="9">
        <f t="shared" si="0"/>
        <v>2.1897822009058338E-2</v>
      </c>
      <c r="S40" s="9">
        <f t="shared" si="1"/>
        <v>-3.931389331166113E-2</v>
      </c>
      <c r="T40" s="9">
        <f t="shared" si="2"/>
        <v>7.2635467661770148E-2</v>
      </c>
      <c r="U40" s="9">
        <f t="shared" si="3"/>
        <v>6.045797173658219E-2</v>
      </c>
      <c r="V40" s="9">
        <f t="shared" si="4"/>
        <v>-3.3710861865099188E-3</v>
      </c>
      <c r="W40" s="9">
        <f t="shared" si="5"/>
        <v>-5.5026739102193587E-3</v>
      </c>
      <c r="X40" s="9">
        <f t="shared" si="6"/>
        <v>-1.7889499032731491E-2</v>
      </c>
      <c r="Y40" s="9">
        <f t="shared" si="7"/>
        <v>0.1082393626904683</v>
      </c>
      <c r="Z40" s="9">
        <f t="shared" si="8"/>
        <v>1.2463775009765806E-2</v>
      </c>
    </row>
    <row r="41" spans="1:26" x14ac:dyDescent="0.15">
      <c r="A41" s="8" t="d">
        <v>1998-07-20</v>
      </c>
      <c r="B41" s="9">
        <v>42.453598</v>
      </c>
      <c r="C41" s="9">
        <v>8.0050810000000006</v>
      </c>
      <c r="D41" s="9">
        <v>3.870844</v>
      </c>
      <c r="E41" s="9">
        <v>1.5987830000000001</v>
      </c>
      <c r="F41" s="9">
        <v>36.668427000000001</v>
      </c>
      <c r="G41" s="9">
        <v>44.465146808397513</v>
      </c>
      <c r="H41" s="9">
        <v>8.5507024234531563</v>
      </c>
      <c r="I41" s="9">
        <v>4.4015652776826295</v>
      </c>
      <c r="J41" s="9">
        <v>1.8060439902349525</v>
      </c>
      <c r="K41" s="9">
        <v>41.232606092882435</v>
      </c>
      <c r="P41" s="8" t="d">
        <v>1998-07-20</v>
      </c>
      <c r="Q41" s="9">
        <f t="shared" si="9"/>
        <v>-1.3797144370486656E-2</v>
      </c>
      <c r="R41" s="9">
        <f t="shared" si="0"/>
        <v>5.442170329597959E-2</v>
      </c>
      <c r="S41" s="9">
        <f t="shared" si="1"/>
        <v>0.11532736508778042</v>
      </c>
      <c r="T41" s="9">
        <f t="shared" si="2"/>
        <v>7.0865556316151185E-2</v>
      </c>
      <c r="U41" s="9">
        <f t="shared" si="3"/>
        <v>9.399042921678237E-2</v>
      </c>
      <c r="V41" s="9">
        <f t="shared" si="4"/>
        <v>6.8440223544333351E-2</v>
      </c>
      <c r="W41" s="9">
        <f t="shared" si="5"/>
        <v>1.5784242867149093E-2</v>
      </c>
      <c r="X41" s="9">
        <f t="shared" si="6"/>
        <v>0.14561549203563803</v>
      </c>
      <c r="Y41" s="9">
        <f t="shared" si="7"/>
        <v>0.10223073794533942</v>
      </c>
      <c r="Z41" s="9">
        <f t="shared" si="8"/>
        <v>0.16800546471322778</v>
      </c>
    </row>
    <row r="42" spans="1:26" x14ac:dyDescent="0.15">
      <c r="A42" s="8" t="d">
        <v>1998-07-27</v>
      </c>
      <c r="B42" s="9">
        <v>39.354782</v>
      </c>
      <c r="C42" s="9">
        <v>7.7855869999999996</v>
      </c>
      <c r="D42" s="9">
        <v>3.610033</v>
      </c>
      <c r="E42" s="9">
        <v>1.8009820000000001</v>
      </c>
      <c r="F42" s="9">
        <v>35.015777999999997</v>
      </c>
      <c r="G42" s="9">
        <v>38.864820340631205</v>
      </c>
      <c r="H42" s="9">
        <v>8.5761024022132073</v>
      </c>
      <c r="I42" s="9">
        <v>3.8868113662181365</v>
      </c>
      <c r="J42" s="9">
        <v>1.9223476184529429</v>
      </c>
      <c r="K42" s="9">
        <v>38.474047015835097</v>
      </c>
      <c r="P42" s="8" t="d">
        <v>1998-07-27</v>
      </c>
      <c r="Q42" s="9">
        <f t="shared" ref="Q42:Q64" si="10">(B42-B41)/B41</f>
        <v>-7.2993012276603722E-2</v>
      </c>
      <c r="R42" s="9">
        <f t="shared" ref="R42:R64" si="11">(C42-C41)/C41</f>
        <v>-2.7419335294671089E-2</v>
      </c>
      <c r="S42" s="9">
        <f t="shared" ref="S42:S64" si="12">(D42-D41)/D41</f>
        <v>-6.737832886057922E-2</v>
      </c>
      <c r="T42" s="9">
        <f t="shared" ref="T42:T64" si="13">(E42-E41)/E41</f>
        <v>0.12647057167858303</v>
      </c>
      <c r="U42" s="9">
        <f t="shared" ref="U42:U64" si="14">(F42-F41)/F41</f>
        <v>-4.5070081680896858E-2</v>
      </c>
      <c r="V42" s="9">
        <f t="shared" ref="V42:V64" si="15">(G42-G41)/G41</f>
        <v>-0.12594867822877967</v>
      </c>
      <c r="W42" s="9">
        <f t="shared" ref="W42:W64" si="16">(H42-H41)/H41</f>
        <v>2.9705137077841739E-3</v>
      </c>
      <c r="X42" s="9">
        <f t="shared" ref="X42:X64" si="17">(I42-I41)/I41</f>
        <v>-0.11694792170286855</v>
      </c>
      <c r="Y42" s="9">
        <f t="shared" ref="Y42:Y64" si="18">(J42-J41)/J41</f>
        <v>6.4396896668535805E-2</v>
      </c>
      <c r="Z42" s="9">
        <f t="shared" ref="Z42:Z64" si="19">(K42-K41)/K41</f>
        <v>-6.690237019783038E-2</v>
      </c>
    </row>
    <row r="43" spans="1:26" x14ac:dyDescent="0.15">
      <c r="A43" s="8" t="d">
        <v>1998-08-03</v>
      </c>
      <c r="B43" s="9">
        <v>36.540053999999998</v>
      </c>
      <c r="C43" s="9">
        <v>7.635815</v>
      </c>
      <c r="D43" s="9">
        <v>3.4602599999999999</v>
      </c>
      <c r="E43" s="9">
        <v>1.7304489999999999</v>
      </c>
      <c r="F43" s="9">
        <v>34.137787000000003</v>
      </c>
      <c r="G43" s="9">
        <v>37.058664064200968</v>
      </c>
      <c r="H43" s="9">
        <v>8.6195224636509149</v>
      </c>
      <c r="I43" s="9">
        <v>3.9246630181163633</v>
      </c>
      <c r="J43" s="9">
        <v>1.90954490877979</v>
      </c>
      <c r="K43" s="9">
        <v>38.392009812346494</v>
      </c>
      <c r="P43" s="8" t="d">
        <v>1998-08-03</v>
      </c>
      <c r="Q43" s="9">
        <f t="shared" si="10"/>
        <v>-7.1521880111037134E-2</v>
      </c>
      <c r="R43" s="9">
        <f t="shared" si="11"/>
        <v>-1.9237085142070801E-2</v>
      </c>
      <c r="S43" s="9">
        <f t="shared" si="12"/>
        <v>-4.1487986397908315E-2</v>
      </c>
      <c r="T43" s="9">
        <f t="shared" si="13"/>
        <v>-3.9163634061861907E-2</v>
      </c>
      <c r="U43" s="9">
        <f t="shared" si="14"/>
        <v>-2.507415371436255E-2</v>
      </c>
      <c r="V43" s="9">
        <f t="shared" si="15"/>
        <v>-4.6472780797650867E-2</v>
      </c>
      <c r="W43" s="9">
        <f t="shared" si="16"/>
        <v>5.0629131278215993E-3</v>
      </c>
      <c r="X43" s="9">
        <f t="shared" si="17"/>
        <v>9.7384844109521147E-3</v>
      </c>
      <c r="Y43" s="9">
        <f t="shared" si="18"/>
        <v>-6.6599347330615413E-3</v>
      </c>
      <c r="Z43" s="9">
        <f t="shared" si="19"/>
        <v>-2.1322738274670888E-3</v>
      </c>
    </row>
    <row r="44" spans="1:26" x14ac:dyDescent="0.15">
      <c r="A44" s="8" t="d">
        <v>1998-08-10</v>
      </c>
      <c r="B44" s="9">
        <v>34.990631</v>
      </c>
      <c r="C44" s="9">
        <v>7.2872070000000004</v>
      </c>
      <c r="D44" s="9">
        <v>3.4266909999999999</v>
      </c>
      <c r="E44" s="9">
        <v>1.8503559999999999</v>
      </c>
      <c r="F44" s="9">
        <v>33.311461999999999</v>
      </c>
      <c r="G44" s="9">
        <v>36.72344688798168</v>
      </c>
      <c r="H44" s="9">
        <v>8.0447988590299691</v>
      </c>
      <c r="I44" s="9">
        <v>3.7308186997538697</v>
      </c>
      <c r="J44" s="9">
        <v>2.0320449836860521</v>
      </c>
      <c r="K44" s="9">
        <v>37.027787373622402</v>
      </c>
      <c r="P44" s="8" t="d">
        <v>1998-08-10</v>
      </c>
      <c r="Q44" s="9">
        <f t="shared" si="10"/>
        <v>-4.2403412977988414E-2</v>
      </c>
      <c r="R44" s="9">
        <f t="shared" si="11"/>
        <v>-4.5654327665088743E-2</v>
      </c>
      <c r="S44" s="9">
        <f t="shared" si="12"/>
        <v>-9.7012941224069761E-3</v>
      </c>
      <c r="T44" s="9">
        <f t="shared" si="13"/>
        <v>6.9292420637649524E-2</v>
      </c>
      <c r="U44" s="9">
        <f t="shared" si="14"/>
        <v>-2.4205581925975581E-2</v>
      </c>
      <c r="V44" s="9">
        <f t="shared" si="15"/>
        <v>-9.0455817737669399E-3</v>
      </c>
      <c r="W44" s="9">
        <f t="shared" si="16"/>
        <v>-6.6676965811573966E-2</v>
      </c>
      <c r="X44" s="9">
        <f t="shared" si="17"/>
        <v>-4.9391327986046792E-2</v>
      </c>
      <c r="Y44" s="9">
        <f t="shared" si="18"/>
        <v>6.4151450087937642E-2</v>
      </c>
      <c r="Z44" s="9">
        <f t="shared" si="19"/>
        <v>-3.5534019849238811E-2</v>
      </c>
    </row>
    <row r="45" spans="1:26" x14ac:dyDescent="0.15">
      <c r="A45" s="8" t="d">
        <v>1998-08-17</v>
      </c>
      <c r="B45" s="9">
        <v>35.739531999999997</v>
      </c>
      <c r="C45" s="9">
        <v>7.695208</v>
      </c>
      <c r="D45" s="9">
        <v>3.346641</v>
      </c>
      <c r="E45" s="9">
        <v>1.8456539999999999</v>
      </c>
      <c r="F45" s="9">
        <v>33.621338000000002</v>
      </c>
      <c r="G45" s="9">
        <v>36.729470039257386</v>
      </c>
      <c r="H45" s="9">
        <v>8.3520887445085599</v>
      </c>
      <c r="I45" s="9">
        <v>3.6141112822525403</v>
      </c>
      <c r="J45" s="9">
        <v>2.0340950519306848</v>
      </c>
      <c r="K45" s="9">
        <v>36.123830477521928</v>
      </c>
      <c r="P45" s="8" t="d">
        <v>1998-08-17</v>
      </c>
      <c r="Q45" s="9">
        <f t="shared" si="10"/>
        <v>2.1402900679327461E-2</v>
      </c>
      <c r="R45" s="9">
        <f t="shared" si="11"/>
        <v>5.5988666165239932E-2</v>
      </c>
      <c r="S45" s="9">
        <f t="shared" si="12"/>
        <v>-2.3360729053188617E-2</v>
      </c>
      <c r="T45" s="9">
        <f t="shared" si="13"/>
        <v>-2.5411326252893951E-3</v>
      </c>
      <c r="U45" s="9">
        <f t="shared" si="14"/>
        <v>9.3023836660187029E-3</v>
      </c>
      <c r="V45" s="9">
        <f t="shared" si="15"/>
        <v>1.6401377828388977E-4</v>
      </c>
      <c r="W45" s="9">
        <f t="shared" si="16"/>
        <v>3.8197336050691942E-2</v>
      </c>
      <c r="X45" s="9">
        <f t="shared" si="17"/>
        <v>-3.1281985776748907E-2</v>
      </c>
      <c r="Y45" s="9">
        <f t="shared" si="18"/>
        <v>1.0088695186825901E-3</v>
      </c>
      <c r="Z45" s="9">
        <f t="shared" si="19"/>
        <v>-2.4412933102895294E-2</v>
      </c>
    </row>
    <row r="46" spans="1:26" x14ac:dyDescent="0.15">
      <c r="A46" s="8" t="d">
        <v>1998-08-24</v>
      </c>
      <c r="B46" s="9">
        <v>32.692383</v>
      </c>
      <c r="C46" s="9">
        <v>7.390498</v>
      </c>
      <c r="D46" s="9">
        <v>3.0445129999999998</v>
      </c>
      <c r="E46" s="9">
        <v>1.956159</v>
      </c>
      <c r="F46" s="9">
        <v>32.330199999999998</v>
      </c>
      <c r="G46" s="9">
        <v>32.208990898580119</v>
      </c>
      <c r="H46" s="9">
        <v>8.3932851375556705</v>
      </c>
      <c r="I46" s="9">
        <v>3.4902519839191752</v>
      </c>
      <c r="J46" s="9">
        <v>2.1185784039729234</v>
      </c>
      <c r="K46" s="9">
        <v>36.872387670846891</v>
      </c>
      <c r="P46" s="8" t="d">
        <v>1998-08-24</v>
      </c>
      <c r="Q46" s="9">
        <f t="shared" si="10"/>
        <v>-8.5259902116233577E-2</v>
      </c>
      <c r="R46" s="9">
        <f t="shared" si="11"/>
        <v>-3.9597370207536953E-2</v>
      </c>
      <c r="S46" s="9">
        <f t="shared" si="12"/>
        <v>-9.0277983207640189E-2</v>
      </c>
      <c r="T46" s="9">
        <f t="shared" si="13"/>
        <v>5.9873085637936516E-2</v>
      </c>
      <c r="U46" s="9">
        <f t="shared" si="14"/>
        <v>-3.8402338419726297E-2</v>
      </c>
      <c r="V46" s="9">
        <f t="shared" si="15"/>
        <v>-0.12307498953417147</v>
      </c>
      <c r="W46" s="9">
        <f t="shared" si="16"/>
        <v>4.9324659144931848E-3</v>
      </c>
      <c r="X46" s="9">
        <f t="shared" si="17"/>
        <v>-3.4271025062672725E-2</v>
      </c>
      <c r="Y46" s="9">
        <f t="shared" si="18"/>
        <v>4.1533630378801721E-2</v>
      </c>
      <c r="Z46" s="9">
        <f t="shared" si="19"/>
        <v>2.0721977249637275E-2</v>
      </c>
    </row>
    <row r="47" spans="1:26" x14ac:dyDescent="0.15">
      <c r="A47" s="8" t="d">
        <v>1998-08-31</v>
      </c>
      <c r="B47" s="9">
        <v>28.044174000000002</v>
      </c>
      <c r="C47" s="9">
        <v>6.9515089999999997</v>
      </c>
      <c r="D47" s="9">
        <v>2.6597529999999998</v>
      </c>
      <c r="E47" s="9">
        <v>1.8338989999999999</v>
      </c>
      <c r="F47" s="9">
        <v>30.522597999999999</v>
      </c>
      <c r="G47" s="9">
        <v>27.910882758873115</v>
      </c>
      <c r="H47" s="9">
        <v>7.7194438949734003</v>
      </c>
      <c r="I47" s="9">
        <v>2.8310659602642549</v>
      </c>
      <c r="J47" s="9">
        <v>2.0268263592349731</v>
      </c>
      <c r="K47" s="9">
        <v>33.253658112282174</v>
      </c>
      <c r="P47" s="8" t="d">
        <v>1998-08-31</v>
      </c>
      <c r="Q47" s="9">
        <f t="shared" si="10"/>
        <v>-0.14218018307200175</v>
      </c>
      <c r="R47" s="9">
        <f t="shared" si="11"/>
        <v>-5.9399109505205237E-2</v>
      </c>
      <c r="S47" s="9">
        <f t="shared" si="12"/>
        <v>-0.12637817608267726</v>
      </c>
      <c r="T47" s="9">
        <f t="shared" si="13"/>
        <v>-6.250003195036806E-2</v>
      </c>
      <c r="U47" s="9">
        <f t="shared" si="14"/>
        <v>-5.591063463882065E-2</v>
      </c>
      <c r="V47" s="9">
        <f t="shared" si="15"/>
        <v>-0.13344435885125724</v>
      </c>
      <c r="W47" s="9">
        <f t="shared" si="16"/>
        <v>-8.0283373141605094E-2</v>
      </c>
      <c r="X47" s="9">
        <f t="shared" si="17"/>
        <v>-0.18886488044187735</v>
      </c>
      <c r="Y47" s="9">
        <f t="shared" si="18"/>
        <v>-4.3308307384748994E-2</v>
      </c>
      <c r="Z47" s="9">
        <f t="shared" si="19"/>
        <v>-9.8141991532212619E-2</v>
      </c>
    </row>
    <row r="48" spans="1:26" x14ac:dyDescent="0.15">
      <c r="A48" s="8" t="d">
        <v>1998-09-07</v>
      </c>
      <c r="B48" s="9">
        <v>26.856293000000001</v>
      </c>
      <c r="C48" s="9">
        <v>7.1271050000000002</v>
      </c>
      <c r="D48" s="9">
        <v>2.5306389999999999</v>
      </c>
      <c r="E48" s="9">
        <v>1.664615</v>
      </c>
      <c r="F48" s="9">
        <v>29.799561000000001</v>
      </c>
      <c r="G48" s="9">
        <v>26.249936552144234</v>
      </c>
      <c r="H48" s="9">
        <v>8.185792469271675</v>
      </c>
      <c r="I48" s="9">
        <v>2.844781494573839</v>
      </c>
      <c r="J48" s="9">
        <v>1.8930713478391361</v>
      </c>
      <c r="K48" s="9">
        <v>32.291339461081257</v>
      </c>
      <c r="P48" s="8" t="d">
        <v>1998-09-07</v>
      </c>
      <c r="Q48" s="9">
        <f t="shared" si="10"/>
        <v>-4.2357496426887124E-2</v>
      </c>
      <c r="R48" s="9">
        <f t="shared" si="11"/>
        <v>2.5260126973870069E-2</v>
      </c>
      <c r="S48" s="9">
        <f t="shared" si="12"/>
        <v>-4.8543605364859049E-2</v>
      </c>
      <c r="T48" s="9">
        <f t="shared" si="13"/>
        <v>-9.2308245983012141E-2</v>
      </c>
      <c r="U48" s="9">
        <f t="shared" si="14"/>
        <v>-2.3688579851557787E-2</v>
      </c>
      <c r="V48" s="9">
        <f t="shared" si="15"/>
        <v>-5.9508909878561646E-2</v>
      </c>
      <c r="W48" s="9">
        <f t="shared" si="16"/>
        <v>6.0412198163904349E-2</v>
      </c>
      <c r="X48" s="9">
        <f t="shared" si="17"/>
        <v>4.8446537460059141E-3</v>
      </c>
      <c r="Y48" s="9">
        <f t="shared" si="18"/>
        <v>-6.5992338606807407E-2</v>
      </c>
      <c r="Z48" s="9">
        <f t="shared" si="19"/>
        <v>-2.893873052858165E-2</v>
      </c>
    </row>
    <row r="49" spans="1:26" x14ac:dyDescent="0.15">
      <c r="A49" s="8" t="d">
        <v>1998-09-14</v>
      </c>
      <c r="B49" s="9">
        <v>26.081589000000001</v>
      </c>
      <c r="C49" s="9">
        <v>6.5641670000000003</v>
      </c>
      <c r="D49" s="9">
        <v>2.685575</v>
      </c>
      <c r="E49" s="9">
        <v>1.8174399999999999</v>
      </c>
      <c r="F49" s="9">
        <v>28.921585</v>
      </c>
      <c r="G49" s="9">
        <v>26.032701874123909</v>
      </c>
      <c r="H49" s="9">
        <v>7.1021098889616514</v>
      </c>
      <c r="I49" s="9">
        <v>2.9953583020811112</v>
      </c>
      <c r="J49" s="9">
        <v>1.9650668677594654</v>
      </c>
      <c r="K49" s="9">
        <v>31.569001523140614</v>
      </c>
      <c r="P49" s="8" t="d">
        <v>1998-09-14</v>
      </c>
      <c r="Q49" s="9">
        <f t="shared" si="10"/>
        <v>-2.8846274502590502E-2</v>
      </c>
      <c r="R49" s="9">
        <f t="shared" si="11"/>
        <v>-7.8985506738009317E-2</v>
      </c>
      <c r="S49" s="9">
        <f t="shared" si="12"/>
        <v>6.1224062381082481E-2</v>
      </c>
      <c r="T49" s="9">
        <f t="shared" si="13"/>
        <v>9.1808015667286427E-2</v>
      </c>
      <c r="U49" s="9">
        <f t="shared" si="14"/>
        <v>-2.9462715910479362E-2</v>
      </c>
      <c r="V49" s="9">
        <f t="shared" si="15"/>
        <v>-8.2756267844228647E-3</v>
      </c>
      <c r="W49" s="9">
        <f t="shared" si="16"/>
        <v>-0.13238578725004538</v>
      </c>
      <c r="X49" s="9">
        <f t="shared" si="17"/>
        <v>5.2930886886913359E-2</v>
      </c>
      <c r="Y49" s="9">
        <f t="shared" si="18"/>
        <v>3.8031065232966114E-2</v>
      </c>
      <c r="Z49" s="9">
        <f t="shared" si="19"/>
        <v>-2.2369401517432649E-2</v>
      </c>
    </row>
    <row r="50" spans="1:26" x14ac:dyDescent="0.15">
      <c r="A50" s="8" t="d">
        <v>1998-09-21</v>
      </c>
      <c r="B50" s="9">
        <v>23.886612</v>
      </c>
      <c r="C50" s="9">
        <v>5.7584939999999998</v>
      </c>
      <c r="D50" s="9">
        <v>2.3421319999999999</v>
      </c>
      <c r="E50" s="9">
        <v>1.624646</v>
      </c>
      <c r="F50" s="9">
        <v>25.564606000000001</v>
      </c>
      <c r="G50" s="9">
        <v>23.571617461363708</v>
      </c>
      <c r="H50" s="9">
        <v>6.3091705307892383</v>
      </c>
      <c r="I50" s="9">
        <v>2.6163469456451729</v>
      </c>
      <c r="J50" s="9">
        <v>1.740238526093429</v>
      </c>
      <c r="K50" s="9">
        <v>28.831729976099105</v>
      </c>
      <c r="P50" s="8" t="d">
        <v>1998-09-21</v>
      </c>
      <c r="Q50" s="9">
        <f t="shared" si="10"/>
        <v>-8.4158100950061029E-2</v>
      </c>
      <c r="R50" s="9">
        <f t="shared" si="11"/>
        <v>-0.12273804124727486</v>
      </c>
      <c r="S50" s="9">
        <f t="shared" si="12"/>
        <v>-0.1278843450657681</v>
      </c>
      <c r="T50" s="9">
        <f t="shared" si="13"/>
        <v>-0.10607998063209785</v>
      </c>
      <c r="U50" s="9">
        <f t="shared" si="14"/>
        <v>-0.11607175056277168</v>
      </c>
      <c r="V50" s="9">
        <f t="shared" si="15"/>
        <v>-9.4538186034638205E-2</v>
      </c>
      <c r="W50" s="9">
        <f t="shared" si="16"/>
        <v>-0.11164842146484207</v>
      </c>
      <c r="X50" s="9">
        <f t="shared" si="17"/>
        <v>-0.1265328946365479</v>
      </c>
      <c r="Y50" s="9">
        <f t="shared" si="18"/>
        <v>-0.11441256547283894</v>
      </c>
      <c r="Z50" s="9">
        <f t="shared" si="19"/>
        <v>-8.6707574360089981E-2</v>
      </c>
    </row>
    <row r="51" spans="1:26" x14ac:dyDescent="0.15">
      <c r="A51" s="8" t="d">
        <v>1998-09-28</v>
      </c>
      <c r="B51" s="9">
        <v>22.802032000000001</v>
      </c>
      <c r="C51" s="9">
        <v>6.2052290000000001</v>
      </c>
      <c r="D51" s="9">
        <v>2.5073979999999998</v>
      </c>
      <c r="E51" s="9">
        <v>1.610538</v>
      </c>
      <c r="F51" s="9">
        <v>28.301833999999999</v>
      </c>
      <c r="G51" s="9">
        <v>22.829684208237506</v>
      </c>
      <c r="H51" s="9">
        <v>7.040781256127211</v>
      </c>
      <c r="I51" s="9">
        <v>2.8314460096752239</v>
      </c>
      <c r="J51" s="9">
        <v>1.762925515276822</v>
      </c>
      <c r="K51" s="9">
        <v>30.735259224116842</v>
      </c>
      <c r="P51" s="8" t="d">
        <v>1998-09-28</v>
      </c>
      <c r="Q51" s="9">
        <f t="shared" si="10"/>
        <v>-4.540535091372519E-2</v>
      </c>
      <c r="R51" s="9">
        <f t="shared" si="11"/>
        <v>7.7578443252697721E-2</v>
      </c>
      <c r="S51" s="9">
        <f t="shared" si="12"/>
        <v>7.0562205716842574E-2</v>
      </c>
      <c r="T51" s="9">
        <f t="shared" si="13"/>
        <v>-8.6837378727427448E-3</v>
      </c>
      <c r="U51" s="9">
        <f t="shared" si="14"/>
        <v>0.10707100277626019</v>
      </c>
      <c r="V51" s="9">
        <f t="shared" si="15"/>
        <v>-3.1475703962288826E-2</v>
      </c>
      <c r="W51" s="9">
        <f t="shared" si="16"/>
        <v>0.11595989072852857</v>
      </c>
      <c r="X51" s="9">
        <f t="shared" si="17"/>
        <v>8.221350933142739E-2</v>
      </c>
      <c r="Y51" s="9">
        <f t="shared" si="18"/>
        <v>1.3036712406500849E-2</v>
      </c>
      <c r="Z51" s="9">
        <f t="shared" si="19"/>
        <v>6.6022026759952404E-2</v>
      </c>
    </row>
    <row r="52" spans="1:26" x14ac:dyDescent="0.15">
      <c r="A52" s="8" t="d">
        <v>1998-10-05</v>
      </c>
      <c r="B52" s="9">
        <v>21.071853999999998</v>
      </c>
      <c r="C52" s="9">
        <v>5.3453280000000003</v>
      </c>
      <c r="D52" s="9">
        <v>2.1691189999999998</v>
      </c>
      <c r="E52" s="9">
        <v>1.398935</v>
      </c>
      <c r="F52" s="9">
        <v>25.616257000000001</v>
      </c>
      <c r="G52" s="9">
        <v>21.685992136263639</v>
      </c>
      <c r="H52" s="9">
        <v>5.8593935573820524</v>
      </c>
      <c r="I52" s="9">
        <v>2.4367358523358029</v>
      </c>
      <c r="J52" s="9">
        <v>1.5276560961970655</v>
      </c>
      <c r="K52" s="9">
        <v>28.903260891651353</v>
      </c>
      <c r="P52" s="8" t="d">
        <v>1998-10-05</v>
      </c>
      <c r="Q52" s="9">
        <f t="shared" si="10"/>
        <v>-7.5878237518480898E-2</v>
      </c>
      <c r="R52" s="9">
        <f t="shared" si="11"/>
        <v>-0.13857683576222565</v>
      </c>
      <c r="S52" s="9">
        <f t="shared" si="12"/>
        <v>-0.13491236732261891</v>
      </c>
      <c r="T52" s="9">
        <f t="shared" si="13"/>
        <v>-0.13138653046373322</v>
      </c>
      <c r="U52" s="9">
        <f t="shared" si="14"/>
        <v>-9.4890564335865957E-2</v>
      </c>
      <c r="V52" s="9">
        <f t="shared" si="15"/>
        <v>-5.0096710122744255E-2</v>
      </c>
      <c r="W52" s="9">
        <f t="shared" si="16"/>
        <v>-0.16779213211844365</v>
      </c>
      <c r="X52" s="9">
        <f t="shared" si="17"/>
        <v>-0.13940232516907342</v>
      </c>
      <c r="Y52" s="9">
        <f t="shared" si="18"/>
        <v>-0.13345397581520249</v>
      </c>
      <c r="Z52" s="9">
        <f t="shared" si="19"/>
        <v>-5.9605755042013306E-2</v>
      </c>
    </row>
    <row r="53" spans="1:26" x14ac:dyDescent="0.15">
      <c r="A53" s="8" t="d">
        <v>1998-10-12</v>
      </c>
      <c r="B53" s="9">
        <v>23.034438999999999</v>
      </c>
      <c r="C53" s="9">
        <v>4.8546940000000003</v>
      </c>
      <c r="D53" s="9">
        <v>2.393777</v>
      </c>
      <c r="E53" s="9">
        <v>1.4224460000000001</v>
      </c>
      <c r="F53" s="9">
        <v>26.623352000000001</v>
      </c>
      <c r="G53" s="9">
        <v>22.22890553934673</v>
      </c>
      <c r="H53" s="9">
        <v>5.3662909931725533</v>
      </c>
      <c r="I53" s="9">
        <v>2.5240157446546188</v>
      </c>
      <c r="J53" s="9">
        <v>1.5193959804191657</v>
      </c>
      <c r="K53" s="9">
        <v>28.464197479840326</v>
      </c>
      <c r="P53" s="8" t="d">
        <v>1998-10-12</v>
      </c>
      <c r="Q53" s="9">
        <f t="shared" si="10"/>
        <v>9.3137746683324626E-2</v>
      </c>
      <c r="R53" s="9">
        <f t="shared" si="11"/>
        <v>-9.1787445036113774E-2</v>
      </c>
      <c r="S53" s="9">
        <f t="shared" si="12"/>
        <v>0.10357108116244441</v>
      </c>
      <c r="T53" s="9">
        <f t="shared" si="13"/>
        <v>1.6806356263872203E-2</v>
      </c>
      <c r="U53" s="9">
        <f t="shared" si="14"/>
        <v>3.931468207865027E-2</v>
      </c>
      <c r="V53" s="9">
        <f t="shared" si="15"/>
        <v>2.5035211655141339E-2</v>
      </c>
      <c r="W53" s="9">
        <f t="shared" si="16"/>
        <v>-8.4155904426023026E-2</v>
      </c>
      <c r="X53" s="9">
        <f t="shared" si="17"/>
        <v>3.5818364241307153E-2</v>
      </c>
      <c r="Y53" s="9">
        <f t="shared" si="18"/>
        <v>-5.4070518871770501E-3</v>
      </c>
      <c r="Z53" s="9">
        <f t="shared" si="19"/>
        <v>-1.5190791566976777E-2</v>
      </c>
    </row>
    <row r="54" spans="1:26" x14ac:dyDescent="0.15">
      <c r="A54" s="8" t="d">
        <v>1998-10-19</v>
      </c>
      <c r="B54" s="9">
        <v>23.473434000000001</v>
      </c>
      <c r="C54" s="9">
        <v>5.8876090000000003</v>
      </c>
      <c r="D54" s="9">
        <v>2.4738280000000001</v>
      </c>
      <c r="E54" s="9">
        <v>1.75631</v>
      </c>
      <c r="F54" s="9">
        <v>29.076523000000002</v>
      </c>
      <c r="G54" s="9">
        <v>24.490320202442813</v>
      </c>
      <c r="H54" s="9">
        <v>6.3256290405120454</v>
      </c>
      <c r="I54" s="9">
        <v>2.7886257048404759</v>
      </c>
      <c r="J54" s="9">
        <v>1.8448063041323777</v>
      </c>
      <c r="K54" s="9">
        <v>31.78883849777549</v>
      </c>
      <c r="P54" s="8" t="d">
        <v>1998-10-19</v>
      </c>
      <c r="Q54" s="9">
        <f>(B54-B53)/B53</f>
        <v>1.9058202372543218E-2</v>
      </c>
      <c r="R54" s="9">
        <f t="shared" si="11"/>
        <v>0.21276624232134919</v>
      </c>
      <c r="S54" s="9">
        <f t="shared" si="12"/>
        <v>3.3441293821437873E-2</v>
      </c>
      <c r="T54" s="9">
        <f t="shared" si="13"/>
        <v>0.23471119466046508</v>
      </c>
      <c r="U54" s="9">
        <f t="shared" si="14"/>
        <v>9.2143581319136719E-2</v>
      </c>
      <c r="V54" s="9">
        <f t="shared" si="15"/>
        <v>0.10173306369462139</v>
      </c>
      <c r="W54" s="9">
        <f t="shared" si="16"/>
        <v>0.1787711565697877</v>
      </c>
      <c r="X54" s="9">
        <f t="shared" si="17"/>
        <v>0.10483688968511796</v>
      </c>
      <c r="Y54" s="9">
        <f t="shared" si="18"/>
        <v>0.21417084677520268</v>
      </c>
      <c r="Z54" s="9">
        <f t="shared" si="19"/>
        <v>0.11680079933009986</v>
      </c>
    </row>
    <row r="55" spans="1:26" x14ac:dyDescent="0.15">
      <c r="A55" s="8" t="d">
        <v>1998-10-26</v>
      </c>
      <c r="B55" s="9">
        <v>25.126128999999999</v>
      </c>
      <c r="C55" s="9">
        <v>6.4040650000000001</v>
      </c>
      <c r="D55" s="9">
        <v>2.582284</v>
      </c>
      <c r="E55" s="9">
        <v>1.8597600000000001</v>
      </c>
      <c r="F55" s="9">
        <v>29.747910000000001</v>
      </c>
      <c r="G55" s="9">
        <v>25.127093976918097</v>
      </c>
      <c r="H55" s="9">
        <v>7.1152649550917655</v>
      </c>
      <c r="I55" s="9">
        <v>2.7422604336873952</v>
      </c>
      <c r="J55" s="9">
        <v>2.0505129305841487</v>
      </c>
      <c r="K55" s="9">
        <v>32.306382461825244</v>
      </c>
      <c r="P55" s="8" t="d">
        <v>1998-10-26</v>
      </c>
      <c r="Q55" s="9">
        <f t="shared" si="10"/>
        <v>7.0407039719880687E-2</v>
      </c>
      <c r="R55" s="9">
        <f t="shared" si="11"/>
        <v>8.771914031655291E-2</v>
      </c>
      <c r="S55" s="9">
        <f t="shared" si="12"/>
        <v>4.384136649758992E-2</v>
      </c>
      <c r="T55" s="9">
        <f t="shared" si="13"/>
        <v>5.890190228376542E-2</v>
      </c>
      <c r="U55" s="9">
        <f t="shared" si="14"/>
        <v>2.3090346806597172E-2</v>
      </c>
      <c r="V55" s="9">
        <f t="shared" si="15"/>
        <v>2.6001039153900816E-2</v>
      </c>
      <c r="W55" s="9">
        <f t="shared" si="16"/>
        <v>0.1248312080146579</v>
      </c>
      <c r="X55" s="9">
        <f t="shared" si="17"/>
        <v>-1.6626566653459497E-2</v>
      </c>
      <c r="Y55" s="9">
        <f t="shared" si="18"/>
        <v>0.11150581282760523</v>
      </c>
      <c r="Z55" s="9">
        <f t="shared" si="19"/>
        <v>1.6280681789803998E-2</v>
      </c>
    </row>
    <row r="56" spans="1:26" x14ac:dyDescent="0.15">
      <c r="A56" s="8" t="d">
        <v>1998-11-02</v>
      </c>
      <c r="B56" s="9">
        <v>24.971191000000001</v>
      </c>
      <c r="C56" s="9">
        <v>6.2413809999999996</v>
      </c>
      <c r="D56" s="9">
        <v>2.8844110000000001</v>
      </c>
      <c r="E56" s="9">
        <v>1.9255930000000001</v>
      </c>
      <c r="F56" s="9">
        <v>30.625885</v>
      </c>
      <c r="G56" s="9">
        <v>24.210506576508191</v>
      </c>
      <c r="H56" s="9">
        <v>6.6009081599668527</v>
      </c>
      <c r="I56" s="9">
        <v>3.2719059540486759</v>
      </c>
      <c r="J56" s="9">
        <v>2.166718003867361</v>
      </c>
      <c r="K56" s="9">
        <v>32.774687658615427</v>
      </c>
      <c r="P56" s="8" t="d">
        <v>1998-11-02</v>
      </c>
      <c r="Q56" s="9">
        <f t="shared" si="10"/>
        <v>-6.1664094775601055E-3</v>
      </c>
      <c r="R56" s="9">
        <f t="shared" si="11"/>
        <v>-2.5403239973360747E-2</v>
      </c>
      <c r="S56" s="9">
        <f t="shared" si="12"/>
        <v>0.11699991170607107</v>
      </c>
      <c r="T56" s="9">
        <f t="shared" si="13"/>
        <v>3.5398653589710512E-2</v>
      </c>
      <c r="U56" s="9">
        <f t="shared" si="14"/>
        <v>2.951383811501377E-2</v>
      </c>
      <c r="V56" s="9">
        <f t="shared" si="15"/>
        <v>-3.6478050396591376E-2</v>
      </c>
      <c r="W56" s="9">
        <f t="shared" si="16"/>
        <v>-7.2289197713829786E-2</v>
      </c>
      <c r="X56" s="9">
        <f t="shared" si="17"/>
        <v>0.19314194737116561</v>
      </c>
      <c r="Y56" s="9">
        <f t="shared" si="18"/>
        <v>5.6671221892810916E-2</v>
      </c>
      <c r="Z56" s="9">
        <f t="shared" si="19"/>
        <v>1.449574855196353E-2</v>
      </c>
    </row>
    <row r="57" spans="1:26" x14ac:dyDescent="0.15">
      <c r="A57" s="8" t="d">
        <v>1998-11-09</v>
      </c>
      <c r="B57" s="9">
        <v>24.816254000000001</v>
      </c>
      <c r="C57" s="9">
        <v>5.9831519999999996</v>
      </c>
      <c r="D57" s="9">
        <v>2.8353480000000002</v>
      </c>
      <c r="E57" s="9">
        <v>1.8738680000000001</v>
      </c>
      <c r="F57" s="9">
        <v>30.212723</v>
      </c>
      <c r="G57" s="9">
        <v>24.25618077388323</v>
      </c>
      <c r="H57" s="9">
        <v>6.8676796990054809</v>
      </c>
      <c r="I57" s="9">
        <v>3.2034743902276621</v>
      </c>
      <c r="J57" s="9">
        <v>2.0298894320538139</v>
      </c>
      <c r="K57" s="9">
        <v>34.351048200863403</v>
      </c>
      <c r="P57" s="8" t="d">
        <v>1998-11-09</v>
      </c>
      <c r="Q57" s="9">
        <f t="shared" si="10"/>
        <v>-6.2046299673892335E-3</v>
      </c>
      <c r="R57" s="9">
        <f t="shared" si="11"/>
        <v>-4.1373695981706621E-2</v>
      </c>
      <c r="S57" s="9">
        <f t="shared" si="12"/>
        <v>-1.7009711861451039E-2</v>
      </c>
      <c r="T57" s="9">
        <f t="shared" si="13"/>
        <v>-2.6861855023361643E-2</v>
      </c>
      <c r="U57" s="9">
        <f t="shared" si="14"/>
        <v>-1.3490614230413254E-2</v>
      </c>
      <c r="V57" s="9">
        <f t="shared" si="15"/>
        <v>1.8865444731898883E-3</v>
      </c>
      <c r="W57" s="9">
        <f t="shared" si="16"/>
        <v>4.0414369140377181E-2</v>
      </c>
      <c r="X57" s="9">
        <f t="shared" si="17"/>
        <v>-2.0914893270797152E-2</v>
      </c>
      <c r="Y57" s="9">
        <f t="shared" si="18"/>
        <v>-6.3150152243772698E-2</v>
      </c>
      <c r="Z57" s="9">
        <f t="shared" si="19"/>
        <v>4.809688985193427E-2</v>
      </c>
    </row>
    <row r="58" spans="1:26" x14ac:dyDescent="0.15">
      <c r="A58" s="8" t="d">
        <v>1998-11-16</v>
      </c>
      <c r="B58" s="9">
        <v>24.997008999999998</v>
      </c>
      <c r="C58" s="9">
        <v>6.6029010000000001</v>
      </c>
      <c r="D58" s="9">
        <v>2.7010689999999999</v>
      </c>
      <c r="E58" s="9">
        <v>1.956159</v>
      </c>
      <c r="F58" s="9">
        <v>31.607147000000001</v>
      </c>
      <c r="G58" s="9">
        <v>25.531388466683065</v>
      </c>
      <c r="H58" s="9">
        <v>7.0925834056050778</v>
      </c>
      <c r="I58" s="9">
        <v>2.9397952365632882</v>
      </c>
      <c r="J58" s="9">
        <v>2.1251209394722537</v>
      </c>
      <c r="K58" s="9">
        <v>33.66751904402178</v>
      </c>
      <c r="P58" s="8" t="d">
        <v>1998-11-16</v>
      </c>
      <c r="Q58" s="9">
        <f t="shared" si="10"/>
        <v>7.2837342815719802E-3</v>
      </c>
      <c r="R58" s="9">
        <f t="shared" si="11"/>
        <v>0.1035823592648157</v>
      </c>
      <c r="S58" s="9">
        <f t="shared" si="12"/>
        <v>-4.735891326214639E-2</v>
      </c>
      <c r="T58" s="9">
        <f t="shared" si="13"/>
        <v>4.3915046310625878E-2</v>
      </c>
      <c r="U58" s="9">
        <f t="shared" si="14"/>
        <v>4.6153536045062893E-2</v>
      </c>
      <c r="V58" s="9">
        <f t="shared" si="15"/>
        <v>5.2572484707603215E-2</v>
      </c>
      <c r="W58" s="9">
        <f t="shared" si="16"/>
        <v>3.2748135681424623E-2</v>
      </c>
      <c r="X58" s="9">
        <f t="shared" si="17"/>
        <v>-8.2310367290195488E-2</v>
      </c>
      <c r="Y58" s="9">
        <f t="shared" si="18"/>
        <v>4.6914627917485074E-2</v>
      </c>
      <c r="Z58" s="9">
        <f t="shared" si="19"/>
        <v>-1.9898349326773736E-2</v>
      </c>
    </row>
    <row r="59" spans="1:26" x14ac:dyDescent="0.15">
      <c r="A59" s="8" t="d">
        <v>1998-11-23</v>
      </c>
      <c r="B59" s="9">
        <v>25.461838</v>
      </c>
      <c r="C59" s="9">
        <v>7.2303959999999998</v>
      </c>
      <c r="D59" s="9">
        <v>2.9179810000000002</v>
      </c>
      <c r="E59" s="9">
        <v>1.977319</v>
      </c>
      <c r="F59" s="9">
        <v>32.485137999999999</v>
      </c>
      <c r="G59" s="9">
        <v>24.983372706474039</v>
      </c>
      <c r="H59" s="9">
        <v>7.6762051139875096</v>
      </c>
      <c r="I59" s="9">
        <v>3.299899628844301</v>
      </c>
      <c r="J59" s="9">
        <v>2.2447063521656618</v>
      </c>
      <c r="K59" s="9">
        <v>35.712440826945517</v>
      </c>
      <c r="P59" s="8" t="d">
        <v>1998-11-23</v>
      </c>
      <c r="Q59" s="9">
        <f t="shared" si="10"/>
        <v>1.859538475183178E-2</v>
      </c>
      <c r="R59" s="9">
        <f t="shared" si="11"/>
        <v>9.5033228576348439E-2</v>
      </c>
      <c r="S59" s="9">
        <f t="shared" si="12"/>
        <v>8.0305982557276473E-2</v>
      </c>
      <c r="T59" s="9">
        <f t="shared" si="13"/>
        <v>1.0817116604529626E-2</v>
      </c>
      <c r="U59" s="9">
        <f t="shared" si="14"/>
        <v>2.7778242686693547E-2</v>
      </c>
      <c r="V59" s="9">
        <f t="shared" si="15"/>
        <v>-2.146439316937869E-2</v>
      </c>
      <c r="W59" s="9">
        <f t="shared" si="16"/>
        <v>8.2286196017266611E-2</v>
      </c>
      <c r="X59" s="9">
        <f t="shared" si="17"/>
        <v>0.12249301849403156</v>
      </c>
      <c r="Y59" s="9">
        <f t="shared" si="18"/>
        <v>5.6272285718998026E-2</v>
      </c>
      <c r="Z59" s="9">
        <f t="shared" si="19"/>
        <v>6.0738713186733795E-2</v>
      </c>
    </row>
    <row r="60" spans="1:26" x14ac:dyDescent="0.15">
      <c r="A60" s="8" t="d">
        <v>1998-11-30</v>
      </c>
      <c r="B60" s="9">
        <v>26.598068000000001</v>
      </c>
      <c r="C60" s="9">
        <v>7.0263960000000001</v>
      </c>
      <c r="D60" s="9">
        <v>3.0470950000000001</v>
      </c>
      <c r="E60" s="9">
        <v>2.0690140000000001</v>
      </c>
      <c r="F60" s="9">
        <v>32.381836</v>
      </c>
      <c r="G60" s="9">
        <v>25.724437451566661</v>
      </c>
      <c r="H60" s="9">
        <v>7.8174201142163948</v>
      </c>
      <c r="I60" s="9">
        <v>3.4841708451121791</v>
      </c>
      <c r="J60" s="9">
        <v>2.2269596902529818</v>
      </c>
      <c r="K60" s="9">
        <v>37.210903853540366</v>
      </c>
      <c r="P60" s="8" t="d">
        <v>1998-11-30</v>
      </c>
      <c r="Q60" s="9">
        <f t="shared" si="10"/>
        <v>4.4624822449974004E-2</v>
      </c>
      <c r="R60" s="9">
        <f t="shared" si="11"/>
        <v>-2.82142222915591E-2</v>
      </c>
      <c r="S60" s="9">
        <f t="shared" si="12"/>
        <v>4.4247717856970264E-2</v>
      </c>
      <c r="T60" s="9">
        <f t="shared" si="13"/>
        <v>4.637339751451338E-2</v>
      </c>
      <c r="U60" s="9">
        <f t="shared" si="14"/>
        <v>-3.17997725606089E-3</v>
      </c>
      <c r="V60" s="9">
        <f t="shared" si="15"/>
        <v>2.9662317966404391E-2</v>
      </c>
      <c r="W60" s="9">
        <f t="shared" si="16"/>
        <v>1.8396459986662492E-2</v>
      </c>
      <c r="X60" s="9">
        <f t="shared" si="17"/>
        <v>5.5841460951469621E-2</v>
      </c>
      <c r="Y60" s="9">
        <f t="shared" si="18"/>
        <v>-7.9060060107899212E-3</v>
      </c>
      <c r="Z60" s="9">
        <f t="shared" si="19"/>
        <v>4.1959132221067279E-2</v>
      </c>
    </row>
    <row r="61" spans="1:26" x14ac:dyDescent="0.15">
      <c r="A61" s="8" t="d">
        <v>1998-12-07</v>
      </c>
      <c r="B61" s="9">
        <v>26.494765999999998</v>
      </c>
      <c r="C61" s="9">
        <v>6.9515089999999997</v>
      </c>
      <c r="D61" s="9">
        <v>3.0057779999999998</v>
      </c>
      <c r="E61" s="9">
        <v>2.132495</v>
      </c>
      <c r="F61" s="9">
        <v>32.846648999999999</v>
      </c>
      <c r="G61" s="9">
        <v>27.675016386557651</v>
      </c>
      <c r="H61" s="9">
        <v>7.8776148342458105</v>
      </c>
      <c r="I61" s="9">
        <v>3.2454406636629258</v>
      </c>
      <c r="J61" s="9">
        <v>2.3584475339393025</v>
      </c>
      <c r="K61" s="9">
        <v>37.519168432890737</v>
      </c>
      <c r="P61" s="8" t="d">
        <v>1998-12-07</v>
      </c>
      <c r="Q61" s="9">
        <f t="shared" si="10"/>
        <v>-3.88381592226935E-3</v>
      </c>
      <c r="R61" s="9">
        <f t="shared" si="11"/>
        <v>-1.0657953238046983E-2</v>
      </c>
      <c r="S61" s="9">
        <f t="shared" si="12"/>
        <v>-1.3559472218621431E-2</v>
      </c>
      <c r="T61" s="9">
        <f t="shared" si="13"/>
        <v>3.0681764357321843E-2</v>
      </c>
      <c r="U61" s="9">
        <f t="shared" si="14"/>
        <v>1.4354127418840595E-2</v>
      </c>
      <c r="V61" s="9">
        <f t="shared" si="15"/>
        <v>7.5825912176446686E-2</v>
      </c>
      <c r="W61" s="9">
        <f t="shared" si="16"/>
        <v>7.7000748520536103E-3</v>
      </c>
      <c r="X61" s="9">
        <f t="shared" si="17"/>
        <v>-6.8518506141614574E-2</v>
      </c>
      <c r="Y61" s="9">
        <f t="shared" si="18"/>
        <v>5.9043656812388795E-2</v>
      </c>
      <c r="Z61" s="9">
        <f t="shared" si="19"/>
        <v>8.2842540069351812E-3</v>
      </c>
    </row>
    <row r="62" spans="1:26" x14ac:dyDescent="0.15">
      <c r="A62" s="8" t="d">
        <v>1998-12-14</v>
      </c>
      <c r="B62" s="9">
        <v>26.133240000000001</v>
      </c>
      <c r="C62" s="9">
        <v>6.9076110000000002</v>
      </c>
      <c r="D62" s="9">
        <v>2.78112</v>
      </c>
      <c r="E62" s="9">
        <v>2.2524030000000002</v>
      </c>
      <c r="F62" s="9">
        <v>32.175261999999996</v>
      </c>
      <c r="G62" s="9">
        <v>26.238243023552634</v>
      </c>
      <c r="H62" s="9">
        <v>7.7928673883961075</v>
      </c>
      <c r="I62" s="9">
        <v>2.9582997431968026</v>
      </c>
      <c r="J62" s="9">
        <v>2.3807571210112228</v>
      </c>
      <c r="K62" s="9">
        <v>35.313198933529939</v>
      </c>
      <c r="P62" s="8" t="d">
        <v>1998-12-14</v>
      </c>
      <c r="Q62" s="9">
        <f t="shared" si="10"/>
        <v>-1.3645185618925557E-2</v>
      </c>
      <c r="R62" s="9">
        <f t="shared" si="11"/>
        <v>-6.3148878898091837E-3</v>
      </c>
      <c r="S62" s="9">
        <f t="shared" si="12"/>
        <v>-7.4742046817828797E-2</v>
      </c>
      <c r="T62" s="9">
        <f t="shared" si="13"/>
        <v>5.6228971228537525E-2</v>
      </c>
      <c r="U62" s="9">
        <f t="shared" si="14"/>
        <v>-2.0440045497487517E-2</v>
      </c>
      <c r="V62" s="9">
        <f t="shared" si="15"/>
        <v>-5.1915899269454037E-2</v>
      </c>
      <c r="W62" s="9">
        <f t="shared" si="16"/>
        <v>-1.0758008309988239E-2</v>
      </c>
      <c r="X62" s="9">
        <f t="shared" si="17"/>
        <v>-8.8475171856029336E-2</v>
      </c>
      <c r="Y62" s="9">
        <f t="shared" si="18"/>
        <v>9.4594375116993749E-3</v>
      </c>
      <c r="Z62" s="9">
        <f t="shared" si="19"/>
        <v>-5.8795799360706523E-2</v>
      </c>
    </row>
    <row r="63" spans="1:26" x14ac:dyDescent="0.15">
      <c r="A63" s="8" t="d">
        <v>1998-12-21</v>
      </c>
      <c r="B63" s="9">
        <v>26.933762000000002</v>
      </c>
      <c r="C63" s="9">
        <v>7.2303959999999998</v>
      </c>
      <c r="D63" s="9">
        <v>3.191703</v>
      </c>
      <c r="E63" s="9">
        <v>2.3511510000000002</v>
      </c>
      <c r="F63" s="9">
        <v>34.396026999999997</v>
      </c>
      <c r="G63" s="9">
        <v>27.089910304885034</v>
      </c>
      <c r="H63" s="9">
        <v>8.2644513446466004</v>
      </c>
      <c r="I63" s="9">
        <v>3.3525895962442038</v>
      </c>
      <c r="J63" s="9">
        <v>2.6595528148436234</v>
      </c>
      <c r="K63" s="9">
        <v>39.356625119998533</v>
      </c>
      <c r="P63" s="8" t="d">
        <v>1998-12-21</v>
      </c>
      <c r="Q63" s="9">
        <f t="shared" si="10"/>
        <v>3.063232878892938E-2</v>
      </c>
      <c r="R63" s="9">
        <f t="shared" si="11"/>
        <v>4.6728890784382568E-2</v>
      </c>
      <c r="S63" s="9">
        <f t="shared" si="12"/>
        <v>0.14763224887814977</v>
      </c>
      <c r="T63" s="9">
        <f t="shared" si="13"/>
        <v>4.3841177622299408E-2</v>
      </c>
      <c r="U63" s="9">
        <f t="shared" si="14"/>
        <v>6.9020883186592247E-2</v>
      </c>
      <c r="V63" s="9">
        <f t="shared" si="15"/>
        <v>3.2459005756136375E-2</v>
      </c>
      <c r="W63" s="9">
        <f t="shared" si="16"/>
        <v>6.0514818583041759E-2</v>
      </c>
      <c r="X63" s="9">
        <f t="shared" si="17"/>
        <v>0.13328259043193613</v>
      </c>
      <c r="Y63" s="9">
        <f t="shared" si="18"/>
        <v>0.11710379499525871</v>
      </c>
      <c r="Z63" s="9">
        <f t="shared" si="19"/>
        <v>0.11450183808268227</v>
      </c>
    </row>
    <row r="64" spans="1:26" x14ac:dyDescent="0.15">
      <c r="A64" s="18" t="d">
        <v>1998-12-28</v>
      </c>
      <c r="B64" s="19">
        <v>28.870514</v>
      </c>
      <c r="C64" s="19">
        <v>7.4757129999999998</v>
      </c>
      <c r="D64" s="19">
        <v>3.4912480000000001</v>
      </c>
      <c r="E64" s="19">
        <v>2.6332909999999998</v>
      </c>
      <c r="F64" s="19">
        <v>35.480575999999999</v>
      </c>
      <c r="G64" s="19">
        <v>29.398899062444116</v>
      </c>
      <c r="H64" s="19">
        <v>8.0109901658935705</v>
      </c>
      <c r="I64" s="19">
        <v>3.8862305633976089</v>
      </c>
      <c r="J64" s="19">
        <v>2.9067220543065759</v>
      </c>
      <c r="K64" s="19">
        <v>39.035134261664091</v>
      </c>
      <c r="P64" s="8" t="d">
        <v>1998-12-28</v>
      </c>
      <c r="Q64" s="19">
        <f t="shared" si="10"/>
        <v>7.1907964435120444E-2</v>
      </c>
      <c r="R64" s="19">
        <f t="shared" si="11"/>
        <v>3.3928570440678492E-2</v>
      </c>
      <c r="S64" s="19">
        <f t="shared" si="12"/>
        <v>9.3851150937289643E-2</v>
      </c>
      <c r="T64" s="19">
        <f t="shared" si="13"/>
        <v>0.12000079960836185</v>
      </c>
      <c r="U64" s="19">
        <f t="shared" si="14"/>
        <v>3.1531228882917282E-2</v>
      </c>
      <c r="V64" s="19">
        <f t="shared" si="15"/>
        <v>8.5234271046763455E-2</v>
      </c>
      <c r="W64" s="19">
        <f t="shared" si="16"/>
        <v>-3.0668845175936869E-2</v>
      </c>
      <c r="X64" s="19">
        <f t="shared" si="17"/>
        <v>0.15917276834338015</v>
      </c>
      <c r="Y64" s="19">
        <f t="shared" si="18"/>
        <v>9.2936390690735587E-2</v>
      </c>
      <c r="Z64" s="19">
        <f t="shared" si="19"/>
        <v>-8.168659211866245E-3</v>
      </c>
    </row>
    <row r="65" spans="14:23" x14ac:dyDescent="0.15">
      <c r="N65" s="12"/>
      <c r="O65" s="12"/>
      <c r="P65" s="12"/>
      <c r="Q65" s="12"/>
      <c r="R65" s="12"/>
      <c r="S65" s="12"/>
      <c r="T65" s="12"/>
      <c r="U65" s="12"/>
      <c r="V65" s="12"/>
      <c r="W65" s="12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6"/>
  <sheetViews>
    <sheetView topLeftCell="B1" zoomScaleNormal="100" workbookViewId="0">
      <selection activeCell="L24" sqref="L24"/>
    </sheetView>
  </sheetViews>
  <sheetFormatPr baseColWidth="10" defaultColWidth="11.5" defaultRowHeight="13" x14ac:dyDescent="0.15"/>
  <cols>
    <col min="1" max="1" width="2.83203125" customWidth="1"/>
    <col min="2" max="2" width="12" customWidth="1"/>
  </cols>
  <sheetData>
    <row r="2" spans="1:5" ht="23" x14ac:dyDescent="0.25">
      <c r="A2" s="33"/>
      <c r="B2" s="31"/>
      <c r="C2" s="31"/>
      <c r="D2" s="31"/>
      <c r="E2" s="31"/>
    </row>
    <row r="4" spans="1:5" x14ac:dyDescent="0.15">
      <c r="B4" s="169"/>
    </row>
    <row r="11" spans="1:5" x14ac:dyDescent="0.15">
      <c r="E11" s="29"/>
    </row>
    <row r="15" spans="1:5" x14ac:dyDescent="0.15">
      <c r="E15" s="29"/>
    </row>
    <row r="19" spans="2:12" x14ac:dyDescent="0.15">
      <c r="G19" s="29"/>
    </row>
    <row r="25" spans="2:12" ht="14" x14ac:dyDescent="0.15">
      <c r="B25" s="30" t="s">
        <v>24</v>
      </c>
    </row>
    <row r="26" spans="2:12" x14ac:dyDescent="0.15">
      <c r="B26" s="61" t="s">
        <v>23</v>
      </c>
      <c r="C26" s="60"/>
      <c r="D26" s="60"/>
      <c r="E26" s="60"/>
    </row>
    <row r="28" spans="2:12" x14ac:dyDescent="0.15">
      <c r="B28" s="37" t="s">
        <v>22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</row>
    <row r="29" spans="2:12" x14ac:dyDescent="0.15">
      <c r="B29" s="3" t="s">
        <v>13</v>
      </c>
      <c r="C29" s="35">
        <f>AVERAGE('Prices and returns'!Q10:Q64)</f>
        <v>3.8378904399411738E-3</v>
      </c>
      <c r="D29" s="35">
        <f>AVERAGE('Prices and returns'!R10:R64)</f>
        <v>7.0717464298912149E-3</v>
      </c>
      <c r="E29" s="35">
        <f>AVERAGE('Prices and returns'!S10:S64)</f>
        <v>7.4336821130884748E-3</v>
      </c>
      <c r="F29" s="35">
        <f>AVERAGE('Prices and returns'!T10:T64)</f>
        <v>3.849116175364431E-2</v>
      </c>
      <c r="G29" s="35">
        <f>AVERAGE('Prices and returns'!U10:U64)</f>
        <v>1.2742210810832483E-2</v>
      </c>
      <c r="H29" s="35">
        <f>AVERAGE('Prices and returns'!V10:V64)</f>
        <v>6.0888488180611501E-3</v>
      </c>
      <c r="I29" s="35">
        <f>AVERAGE('Prices and returns'!W10:W64)</f>
        <v>7.5533996705793409E-3</v>
      </c>
      <c r="J29" s="35">
        <f>AVERAGE('Prices and returns'!X10:X64)</f>
        <v>7.9090390294296598E-3</v>
      </c>
      <c r="K29" s="35">
        <f>AVERAGE('Prices and returns'!Y10:Y64)</f>
        <v>3.8344725692972398E-2</v>
      </c>
      <c r="L29" s="35">
        <f>AVERAGE('Prices and returns'!Z10:Z64)</f>
        <v>1.2649173841921045E-2</v>
      </c>
    </row>
    <row r="30" spans="2:12" x14ac:dyDescent="0.15">
      <c r="B30" s="3" t="s">
        <v>14</v>
      </c>
      <c r="C30" s="35">
        <f>STDEV('Prices and returns'!Q10:Q64)</f>
        <v>6.6220682106192835E-2</v>
      </c>
      <c r="D30" s="35">
        <f>STDEV('Prices and returns'!R10:R64)</f>
        <v>6.7364193843622411E-2</v>
      </c>
      <c r="E30" s="35">
        <f>STDEV('Prices and returns'!S10:S64)</f>
        <v>7.4046107437711756E-2</v>
      </c>
      <c r="F30" s="35">
        <f>STDEV('Prices and returns'!T10:T64)</f>
        <v>8.9212513594118859E-2</v>
      </c>
      <c r="G30" s="35">
        <f>STDEV('Prices and returns'!U10:U64)</f>
        <v>5.6553755567409159E-2</v>
      </c>
      <c r="H30" s="35">
        <f>STDEV('Prices and returns'!V10:V64)</f>
        <v>8.7883654707801351E-2</v>
      </c>
      <c r="I30" s="35">
        <f>STDEV('Prices and returns'!W10:W64)</f>
        <v>7.5027071004434412E-2</v>
      </c>
      <c r="J30" s="35">
        <f>STDEV('Prices and returns'!X10:X64)</f>
        <v>8.6878307437320404E-2</v>
      </c>
      <c r="K30" s="35">
        <f>STDEV('Prices and returns'!Y10:Y64)</f>
        <v>9.5165897652189427E-2</v>
      </c>
      <c r="L30" s="35">
        <f>STDEV('Prices and returns'!Z10:Z64)</f>
        <v>6.7132065547648806E-2</v>
      </c>
    </row>
    <row r="33" spans="2:12" ht="14" x14ac:dyDescent="0.15">
      <c r="B33" s="30" t="s">
        <v>25</v>
      </c>
    </row>
    <row r="36" spans="2:12" x14ac:dyDescent="0.15">
      <c r="B36" s="36" t="s">
        <v>22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10</v>
      </c>
    </row>
    <row r="37" spans="2:12" x14ac:dyDescent="0.15">
      <c r="B37" s="3" t="s">
        <v>1</v>
      </c>
      <c r="C37">
        <f>_xlfn.COVARIANCE.P('Prices and returns'!Q10:Q64,'Prices and returns'!Q10:Q64)</f>
        <v>4.3054482160892775E-3</v>
      </c>
      <c r="D37">
        <f>COVAR('Prices and returns'!$Q$10:$Q$64,'Prices and returns'!R10:R64)</f>
        <v>2.3696592771644607E-3</v>
      </c>
      <c r="E37">
        <f>COVAR('Prices and returns'!$Q$10:$Q$64,'Prices and returns'!S10:S64)</f>
        <v>3.3398233873053271E-3</v>
      </c>
      <c r="F37">
        <f>COVAR('Prices and returns'!$Q$10:$Q$64,'Prices and returns'!T10:T64)</f>
        <v>2.4350300717126756E-3</v>
      </c>
      <c r="G37">
        <f>COVAR('Prices and returns'!$Q$10:$Q$64,'Prices and returns'!U10:U64)</f>
        <v>2.2381699436819914E-3</v>
      </c>
      <c r="H37">
        <f>COVAR('Prices and returns'!$Q$10:$Q$64,'Prices and returns'!V10:V64)</f>
        <v>4.803753563176476E-3</v>
      </c>
      <c r="I37">
        <f>COVAR('Prices and returns'!$Q$10:$Q$64,'Prices and returns'!W10:W64)</f>
        <v>2.2251459151321228E-3</v>
      </c>
      <c r="J37">
        <f>COVAR('Prices and returns'!$Q$10:$Q$64,'Prices and returns'!X10:X64)</f>
        <v>3.608968417247861E-3</v>
      </c>
      <c r="K37">
        <f>COVAR('Prices and returns'!$Q$10:$Q$64,'Prices and returns'!Y10:Y64)</f>
        <v>2.1227012403616974E-3</v>
      </c>
      <c r="L37">
        <f>COVAR('Prices and returns'!$Q$10:$Q$64,'Prices and returns'!Z10:Z64)</f>
        <v>2.0266123304879483E-3</v>
      </c>
    </row>
    <row r="38" spans="2:12" x14ac:dyDescent="0.15">
      <c r="B38" s="3" t="s">
        <v>2</v>
      </c>
      <c r="D38">
        <f>_xlfn.COVARIANCE.P('Prices and returns'!R10:R64,'Prices and returns'!R10:R64)</f>
        <v>4.4554267101611133E-3</v>
      </c>
      <c r="E38">
        <f>COVAR('Prices and returns'!$R$10:$R$64,'Prices and returns'!S10:S64)</f>
        <v>2.4402198899668198E-3</v>
      </c>
      <c r="F38">
        <f>COVAR('Prices and returns'!$R$10:$R$64,'Prices and returns'!T10:T64)</f>
        <v>3.1671331385398648E-3</v>
      </c>
      <c r="G38">
        <f>COVAR('Prices and returns'!$R$10:$R$64,'Prices and returns'!U10:U64)</f>
        <v>2.8108135508319895E-3</v>
      </c>
      <c r="H38">
        <f>COVAR('Prices and returns'!$R$10:$R$64,'Prices and returns'!V10:V64)</f>
        <v>3.332753842991574E-3</v>
      </c>
      <c r="I38">
        <f>COVAR('Prices and returns'!$R$10:$R$64,'Prices and returns'!W10:W64)</f>
        <v>4.2150129632054474E-3</v>
      </c>
      <c r="J38">
        <f>COVAR('Prices and returns'!$R$10:$R$64,'Prices and returns'!X10:X64)</f>
        <v>2.9366285306830732E-3</v>
      </c>
      <c r="K38">
        <f>COVAR('Prices and returns'!$R$10:$R$64,'Prices and returns'!Y10:Y64)</f>
        <v>3.2917856810529846E-3</v>
      </c>
      <c r="L38">
        <f>COVAR('Prices and returns'!$R$10:$R$64,'Prices and returns'!Z10:Z64)</f>
        <v>2.6681808760320286E-3</v>
      </c>
    </row>
    <row r="39" spans="2:12" x14ac:dyDescent="0.15">
      <c r="B39" s="3" t="s">
        <v>3</v>
      </c>
      <c r="E39">
        <f>_xlfn.COVARIANCE.P('Prices and returns'!S10:S64,'Prices and returns'!S10:S64)</f>
        <v>5.3831382807375712E-3</v>
      </c>
      <c r="F39">
        <f>COVAR('Prices and returns'!$S$10:$S$64,'Prices and returns'!T10:T64)</f>
        <v>2.9146462118386056E-3</v>
      </c>
      <c r="G39">
        <f>COVAR('Prices and returns'!$S$10:$S$64,'Prices and returns'!U10:U64)</f>
        <v>2.8411281709322658E-3</v>
      </c>
      <c r="H39">
        <f>COVAR('Prices and returns'!$S$10:$S$64,'Prices and returns'!V10:V64)</f>
        <v>3.7618587816554408E-3</v>
      </c>
      <c r="I39">
        <f>COVAR('Prices and returns'!$S$10:$S$64,'Prices and returns'!W10:W64)</f>
        <v>2.4970664758900288E-3</v>
      </c>
      <c r="J39">
        <f>COVAR('Prices and returns'!$S$10:$S$64,'Prices and returns'!X10:X64)</f>
        <v>5.7774786602832239E-3</v>
      </c>
      <c r="K39">
        <f>COVAR('Prices and returns'!$S$10:$S$64,'Prices and returns'!Y10:Y64)</f>
        <v>2.7549690231467088E-3</v>
      </c>
      <c r="L39">
        <f>COVAR('Prices and returns'!$S$10:$S$64,'Prices and returns'!Z10:Z64)</f>
        <v>2.9981853180486178E-3</v>
      </c>
    </row>
    <row r="40" spans="2:12" x14ac:dyDescent="0.15">
      <c r="B40" s="3" t="s">
        <v>4</v>
      </c>
      <c r="F40">
        <f>_xlfn.COVARIANCE.P('Prices and returns'!T10:T64,'Prices and returns'!T10:T64)</f>
        <v>7.8141658075666434E-3</v>
      </c>
      <c r="G40">
        <f>COVAR('Prices and returns'!$T$10:$T$64,'Prices and returns'!U10:U64)</f>
        <v>2.5075380566077932E-3</v>
      </c>
      <c r="H40">
        <f>COVAR('Prices and returns'!$T$10:$T$64,'Prices and returns'!V10:V64)</f>
        <v>3.5690912217122375E-3</v>
      </c>
      <c r="I40">
        <f>COVAR('Prices and returns'!$T$10:$T$64,'Prices and returns'!W10:W64)</f>
        <v>3.3172876811484774E-3</v>
      </c>
      <c r="J40">
        <f>COVAR('Prices and returns'!$T$10:$T$64,'Prices and returns'!X10:X64)</f>
        <v>3.496780131378413E-3</v>
      </c>
      <c r="K40">
        <f>COVAR('Prices and returns'!$T$10:$T$64,'Prices and returns'!Y10:Y64)</f>
        <v>7.6563378723118409E-3</v>
      </c>
      <c r="L40">
        <f>COVAR('Prices and returns'!$T$10:$T$64,'Prices and returns'!Z10:Z64)</f>
        <v>2.365045457118257E-3</v>
      </c>
    </row>
    <row r="41" spans="2:12" x14ac:dyDescent="0.15">
      <c r="B41" s="3" t="s">
        <v>5</v>
      </c>
      <c r="G41">
        <f>_xlfn.COVARIANCE.P('Prices and returns'!U10:U64,'Prices and returns'!U10:U64)</f>
        <v>3.1401758638913849E-3</v>
      </c>
      <c r="H41">
        <f>COVAR('Prices and returns'!$U$10:$U$64,'Prices and returns'!V10:V64)</f>
        <v>2.8093493755981924E-3</v>
      </c>
      <c r="I41">
        <f>COVAR('Prices and returns'!$U$10:$U$64,'Prices and returns'!W10:W64)</f>
        <v>2.8054652166784127E-3</v>
      </c>
      <c r="J41">
        <f>COVAR('Prices and returns'!$U$10:$U$64,'Prices and returns'!X10:X64)</f>
        <v>3.1172946918350442E-3</v>
      </c>
      <c r="K41">
        <f>COVAR('Prices and returns'!$U$10:$U$64,'Prices and returns'!Y10:Y64)</f>
        <v>2.5055584676983555E-3</v>
      </c>
      <c r="L41">
        <f>COVAR('Prices and returns'!$U$10:$U$64,'Prices and returns'!Z10:Z64)</f>
        <v>2.9807226868527508E-3</v>
      </c>
    </row>
    <row r="42" spans="2:12" x14ac:dyDescent="0.15">
      <c r="B42" s="3" t="s">
        <v>6</v>
      </c>
      <c r="H42">
        <f>_xlfn.COVARIANCE.P('Prices and returns'!V10:V64,'Prices and returns'!V10:V64)</f>
        <v>7.5831088236218711E-3</v>
      </c>
      <c r="I42">
        <f>COVAR('Prices and returns'!$V$10:$V$64,'Prices and returns'!W10:W64)</f>
        <v>2.6578440802676345E-3</v>
      </c>
      <c r="J42">
        <f>COVAR('Prices and returns'!$V$10:$V$64,'Prices and returns'!X10:X64)</f>
        <v>4.1781644321721391E-3</v>
      </c>
      <c r="K42">
        <f>COVAR('Prices and returns'!$V$10:$V$64,'Prices and returns'!Y10:Y64)</f>
        <v>3.684342309287146E-3</v>
      </c>
      <c r="L42">
        <f>COVAR('Prices and returns'!$V$10:$V$64,'Prices and returns'!Z10:Z64)</f>
        <v>2.4621543539078152E-3</v>
      </c>
    </row>
    <row r="43" spans="2:12" x14ac:dyDescent="0.15">
      <c r="B43" s="3" t="s">
        <v>7</v>
      </c>
      <c r="I43">
        <f>_xlfn.COVARIANCE.P('Prices and returns'!W10:W64,'Prices and returns'!W10:W64)</f>
        <v>5.5267148128952696E-3</v>
      </c>
      <c r="J43">
        <f>COVAR('Prices and returns'!$W$10:$W$64,'Prices and returns'!X10:X64)</f>
        <v>2.8050631334361809E-3</v>
      </c>
      <c r="K43">
        <f>COVAR('Prices and returns'!$W$10:$W$64,'Prices and returns'!Y10:Y64)</f>
        <v>3.1772078038443466E-3</v>
      </c>
      <c r="L43">
        <f>COVAR('Prices and returns'!$W$10:$W$64,'Prices and returns'!Z10:Z64)</f>
        <v>3.1346061738388134E-3</v>
      </c>
    </row>
    <row r="44" spans="2:12" x14ac:dyDescent="0.15">
      <c r="B44" s="3" t="s">
        <v>8</v>
      </c>
      <c r="J44">
        <f>_xlfn.COVARIANCE.P('Prices and returns'!X10:X64,'Prices and returns'!X10:X64)</f>
        <v>7.4106068431158594E-3</v>
      </c>
      <c r="K44">
        <f>COVAR('Prices and returns'!$X$10:$X$64,'Prices and returns'!Y10:Y64)</f>
        <v>3.3779114432914603E-3</v>
      </c>
      <c r="L44">
        <f>COVAR('Prices and returns'!$X$10:$X$64,'Prices and returns'!Z10:Z64)</f>
        <v>3.6436241320374212E-3</v>
      </c>
    </row>
    <row r="45" spans="2:12" x14ac:dyDescent="0.15">
      <c r="B45" s="3" t="s">
        <v>9</v>
      </c>
      <c r="K45">
        <f>_xlfn.COVARIANCE.P('Prices and returns'!Y10:Y64,'Prices and returns'!Y10:Y64)</f>
        <v>8.8918835654752323E-3</v>
      </c>
      <c r="L45">
        <f>COVAR('Prices and returns'!Y10:Y64,'Prices and returns'!Z10:Z64)</f>
        <v>2.349704127234605E-3</v>
      </c>
    </row>
    <row r="46" spans="2:12" x14ac:dyDescent="0.15">
      <c r="B46" s="3" t="s">
        <v>10</v>
      </c>
      <c r="L46">
        <f>_xlfn.COVARIANCE.P('Prices and returns'!Z10:Z64,'Prices and returns'!Z10:Z64)</f>
        <v>4.4247739660630203E-3</v>
      </c>
    </row>
  </sheetData>
  <hyperlinks>
    <hyperlink ref="B26:E26" location="'Prices and returns'!A1" display="To go to the previous Sheet, please press here." xr:uid="{3888CF6B-8A93-4551-AFE3-09817292FCB6}"/>
  </hyperlinks>
  <pageMargins left="0.7" right="0.7" top="0.75" bottom="0.75" header="0.3" footer="0.3"/>
  <ignoredErrors>
    <ignoredError sqref="C30:L30" calculatedColumn="1"/>
  </ignoredErrors>
  <drawing r:id="rId1"/>
  <tableParts count="2">
    <tablePart r:id="rId2"/>
    <tablePart r:id="rId3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66"/>
  <sheetViews>
    <sheetView topLeftCell="I31" zoomScaleNormal="100" workbookViewId="0">
      <selection activeCell="Z33" sqref="Z33"/>
    </sheetView>
  </sheetViews>
  <sheetFormatPr baseColWidth="10" defaultColWidth="11.5" defaultRowHeight="13" x14ac:dyDescent="0.15"/>
  <cols>
    <col min="2" max="4" width="11" bestFit="1" customWidth="1"/>
    <col min="6" max="7" width="11" bestFit="1" customWidth="1"/>
    <col min="9" max="10" width="11" bestFit="1" customWidth="1"/>
    <col min="13" max="13" width="11.6640625" customWidth="1"/>
    <col min="14" max="15" width="12.1640625" bestFit="1" customWidth="1"/>
    <col min="17" max="17" width="11.1640625" bestFit="1" customWidth="1"/>
    <col min="18" max="18" width="10.5" bestFit="1" customWidth="1"/>
    <col min="19" max="19" width="11.1640625" bestFit="1" customWidth="1"/>
    <col min="20" max="20" width="12.5" customWidth="1"/>
  </cols>
  <sheetData>
    <row r="2" spans="1:23" ht="21" x14ac:dyDescent="0.25">
      <c r="A2" s="32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1:23" ht="14" x14ac:dyDescent="0.15">
      <c r="A4" s="38" t="s">
        <v>26</v>
      </c>
      <c r="B4" s="38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8" t="s">
        <v>7</v>
      </c>
      <c r="I4" s="38" t="s">
        <v>8</v>
      </c>
      <c r="J4" s="38" t="s">
        <v>9</v>
      </c>
      <c r="K4" s="38" t="s">
        <v>10</v>
      </c>
      <c r="M4" s="30" t="s">
        <v>17</v>
      </c>
    </row>
    <row r="5" spans="1:23" ht="12" customHeight="1" thickBot="1" x14ac:dyDescent="0.2">
      <c r="A5" s="39" t="d">
        <v>1997-12-08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</row>
    <row r="6" spans="1:23" x14ac:dyDescent="0.15">
      <c r="A6" s="39" t="d">
        <v>1997-12-15</v>
      </c>
      <c r="B6" s="12">
        <v>-2.2526775941693344E-2</v>
      </c>
      <c r="C6" s="12">
        <v>-2.1190371308145124E-2</v>
      </c>
      <c r="D6" s="12">
        <v>3.6496025361694886E-3</v>
      </c>
      <c r="E6" s="12">
        <v>3.0738117302737646E-2</v>
      </c>
      <c r="F6" s="12">
        <v>4.761892397741236E-2</v>
      </c>
      <c r="G6" s="12">
        <v>-3.1953297345800477E-2</v>
      </c>
      <c r="H6" s="12">
        <v>2.4304071198191068E-2</v>
      </c>
      <c r="I6" s="12">
        <v>-5.9673040022890566E-3</v>
      </c>
      <c r="J6" s="12">
        <v>-4.1851037165939201E-2</v>
      </c>
      <c r="K6" s="12">
        <v>1.0345566636320665E-2</v>
      </c>
      <c r="M6" s="49"/>
      <c r="N6" s="42" t="str">
        <f t="array" ref="N6:W6">TRANSPOSE(M7:M16)</f>
        <v>A1</v>
      </c>
      <c r="O6" s="42" t="str">
        <v>A2</v>
      </c>
      <c r="P6" s="42" t="str">
        <v>A3</v>
      </c>
      <c r="Q6" s="42" t="str">
        <v>A4</v>
      </c>
      <c r="R6" s="42" t="str">
        <v>A5</v>
      </c>
      <c r="S6" s="42" t="str">
        <v>A6</v>
      </c>
      <c r="T6" s="42" t="str">
        <v>A7</v>
      </c>
      <c r="U6" s="42" t="str">
        <v>A8</v>
      </c>
      <c r="V6" s="42" t="str">
        <v>A9</v>
      </c>
      <c r="W6" s="57" t="str">
        <v>A10</v>
      </c>
    </row>
    <row r="7" spans="1:23" x14ac:dyDescent="0.15">
      <c r="A7" s="39" t="d">
        <v>1997-12-22</v>
      </c>
      <c r="B7" s="12">
        <v>1.001796038936217E-3</v>
      </c>
      <c r="C7" s="12">
        <v>4.1454555443595619E-3</v>
      </c>
      <c r="D7" s="12">
        <v>6.3636538401818293E-2</v>
      </c>
      <c r="E7" s="12">
        <v>3.4791705333490817E-2</v>
      </c>
      <c r="F7" s="12">
        <v>4.7840092587074275E-3</v>
      </c>
      <c r="G7" s="12">
        <v>-2.03854114721904E-2</v>
      </c>
      <c r="H7" s="12">
        <v>-5.0695521043434555E-2</v>
      </c>
      <c r="I7" s="12">
        <v>2.6962397567728735E-2</v>
      </c>
      <c r="J7" s="12">
        <v>6.8193463553816336E-2</v>
      </c>
      <c r="K7" s="12">
        <v>-2.8388287052763486E-2</v>
      </c>
      <c r="M7" s="50" t="s">
        <v>1</v>
      </c>
      <c r="N7" s="45">
        <f>VARP('Prices and returns'!$Q$10:$Q$43)</f>
        <v>4.7827865021980226E-3</v>
      </c>
      <c r="O7" s="47" cm="1">
        <f t="array" ref="O7:W7">TRANSPOSE(N8:N16)</f>
        <v>2.5555373840609749E-3</v>
      </c>
      <c r="P7" s="47">
        <v>3.2185229783945391E-3</v>
      </c>
      <c r="Q7" s="47">
        <v>2.3305633283614538E-3</v>
      </c>
      <c r="R7" s="47">
        <v>2.338191426085298E-3</v>
      </c>
      <c r="S7" s="47">
        <v>5.8297690727808701E-3</v>
      </c>
      <c r="T7" s="47">
        <v>2.3351694521638873E-3</v>
      </c>
      <c r="U7" s="47">
        <v>3.6723319380584994E-3</v>
      </c>
      <c r="V7" s="47">
        <v>1.8259042136151097E-3</v>
      </c>
      <c r="W7" s="47">
        <v>2.1870468092646477E-3</v>
      </c>
    </row>
    <row r="8" spans="1:23" x14ac:dyDescent="0.15">
      <c r="A8" s="39" t="d">
        <v>1997-12-29</v>
      </c>
      <c r="B8" s="12">
        <v>2.0020520568421893E-2</v>
      </c>
      <c r="C8" s="12">
        <v>1.4679061402687517E-2</v>
      </c>
      <c r="D8" s="12">
        <v>2.4786448369444259E-2</v>
      </c>
      <c r="E8" s="12">
        <v>6.7225246504217292E-3</v>
      </c>
      <c r="F8" s="12">
        <v>2.3809857394920943E-2</v>
      </c>
      <c r="G8" s="12">
        <v>6.4364008600222039E-2</v>
      </c>
      <c r="H8" s="12">
        <v>1.020025375040385E-2</v>
      </c>
      <c r="I8" s="12">
        <v>-1.5735333804804734E-2</v>
      </c>
      <c r="J8" s="12">
        <v>4.1256528929155337E-2</v>
      </c>
      <c r="K8" s="12">
        <v>2.2319674644069715E-2</v>
      </c>
      <c r="M8" s="50" t="s">
        <v>2</v>
      </c>
      <c r="N8" s="46">
        <v>2.5555373840609749E-3</v>
      </c>
      <c r="O8" s="48">
        <f>VARP('Prices and returns'!$R$10:$R$43)</f>
        <v>2.916119361256405E-3</v>
      </c>
      <c r="P8" s="46" cm="1">
        <f t="array" ref="P8:W8">TRANSPOSE(O9:O16)</f>
        <v>2.3076361890520618E-3</v>
      </c>
      <c r="Q8" s="46">
        <v>2.6598055644893974E-3</v>
      </c>
      <c r="R8" s="46">
        <v>2.3454326345978861E-3</v>
      </c>
      <c r="S8" s="46">
        <v>3.61757090545675E-3</v>
      </c>
      <c r="T8" s="46">
        <v>2.7551096371049811E-3</v>
      </c>
      <c r="U8" s="46">
        <v>2.4413956094619378E-3</v>
      </c>
      <c r="V8" s="46">
        <v>2.2788642171742805E-3</v>
      </c>
      <c r="W8" s="46">
        <v>2.4031845739963561E-3</v>
      </c>
    </row>
    <row r="9" spans="1:23" x14ac:dyDescent="0.15">
      <c r="A9" s="39" t="d">
        <v>1998-01-05</v>
      </c>
      <c r="B9" s="12">
        <v>5.9862595633938115E-2</v>
      </c>
      <c r="C9" s="12">
        <v>4.8372438928272844E-2</v>
      </c>
      <c r="D9" s="12">
        <v>5.754776879955293E-2</v>
      </c>
      <c r="E9" s="12">
        <v>0.12500086767594737</v>
      </c>
      <c r="F9" s="12">
        <v>9.9999995181424453E-2</v>
      </c>
      <c r="G9" s="12">
        <v>8.1623260626958571E-2</v>
      </c>
      <c r="H9" s="12">
        <v>7.1754821848276404E-2</v>
      </c>
      <c r="I9" s="12">
        <v>8.4216400487095139E-2</v>
      </c>
      <c r="J9" s="12">
        <v>0.11790319941001871</v>
      </c>
      <c r="K9" s="12">
        <v>0.10019233396698127</v>
      </c>
      <c r="M9" s="50" t="s">
        <v>3</v>
      </c>
      <c r="N9" s="46">
        <v>3.2185229783945391E-3</v>
      </c>
      <c r="O9" s="46">
        <v>2.3076361890520618E-3</v>
      </c>
      <c r="P9" s="48">
        <f>VARP('Prices and returns'!$S$10:$S$43)</f>
        <v>4.4352565433547642E-3</v>
      </c>
      <c r="Q9" s="46" cm="1">
        <f t="array" ref="Q9:W9">TRANSPOSE(P10:P16)</f>
        <v>2.5586543146741874E-3</v>
      </c>
      <c r="R9" s="46">
        <v>2.4726552532195576E-3</v>
      </c>
      <c r="S9" s="46">
        <v>4.1679587754286833E-3</v>
      </c>
      <c r="T9" s="46">
        <v>2.5524392276579421E-3</v>
      </c>
      <c r="U9" s="46">
        <v>4.6465852865467941E-3</v>
      </c>
      <c r="V9" s="46">
        <v>1.9354723598353639E-3</v>
      </c>
      <c r="W9" s="46">
        <v>2.8403787595491906E-3</v>
      </c>
    </row>
    <row r="10" spans="1:23" x14ac:dyDescent="0.15">
      <c r="A10" s="39" t="d">
        <v>1998-01-12</v>
      </c>
      <c r="B10" s="12">
        <v>-4.6296284344253785E-2</v>
      </c>
      <c r="C10" s="12">
        <v>4.3553305544779854E-2</v>
      </c>
      <c r="D10" s="12">
        <v>-5.362759938936007E-2</v>
      </c>
      <c r="E10" s="12">
        <v>0.10262991734075383</v>
      </c>
      <c r="F10" s="12">
        <v>1.2685206880943437E-2</v>
      </c>
      <c r="G10" s="12">
        <v>-7.600847672703423E-2</v>
      </c>
      <c r="H10" s="12">
        <v>2.8653376603167007E-2</v>
      </c>
      <c r="I10" s="12">
        <v>-6.3980959365464135E-2</v>
      </c>
      <c r="J10" s="12">
        <v>8.2506464743278912E-2</v>
      </c>
      <c r="K10" s="12">
        <v>9.0674034040678475E-2</v>
      </c>
      <c r="M10" s="50" t="s">
        <v>4</v>
      </c>
      <c r="N10" s="46">
        <v>2.3305633283614538E-3</v>
      </c>
      <c r="O10" s="46">
        <v>2.6598055644893974E-3</v>
      </c>
      <c r="P10" s="46">
        <v>2.5586543146741874E-3</v>
      </c>
      <c r="Q10" s="48">
        <f>VARP('Prices and returns'!$T$10:$T$43)</f>
        <v>8.5284420516663004E-3</v>
      </c>
      <c r="R10" s="46" cm="1">
        <f t="array" ref="R10:W10">TRANSPOSE(Q11:Q16)</f>
        <v>2.3084327111524351E-3</v>
      </c>
      <c r="S10" s="46">
        <v>3.6219403774052483E-3</v>
      </c>
      <c r="T10" s="46">
        <v>3.4459286113857337E-3</v>
      </c>
      <c r="U10" s="46">
        <v>2.9788799848362918E-3</v>
      </c>
      <c r="V10" s="46">
        <v>8.6611158250117365E-3</v>
      </c>
      <c r="W10" s="46">
        <v>2.1713807749176401E-3</v>
      </c>
    </row>
    <row r="11" spans="1:23" x14ac:dyDescent="0.15">
      <c r="A11" s="39" t="d">
        <v>1998-01-19</v>
      </c>
      <c r="B11" s="12">
        <v>3.6892829960431694E-2</v>
      </c>
      <c r="C11" s="12">
        <v>-8.2645130648627881E-3</v>
      </c>
      <c r="D11" s="12">
        <v>-5.0000220277230778E-2</v>
      </c>
      <c r="E11" s="12">
        <v>0.22970903522205227</v>
      </c>
      <c r="F11" s="12">
        <v>1.9832939014153759E-2</v>
      </c>
      <c r="G11" s="12">
        <v>1.402553233682422E-2</v>
      </c>
      <c r="H11" s="12">
        <v>1.0189232836090781E-2</v>
      </c>
      <c r="I11" s="12">
        <v>-4.7929415747467426E-3</v>
      </c>
      <c r="J11" s="12">
        <v>0.28044480370292901</v>
      </c>
      <c r="K11" s="12">
        <v>1.475313366628556E-2</v>
      </c>
      <c r="M11" s="50" t="s">
        <v>5</v>
      </c>
      <c r="N11" s="46">
        <v>2.338191426085298E-3</v>
      </c>
      <c r="O11" s="46">
        <v>2.3454326345978861E-3</v>
      </c>
      <c r="P11" s="46">
        <v>2.4726552532195576E-3</v>
      </c>
      <c r="Q11" s="46">
        <v>2.3084327111524351E-3</v>
      </c>
      <c r="R11" s="56">
        <f>VARP('Prices and returns'!$U$10:$U$43)</f>
        <v>3.1870203093067938E-3</v>
      </c>
      <c r="S11" s="46" cm="1">
        <f t="array" ref="S11:W11">TRANSPOSE(R12:R16)</f>
        <v>3.0579689572906923E-3</v>
      </c>
      <c r="T11" s="44">
        <v>2.3928516207602541E-3</v>
      </c>
      <c r="U11" s="46">
        <v>2.6993248896207823E-3</v>
      </c>
      <c r="V11" s="46">
        <v>1.9846594121425355E-3</v>
      </c>
      <c r="W11" s="46">
        <v>3.2775892061404069E-3</v>
      </c>
    </row>
    <row r="12" spans="1:23" x14ac:dyDescent="0.15">
      <c r="A12" s="39" t="d">
        <v>1998-01-26</v>
      </c>
      <c r="B12" s="12">
        <v>0.12359578794943134</v>
      </c>
      <c r="C12" s="12">
        <v>3.1666731746861014E-2</v>
      </c>
      <c r="D12" s="12">
        <v>3.1579022468282814E-2</v>
      </c>
      <c r="E12" s="12">
        <v>1.8544950952806328E-2</v>
      </c>
      <c r="F12" s="12">
        <v>-2.7635727777110736E-2</v>
      </c>
      <c r="G12" s="12">
        <v>0.18274905636262861</v>
      </c>
      <c r="H12" s="12">
        <v>-6.5826353458598027E-4</v>
      </c>
      <c r="I12" s="12">
        <v>3.279716376978687E-2</v>
      </c>
      <c r="J12" s="12">
        <v>-1.6600818768700979E-3</v>
      </c>
      <c r="K12" s="12">
        <v>-8.642399893841507E-2</v>
      </c>
      <c r="M12" s="50" t="s">
        <v>6</v>
      </c>
      <c r="N12" s="46">
        <v>5.8297690727808701E-3</v>
      </c>
      <c r="O12" s="46">
        <v>3.61757090545675E-3</v>
      </c>
      <c r="P12" s="43">
        <v>4.1679587754286833E-3</v>
      </c>
      <c r="Q12" s="46">
        <v>3.6219403774052483E-3</v>
      </c>
      <c r="R12" s="52">
        <v>3.0579689572906923E-3</v>
      </c>
      <c r="S12" s="48">
        <f>VARP('Prices and returns'!$V$10:$V$43)</f>
        <v>9.6502034343297939E-3</v>
      </c>
      <c r="T12" s="52" cm="1">
        <f t="array" ref="T12:W12">TRANSPOSE(S13:S16)</f>
        <v>2.8201161441085837E-3</v>
      </c>
      <c r="U12" s="46">
        <v>4.8743354737737299E-3</v>
      </c>
      <c r="V12" s="46">
        <v>3.8420386387910286E-3</v>
      </c>
      <c r="W12" s="46">
        <v>2.6692077273447103E-3</v>
      </c>
    </row>
    <row r="13" spans="1:23" x14ac:dyDescent="0.15">
      <c r="A13" s="39" t="d">
        <v>1998-02-02</v>
      </c>
      <c r="B13" s="12">
        <v>-1.7500204998464337E-2</v>
      </c>
      <c r="C13" s="12">
        <v>-4.0398915438478506E-4</v>
      </c>
      <c r="D13" s="12">
        <v>7.1428966633354171E-2</v>
      </c>
      <c r="E13" s="12">
        <v>8.1932838810464481E-2</v>
      </c>
      <c r="F13" s="12">
        <v>4.9473431669127696E-2</v>
      </c>
      <c r="G13" s="12">
        <v>9.2728943934856315E-3</v>
      </c>
      <c r="H13" s="12">
        <v>1.8816188947915806E-2</v>
      </c>
      <c r="I13" s="12">
        <v>5.9171237381570922E-2</v>
      </c>
      <c r="J13" s="12">
        <v>7.2001051303586458E-2</v>
      </c>
      <c r="K13" s="12">
        <v>0.12335315720145984</v>
      </c>
      <c r="M13" s="50" t="s">
        <v>7</v>
      </c>
      <c r="N13" s="46">
        <v>2.3351694521638873E-3</v>
      </c>
      <c r="O13" s="43">
        <v>2.7551096371049811E-3</v>
      </c>
      <c r="P13" s="43">
        <v>2.5524392276579421E-3</v>
      </c>
      <c r="Q13" s="46">
        <v>3.4459286113857337E-3</v>
      </c>
      <c r="R13" s="52">
        <v>2.3928516207602541E-3</v>
      </c>
      <c r="S13" s="46">
        <v>2.8201161441085837E-3</v>
      </c>
      <c r="T13" s="53">
        <f>VARP('Prices and returns'!$W$10:$W$43)</f>
        <v>4.1228715787742449E-3</v>
      </c>
      <c r="U13" s="46" cm="1">
        <f t="array" ref="U13:W13">TRANSPOSE(T14:T16)</f>
        <v>2.5069970501535618E-3</v>
      </c>
      <c r="V13" s="46">
        <v>2.5751448757544756E-3</v>
      </c>
      <c r="W13" s="46">
        <v>2.7612065973193134E-3</v>
      </c>
    </row>
    <row r="14" spans="1:23" x14ac:dyDescent="0.15">
      <c r="A14" s="39" t="d">
        <v>1998-02-09</v>
      </c>
      <c r="B14" s="12">
        <v>-5.9369882288951544E-3</v>
      </c>
      <c r="C14" s="12">
        <v>-2.0201362727507687E-3</v>
      </c>
      <c r="D14" s="12">
        <v>8.0158302642454757E-2</v>
      </c>
      <c r="E14" s="12">
        <v>4.2071228592743988E-2</v>
      </c>
      <c r="F14" s="12">
        <v>0.10121820833856868</v>
      </c>
      <c r="G14" s="12">
        <v>-6.135935058909732E-2</v>
      </c>
      <c r="H14" s="12">
        <v>5.0633937264517669E-2</v>
      </c>
      <c r="I14" s="12">
        <v>3.3754317595991325E-2</v>
      </c>
      <c r="J14" s="12">
        <v>2.0661664906569638E-3</v>
      </c>
      <c r="K14" s="12">
        <v>2.7921673079979718E-2</v>
      </c>
      <c r="M14" s="50" t="s">
        <v>8</v>
      </c>
      <c r="N14" s="43">
        <v>3.6723319380584994E-3</v>
      </c>
      <c r="O14" s="43">
        <v>2.4413956094619378E-3</v>
      </c>
      <c r="P14" s="43">
        <v>4.6465852865467941E-3</v>
      </c>
      <c r="Q14" s="46">
        <v>2.9788799848362918E-3</v>
      </c>
      <c r="R14" s="52">
        <v>2.6993248896207823E-3</v>
      </c>
      <c r="S14" s="46">
        <v>4.8743354737737299E-3</v>
      </c>
      <c r="T14" s="52">
        <v>2.5069970501535618E-3</v>
      </c>
      <c r="U14" s="48">
        <f>VARP('Prices and returns'!$X$10:$X$43)</f>
        <v>5.6347328500002229E-3</v>
      </c>
      <c r="V14" s="46" cm="1">
        <f t="array" ref="V14:W14">TRANSPOSE(U15:U16)</f>
        <v>2.5358287273655423E-3</v>
      </c>
      <c r="W14" s="46">
        <v>3.3098286564225417E-3</v>
      </c>
    </row>
    <row r="15" spans="1:23" x14ac:dyDescent="0.15">
      <c r="A15" s="39" t="d">
        <v>1998-02-16</v>
      </c>
      <c r="B15" s="12">
        <v>5.7167187003964781E-2</v>
      </c>
      <c r="C15" s="12">
        <v>3.4817901233600047E-2</v>
      </c>
      <c r="D15" s="12">
        <v>3.5268167814005873E-2</v>
      </c>
      <c r="E15" s="12">
        <v>0.1596270363017471</v>
      </c>
      <c r="F15" s="12">
        <v>7.7975085294037213E-3</v>
      </c>
      <c r="G15" s="12">
        <v>0.12930259592719801</v>
      </c>
      <c r="H15" s="12">
        <v>4.8794558275896578E-2</v>
      </c>
      <c r="I15" s="12">
        <v>4.3498204554759508E-2</v>
      </c>
      <c r="J15" s="12">
        <v>0.19185433243221983</v>
      </c>
      <c r="K15" s="12">
        <v>4.0845153641813847E-2</v>
      </c>
      <c r="M15" s="50" t="s">
        <v>9</v>
      </c>
      <c r="N15" s="43">
        <v>1.8259042136151097E-3</v>
      </c>
      <c r="O15" s="43">
        <v>2.2788642171742805E-3</v>
      </c>
      <c r="P15" s="43">
        <v>1.9354723598353639E-3</v>
      </c>
      <c r="Q15" s="46">
        <v>8.6611158250117365E-3</v>
      </c>
      <c r="R15" s="52">
        <v>1.9846594121425355E-3</v>
      </c>
      <c r="S15" s="46">
        <v>3.8420386387910286E-3</v>
      </c>
      <c r="T15" s="52">
        <v>2.5751448757544756E-3</v>
      </c>
      <c r="U15" s="46">
        <v>2.5358287273655423E-3</v>
      </c>
      <c r="V15" s="48">
        <f>VARP('Prices and returns'!$Y$10:$Y$43)</f>
        <v>1.0328972484596941E-2</v>
      </c>
      <c r="W15" s="46" cm="1">
        <f t="array" ref="W15">TRANSPOSE(V16)</f>
        <v>1.855972341328603E-3</v>
      </c>
    </row>
    <row r="16" spans="1:23" ht="14" thickBot="1" x14ac:dyDescent="0.2">
      <c r="A16" s="39" t="d">
        <v>1998-02-23</v>
      </c>
      <c r="B16" s="12">
        <v>0</v>
      </c>
      <c r="C16" s="12">
        <v>-6.3380269953618923E-2</v>
      </c>
      <c r="D16" s="12">
        <v>-7.7359714750969893E-2</v>
      </c>
      <c r="E16" s="12">
        <v>-7.1771915436486255E-2</v>
      </c>
      <c r="F16" s="12">
        <v>-2.5145369125541137E-2</v>
      </c>
      <c r="G16" s="12">
        <v>-9.2959791995012128E-2</v>
      </c>
      <c r="H16" s="12">
        <v>-0.11420996461911341</v>
      </c>
      <c r="I16" s="12">
        <v>-6.4739865295751667E-2</v>
      </c>
      <c r="J16" s="12">
        <v>-7.7200660775304297E-2</v>
      </c>
      <c r="K16" s="12">
        <v>-4.4964976917714568E-2</v>
      </c>
      <c r="M16" s="51" t="s">
        <v>10</v>
      </c>
      <c r="N16" s="54">
        <v>2.1870468092646477E-3</v>
      </c>
      <c r="O16" s="54">
        <v>2.4031845739963561E-3</v>
      </c>
      <c r="P16" s="54">
        <v>2.8403787595491906E-3</v>
      </c>
      <c r="Q16" s="55">
        <v>2.1713807749176401E-3</v>
      </c>
      <c r="R16" s="41">
        <v>3.2775892061404069E-3</v>
      </c>
      <c r="S16" s="55">
        <v>2.6692077273447103E-3</v>
      </c>
      <c r="T16" s="41">
        <v>2.7612065973193134E-3</v>
      </c>
      <c r="U16" s="55">
        <v>3.3098286564225417E-3</v>
      </c>
      <c r="V16" s="55">
        <v>1.855972341328603E-3</v>
      </c>
      <c r="W16" s="58">
        <f>VARP('Prices and returns'!$Z$10:$Z$43)</f>
        <v>5.0590310201988897E-3</v>
      </c>
    </row>
    <row r="17" spans="1:23" x14ac:dyDescent="0.15">
      <c r="A17" s="39" t="d">
        <v>1998-03-02</v>
      </c>
      <c r="B17" s="12">
        <v>3.9548183993397934E-2</v>
      </c>
      <c r="C17" s="12">
        <v>5.221377779869886E-2</v>
      </c>
      <c r="D17" s="12">
        <v>6.9230766824463441E-2</v>
      </c>
      <c r="E17" s="12">
        <v>0.13098501675031596</v>
      </c>
      <c r="F17" s="12">
        <v>2.9762055003993697E-2</v>
      </c>
      <c r="G17" s="12">
        <v>8.3066372950716519E-2</v>
      </c>
      <c r="H17" s="12">
        <v>0.10991910816750371</v>
      </c>
      <c r="I17" s="12">
        <v>7.2518721748938572E-2</v>
      </c>
      <c r="J17" s="12">
        <v>0.14983529549334257</v>
      </c>
      <c r="K17" s="12">
        <v>4.6732587748082081E-2</v>
      </c>
    </row>
    <row r="18" spans="1:23" x14ac:dyDescent="0.15">
      <c r="A18" s="39" t="d">
        <v>1998-03-09</v>
      </c>
      <c r="B18" s="12">
        <v>0.12034122279227448</v>
      </c>
      <c r="C18" s="12">
        <v>1.5879414104164068E-2</v>
      </c>
      <c r="D18" s="12">
        <v>9.4244627258713354E-2</v>
      </c>
      <c r="E18" s="12">
        <v>-1.3774194353394085E-2</v>
      </c>
      <c r="F18" s="12">
        <v>4.2389024846490035E-2</v>
      </c>
      <c r="G18" s="12">
        <v>0.11719407057562549</v>
      </c>
      <c r="H18" s="12">
        <v>1.0837417478192293E-2</v>
      </c>
      <c r="I18" s="12">
        <v>9.2522279832825377E-2</v>
      </c>
      <c r="J18" s="12">
        <v>-5.412957510561181E-2</v>
      </c>
      <c r="K18" s="12">
        <v>7.8737461587833443E-2</v>
      </c>
    </row>
    <row r="19" spans="1:23" ht="14" x14ac:dyDescent="0.15">
      <c r="A19" s="39" t="d">
        <v>1998-03-16</v>
      </c>
      <c r="B19" s="12">
        <v>-9.0091252991865867E-3</v>
      </c>
      <c r="C19" s="12">
        <v>1.6021934405618835E-2</v>
      </c>
      <c r="D19" s="12">
        <v>9.8623780236903793E-3</v>
      </c>
      <c r="E19" s="12">
        <v>0.29332442934531489</v>
      </c>
      <c r="F19" s="12">
        <v>-1.109064366792244E-2</v>
      </c>
      <c r="G19" s="12">
        <v>5.3727112787650959E-2</v>
      </c>
      <c r="H19" s="12">
        <v>1.8282153414690605E-3</v>
      </c>
      <c r="I19" s="12">
        <v>2.3793453399344279E-2</v>
      </c>
      <c r="J19" s="12">
        <v>0.34486771620319034</v>
      </c>
      <c r="K19" s="12">
        <v>-6.2967684435405499E-2</v>
      </c>
      <c r="M19" s="126" t="s">
        <v>45</v>
      </c>
    </row>
    <row r="20" spans="1:23" ht="14" x14ac:dyDescent="0.15">
      <c r="A20" s="39" t="d">
        <v>1998-03-23</v>
      </c>
      <c r="B20" s="12">
        <v>5.2447560685224499E-2</v>
      </c>
      <c r="C20" s="12">
        <v>1.9230734859114081E-2</v>
      </c>
      <c r="D20" s="12">
        <v>6.5104340412913686E-2</v>
      </c>
      <c r="E20" s="12">
        <v>-4.5999617208600053E-2</v>
      </c>
      <c r="F20" s="12">
        <v>2.4299366727237582E-2</v>
      </c>
      <c r="G20" s="12">
        <v>-3.8794520284498889E-2</v>
      </c>
      <c r="H20" s="12">
        <v>-2.122028888152051E-2</v>
      </c>
      <c r="I20" s="12">
        <v>0.10041339958924797</v>
      </c>
      <c r="J20" s="12">
        <v>-7.5337926964185162E-2</v>
      </c>
      <c r="K20" s="12">
        <v>7.9278835719704538E-2</v>
      </c>
      <c r="M20" s="126" t="s">
        <v>46</v>
      </c>
    </row>
    <row r="21" spans="1:23" x14ac:dyDescent="0.15">
      <c r="A21" s="39" t="d">
        <v>1998-03-30</v>
      </c>
      <c r="B21" s="12">
        <v>1.3953656159888783E-2</v>
      </c>
      <c r="C21" s="12">
        <v>7.9245173280818731E-2</v>
      </c>
      <c r="D21" s="12">
        <v>4.5231586768260099E-2</v>
      </c>
      <c r="E21" s="12">
        <v>9.0146313104157966E-2</v>
      </c>
      <c r="F21" s="12">
        <v>3.1021876532807038E-2</v>
      </c>
      <c r="G21" s="12">
        <v>4.9368659331689185E-2</v>
      </c>
      <c r="H21" s="12">
        <v>5.1842521688872011E-2</v>
      </c>
      <c r="I21" s="12">
        <v>2.5591100861228319E-4</v>
      </c>
      <c r="J21" s="12">
        <v>0.10827922594037591</v>
      </c>
      <c r="K21" s="12">
        <v>2.2152957063984501E-3</v>
      </c>
    </row>
    <row r="22" spans="1:23" x14ac:dyDescent="0.15">
      <c r="A22" s="39" t="d">
        <v>1998-04-06</v>
      </c>
      <c r="B22" s="12">
        <v>0.16906915842808271</v>
      </c>
      <c r="C22" s="12">
        <v>9.4055880757170973E-2</v>
      </c>
      <c r="D22" s="12">
        <v>0.10175489330613981</v>
      </c>
      <c r="E22" s="12">
        <v>4.8077945489850164E-2</v>
      </c>
      <c r="F22" s="12">
        <v>9.7345219177232475E-2</v>
      </c>
      <c r="G22" s="12">
        <v>0.19830103586891615</v>
      </c>
      <c r="H22" s="12">
        <v>0.11194721432080758</v>
      </c>
      <c r="I22" s="12">
        <v>0.11537687060019669</v>
      </c>
      <c r="J22" s="12">
        <v>4.9479945461349595E-2</v>
      </c>
      <c r="K22" s="12">
        <v>9.6145670342796821E-2</v>
      </c>
    </row>
    <row r="23" spans="1:23" x14ac:dyDescent="0.15">
      <c r="A23" s="39" t="d">
        <v>1998-04-13</v>
      </c>
      <c r="B23" s="12">
        <v>-5.2690664408192603E-2</v>
      </c>
      <c r="C23" s="12">
        <v>-8.6289461330720796E-2</v>
      </c>
      <c r="D23" s="12">
        <v>-6.7410205491279421E-2</v>
      </c>
      <c r="E23" s="12">
        <v>-5.3211464532713845E-2</v>
      </c>
      <c r="F23" s="12">
        <v>-7.7419701392787227E-2</v>
      </c>
      <c r="G23" s="12">
        <v>-4.0310386824476754E-2</v>
      </c>
      <c r="H23" s="12">
        <v>-4.4155695525426815E-2</v>
      </c>
      <c r="I23" s="12">
        <v>-9.9098858323640113E-2</v>
      </c>
      <c r="J23" s="12">
        <v>-1.7886155864181061E-2</v>
      </c>
      <c r="K23" s="12">
        <v>-0.11403099606994875</v>
      </c>
      <c r="M23" s="37" t="s">
        <v>22</v>
      </c>
      <c r="N23" s="3" t="s">
        <v>1</v>
      </c>
      <c r="O23" s="3" t="s">
        <v>2</v>
      </c>
      <c r="P23" s="3" t="s">
        <v>3</v>
      </c>
      <c r="Q23" s="3" t="s">
        <v>4</v>
      </c>
      <c r="R23" s="3" t="s">
        <v>5</v>
      </c>
      <c r="S23" s="3" t="s">
        <v>6</v>
      </c>
      <c r="T23" s="3" t="s">
        <v>7</v>
      </c>
      <c r="U23" s="3" t="s">
        <v>8</v>
      </c>
      <c r="V23" s="3" t="s">
        <v>9</v>
      </c>
      <c r="W23" s="3" t="s">
        <v>10</v>
      </c>
    </row>
    <row r="24" spans="1:23" x14ac:dyDescent="0.15">
      <c r="A24" s="39" t="d">
        <v>1998-04-20</v>
      </c>
      <c r="B24" s="12">
        <v>0</v>
      </c>
      <c r="C24" s="12">
        <v>3.5326939781661362E-2</v>
      </c>
      <c r="D24" s="12">
        <v>-3.1872453710240244E-2</v>
      </c>
      <c r="E24" s="12">
        <v>-2.9070371267909397E-2</v>
      </c>
      <c r="F24" s="12">
        <v>-1.3985901307527845E-2</v>
      </c>
      <c r="G24" s="12">
        <v>-5.1367731489574985E-2</v>
      </c>
      <c r="H24" s="12">
        <v>4.7118008085868274E-2</v>
      </c>
      <c r="I24" s="12">
        <v>-4.0817443777077585E-2</v>
      </c>
      <c r="J24" s="12">
        <v>-7.9776785608076439E-2</v>
      </c>
      <c r="K24" s="12">
        <v>2.6295933568316276E-2</v>
      </c>
      <c r="M24" s="3" t="s">
        <v>28</v>
      </c>
      <c r="N24" s="34">
        <f t="shared" ref="N24:W24" si="0">AVERAGE(B6:B39)</f>
        <v>1.2071260279363933E-2</v>
      </c>
      <c r="O24" s="34">
        <f t="shared" si="0"/>
        <v>9.97244179658879E-3</v>
      </c>
      <c r="P24" s="34">
        <f t="shared" si="0"/>
        <v>9.614827620115245E-3</v>
      </c>
      <c r="Q24" s="34">
        <f t="shared" si="0"/>
        <v>4.7903691441593135E-2</v>
      </c>
      <c r="R24" s="34">
        <f t="shared" si="0"/>
        <v>1.8567368948328302E-2</v>
      </c>
      <c r="S24" s="34">
        <f t="shared" si="0"/>
        <v>1.5400918540063157E-2</v>
      </c>
      <c r="T24" s="34">
        <f t="shared" si="0"/>
        <v>1.1968567870331234E-2</v>
      </c>
      <c r="U24" s="34">
        <f t="shared" si="0"/>
        <v>9.9120882770864574E-3</v>
      </c>
      <c r="V24" s="34">
        <f t="shared" si="0"/>
        <v>4.7669132581404282E-2</v>
      </c>
      <c r="W24" s="34">
        <f t="shared" si="0"/>
        <v>1.8987250166871618E-2</v>
      </c>
    </row>
    <row r="25" spans="1:23" x14ac:dyDescent="0.15">
      <c r="A25" s="39" t="d">
        <v>1998-04-27</v>
      </c>
      <c r="B25" s="12">
        <v>-0.20355045834392727</v>
      </c>
      <c r="C25" s="12">
        <v>-0.12905398413121838</v>
      </c>
      <c r="D25" s="12">
        <v>-0.1593182743508709</v>
      </c>
      <c r="E25" s="12">
        <v>-0.19161560233834726</v>
      </c>
      <c r="F25" s="12">
        <v>-0.11170215048606404</v>
      </c>
      <c r="G25" s="12">
        <v>-0.18506610513244842</v>
      </c>
      <c r="H25" s="12">
        <v>-0.16372099494667669</v>
      </c>
      <c r="I25" s="12">
        <v>-0.15415979206821753</v>
      </c>
      <c r="J25" s="12">
        <v>-0.14435675367058315</v>
      </c>
      <c r="K25" s="12">
        <v>-0.11782659016101238</v>
      </c>
      <c r="M25" s="3" t="s">
        <v>14</v>
      </c>
      <c r="N25" s="34">
        <f t="shared" ref="N25:W25" si="1">STDEV(B6:B39)</f>
        <v>7.0197716675879512E-2</v>
      </c>
      <c r="O25" s="34">
        <f t="shared" si="1"/>
        <v>5.4813197449408213E-2</v>
      </c>
      <c r="P25" s="34">
        <f t="shared" si="1"/>
        <v>6.7599247457273942E-2</v>
      </c>
      <c r="Q25" s="34">
        <f t="shared" si="1"/>
        <v>9.3738357621603235E-2</v>
      </c>
      <c r="R25" s="34">
        <f t="shared" si="1"/>
        <v>5.7302676048471675E-2</v>
      </c>
      <c r="S25" s="34">
        <f t="shared" si="1"/>
        <v>9.9712756663481616E-2</v>
      </c>
      <c r="T25" s="34">
        <f t="shared" si="1"/>
        <v>6.5175202962179893E-2</v>
      </c>
      <c r="U25" s="34">
        <f t="shared" si="1"/>
        <v>7.6193715818978533E-2</v>
      </c>
      <c r="V25" s="34">
        <f t="shared" si="1"/>
        <v>0.10315993239042399</v>
      </c>
      <c r="W25" s="34">
        <f t="shared" si="1"/>
        <v>7.219650261964182E-2</v>
      </c>
    </row>
    <row r="26" spans="1:23" x14ac:dyDescent="0.15">
      <c r="A26" s="39" t="d">
        <v>1998-05-04</v>
      </c>
      <c r="B26" s="12">
        <v>0.10698469519041019</v>
      </c>
      <c r="C26" s="12">
        <v>8.4949683264362086E-2</v>
      </c>
      <c r="D26" s="12">
        <v>0.12587472247903458</v>
      </c>
      <c r="E26" s="12">
        <v>0.18518362936179467</v>
      </c>
      <c r="F26" s="12">
        <v>9.9800687789641129E-2</v>
      </c>
      <c r="G26" s="12">
        <v>0.10540096970910752</v>
      </c>
      <c r="H26" s="12">
        <v>0.10582013061060708</v>
      </c>
      <c r="I26" s="12">
        <v>0.18816963556307045</v>
      </c>
      <c r="J26" s="12">
        <v>0.11657579394726442</v>
      </c>
      <c r="K26" s="12">
        <v>7.4447117368281204E-2</v>
      </c>
    </row>
    <row r="27" spans="1:23" x14ac:dyDescent="0.15">
      <c r="A27" s="39" t="d">
        <v>1998-05-11</v>
      </c>
      <c r="B27" s="12">
        <v>9.731492377411001E-2</v>
      </c>
      <c r="C27" s="12">
        <v>-6.435588045938836E-3</v>
      </c>
      <c r="D27" s="12">
        <v>5.5900603860494051E-2</v>
      </c>
      <c r="E27" s="12">
        <v>4.1666666666666699E-2</v>
      </c>
      <c r="F27" s="12">
        <v>2.9037868385071913E-2</v>
      </c>
      <c r="G27" s="12">
        <v>0.13664819578468668</v>
      </c>
      <c r="H27" s="12">
        <v>-4.754377543198865E-2</v>
      </c>
      <c r="I27" s="12">
        <v>5.7981876003974489E-2</v>
      </c>
      <c r="J27" s="12">
        <v>6.9785127218334214E-2</v>
      </c>
      <c r="K27" s="12">
        <v>3.3592207322077225E-2</v>
      </c>
    </row>
    <row r="28" spans="1:23" x14ac:dyDescent="0.15">
      <c r="A28" s="39" t="d">
        <v>1998-05-18</v>
      </c>
      <c r="B28" s="12">
        <v>-6.0550234122954974E-2</v>
      </c>
      <c r="C28" s="12">
        <v>-8.096438098996564E-2</v>
      </c>
      <c r="D28" s="12">
        <v>2.0000291842360129E-2</v>
      </c>
      <c r="E28" s="12">
        <v>3.8000127597133358E-2</v>
      </c>
      <c r="F28" s="12">
        <v>-7.4073895738346773E-2</v>
      </c>
      <c r="G28" s="12">
        <v>-0.13411694765229315</v>
      </c>
      <c r="H28" s="12">
        <v>-1.3716175154376386E-2</v>
      </c>
      <c r="I28" s="12">
        <v>2.3622052052851207E-2</v>
      </c>
      <c r="J28" s="12">
        <v>4.3975208220242437E-2</v>
      </c>
      <c r="K28" s="12">
        <v>-2.6797975404351471E-2</v>
      </c>
    </row>
    <row r="29" spans="1:23" ht="14" x14ac:dyDescent="0.15">
      <c r="A29" s="39" t="d">
        <v>1998-05-25</v>
      </c>
      <c r="B29" s="12">
        <v>7.0312162798305669E-2</v>
      </c>
      <c r="C29" s="12">
        <v>7.1260807556578654E-2</v>
      </c>
      <c r="D29" s="12">
        <v>1.1529223979565642E-3</v>
      </c>
      <c r="E29" s="12">
        <v>6.165800858350802E-2</v>
      </c>
      <c r="F29" s="12">
        <v>0.10285703874639149</v>
      </c>
      <c r="G29" s="12">
        <v>0.17739649034395413</v>
      </c>
      <c r="H29" s="12">
        <v>7.3053725942262351E-2</v>
      </c>
      <c r="I29" s="12">
        <v>-5.8782744902960227E-3</v>
      </c>
      <c r="J29" s="12">
        <v>5.0195680197286034E-2</v>
      </c>
      <c r="K29" s="12">
        <v>0.11038162728563011</v>
      </c>
      <c r="M29" s="87" t="s">
        <v>33</v>
      </c>
      <c r="N29" s="87"/>
      <c r="O29" s="88"/>
    </row>
    <row r="30" spans="1:23" ht="15" x14ac:dyDescent="0.2">
      <c r="A30" s="39" t="d">
        <v>1998-06-01</v>
      </c>
      <c r="B30" s="12">
        <v>-6.6301282638046424E-2</v>
      </c>
      <c r="C30" s="12">
        <v>-4.1301150863466064E-2</v>
      </c>
      <c r="D30" s="12">
        <v>-9.5622417491495929E-2</v>
      </c>
      <c r="E30" s="12">
        <v>-8.3485335607899808E-2</v>
      </c>
      <c r="F30" s="12">
        <v>-4.490502191981928E-2</v>
      </c>
      <c r="G30" s="12">
        <v>-0.14448174843829389</v>
      </c>
      <c r="H30" s="12">
        <v>-3.5631298597646507E-2</v>
      </c>
      <c r="I30" s="12">
        <v>-0.1278266295605579</v>
      </c>
      <c r="J30" s="12">
        <v>-0.11806359176493497</v>
      </c>
      <c r="K30" s="12">
        <v>-8.0822163062484798E-2</v>
      </c>
      <c r="M30" s="94" t="s">
        <v>36</v>
      </c>
      <c r="N30" s="94"/>
    </row>
    <row r="31" spans="1:23" ht="15" x14ac:dyDescent="0.2">
      <c r="A31" s="39" t="d">
        <v>1998-06-08</v>
      </c>
      <c r="B31" s="12">
        <v>2.6709817913578363E-2</v>
      </c>
      <c r="C31" s="12">
        <v>6.5192581730823138E-2</v>
      </c>
      <c r="D31" s="12">
        <v>-2.4203608498434472E-2</v>
      </c>
      <c r="E31" s="12">
        <v>4.9505150627752618E-2</v>
      </c>
      <c r="F31" s="12">
        <v>8.4991140949673902E-2</v>
      </c>
      <c r="G31" s="12">
        <v>8.2885445608058356E-2</v>
      </c>
      <c r="H31" s="12">
        <v>-1.9873969884334475E-2</v>
      </c>
      <c r="I31" s="12">
        <v>-1.6064252705331381E-2</v>
      </c>
      <c r="J31" s="12">
        <v>7.6395225004667E-2</v>
      </c>
      <c r="K31" s="12">
        <v>4.2766866305965427E-2</v>
      </c>
      <c r="M31" s="90" t="s">
        <v>1</v>
      </c>
      <c r="N31" s="90" t="s">
        <v>2</v>
      </c>
      <c r="O31" s="90" t="s">
        <v>3</v>
      </c>
      <c r="P31" s="90" t="s">
        <v>4</v>
      </c>
      <c r="Q31" s="90" t="s">
        <v>5</v>
      </c>
      <c r="R31" s="90" t="s">
        <v>6</v>
      </c>
      <c r="S31" s="90" t="s">
        <v>7</v>
      </c>
      <c r="T31" s="90" t="s">
        <v>8</v>
      </c>
      <c r="U31" s="90" t="s">
        <v>9</v>
      </c>
      <c r="V31" s="90" t="s">
        <v>10</v>
      </c>
    </row>
    <row r="32" spans="1:23" ht="15" x14ac:dyDescent="0.2">
      <c r="A32" s="39" t="d">
        <v>1998-06-15</v>
      </c>
      <c r="B32" s="12">
        <v>4.4410462656818486E-3</v>
      </c>
      <c r="C32" s="12">
        <v>-8.0171833217993288E-2</v>
      </c>
      <c r="D32" s="12">
        <v>-2.7415161623073895E-2</v>
      </c>
      <c r="E32" s="12">
        <v>-2.2641660848560688E-2</v>
      </c>
      <c r="F32" s="12">
        <v>-6.6666621487029079E-2</v>
      </c>
      <c r="G32" s="12">
        <v>3.2709243398116226E-2</v>
      </c>
      <c r="H32" s="12">
        <v>-8.2652899820999687E-2</v>
      </c>
      <c r="I32" s="12">
        <v>-9.593247852400594E-4</v>
      </c>
      <c r="J32" s="12">
        <v>-5.1204751619731509E-2</v>
      </c>
      <c r="K32" s="12">
        <v>-4.8263524554720993E-2</v>
      </c>
      <c r="M32" s="97">
        <v>4.5652212718586868E-2</v>
      </c>
      <c r="N32" s="97">
        <v>0.44855149301065755</v>
      </c>
      <c r="O32" s="97">
        <v>0.10594323007851504</v>
      </c>
      <c r="P32" s="97">
        <v>0</v>
      </c>
      <c r="Q32" s="97">
        <v>0.32332115848537579</v>
      </c>
      <c r="R32" s="97">
        <v>0</v>
      </c>
      <c r="S32" s="97">
        <v>1.7116290698849408E-2</v>
      </c>
      <c r="T32" s="97">
        <v>0</v>
      </c>
      <c r="U32" s="97">
        <v>5.9415615008015302E-2</v>
      </c>
      <c r="V32" s="97">
        <v>0</v>
      </c>
    </row>
    <row r="33" spans="1:26" x14ac:dyDescent="0.15">
      <c r="A33" s="39" t="d">
        <v>1998-06-22</v>
      </c>
      <c r="B33" s="12">
        <v>-2.0846190075594351E-2</v>
      </c>
      <c r="C33" s="12">
        <v>-2.3346293534621084E-2</v>
      </c>
      <c r="D33" s="12">
        <v>-6.711403534389046E-2</v>
      </c>
      <c r="E33" s="12">
        <v>2.5097381057167335E-2</v>
      </c>
      <c r="F33" s="12">
        <v>4.2856814382752552E-2</v>
      </c>
      <c r="G33" s="12">
        <v>-0.10318761510313293</v>
      </c>
      <c r="H33" s="12">
        <v>3.1415624012297624E-2</v>
      </c>
      <c r="I33" s="12">
        <v>-7.3966530153454682E-2</v>
      </c>
      <c r="J33" s="12">
        <v>8.8749965436690462E-2</v>
      </c>
      <c r="K33" s="12">
        <v>0.105862190781146</v>
      </c>
      <c r="Z33" s="117"/>
    </row>
    <row r="34" spans="1:26" ht="15" x14ac:dyDescent="0.2">
      <c r="A34" s="39" t="d">
        <v>1998-06-29</v>
      </c>
      <c r="B34" s="12">
        <v>4.0000275819345212E-2</v>
      </c>
      <c r="C34" s="12">
        <v>5.0597590014956402E-2</v>
      </c>
      <c r="D34" s="12">
        <v>-5.7553434847621519E-3</v>
      </c>
      <c r="E34" s="12">
        <v>7.5324679485638873E-3</v>
      </c>
      <c r="F34" s="12">
        <v>-1.7120081143005134E-3</v>
      </c>
      <c r="G34" s="12">
        <v>9.2883637424365034E-2</v>
      </c>
      <c r="H34" s="12">
        <v>3.1458807361216248E-3</v>
      </c>
      <c r="I34" s="12">
        <v>1.6589875680522303E-3</v>
      </c>
      <c r="J34" s="12">
        <v>3.2461789797852338E-2</v>
      </c>
      <c r="K34" s="12">
        <v>-5.1415290847229726E-2</v>
      </c>
      <c r="M34" s="91" t="s">
        <v>35</v>
      </c>
      <c r="N34" s="89"/>
      <c r="Q34" s="151" t="s">
        <v>31</v>
      </c>
      <c r="R34" s="152"/>
      <c r="S34" s="153" t="s">
        <v>32</v>
      </c>
      <c r="T34" s="152"/>
    </row>
    <row r="35" spans="1:26" ht="15" x14ac:dyDescent="0.2">
      <c r="A35" s="39" t="d">
        <v>1998-07-06</v>
      </c>
      <c r="B35" s="12">
        <v>3.8461793471960111E-2</v>
      </c>
      <c r="C35" s="12">
        <v>9.1012476128881345E-2</v>
      </c>
      <c r="D35" s="12">
        <v>6.3044066138785937E-2</v>
      </c>
      <c r="E35" s="12">
        <v>0.10654235029804458</v>
      </c>
      <c r="F35" s="12">
        <v>4.9742246915551742E-2</v>
      </c>
      <c r="G35" s="12">
        <v>5.635305440474176E-5</v>
      </c>
      <c r="H35" s="12">
        <v>0.17242087213036938</v>
      </c>
      <c r="I35" s="12">
        <v>3.3769046892775108E-2</v>
      </c>
      <c r="J35" s="12">
        <v>2.7183782125623678E-2</v>
      </c>
      <c r="K35" s="12">
        <v>6.9172876806164962E-2</v>
      </c>
      <c r="M35" s="150">
        <f>SUM(M32:V32)</f>
        <v>1</v>
      </c>
      <c r="N35" s="150"/>
      <c r="Q35" s="154" cm="1">
        <f t="array" ref="Q35">MMULT(M32:V32,MMULT(N7:W16,TRANSPOSE(M32:V32)))</f>
        <v>2.6100592492325982E-3</v>
      </c>
      <c r="R35" s="155"/>
      <c r="S35" s="156">
        <f>SUMPRODUCT(N24:W24,Tabella16[])</f>
        <v>1.5083230848139022E-2</v>
      </c>
      <c r="T35" s="155"/>
    </row>
    <row r="36" spans="1:26" x14ac:dyDescent="0.15">
      <c r="A36" s="39" t="d">
        <v>1998-07-13</v>
      </c>
      <c r="B36" s="12">
        <v>-4.1821197896739232E-3</v>
      </c>
      <c r="C36" s="12">
        <v>2.1897822009058338E-2</v>
      </c>
      <c r="D36" s="12">
        <v>-3.931389331166113E-2</v>
      </c>
      <c r="E36" s="12">
        <v>7.2635467661770148E-2</v>
      </c>
      <c r="F36" s="12">
        <v>6.045797173658219E-2</v>
      </c>
      <c r="G36" s="12">
        <v>-3.3710861865099188E-3</v>
      </c>
      <c r="H36" s="12">
        <v>-5.5026739102193587E-3</v>
      </c>
      <c r="I36" s="12">
        <v>-1.7889499032731491E-2</v>
      </c>
      <c r="J36" s="12">
        <v>0.1082393626904683</v>
      </c>
      <c r="K36" s="12">
        <v>1.2463775009765806E-2</v>
      </c>
      <c r="R36" s="92"/>
    </row>
    <row r="37" spans="1:26" x14ac:dyDescent="0.15">
      <c r="A37" s="39" t="d">
        <v>1998-07-20</v>
      </c>
      <c r="B37" s="12">
        <v>-1.3797144370486656E-2</v>
      </c>
      <c r="C37" s="12">
        <v>5.442170329597959E-2</v>
      </c>
      <c r="D37" s="12">
        <v>0.11532736508778042</v>
      </c>
      <c r="E37" s="12">
        <v>7.0865556316151185E-2</v>
      </c>
      <c r="F37" s="12">
        <v>9.399042921678237E-2</v>
      </c>
      <c r="G37" s="12">
        <v>6.8440223544333351E-2</v>
      </c>
      <c r="H37" s="12">
        <v>1.5784242867149093E-2</v>
      </c>
      <c r="I37" s="12">
        <v>0.14561549203563803</v>
      </c>
      <c r="J37" s="12">
        <v>0.10223073794533942</v>
      </c>
      <c r="K37" s="12">
        <v>0.16800546471322778</v>
      </c>
    </row>
    <row r="38" spans="1:26" x14ac:dyDescent="0.15">
      <c r="A38" s="39" t="d">
        <v>1998-07-27</v>
      </c>
      <c r="B38" s="12">
        <v>-7.2993012276603722E-2</v>
      </c>
      <c r="C38" s="12">
        <v>-2.7419335294671089E-2</v>
      </c>
      <c r="D38" s="12">
        <v>-6.737832886057922E-2</v>
      </c>
      <c r="E38" s="12">
        <v>0.12647057167858303</v>
      </c>
      <c r="F38" s="12">
        <v>-4.5070081680896858E-2</v>
      </c>
      <c r="G38" s="12">
        <v>-0.12594867822877967</v>
      </c>
      <c r="H38" s="12">
        <v>2.9705137077841739E-3</v>
      </c>
      <c r="I38" s="12">
        <v>-0.11694792170286855</v>
      </c>
      <c r="J38" s="12">
        <v>6.4396896668535805E-2</v>
      </c>
      <c r="K38" s="12">
        <v>-6.690237019783038E-2</v>
      </c>
    </row>
    <row r="39" spans="1:26" ht="15" x14ac:dyDescent="0.2">
      <c r="A39" s="39" t="d">
        <v>1998-08-03</v>
      </c>
      <c r="B39" s="12">
        <v>-7.1521880111037134E-2</v>
      </c>
      <c r="C39" s="12">
        <v>-1.9237085142070801E-2</v>
      </c>
      <c r="D39" s="12">
        <v>-4.1487986397908315E-2</v>
      </c>
      <c r="E39" s="12">
        <v>-3.9163634061861907E-2</v>
      </c>
      <c r="F39" s="12">
        <v>-2.507415371436255E-2</v>
      </c>
      <c r="G39" s="12">
        <v>-4.6472780797650867E-2</v>
      </c>
      <c r="H39" s="12">
        <v>5.0629131278215993E-3</v>
      </c>
      <c r="I39" s="12">
        <v>9.7384844109521147E-3</v>
      </c>
      <c r="J39" s="12">
        <v>-6.6599347330615413E-3</v>
      </c>
      <c r="K39" s="12">
        <v>-2.1322738274670888E-3</v>
      </c>
      <c r="M39" s="87" t="s">
        <v>34</v>
      </c>
      <c r="N39" s="86"/>
      <c r="O39" s="86"/>
      <c r="P39" s="86"/>
    </row>
    <row r="40" spans="1:26" ht="15" x14ac:dyDescent="0.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M40" s="94" t="s">
        <v>36</v>
      </c>
      <c r="N40" s="94"/>
    </row>
    <row r="41" spans="1:26" ht="15" x14ac:dyDescent="0.1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M41" s="93" t="s">
        <v>1</v>
      </c>
      <c r="N41" s="93" t="s">
        <v>2</v>
      </c>
      <c r="O41" s="93" t="s">
        <v>3</v>
      </c>
      <c r="P41" s="93" t="s">
        <v>4</v>
      </c>
      <c r="Q41" s="93" t="s">
        <v>5</v>
      </c>
      <c r="R41" s="93" t="s">
        <v>6</v>
      </c>
      <c r="S41" s="93" t="s">
        <v>7</v>
      </c>
      <c r="T41" s="93" t="s">
        <v>8</v>
      </c>
      <c r="U41" s="93" t="s">
        <v>9</v>
      </c>
      <c r="V41" s="93" t="s">
        <v>10</v>
      </c>
    </row>
    <row r="42" spans="1:26" ht="15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M42" s="136">
        <v>0</v>
      </c>
      <c r="N42" s="136">
        <v>0</v>
      </c>
      <c r="O42" s="136">
        <v>0</v>
      </c>
      <c r="P42" s="136">
        <v>1</v>
      </c>
      <c r="Q42" s="136">
        <v>0</v>
      </c>
      <c r="R42" s="136">
        <v>0</v>
      </c>
      <c r="S42" s="136">
        <v>0</v>
      </c>
      <c r="T42" s="136">
        <v>0</v>
      </c>
      <c r="U42" s="136">
        <v>0</v>
      </c>
      <c r="V42" s="136">
        <v>0</v>
      </c>
    </row>
    <row r="43" spans="1:26" x14ac:dyDescent="0.15">
      <c r="N43" s="84"/>
    </row>
    <row r="44" spans="1:26" ht="15" x14ac:dyDescent="0.2">
      <c r="M44" s="89" t="s">
        <v>35</v>
      </c>
      <c r="N44" s="89"/>
      <c r="Q44" s="151" t="s">
        <v>31</v>
      </c>
      <c r="R44" s="152"/>
      <c r="S44" s="153" t="s">
        <v>32</v>
      </c>
      <c r="T44" s="152"/>
    </row>
    <row r="45" spans="1:26" ht="15" x14ac:dyDescent="0.2">
      <c r="M45" s="150">
        <f>SUM(Tabella26[])</f>
        <v>1</v>
      </c>
      <c r="N45" s="150"/>
      <c r="Q45" s="154" cm="1">
        <f t="array" ref="Q45">MMULT(M42:V42,MMULT(N7:W16,TRANSPOSE(M42:V42)))</f>
        <v>8.5284420516663004E-3</v>
      </c>
      <c r="R45" s="155"/>
      <c r="S45" s="156">
        <f>SUMPRODUCT(N24:W24,Tabella26[])</f>
        <v>4.7903691441593135E-2</v>
      </c>
      <c r="T45" s="155"/>
    </row>
    <row r="46" spans="1:26" x14ac:dyDescent="0.1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26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M47" s="5"/>
    </row>
    <row r="48" spans="1:26" ht="15" x14ac:dyDescent="0.2">
      <c r="A48" s="4"/>
      <c r="B48" s="1"/>
      <c r="C48" s="1"/>
      <c r="D48" s="1"/>
      <c r="E48" s="1"/>
      <c r="F48" s="1"/>
      <c r="G48" s="1"/>
      <c r="M48" s="59" t="s">
        <v>15</v>
      </c>
      <c r="N48" s="129">
        <f t="array" ref="N48">(S45+S35)/2</f>
        <v>3.1493461144866078E-2</v>
      </c>
    </row>
    <row r="51" spans="13:27" ht="17" x14ac:dyDescent="0.2">
      <c r="M51" s="87" t="s">
        <v>37</v>
      </c>
      <c r="N51" s="85"/>
      <c r="O51" s="86"/>
    </row>
    <row r="52" spans="13:27" ht="15" x14ac:dyDescent="0.2">
      <c r="M52" s="94" t="s">
        <v>36</v>
      </c>
      <c r="N52" s="89"/>
      <c r="Y52" s="127"/>
      <c r="Z52" s="127"/>
      <c r="AA52" s="127"/>
    </row>
    <row r="53" spans="13:27" ht="15" x14ac:dyDescent="0.15">
      <c r="M53" s="93" t="s">
        <v>1</v>
      </c>
      <c r="N53" s="93" t="s">
        <v>2</v>
      </c>
      <c r="O53" s="93" t="s">
        <v>3</v>
      </c>
      <c r="P53" s="93" t="s">
        <v>4</v>
      </c>
      <c r="Q53" s="93" t="s">
        <v>5</v>
      </c>
      <c r="R53" s="93" t="s">
        <v>6</v>
      </c>
      <c r="S53" s="93" t="s">
        <v>7</v>
      </c>
      <c r="T53" s="93" t="s">
        <v>8</v>
      </c>
      <c r="U53" s="93" t="s">
        <v>9</v>
      </c>
      <c r="V53" s="93" t="s">
        <v>10</v>
      </c>
      <c r="W53" s="128" t="s">
        <v>47</v>
      </c>
    </row>
    <row r="54" spans="13:27" ht="15" x14ac:dyDescent="0.2">
      <c r="M54" s="97">
        <v>0</v>
      </c>
      <c r="N54" s="97">
        <v>0</v>
      </c>
      <c r="O54" s="97">
        <v>0</v>
      </c>
      <c r="P54" s="97">
        <v>0.37295427881541254</v>
      </c>
      <c r="Q54" s="97">
        <v>0.53448821662839219</v>
      </c>
      <c r="R54" s="97">
        <v>0</v>
      </c>
      <c r="S54" s="97">
        <v>0</v>
      </c>
      <c r="T54" s="97">
        <v>0</v>
      </c>
      <c r="U54" s="97">
        <v>6.785196668715264E-2</v>
      </c>
      <c r="V54" s="97">
        <v>2.4705537869042671E-2</v>
      </c>
    </row>
    <row r="56" spans="13:27" ht="15" x14ac:dyDescent="0.2">
      <c r="M56" s="89" t="s">
        <v>35</v>
      </c>
      <c r="N56" s="89"/>
      <c r="Q56" s="151" t="s">
        <v>31</v>
      </c>
      <c r="R56" s="152"/>
      <c r="S56" s="153" t="s">
        <v>32</v>
      </c>
      <c r="T56" s="152"/>
    </row>
    <row r="57" spans="13:27" ht="15" x14ac:dyDescent="0.2">
      <c r="M57" s="150">
        <f>SUM(Tabella2628[])</f>
        <v>1</v>
      </c>
      <c r="N57" s="150"/>
      <c r="Q57" s="140" cm="1">
        <f t="array" ref="Q57">MMULT(M54:V54,MMULT(N7:W16,TRANSPOSE(M54:V54)))</f>
        <v>3.7827881450912637E-3</v>
      </c>
      <c r="R57" s="141"/>
      <c r="S57" s="142">
        <f>SUMPRODUCT(Tabella2628[],N24:W24)</f>
        <v>3.1493461234814335E-2</v>
      </c>
      <c r="T57" s="141"/>
    </row>
    <row r="59" spans="13:27" x14ac:dyDescent="0.15">
      <c r="Q59" s="102"/>
      <c r="R59" s="102"/>
      <c r="S59" s="103"/>
      <c r="T59" s="102"/>
    </row>
    <row r="66" spans="21:21" x14ac:dyDescent="0.15">
      <c r="U66" s="6"/>
    </row>
  </sheetData>
  <mergeCells count="13">
    <mergeCell ref="S34:T34"/>
    <mergeCell ref="Q34:R34"/>
    <mergeCell ref="M45:N45"/>
    <mergeCell ref="Q45:R45"/>
    <mergeCell ref="S45:T45"/>
    <mergeCell ref="Q44:R44"/>
    <mergeCell ref="S44:T44"/>
    <mergeCell ref="M35:N35"/>
    <mergeCell ref="M57:N57"/>
    <mergeCell ref="Q56:R56"/>
    <mergeCell ref="S56:T56"/>
    <mergeCell ref="Q35:R35"/>
    <mergeCell ref="S35:T35"/>
  </mergeCells>
  <phoneticPr fontId="8" type="noConversion"/>
  <hyperlinks>
    <hyperlink ref="X52:AA52" location="'1.1 - 1.2'!A1" display="To see the formulation of this model, please have a look at Sheet 1.1" xr:uid="{F379E4FE-F45F-4B74-911B-98C4DE6C6AA0}"/>
  </hyperlinks>
  <pageMargins left="0.7" right="0.7" top="0.75" bottom="0.75" header="0.3" footer="0.3"/>
  <pageSetup paperSize="9" orientation="portrait" horizontalDpi="360" verticalDpi="360" r:id="rId1"/>
  <ignoredErrors>
    <ignoredError sqref="N24:W24" calculatedColumn="1"/>
  </ignoredErrors>
  <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6DD4-45F0-A044-96DB-0816C0585850}">
  <dimension ref="A2:W61"/>
  <sheetViews>
    <sheetView topLeftCell="F14" zoomScaleNormal="100" workbookViewId="0">
      <selection activeCell="Q18" sqref="Q18"/>
    </sheetView>
  </sheetViews>
  <sheetFormatPr baseColWidth="10" defaultColWidth="11.5" defaultRowHeight="13" x14ac:dyDescent="0.15"/>
  <cols>
    <col min="1" max="1" width="11.6640625" customWidth="1"/>
    <col min="12" max="12" width="10.83203125" customWidth="1"/>
    <col min="13" max="13" width="11.6640625" customWidth="1"/>
    <col min="15" max="15" width="9.5" customWidth="1"/>
    <col min="16" max="16" width="11.1640625" customWidth="1"/>
    <col min="17" max="17" width="11" customWidth="1"/>
    <col min="18" max="18" width="11.6640625" customWidth="1"/>
    <col min="19" max="19" width="9.33203125" customWidth="1"/>
    <col min="20" max="20" width="13.33203125" customWidth="1"/>
    <col min="23" max="23" width="12.33203125" bestFit="1" customWidth="1"/>
  </cols>
  <sheetData>
    <row r="2" spans="1:11" ht="20" x14ac:dyDescent="0.2">
      <c r="A2" s="32" t="s">
        <v>29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4" spans="1:11" x14ac:dyDescent="0.15">
      <c r="A4" s="62" t="s">
        <v>22</v>
      </c>
      <c r="B4" s="38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8" t="s">
        <v>7</v>
      </c>
      <c r="I4" s="38" t="s">
        <v>8</v>
      </c>
      <c r="J4" s="38" t="s">
        <v>9</v>
      </c>
      <c r="K4" s="38" t="s">
        <v>10</v>
      </c>
    </row>
    <row r="5" spans="1:11" x14ac:dyDescent="0.15">
      <c r="A5" s="39" t="d">
        <v>1997-12-08</v>
      </c>
      <c r="B5" s="11" t="s">
        <v>12</v>
      </c>
      <c r="C5" s="11" t="s">
        <v>12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</row>
    <row r="6" spans="1:11" x14ac:dyDescent="0.15">
      <c r="A6" s="39" t="d">
        <v>1997-12-15</v>
      </c>
      <c r="B6" s="12">
        <v>-2.2526775941693344E-2</v>
      </c>
      <c r="C6" s="12">
        <v>-2.1190371308145124E-2</v>
      </c>
      <c r="D6" s="12">
        <v>3.6496025361694886E-3</v>
      </c>
      <c r="E6" s="12">
        <v>3.0738117302737646E-2</v>
      </c>
      <c r="F6" s="12">
        <v>4.761892397741236E-2</v>
      </c>
      <c r="G6" s="12">
        <v>-3.1953297345800477E-2</v>
      </c>
      <c r="H6" s="12">
        <v>2.4304071198191068E-2</v>
      </c>
      <c r="I6" s="12">
        <v>-5.9673040022890566E-3</v>
      </c>
      <c r="J6" s="12">
        <v>-4.1851037165939201E-2</v>
      </c>
      <c r="K6" s="12">
        <v>1.0345566636320665E-2</v>
      </c>
    </row>
    <row r="7" spans="1:11" x14ac:dyDescent="0.15">
      <c r="A7" s="39" t="d">
        <v>1997-12-22</v>
      </c>
      <c r="B7" s="12">
        <v>1.001796038936217E-3</v>
      </c>
      <c r="C7" s="12">
        <v>4.1454555443595619E-3</v>
      </c>
      <c r="D7" s="12">
        <v>6.3636538401818293E-2</v>
      </c>
      <c r="E7" s="12">
        <v>3.4791705333490817E-2</v>
      </c>
      <c r="F7" s="12">
        <v>4.7840092587074275E-3</v>
      </c>
      <c r="G7" s="12">
        <v>-2.03854114721904E-2</v>
      </c>
      <c r="H7" s="12">
        <v>-5.0695521043434555E-2</v>
      </c>
      <c r="I7" s="12">
        <v>2.6962397567728735E-2</v>
      </c>
      <c r="J7" s="12">
        <v>6.8193463553816336E-2</v>
      </c>
      <c r="K7" s="12">
        <v>-2.8388287052763486E-2</v>
      </c>
    </row>
    <row r="8" spans="1:11" x14ac:dyDescent="0.15">
      <c r="A8" s="39" t="d">
        <v>1997-12-29</v>
      </c>
      <c r="B8" s="12">
        <v>2.0020520568421893E-2</v>
      </c>
      <c r="C8" s="12">
        <v>1.4679061402687517E-2</v>
      </c>
      <c r="D8" s="12">
        <v>2.4786448369444259E-2</v>
      </c>
      <c r="E8" s="12">
        <v>6.7225246504217292E-3</v>
      </c>
      <c r="F8" s="12">
        <v>2.3809857394920943E-2</v>
      </c>
      <c r="G8" s="12">
        <v>6.4364008600222039E-2</v>
      </c>
      <c r="H8" s="12">
        <v>1.020025375040385E-2</v>
      </c>
      <c r="I8" s="12">
        <v>-1.5735333804804734E-2</v>
      </c>
      <c r="J8" s="12">
        <v>4.1256528929155337E-2</v>
      </c>
      <c r="K8" s="12">
        <v>2.2319674644069715E-2</v>
      </c>
    </row>
    <row r="9" spans="1:11" x14ac:dyDescent="0.15">
      <c r="A9" s="39" t="d">
        <v>1998-01-05</v>
      </c>
      <c r="B9" s="12">
        <v>5.9862595633938115E-2</v>
      </c>
      <c r="C9" s="12">
        <v>4.8372438928272844E-2</v>
      </c>
      <c r="D9" s="12">
        <v>5.754776879955293E-2</v>
      </c>
      <c r="E9" s="12">
        <v>0.12500086767594737</v>
      </c>
      <c r="F9" s="12">
        <v>9.9999995181424453E-2</v>
      </c>
      <c r="G9" s="12">
        <v>8.1623260626958571E-2</v>
      </c>
      <c r="H9" s="12">
        <v>7.1754821848276404E-2</v>
      </c>
      <c r="I9" s="12">
        <v>8.4216400487095139E-2</v>
      </c>
      <c r="J9" s="12">
        <v>0.11790319941001871</v>
      </c>
      <c r="K9" s="12">
        <v>0.10019233396698127</v>
      </c>
    </row>
    <row r="10" spans="1:11" x14ac:dyDescent="0.15">
      <c r="A10" s="39" t="d">
        <v>1998-01-12</v>
      </c>
      <c r="B10" s="12">
        <v>-4.6296284344253785E-2</v>
      </c>
      <c r="C10" s="12">
        <v>4.3553305544779854E-2</v>
      </c>
      <c r="D10" s="12">
        <v>-5.362759938936007E-2</v>
      </c>
      <c r="E10" s="12">
        <v>0.10262991734075383</v>
      </c>
      <c r="F10" s="12">
        <v>1.2685206880943437E-2</v>
      </c>
      <c r="G10" s="12">
        <v>-7.600847672703423E-2</v>
      </c>
      <c r="H10" s="12">
        <v>2.8653376603167007E-2</v>
      </c>
      <c r="I10" s="12">
        <v>-6.3980959365464135E-2</v>
      </c>
      <c r="J10" s="12">
        <v>8.2506464743278912E-2</v>
      </c>
      <c r="K10" s="12">
        <v>9.0674034040678475E-2</v>
      </c>
    </row>
    <row r="11" spans="1:11" x14ac:dyDescent="0.15">
      <c r="A11" s="39" t="d">
        <v>1998-01-19</v>
      </c>
      <c r="B11" s="12">
        <v>3.6892829960431694E-2</v>
      </c>
      <c r="C11" s="12">
        <v>-8.2645130648627881E-3</v>
      </c>
      <c r="D11" s="12">
        <v>-5.0000220277230778E-2</v>
      </c>
      <c r="E11" s="12">
        <v>0.22970903522205227</v>
      </c>
      <c r="F11" s="12">
        <v>1.9832939014153759E-2</v>
      </c>
      <c r="G11" s="12">
        <v>1.402553233682422E-2</v>
      </c>
      <c r="H11" s="12">
        <v>1.0189232836090781E-2</v>
      </c>
      <c r="I11" s="12">
        <v>-4.7929415747467426E-3</v>
      </c>
      <c r="J11" s="12">
        <v>0.28044480370292901</v>
      </c>
      <c r="K11" s="12">
        <v>1.475313366628556E-2</v>
      </c>
    </row>
    <row r="12" spans="1:11" x14ac:dyDescent="0.15">
      <c r="A12" s="39" t="d">
        <v>1998-01-26</v>
      </c>
      <c r="B12" s="12">
        <v>0.12359578794943134</v>
      </c>
      <c r="C12" s="12">
        <v>3.1666731746861014E-2</v>
      </c>
      <c r="D12" s="12">
        <v>3.1579022468282814E-2</v>
      </c>
      <c r="E12" s="12">
        <v>1.8544950952806328E-2</v>
      </c>
      <c r="F12" s="12">
        <v>-2.7635727777110736E-2</v>
      </c>
      <c r="G12" s="12">
        <v>0.18274905636262861</v>
      </c>
      <c r="H12" s="12">
        <v>-6.5826353458598027E-4</v>
      </c>
      <c r="I12" s="12">
        <v>3.279716376978687E-2</v>
      </c>
      <c r="J12" s="12">
        <v>-1.6600818768700979E-3</v>
      </c>
      <c r="K12" s="12">
        <v>-8.642399893841507E-2</v>
      </c>
    </row>
    <row r="13" spans="1:11" x14ac:dyDescent="0.15">
      <c r="A13" s="39" t="d">
        <v>1998-02-02</v>
      </c>
      <c r="B13" s="12">
        <v>-1.7500204998464337E-2</v>
      </c>
      <c r="C13" s="12">
        <v>-4.0398915438478506E-4</v>
      </c>
      <c r="D13" s="12">
        <v>7.1428966633354171E-2</v>
      </c>
      <c r="E13" s="12">
        <v>8.1932838810464481E-2</v>
      </c>
      <c r="F13" s="12">
        <v>4.9473431669127696E-2</v>
      </c>
      <c r="G13" s="12">
        <v>9.2728943934856315E-3</v>
      </c>
      <c r="H13" s="12">
        <v>1.8816188947915806E-2</v>
      </c>
      <c r="I13" s="12">
        <v>5.9171237381570922E-2</v>
      </c>
      <c r="J13" s="12">
        <v>7.2001051303586458E-2</v>
      </c>
      <c r="K13" s="12">
        <v>0.12335315720145984</v>
      </c>
    </row>
    <row r="14" spans="1:11" x14ac:dyDescent="0.15">
      <c r="A14" s="39" t="d">
        <v>1998-02-09</v>
      </c>
      <c r="B14" s="12">
        <v>-5.9369882288951544E-3</v>
      </c>
      <c r="C14" s="12">
        <v>-2.0201362727507687E-3</v>
      </c>
      <c r="D14" s="12">
        <v>8.0158302642454757E-2</v>
      </c>
      <c r="E14" s="12">
        <v>4.2071228592743988E-2</v>
      </c>
      <c r="F14" s="12">
        <v>0.10121820833856868</v>
      </c>
      <c r="G14" s="12">
        <v>-6.135935058909732E-2</v>
      </c>
      <c r="H14" s="12">
        <v>5.0633937264517669E-2</v>
      </c>
      <c r="I14" s="12">
        <v>3.3754317595991325E-2</v>
      </c>
      <c r="J14" s="12">
        <v>2.0661664906569638E-3</v>
      </c>
      <c r="K14" s="12">
        <v>2.7921673079979718E-2</v>
      </c>
    </row>
    <row r="15" spans="1:11" x14ac:dyDescent="0.15">
      <c r="A15" s="39" t="d">
        <v>1998-02-16</v>
      </c>
      <c r="B15" s="12">
        <v>5.7167187003964781E-2</v>
      </c>
      <c r="C15" s="12">
        <v>3.4817901233600047E-2</v>
      </c>
      <c r="D15" s="12">
        <v>3.5268167814005873E-2</v>
      </c>
      <c r="E15" s="12">
        <v>0.1596270363017471</v>
      </c>
      <c r="F15" s="12">
        <v>7.7975085294037213E-3</v>
      </c>
      <c r="G15" s="12">
        <v>0.12930259592719801</v>
      </c>
      <c r="H15" s="12">
        <v>4.8794558275896578E-2</v>
      </c>
      <c r="I15" s="12">
        <v>4.3498204554759508E-2</v>
      </c>
      <c r="J15" s="12">
        <v>0.19185433243221983</v>
      </c>
      <c r="K15" s="12">
        <v>4.0845153641813847E-2</v>
      </c>
    </row>
    <row r="16" spans="1:11" x14ac:dyDescent="0.15">
      <c r="A16" s="39" t="d">
        <v>1998-02-23</v>
      </c>
      <c r="B16" s="12">
        <v>0</v>
      </c>
      <c r="C16" s="12">
        <v>-6.3380269953618923E-2</v>
      </c>
      <c r="D16" s="12">
        <v>-7.7359714750969893E-2</v>
      </c>
      <c r="E16" s="12">
        <v>-7.1771915436486255E-2</v>
      </c>
      <c r="F16" s="12">
        <v>-2.5145369125541137E-2</v>
      </c>
      <c r="G16" s="12">
        <v>-9.2959791995012128E-2</v>
      </c>
      <c r="H16" s="12">
        <v>-0.11420996461911341</v>
      </c>
      <c r="I16" s="12">
        <v>-6.4739865295751667E-2</v>
      </c>
      <c r="J16" s="12">
        <v>-7.7200660775304297E-2</v>
      </c>
      <c r="K16" s="12">
        <v>-4.4964976917714568E-2</v>
      </c>
    </row>
    <row r="17" spans="1:23" x14ac:dyDescent="0.15">
      <c r="A17" s="39" t="d">
        <v>1998-03-02</v>
      </c>
      <c r="B17" s="12">
        <v>3.9548183993397934E-2</v>
      </c>
      <c r="C17" s="12">
        <v>5.221377779869886E-2</v>
      </c>
      <c r="D17" s="12">
        <v>6.9230766824463441E-2</v>
      </c>
      <c r="E17" s="12">
        <v>0.13098501675031596</v>
      </c>
      <c r="F17" s="12">
        <v>2.9762055003993697E-2</v>
      </c>
      <c r="G17" s="12">
        <v>8.3066372950716519E-2</v>
      </c>
      <c r="H17" s="12">
        <v>0.10991910816750371</v>
      </c>
      <c r="I17" s="12">
        <v>7.2518721748938572E-2</v>
      </c>
      <c r="J17" s="12">
        <v>0.14983529549334257</v>
      </c>
      <c r="K17" s="12">
        <v>4.6732587748082081E-2</v>
      </c>
    </row>
    <row r="18" spans="1:23" x14ac:dyDescent="0.15">
      <c r="A18" s="39" t="d">
        <v>1998-03-09</v>
      </c>
      <c r="B18" s="12">
        <v>0.12034122279227448</v>
      </c>
      <c r="C18" s="12">
        <v>1.5879414104164068E-2</v>
      </c>
      <c r="D18" s="12">
        <v>9.4244627258713354E-2</v>
      </c>
      <c r="E18" s="12">
        <v>-1.3774194353394085E-2</v>
      </c>
      <c r="F18" s="12">
        <v>4.2389024846490035E-2</v>
      </c>
      <c r="G18" s="12">
        <v>0.11719407057562549</v>
      </c>
      <c r="H18" s="12">
        <v>1.0837417478192293E-2</v>
      </c>
      <c r="I18" s="12">
        <v>9.2522279832825377E-2</v>
      </c>
      <c r="J18" s="12">
        <v>-5.412957510561181E-2</v>
      </c>
      <c r="K18" s="12">
        <v>7.8737461587833443E-2</v>
      </c>
    </row>
    <row r="19" spans="1:23" x14ac:dyDescent="0.15">
      <c r="A19" s="39" t="d">
        <v>1998-03-16</v>
      </c>
      <c r="B19" s="12">
        <v>-9.0091252991865867E-3</v>
      </c>
      <c r="C19" s="12">
        <v>1.6021934405618835E-2</v>
      </c>
      <c r="D19" s="12">
        <v>9.8623780236903793E-3</v>
      </c>
      <c r="E19" s="12">
        <v>0.29332442934531489</v>
      </c>
      <c r="F19" s="12">
        <v>-1.109064366792244E-2</v>
      </c>
      <c r="G19" s="12">
        <v>5.3727112787650959E-2</v>
      </c>
      <c r="H19" s="12">
        <v>1.8282153414690605E-3</v>
      </c>
      <c r="I19" s="12">
        <v>2.3793453399344279E-2</v>
      </c>
      <c r="J19" s="12">
        <v>0.34486771620319034</v>
      </c>
      <c r="K19" s="12">
        <v>-6.2967684435405499E-2</v>
      </c>
    </row>
    <row r="20" spans="1:23" x14ac:dyDescent="0.15">
      <c r="A20" s="39" t="d">
        <v>1998-03-23</v>
      </c>
      <c r="B20" s="12">
        <v>5.2447560685224499E-2</v>
      </c>
      <c r="C20" s="12">
        <v>1.9230734859114081E-2</v>
      </c>
      <c r="D20" s="12">
        <v>6.5104340412913686E-2</v>
      </c>
      <c r="E20" s="12">
        <v>-4.5999617208600053E-2</v>
      </c>
      <c r="F20" s="12">
        <v>2.4299366727237582E-2</v>
      </c>
      <c r="G20" s="12">
        <v>-3.8794520284498889E-2</v>
      </c>
      <c r="H20" s="12">
        <v>-2.122028888152051E-2</v>
      </c>
      <c r="I20" s="12">
        <v>0.10041339958924797</v>
      </c>
      <c r="J20" s="12">
        <v>-7.5337926964185162E-2</v>
      </c>
      <c r="K20" s="12">
        <v>7.9278835719704538E-2</v>
      </c>
    </row>
    <row r="21" spans="1:23" x14ac:dyDescent="0.15">
      <c r="A21" s="39" t="d">
        <v>1998-03-30</v>
      </c>
      <c r="B21" s="12">
        <v>1.3953656159888783E-2</v>
      </c>
      <c r="C21" s="12">
        <v>7.9245173280818731E-2</v>
      </c>
      <c r="D21" s="12">
        <v>4.5231586768260099E-2</v>
      </c>
      <c r="E21" s="12">
        <v>9.0146313104157966E-2</v>
      </c>
      <c r="F21" s="12">
        <v>3.1021876532807038E-2</v>
      </c>
      <c r="G21" s="12">
        <v>4.9368659331689185E-2</v>
      </c>
      <c r="H21" s="12">
        <v>5.1842521688872011E-2</v>
      </c>
      <c r="I21" s="12">
        <v>2.5591100861228319E-4</v>
      </c>
      <c r="J21" s="12">
        <v>0.10827922594037591</v>
      </c>
      <c r="K21" s="12">
        <v>2.2152957063984501E-3</v>
      </c>
    </row>
    <row r="22" spans="1:23" x14ac:dyDescent="0.15">
      <c r="A22" s="39" t="d">
        <v>1998-04-06</v>
      </c>
      <c r="B22" s="12">
        <v>0.16906915842808271</v>
      </c>
      <c r="C22" s="12">
        <v>9.4055880757170973E-2</v>
      </c>
      <c r="D22" s="12">
        <v>0.10175489330613981</v>
      </c>
      <c r="E22" s="12">
        <v>4.8077945489850164E-2</v>
      </c>
      <c r="F22" s="12">
        <v>9.7345219177232475E-2</v>
      </c>
      <c r="G22" s="12">
        <v>0.19830103586891615</v>
      </c>
      <c r="H22" s="12">
        <v>0.11194721432080758</v>
      </c>
      <c r="I22" s="12">
        <v>0.11537687060019669</v>
      </c>
      <c r="J22" s="12">
        <v>4.9479945461349595E-2</v>
      </c>
      <c r="K22" s="12">
        <v>9.6145670342796821E-2</v>
      </c>
    </row>
    <row r="23" spans="1:23" x14ac:dyDescent="0.15">
      <c r="A23" s="39" t="d">
        <v>1998-04-13</v>
      </c>
      <c r="B23" s="12">
        <v>-5.2690664408192603E-2</v>
      </c>
      <c r="C23" s="12">
        <v>-8.6289461330720796E-2</v>
      </c>
      <c r="D23" s="12">
        <v>-6.7410205491279421E-2</v>
      </c>
      <c r="E23" s="12">
        <v>-5.3211464532713845E-2</v>
      </c>
      <c r="F23" s="12">
        <v>-7.7419701392787227E-2</v>
      </c>
      <c r="G23" s="12">
        <v>-4.0310386824476754E-2</v>
      </c>
      <c r="H23" s="12">
        <v>-4.4155695525426815E-2</v>
      </c>
      <c r="I23" s="12">
        <v>-9.9098858323640113E-2</v>
      </c>
      <c r="J23" s="12">
        <v>-1.7886155864181061E-2</v>
      </c>
      <c r="K23" s="12">
        <v>-0.11403099606994875</v>
      </c>
    </row>
    <row r="24" spans="1:23" x14ac:dyDescent="0.15">
      <c r="A24" s="39" t="d">
        <v>1998-04-20</v>
      </c>
      <c r="B24" s="12">
        <v>0</v>
      </c>
      <c r="C24" s="12">
        <v>3.5326939781661362E-2</v>
      </c>
      <c r="D24" s="12">
        <v>-3.1872453710240244E-2</v>
      </c>
      <c r="E24" s="12">
        <v>-2.9070371267909397E-2</v>
      </c>
      <c r="F24" s="12">
        <v>-1.3985901307527845E-2</v>
      </c>
      <c r="G24" s="12">
        <v>-5.1367731489574985E-2</v>
      </c>
      <c r="H24" s="12">
        <v>4.7118008085868274E-2</v>
      </c>
      <c r="I24" s="12">
        <v>-4.0817443777077585E-2</v>
      </c>
      <c r="J24" s="12">
        <v>-7.9776785608076439E-2</v>
      </c>
      <c r="K24" s="12">
        <v>2.6295933568316276E-2</v>
      </c>
    </row>
    <row r="25" spans="1:23" x14ac:dyDescent="0.15">
      <c r="A25" s="39" t="d">
        <v>1998-04-27</v>
      </c>
      <c r="B25" s="12">
        <v>-0.20355045834392727</v>
      </c>
      <c r="C25" s="12">
        <v>-0.12905398413121838</v>
      </c>
      <c r="D25" s="12">
        <v>-0.1593182743508709</v>
      </c>
      <c r="E25" s="12">
        <v>-0.19161560233834726</v>
      </c>
      <c r="F25" s="12">
        <v>-0.11170215048606404</v>
      </c>
      <c r="G25" s="12">
        <v>-0.18506610513244842</v>
      </c>
      <c r="H25" s="12">
        <v>-0.16372099494667669</v>
      </c>
      <c r="I25" s="12">
        <v>-0.15415979206821753</v>
      </c>
      <c r="J25" s="12">
        <v>-0.14435675367058315</v>
      </c>
      <c r="K25" s="12">
        <v>-0.11782659016101238</v>
      </c>
    </row>
    <row r="26" spans="1:23" x14ac:dyDescent="0.15">
      <c r="A26" s="39" t="d">
        <v>1998-05-04</v>
      </c>
      <c r="B26" s="12">
        <v>0.10698469519041019</v>
      </c>
      <c r="C26" s="12">
        <v>8.4949683264362086E-2</v>
      </c>
      <c r="D26" s="12">
        <v>0.12587472247903458</v>
      </c>
      <c r="E26" s="12">
        <v>0.18518362936179467</v>
      </c>
      <c r="F26" s="12">
        <v>9.9800687789641129E-2</v>
      </c>
      <c r="G26" s="12">
        <v>0.10540096970910752</v>
      </c>
      <c r="H26" s="12">
        <v>0.10582013061060708</v>
      </c>
      <c r="I26" s="12">
        <v>0.18816963556307045</v>
      </c>
      <c r="J26" s="12">
        <v>0.11657579394726442</v>
      </c>
      <c r="K26" s="12">
        <v>7.4447117368281204E-2</v>
      </c>
      <c r="M26" s="63" t="s">
        <v>22</v>
      </c>
      <c r="N26" s="38" t="s">
        <v>1</v>
      </c>
      <c r="O26" s="38" t="s">
        <v>2</v>
      </c>
      <c r="P26" s="38" t="s">
        <v>3</v>
      </c>
      <c r="Q26" s="38" t="s">
        <v>4</v>
      </c>
      <c r="R26" s="38" t="s">
        <v>5</v>
      </c>
      <c r="S26" s="38" t="s">
        <v>6</v>
      </c>
      <c r="T26" s="38" t="s">
        <v>7</v>
      </c>
      <c r="U26" s="38" t="s">
        <v>8</v>
      </c>
      <c r="V26" s="38" t="s">
        <v>9</v>
      </c>
      <c r="W26" s="38" t="s">
        <v>10</v>
      </c>
    </row>
    <row r="27" spans="1:23" x14ac:dyDescent="0.15">
      <c r="A27" s="39" t="d">
        <v>1998-05-11</v>
      </c>
      <c r="B27" s="12">
        <v>9.731492377411001E-2</v>
      </c>
      <c r="C27" s="12">
        <v>-6.435588045938836E-3</v>
      </c>
      <c r="D27" s="12">
        <v>5.5900603860494051E-2</v>
      </c>
      <c r="E27" s="12">
        <v>4.1666666666666699E-2</v>
      </c>
      <c r="F27" s="12">
        <v>2.9037868385071913E-2</v>
      </c>
      <c r="G27" s="12">
        <v>0.13664819578468668</v>
      </c>
      <c r="H27" s="12">
        <v>-4.754377543198865E-2</v>
      </c>
      <c r="I27" s="12">
        <v>5.7981876003974489E-2</v>
      </c>
      <c r="J27" s="12">
        <v>6.9785127218334214E-2</v>
      </c>
      <c r="K27" s="12">
        <v>3.3592207322077225E-2</v>
      </c>
      <c r="M27" s="38" t="s">
        <v>28</v>
      </c>
      <c r="N27">
        <f>AVERAGE(B6:B39)</f>
        <v>1.2071260279363933E-2</v>
      </c>
      <c r="O27">
        <f>AVERAGE(C6:C39)</f>
        <v>9.97244179658879E-3</v>
      </c>
      <c r="P27">
        <f t="shared" ref="P27:W27" si="0">AVERAGE(D6:D39)</f>
        <v>9.614827620115245E-3</v>
      </c>
      <c r="Q27">
        <f t="shared" si="0"/>
        <v>4.7903691441593135E-2</v>
      </c>
      <c r="R27">
        <f t="shared" si="0"/>
        <v>1.8567368948328302E-2</v>
      </c>
      <c r="S27">
        <f t="shared" si="0"/>
        <v>1.5400918540063157E-2</v>
      </c>
      <c r="T27">
        <f t="shared" si="0"/>
        <v>1.1968567870331234E-2</v>
      </c>
      <c r="U27">
        <f t="shared" si="0"/>
        <v>9.9120882770864574E-3</v>
      </c>
      <c r="V27">
        <f t="shared" si="0"/>
        <v>4.7669132581404282E-2</v>
      </c>
      <c r="W27">
        <f t="shared" si="0"/>
        <v>1.8987250166871618E-2</v>
      </c>
    </row>
    <row r="28" spans="1:23" x14ac:dyDescent="0.15">
      <c r="A28" s="39" t="d">
        <v>1998-05-18</v>
      </c>
      <c r="B28" s="12">
        <v>-6.0550234122954974E-2</v>
      </c>
      <c r="C28" s="12">
        <v>-8.096438098996564E-2</v>
      </c>
      <c r="D28" s="12">
        <v>2.0000291842360129E-2</v>
      </c>
      <c r="E28" s="12">
        <v>3.8000127597133358E-2</v>
      </c>
      <c r="F28" s="12">
        <v>-7.4073895738346773E-2</v>
      </c>
      <c r="G28" s="12">
        <v>-0.13411694765229315</v>
      </c>
      <c r="H28" s="12">
        <v>-1.3716175154376386E-2</v>
      </c>
      <c r="I28" s="12">
        <v>2.3622052052851207E-2</v>
      </c>
      <c r="J28" s="12">
        <v>4.3975208220242437E-2</v>
      </c>
      <c r="K28" s="12">
        <v>-2.6797975404351471E-2</v>
      </c>
      <c r="M28" s="38" t="s">
        <v>14</v>
      </c>
      <c r="N28">
        <f>STDEV(B6:B39)</f>
        <v>7.0197716675879512E-2</v>
      </c>
      <c r="O28">
        <f t="shared" ref="O28:W28" si="1">STDEV(C6:C39)</f>
        <v>5.4813197449408213E-2</v>
      </c>
      <c r="P28">
        <f t="shared" si="1"/>
        <v>6.7599247457273942E-2</v>
      </c>
      <c r="Q28">
        <f t="shared" si="1"/>
        <v>9.3738357621603235E-2</v>
      </c>
      <c r="R28">
        <f t="shared" si="1"/>
        <v>5.7302676048471675E-2</v>
      </c>
      <c r="S28">
        <f t="shared" si="1"/>
        <v>9.9712756663481616E-2</v>
      </c>
      <c r="T28">
        <f t="shared" si="1"/>
        <v>6.5175202962179893E-2</v>
      </c>
      <c r="U28">
        <f t="shared" si="1"/>
        <v>7.6193715818978533E-2</v>
      </c>
      <c r="V28">
        <f t="shared" si="1"/>
        <v>0.10315993239042399</v>
      </c>
      <c r="W28">
        <f t="shared" si="1"/>
        <v>7.219650261964182E-2</v>
      </c>
    </row>
    <row r="29" spans="1:23" x14ac:dyDescent="0.15">
      <c r="A29" s="39" t="d">
        <v>1998-05-25</v>
      </c>
      <c r="B29" s="12">
        <v>7.0312162798305669E-2</v>
      </c>
      <c r="C29" s="12">
        <v>7.1260807556578654E-2</v>
      </c>
      <c r="D29" s="12">
        <v>1.1529223979565642E-3</v>
      </c>
      <c r="E29" s="12">
        <v>6.165800858350802E-2</v>
      </c>
      <c r="F29" s="12">
        <v>0.10285703874639149</v>
      </c>
      <c r="G29" s="12">
        <v>0.17739649034395413</v>
      </c>
      <c r="H29" s="12">
        <v>7.3053725942262351E-2</v>
      </c>
      <c r="I29" s="12">
        <v>-5.8782744902960227E-3</v>
      </c>
      <c r="J29" s="12">
        <v>5.0195680197286034E-2</v>
      </c>
      <c r="K29" s="12">
        <v>0.11038162728563011</v>
      </c>
    </row>
    <row r="30" spans="1:23" x14ac:dyDescent="0.15">
      <c r="A30" s="39" t="d">
        <v>1998-06-01</v>
      </c>
      <c r="B30" s="12">
        <v>-6.6301282638046424E-2</v>
      </c>
      <c r="C30" s="12">
        <v>-4.1301150863466064E-2</v>
      </c>
      <c r="D30" s="12">
        <v>-9.5622417491495929E-2</v>
      </c>
      <c r="E30" s="12">
        <v>-8.3485335607899808E-2</v>
      </c>
      <c r="F30" s="12">
        <v>-4.490502191981928E-2</v>
      </c>
      <c r="G30" s="12">
        <v>-0.14448174843829389</v>
      </c>
      <c r="H30" s="12">
        <v>-3.5631298597646507E-2</v>
      </c>
      <c r="I30" s="12">
        <v>-0.1278266295605579</v>
      </c>
      <c r="J30" s="12">
        <v>-0.11806359176493497</v>
      </c>
      <c r="K30" s="12">
        <v>-8.0822163062484798E-2</v>
      </c>
    </row>
    <row r="31" spans="1:23" x14ac:dyDescent="0.15">
      <c r="A31" s="39" t="d">
        <v>1998-06-08</v>
      </c>
      <c r="B31" s="12">
        <v>2.6709817913578363E-2</v>
      </c>
      <c r="C31" s="12">
        <v>6.5192581730823138E-2</v>
      </c>
      <c r="D31" s="12">
        <v>-2.4203608498434472E-2</v>
      </c>
      <c r="E31" s="12">
        <v>4.9505150627752618E-2</v>
      </c>
      <c r="F31" s="12">
        <v>8.4991140949673902E-2</v>
      </c>
      <c r="G31" s="12">
        <v>8.2885445608058356E-2</v>
      </c>
      <c r="H31" s="12">
        <v>-1.9873969884334475E-2</v>
      </c>
      <c r="I31" s="12">
        <v>-1.6064252705331381E-2</v>
      </c>
      <c r="J31" s="12">
        <v>7.6395225004667E-2</v>
      </c>
      <c r="K31" s="12">
        <v>4.2766866305965427E-2</v>
      </c>
      <c r="M31" s="5" t="s">
        <v>38</v>
      </c>
    </row>
    <row r="32" spans="1:23" ht="14" x14ac:dyDescent="0.2">
      <c r="A32" s="39" t="d">
        <v>1998-06-15</v>
      </c>
      <c r="B32" s="12">
        <v>4.4410462656818486E-3</v>
      </c>
      <c r="C32" s="12">
        <v>-8.0171833217993288E-2</v>
      </c>
      <c r="D32" s="12">
        <v>-2.7415161623073895E-2</v>
      </c>
      <c r="E32" s="12">
        <v>-2.2641660848560688E-2</v>
      </c>
      <c r="F32" s="12">
        <v>-6.6666621487029079E-2</v>
      </c>
      <c r="G32" s="12">
        <v>3.2709243398116226E-2</v>
      </c>
      <c r="H32" s="12">
        <v>-8.2652899820999687E-2</v>
      </c>
      <c r="I32" s="12">
        <v>-9.593247852400594E-4</v>
      </c>
      <c r="J32" s="12">
        <v>-5.1204751619731509E-2</v>
      </c>
      <c r="K32" s="12">
        <v>-4.8263524554720993E-2</v>
      </c>
      <c r="M32" s="5" t="s">
        <v>39</v>
      </c>
    </row>
    <row r="33" spans="1:23" x14ac:dyDescent="0.15">
      <c r="A33" s="39" t="d">
        <v>1998-06-22</v>
      </c>
      <c r="B33" s="12">
        <v>-2.0846190075594351E-2</v>
      </c>
      <c r="C33" s="12">
        <v>-2.3346293534621084E-2</v>
      </c>
      <c r="D33" s="12">
        <v>-6.711403534389046E-2</v>
      </c>
      <c r="E33" s="12">
        <v>2.5097381057167335E-2</v>
      </c>
      <c r="F33" s="12">
        <v>4.2856814382752552E-2</v>
      </c>
      <c r="G33" s="12">
        <v>-0.10318761510313293</v>
      </c>
      <c r="H33" s="12">
        <v>3.1415624012297624E-2</v>
      </c>
      <c r="I33" s="12">
        <v>-7.3966530153454682E-2</v>
      </c>
      <c r="J33" s="12">
        <v>8.8749965436690462E-2</v>
      </c>
      <c r="K33" s="12">
        <v>0.105862190781146</v>
      </c>
    </row>
    <row r="34" spans="1:23" x14ac:dyDescent="0.15">
      <c r="A34" s="39" t="d">
        <v>1998-06-29</v>
      </c>
      <c r="B34" s="12">
        <v>4.0000275819345212E-2</v>
      </c>
      <c r="C34" s="12">
        <v>5.0597590014956402E-2</v>
      </c>
      <c r="D34" s="12">
        <v>-5.7553434847621519E-3</v>
      </c>
      <c r="E34" s="12">
        <v>7.5324679485638873E-3</v>
      </c>
      <c r="F34" s="12">
        <v>-1.7120081143005134E-3</v>
      </c>
      <c r="G34" s="12">
        <v>9.2883637424365034E-2</v>
      </c>
      <c r="H34" s="12">
        <v>3.1458807361216248E-3</v>
      </c>
      <c r="I34" s="12">
        <v>1.6589875680522303E-3</v>
      </c>
      <c r="J34" s="12">
        <v>3.2461789797852338E-2</v>
      </c>
      <c r="K34" s="12">
        <v>-5.1415290847229726E-2</v>
      </c>
    </row>
    <row r="35" spans="1:23" ht="14" x14ac:dyDescent="0.15">
      <c r="A35" s="39" t="d">
        <v>1998-07-06</v>
      </c>
      <c r="B35" s="12">
        <v>3.8461793471960111E-2</v>
      </c>
      <c r="C35" s="12">
        <v>9.1012476128881345E-2</v>
      </c>
      <c r="D35" s="12">
        <v>6.3044066138785937E-2</v>
      </c>
      <c r="E35" s="12">
        <v>0.10654235029804458</v>
      </c>
      <c r="F35" s="12">
        <v>4.9742246915551742E-2</v>
      </c>
      <c r="G35" s="12">
        <v>5.635305440474176E-5</v>
      </c>
      <c r="H35" s="12">
        <v>0.17242087213036938</v>
      </c>
      <c r="I35" s="12">
        <v>3.3769046892775108E-2</v>
      </c>
      <c r="J35" s="12">
        <v>2.7183782125623678E-2</v>
      </c>
      <c r="K35" s="12">
        <v>6.9172876806164962E-2</v>
      </c>
      <c r="M35" s="145" t="s">
        <v>52</v>
      </c>
      <c r="N35" s="146"/>
      <c r="O35" s="146"/>
    </row>
    <row r="36" spans="1:23" ht="15" x14ac:dyDescent="0.2">
      <c r="A36" s="39" t="d">
        <v>1998-07-13</v>
      </c>
      <c r="B36" s="12">
        <v>-4.1821197896739232E-3</v>
      </c>
      <c r="C36" s="12">
        <v>2.1897822009058338E-2</v>
      </c>
      <c r="D36" s="12">
        <v>-3.931389331166113E-2</v>
      </c>
      <c r="E36" s="12">
        <v>7.2635467661770148E-2</v>
      </c>
      <c r="F36" s="12">
        <v>6.045797173658219E-2</v>
      </c>
      <c r="G36" s="12">
        <v>-3.3710861865099188E-3</v>
      </c>
      <c r="H36" s="12">
        <v>-5.5026739102193587E-3</v>
      </c>
      <c r="I36" s="12">
        <v>-1.7889499032731491E-2</v>
      </c>
      <c r="J36" s="12">
        <v>0.1082393626904683</v>
      </c>
      <c r="K36" s="12">
        <v>1.2463775009765806E-2</v>
      </c>
      <c r="M36" s="64" t="s">
        <v>15</v>
      </c>
      <c r="N36" s="65">
        <f t="array" ref="N36">('2.1'!S45:T45+'2.1'!S35:T35)/2</f>
        <v>3.1493461144866078E-2</v>
      </c>
    </row>
    <row r="37" spans="1:23" ht="15" x14ac:dyDescent="0.2">
      <c r="A37" s="39" t="d">
        <v>1998-07-20</v>
      </c>
      <c r="B37" s="12">
        <v>-1.3797144370486656E-2</v>
      </c>
      <c r="C37" s="12">
        <v>5.442170329597959E-2</v>
      </c>
      <c r="D37" s="12">
        <v>0.11532736508778042</v>
      </c>
      <c r="E37" s="12">
        <v>7.0865556316151185E-2</v>
      </c>
      <c r="F37" s="12">
        <v>9.399042921678237E-2</v>
      </c>
      <c r="G37" s="12">
        <v>6.8440223544333351E-2</v>
      </c>
      <c r="H37" s="12">
        <v>1.5784242867149093E-2</v>
      </c>
      <c r="I37" s="12">
        <v>0.14561549203563803</v>
      </c>
      <c r="J37" s="12">
        <v>0.10223073794533942</v>
      </c>
      <c r="K37" s="12">
        <v>0.16800546471322778</v>
      </c>
      <c r="M37" s="64" t="s">
        <v>16</v>
      </c>
      <c r="N37" s="64">
        <v>5</v>
      </c>
    </row>
    <row r="38" spans="1:23" x14ac:dyDescent="0.15">
      <c r="A38" s="39" t="d">
        <v>1998-07-27</v>
      </c>
      <c r="B38" s="12">
        <v>-7.2993012276603722E-2</v>
      </c>
      <c r="C38" s="12">
        <v>-2.7419335294671089E-2</v>
      </c>
      <c r="D38" s="12">
        <v>-6.737832886057922E-2</v>
      </c>
      <c r="E38" s="12">
        <v>0.12647057167858303</v>
      </c>
      <c r="F38" s="12">
        <v>-4.5070081680896858E-2</v>
      </c>
      <c r="G38" s="12">
        <v>-0.12594867822877967</v>
      </c>
      <c r="H38" s="12">
        <v>2.9705137077841739E-3</v>
      </c>
      <c r="I38" s="12">
        <v>-0.11694792170286855</v>
      </c>
      <c r="J38" s="12">
        <v>6.4396896668535805E-2</v>
      </c>
      <c r="K38" s="12">
        <v>-6.690237019783038E-2</v>
      </c>
    </row>
    <row r="39" spans="1:23" ht="15" x14ac:dyDescent="0.2">
      <c r="A39" s="39" t="d">
        <v>1998-08-03</v>
      </c>
      <c r="B39" s="12">
        <v>-7.1521880111037134E-2</v>
      </c>
      <c r="C39" s="12">
        <v>-1.9237085142070801E-2</v>
      </c>
      <c r="D39" s="12">
        <v>-4.1487986397908315E-2</v>
      </c>
      <c r="E39" s="12">
        <v>-3.9163634061861907E-2</v>
      </c>
      <c r="F39" s="12">
        <v>-2.507415371436255E-2</v>
      </c>
      <c r="G39" s="12">
        <v>-4.6472780797650867E-2</v>
      </c>
      <c r="H39" s="12">
        <v>5.0629131278215993E-3</v>
      </c>
      <c r="I39" s="12">
        <v>9.7384844109521147E-3</v>
      </c>
      <c r="J39" s="12">
        <v>-6.6599347330615413E-3</v>
      </c>
      <c r="K39" s="12">
        <v>-2.1322738274670888E-3</v>
      </c>
      <c r="M39" s="98" t="s">
        <v>40</v>
      </c>
      <c r="N39" s="99"/>
      <c r="O39" s="100"/>
      <c r="P39" s="100"/>
      <c r="Q39" s="100"/>
      <c r="R39" s="100"/>
      <c r="S39" s="100"/>
      <c r="T39" s="100"/>
      <c r="U39" s="100"/>
      <c r="V39" s="100"/>
    </row>
    <row r="40" spans="1:23" ht="15" x14ac:dyDescent="0.15">
      <c r="M40" s="101" t="s">
        <v>1</v>
      </c>
      <c r="N40" s="101" t="s">
        <v>2</v>
      </c>
      <c r="O40" s="101" t="s">
        <v>3</v>
      </c>
      <c r="P40" s="101" t="s">
        <v>4</v>
      </c>
      <c r="Q40" s="101" t="s">
        <v>5</v>
      </c>
      <c r="R40" s="101" t="s">
        <v>6</v>
      </c>
      <c r="S40" s="101" t="s">
        <v>7</v>
      </c>
      <c r="T40" s="101" t="s">
        <v>8</v>
      </c>
      <c r="U40" s="101" t="s">
        <v>9</v>
      </c>
      <c r="V40" s="101" t="s">
        <v>10</v>
      </c>
    </row>
    <row r="41" spans="1:23" ht="15" x14ac:dyDescent="0.15">
      <c r="M41" s="139">
        <v>0</v>
      </c>
      <c r="N41" s="139">
        <v>0</v>
      </c>
      <c r="O41" s="139">
        <v>0</v>
      </c>
      <c r="P41" s="135">
        <v>0.37299632208649242</v>
      </c>
      <c r="Q41" s="135">
        <v>0.53503747291537374</v>
      </c>
      <c r="R41" s="139">
        <v>0</v>
      </c>
      <c r="S41" s="139">
        <v>0</v>
      </c>
      <c r="T41" s="139">
        <v>0</v>
      </c>
      <c r="U41" s="135">
        <v>6.7817617151995621E-2</v>
      </c>
      <c r="V41" s="135">
        <v>2.4148587846138155E-2</v>
      </c>
    </row>
    <row r="43" spans="1:23" ht="15" x14ac:dyDescent="0.2">
      <c r="M43" s="98" t="s">
        <v>41</v>
      </c>
      <c r="N43" s="99"/>
      <c r="O43" s="100"/>
      <c r="P43" s="100"/>
      <c r="Q43" s="100"/>
      <c r="R43" s="100"/>
      <c r="S43" s="100"/>
      <c r="T43" s="100"/>
      <c r="U43" s="100"/>
      <c r="V43" s="100"/>
      <c r="W43" s="104"/>
    </row>
    <row r="44" spans="1:23" ht="15" x14ac:dyDescent="0.15">
      <c r="M44" s="101" t="s">
        <v>1</v>
      </c>
      <c r="N44" s="101" t="s">
        <v>2</v>
      </c>
      <c r="O44" s="101" t="s">
        <v>3</v>
      </c>
      <c r="P44" s="101" t="s">
        <v>4</v>
      </c>
      <c r="Q44" s="101" t="s">
        <v>5</v>
      </c>
      <c r="R44" s="101" t="s">
        <v>6</v>
      </c>
      <c r="S44" s="101" t="s">
        <v>7</v>
      </c>
      <c r="T44" s="101" t="s">
        <v>8</v>
      </c>
      <c r="U44" s="101" t="s">
        <v>9</v>
      </c>
      <c r="V44" s="101" t="s">
        <v>10</v>
      </c>
    </row>
    <row r="45" spans="1:23" ht="15" x14ac:dyDescent="0.15">
      <c r="M45" s="137">
        <v>0</v>
      </c>
      <c r="N45" s="137">
        <v>0</v>
      </c>
      <c r="O45" s="137">
        <v>0</v>
      </c>
      <c r="P45" s="137">
        <v>1</v>
      </c>
      <c r="Q45" s="137">
        <v>1</v>
      </c>
      <c r="R45" s="137">
        <v>0</v>
      </c>
      <c r="S45" s="137">
        <v>0</v>
      </c>
      <c r="T45" s="137">
        <v>1</v>
      </c>
      <c r="U45" s="137">
        <v>1</v>
      </c>
      <c r="V45" s="137">
        <v>1</v>
      </c>
    </row>
    <row r="47" spans="1:23" ht="15" x14ac:dyDescent="0.2">
      <c r="M47" s="96" t="s">
        <v>35</v>
      </c>
      <c r="N47" s="95"/>
      <c r="Q47" s="147" t="s">
        <v>31</v>
      </c>
      <c r="R47" s="148"/>
      <c r="S47" s="149" t="s">
        <v>32</v>
      </c>
      <c r="T47" s="148"/>
    </row>
    <row r="48" spans="1:23" ht="15" x14ac:dyDescent="0.2">
      <c r="M48" s="130">
        <f>SUM(M41:V41)</f>
        <v>1</v>
      </c>
      <c r="N48" s="130"/>
      <c r="Q48" s="143" cm="1">
        <f t="array" ref="Q48">MMULT(M41:V41,MMULT('2.1'!N7:W16,TRANSPOSE(M41:V41)))</f>
        <v>3.7827886599105195E-3</v>
      </c>
      <c r="R48" s="144"/>
      <c r="S48" s="143">
        <f>SUMPRODUCT(N27:W27,M41:V41)</f>
        <v>3.1493461144866071E-2</v>
      </c>
      <c r="T48" s="144"/>
    </row>
    <row r="50" spans="7:14" ht="15" x14ac:dyDescent="0.2">
      <c r="M50" s="96" t="s">
        <v>42</v>
      </c>
      <c r="N50" s="95"/>
    </row>
    <row r="51" spans="7:14" ht="15" x14ac:dyDescent="0.2">
      <c r="M51" s="130">
        <f>SUM(M45:V45)</f>
        <v>5</v>
      </c>
      <c r="N51" s="130"/>
    </row>
    <row r="61" spans="7:14" x14ac:dyDescent="0.15">
      <c r="G61" s="5"/>
    </row>
  </sheetData>
  <phoneticPr fontId="8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6E62-1231-5648-AF59-076B8E3DCEAE}">
  <dimension ref="A2:W56"/>
  <sheetViews>
    <sheetView tabSelected="1" zoomScaleNormal="112" workbookViewId="0">
      <selection activeCell="I78" sqref="I78"/>
    </sheetView>
  </sheetViews>
  <sheetFormatPr baseColWidth="10" defaultColWidth="11.5" defaultRowHeight="15" customHeight="1" x14ac:dyDescent="0.15"/>
  <cols>
    <col min="1" max="1" width="12.33203125" customWidth="1"/>
    <col min="2" max="2" width="13.1640625" customWidth="1"/>
    <col min="6" max="6" width="12.5" bestFit="1" customWidth="1"/>
    <col min="7" max="7" width="11.83203125" bestFit="1" customWidth="1"/>
    <col min="8" max="8" width="15.1640625" customWidth="1"/>
    <col min="9" max="9" width="15.6640625" bestFit="1" customWidth="1"/>
    <col min="10" max="10" width="11.83203125" bestFit="1" customWidth="1"/>
    <col min="11" max="11" width="15.6640625" bestFit="1" customWidth="1"/>
    <col min="12" max="12" width="4.83203125" customWidth="1"/>
    <col min="13" max="13" width="11.6640625" customWidth="1"/>
    <col min="14" max="14" width="12.33203125" customWidth="1"/>
    <col min="15" max="15" width="14.1640625" bestFit="1" customWidth="1"/>
    <col min="16" max="16" width="17" customWidth="1"/>
    <col min="17" max="17" width="14.6640625" bestFit="1" customWidth="1"/>
    <col min="18" max="18" width="14.83203125" customWidth="1"/>
    <col min="19" max="19" width="11.6640625" bestFit="1" customWidth="1"/>
    <col min="20" max="20" width="13.5" bestFit="1" customWidth="1"/>
    <col min="21" max="21" width="11.6640625" bestFit="1" customWidth="1"/>
    <col min="22" max="22" width="14.5" bestFit="1" customWidth="1"/>
  </cols>
  <sheetData>
    <row r="2" spans="1:23" ht="15" customHeight="1" x14ac:dyDescent="0.2">
      <c r="A2" s="66" t="s">
        <v>30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23" ht="15" customHeight="1" x14ac:dyDescent="0.15">
      <c r="A3" s="5"/>
    </row>
    <row r="4" spans="1:23" ht="15" customHeight="1" x14ac:dyDescent="0.15">
      <c r="A4" s="36" t="s">
        <v>22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M4" s="30" t="s">
        <v>18</v>
      </c>
    </row>
    <row r="5" spans="1:23" ht="15" customHeight="1" x14ac:dyDescent="0.15">
      <c r="A5" s="83" t="d">
        <v>1998-08-10</v>
      </c>
      <c r="B5" s="67">
        <v>-4.2403412977988414E-2</v>
      </c>
      <c r="C5" s="67">
        <v>-4.5654327665088743E-2</v>
      </c>
      <c r="D5" s="67">
        <v>-9.7012941224069761E-3</v>
      </c>
      <c r="E5" s="67">
        <v>6.9292420637649524E-2</v>
      </c>
      <c r="F5" s="67">
        <v>-2.4205581925975581E-2</v>
      </c>
      <c r="G5" s="67">
        <v>-9.0455817737669399E-3</v>
      </c>
      <c r="H5" s="67">
        <v>-6.6676965811573966E-2</v>
      </c>
      <c r="I5" s="67">
        <v>-4.9391327986046792E-2</v>
      </c>
      <c r="J5" s="67">
        <v>6.4151450087937642E-2</v>
      </c>
      <c r="K5" s="67">
        <v>-3.5534019849238811E-2</v>
      </c>
    </row>
    <row r="6" spans="1:23" ht="15" customHeight="1" x14ac:dyDescent="0.15">
      <c r="A6" s="82" t="d">
        <v>1998-08-17</v>
      </c>
      <c r="B6" s="68">
        <v>2.1402900679327461E-2</v>
      </c>
      <c r="C6" s="68">
        <v>5.5988666165239932E-2</v>
      </c>
      <c r="D6" s="68">
        <v>-2.3360729053188617E-2</v>
      </c>
      <c r="E6" s="68">
        <v>-2.5411326252893951E-3</v>
      </c>
      <c r="F6" s="68">
        <v>9.3023836660187029E-3</v>
      </c>
      <c r="G6" s="68">
        <v>1.6401377828388977E-4</v>
      </c>
      <c r="H6" s="68">
        <v>3.8197336050691942E-2</v>
      </c>
      <c r="I6" s="68">
        <v>-3.1281985776748907E-2</v>
      </c>
      <c r="J6" s="68">
        <v>1.0088695186825901E-3</v>
      </c>
      <c r="K6" s="68">
        <v>-2.4412933102895294E-2</v>
      </c>
      <c r="M6" s="71"/>
      <c r="N6" s="72" t="s">
        <v>1</v>
      </c>
      <c r="O6" s="72" t="s">
        <v>2</v>
      </c>
      <c r="P6" s="72" t="s">
        <v>3</v>
      </c>
      <c r="Q6" s="72" t="s">
        <v>4</v>
      </c>
      <c r="R6" s="72" t="s">
        <v>5</v>
      </c>
      <c r="S6" s="72" t="s">
        <v>6</v>
      </c>
      <c r="T6" s="72" t="s">
        <v>7</v>
      </c>
      <c r="U6" s="72" t="s">
        <v>8</v>
      </c>
      <c r="V6" s="72" t="s">
        <v>9</v>
      </c>
      <c r="W6" s="73" t="s">
        <v>10</v>
      </c>
    </row>
    <row r="7" spans="1:23" ht="15" customHeight="1" x14ac:dyDescent="0.15">
      <c r="A7" s="82" t="d">
        <v>1998-08-24</v>
      </c>
      <c r="B7" s="68">
        <v>-8.5259902116233577E-2</v>
      </c>
      <c r="C7" s="68">
        <v>-3.9597370207536953E-2</v>
      </c>
      <c r="D7" s="68">
        <v>-9.0277983207640189E-2</v>
      </c>
      <c r="E7" s="68">
        <v>5.9873085637936516E-2</v>
      </c>
      <c r="F7" s="68">
        <v>-3.8402338419726297E-2</v>
      </c>
      <c r="G7" s="68">
        <v>-0.12307498953417147</v>
      </c>
      <c r="H7" s="68">
        <v>4.9324659144931848E-3</v>
      </c>
      <c r="I7" s="68">
        <v>-3.4271025062672725E-2</v>
      </c>
      <c r="J7" s="68">
        <v>4.1533630378801721E-2</v>
      </c>
      <c r="K7" s="68">
        <v>2.0721977249637275E-2</v>
      </c>
      <c r="M7" s="69" t="s">
        <v>1</v>
      </c>
      <c r="N7" s="76">
        <f>VARP('Prices and returns'!$Q$44:$Q$64)</f>
        <v>3.2451674794715351E-3</v>
      </c>
      <c r="O7" s="79" cm="1">
        <f t="array" ref="O7:W7">TRANSPOSE(N8:N16)</f>
        <v>1.9674433154677809E-3</v>
      </c>
      <c r="P7" s="79">
        <v>3.4600653369395492E-3</v>
      </c>
      <c r="Q7" s="79">
        <v>2.2755519937258722E-3</v>
      </c>
      <c r="R7" s="79">
        <v>1.872859711249505E-3</v>
      </c>
      <c r="S7" s="79">
        <v>2.8174781912443207E-3</v>
      </c>
      <c r="T7" s="79">
        <v>1.8928681188183493E-3</v>
      </c>
      <c r="U7" s="79">
        <v>3.436448452395849E-3</v>
      </c>
      <c r="V7" s="79">
        <v>2.2776916348369041E-3</v>
      </c>
      <c r="W7" s="74">
        <v>1.5455833365759677E-3</v>
      </c>
    </row>
    <row r="8" spans="1:23" ht="15" customHeight="1" x14ac:dyDescent="0.15">
      <c r="A8" s="82" t="d">
        <v>1998-08-31</v>
      </c>
      <c r="B8" s="68">
        <v>-0.14218018307200175</v>
      </c>
      <c r="C8" s="68">
        <v>-5.9399109505205237E-2</v>
      </c>
      <c r="D8" s="68">
        <v>-0.12637817608267726</v>
      </c>
      <c r="E8" s="68">
        <v>-6.250003195036806E-2</v>
      </c>
      <c r="F8" s="68">
        <v>-5.591063463882065E-2</v>
      </c>
      <c r="G8" s="68">
        <v>-0.13344435885125724</v>
      </c>
      <c r="H8" s="68">
        <v>-8.0283373141605094E-2</v>
      </c>
      <c r="I8" s="68">
        <v>-0.18886488044187735</v>
      </c>
      <c r="J8" s="68">
        <v>-4.3308307384748994E-2</v>
      </c>
      <c r="K8" s="68">
        <v>-9.8141991532212619E-2</v>
      </c>
      <c r="M8" s="69" t="s">
        <v>2</v>
      </c>
      <c r="N8" s="77">
        <v>1.9674433154677809E-3</v>
      </c>
      <c r="O8" s="80">
        <f>VARP('Prices and returns'!$R$44:$R$64)</f>
        <v>6.911960053169167E-3</v>
      </c>
      <c r="P8" s="77" cm="1">
        <f t="array" ref="P8:W8">TRANSPOSE(O9:O16)</f>
        <v>2.628051123860491E-3</v>
      </c>
      <c r="Q8" s="77">
        <v>3.8727465170561395E-3</v>
      </c>
      <c r="R8" s="77">
        <v>3.4926379656852382E-3</v>
      </c>
      <c r="S8" s="77">
        <v>2.757082991473475E-3</v>
      </c>
      <c r="T8" s="77">
        <v>6.5243593951499756E-3</v>
      </c>
      <c r="U8" s="77">
        <v>3.7137967053890897E-3</v>
      </c>
      <c r="V8" s="77">
        <v>4.8170635536018327E-3</v>
      </c>
      <c r="W8" s="74">
        <v>3.0192641642773632E-3</v>
      </c>
    </row>
    <row r="9" spans="1:23" ht="15" customHeight="1" x14ac:dyDescent="0.15">
      <c r="A9" s="82" t="d">
        <v>1998-09-07</v>
      </c>
      <c r="B9" s="68">
        <v>-4.2357496426887124E-2</v>
      </c>
      <c r="C9" s="68">
        <v>2.5260126973870069E-2</v>
      </c>
      <c r="D9" s="68">
        <v>-4.8543605364859049E-2</v>
      </c>
      <c r="E9" s="68">
        <v>-9.2308245983012141E-2</v>
      </c>
      <c r="F9" s="68">
        <v>-2.3688579851557787E-2</v>
      </c>
      <c r="G9" s="68">
        <v>-5.9508909878561646E-2</v>
      </c>
      <c r="H9" s="68">
        <v>6.0412198163904349E-2</v>
      </c>
      <c r="I9" s="68">
        <v>4.8446537460059141E-3</v>
      </c>
      <c r="J9" s="68">
        <v>-6.5992338606807407E-2</v>
      </c>
      <c r="K9" s="68">
        <v>-2.893873052858165E-2</v>
      </c>
      <c r="M9" s="69" t="s">
        <v>3</v>
      </c>
      <c r="N9" s="77">
        <v>3.4600653369395492E-3</v>
      </c>
      <c r="O9" s="77">
        <v>2.628051123860491E-3</v>
      </c>
      <c r="P9" s="80">
        <f>VARP('Prices and returns'!$S$44:$S$64)</f>
        <v>6.8976308668818884E-3</v>
      </c>
      <c r="Q9" s="77" cm="1">
        <f t="array" ref="Q9:W9">TRANSPOSE(P10:P16)</f>
        <v>3.4039589861859154E-3</v>
      </c>
      <c r="R9" s="77">
        <v>3.3838273671298763E-3</v>
      </c>
      <c r="S9" s="77">
        <v>3.0182376334694102E-3</v>
      </c>
      <c r="T9" s="77">
        <v>2.3665801331032043E-3</v>
      </c>
      <c r="U9" s="77">
        <v>7.5899229858087166E-3</v>
      </c>
      <c r="V9" s="77">
        <v>3.9955331199454961E-3</v>
      </c>
      <c r="W9" s="74">
        <v>3.1950617444449656E-3</v>
      </c>
    </row>
    <row r="10" spans="1:23" ht="15" customHeight="1" x14ac:dyDescent="0.15">
      <c r="A10" s="82" t="d">
        <v>1998-09-14</v>
      </c>
      <c r="B10" s="68">
        <v>-2.8846274502590502E-2</v>
      </c>
      <c r="C10" s="68">
        <v>-7.8985506738009317E-2</v>
      </c>
      <c r="D10" s="68">
        <v>6.1224062381082481E-2</v>
      </c>
      <c r="E10" s="68">
        <v>9.1808015667286427E-2</v>
      </c>
      <c r="F10" s="68">
        <v>-2.9462715910479362E-2</v>
      </c>
      <c r="G10" s="68">
        <v>-8.2756267844228647E-3</v>
      </c>
      <c r="H10" s="68">
        <v>-0.13238578725004538</v>
      </c>
      <c r="I10" s="68">
        <v>5.2930886886913359E-2</v>
      </c>
      <c r="J10" s="68">
        <v>3.8031065232966114E-2</v>
      </c>
      <c r="K10" s="68">
        <v>-2.2369401517432649E-2</v>
      </c>
      <c r="M10" s="69" t="s">
        <v>4</v>
      </c>
      <c r="N10" s="77">
        <v>2.2755519937258722E-3</v>
      </c>
      <c r="O10" s="77">
        <v>3.8727465170561395E-3</v>
      </c>
      <c r="P10" s="77">
        <v>3.4039589861859154E-3</v>
      </c>
      <c r="Q10" s="80">
        <f>VARP('Prices and returns'!$T$44:$T$64)</f>
        <v>6.2820405795082695E-3</v>
      </c>
      <c r="R10" s="77" cm="1">
        <f t="array" ref="R10:W10">TRANSPOSE(Q11:Q16)</f>
        <v>2.5974022299651103E-3</v>
      </c>
      <c r="S10" s="77">
        <v>3.1118575588072496E-3</v>
      </c>
      <c r="T10" s="77">
        <v>2.9327913081873985E-3</v>
      </c>
      <c r="U10" s="77">
        <v>4.25533834561285E-3</v>
      </c>
      <c r="V10" s="77">
        <v>5.6573937494508427E-3</v>
      </c>
      <c r="W10" s="74">
        <v>2.4256290694755693E-3</v>
      </c>
    </row>
    <row r="11" spans="1:23" ht="15" customHeight="1" x14ac:dyDescent="0.15">
      <c r="A11" s="82" t="d">
        <v>1998-09-21</v>
      </c>
      <c r="B11" s="68">
        <v>-8.4158100950061029E-2</v>
      </c>
      <c r="C11" s="68">
        <v>-0.12273804124727486</v>
      </c>
      <c r="D11" s="68">
        <v>-0.1278843450657681</v>
      </c>
      <c r="E11" s="68">
        <v>-0.10607998063209785</v>
      </c>
      <c r="F11" s="68">
        <v>-0.11607175056277168</v>
      </c>
      <c r="G11" s="68">
        <v>-9.4538186034638205E-2</v>
      </c>
      <c r="H11" s="68">
        <v>-0.11164842146484207</v>
      </c>
      <c r="I11" s="68">
        <v>-0.1265328946365479</v>
      </c>
      <c r="J11" s="68">
        <v>-0.11441256547283894</v>
      </c>
      <c r="K11" s="68">
        <v>-8.6707574360089981E-2</v>
      </c>
      <c r="M11" s="69" t="s">
        <v>5</v>
      </c>
      <c r="N11" s="77">
        <v>1.872859711249505E-3</v>
      </c>
      <c r="O11" s="77">
        <v>3.4926379656852382E-3</v>
      </c>
      <c r="P11" s="77">
        <v>3.3838273671298763E-3</v>
      </c>
      <c r="Q11" s="77">
        <v>2.5974022299651103E-3</v>
      </c>
      <c r="R11" s="80">
        <f>VARP('Prices and returns'!$U$44:$U$64)</f>
        <v>2.9204465035109289E-3</v>
      </c>
      <c r="S11" s="77" cm="1">
        <f t="array" ref="S11:W11">TRANSPOSE(R12:R16)</f>
        <v>2.1768070115818754E-3</v>
      </c>
      <c r="T11" s="77">
        <v>3.3644481609797837E-3</v>
      </c>
      <c r="U11" s="77">
        <v>3.7445308182582188E-3</v>
      </c>
      <c r="V11" s="77">
        <v>3.1185986834492922E-3</v>
      </c>
      <c r="W11" s="74">
        <v>2.3435262017333629E-3</v>
      </c>
    </row>
    <row r="12" spans="1:23" ht="15" customHeight="1" x14ac:dyDescent="0.15">
      <c r="A12" s="82" t="d">
        <v>1998-09-28</v>
      </c>
      <c r="B12" s="68">
        <v>-4.540535091372519E-2</v>
      </c>
      <c r="C12" s="68">
        <v>7.7578443252697721E-2</v>
      </c>
      <c r="D12" s="68">
        <v>7.0562205716842574E-2</v>
      </c>
      <c r="E12" s="68">
        <v>-8.6837378727427448E-3</v>
      </c>
      <c r="F12" s="68">
        <v>0.10707100277626019</v>
      </c>
      <c r="G12" s="68">
        <v>-3.1475703962288826E-2</v>
      </c>
      <c r="H12" s="68">
        <v>0.11595989072852857</v>
      </c>
      <c r="I12" s="68">
        <v>8.221350933142739E-2</v>
      </c>
      <c r="J12" s="68">
        <v>1.3036712406500849E-2</v>
      </c>
      <c r="K12" s="68">
        <v>6.6022026759952404E-2</v>
      </c>
      <c r="M12" s="69" t="s">
        <v>6</v>
      </c>
      <c r="N12" s="77">
        <v>2.8174781912443207E-3</v>
      </c>
      <c r="O12" s="77">
        <v>2.757082991473475E-3</v>
      </c>
      <c r="P12" s="77">
        <v>3.0182376334694102E-3</v>
      </c>
      <c r="Q12" s="77">
        <v>3.1118575588072496E-3</v>
      </c>
      <c r="R12" s="77">
        <v>2.1768070115818754E-3</v>
      </c>
      <c r="S12" s="80">
        <f>VARP('Prices and returns'!$V$44:$V$64)</f>
        <v>3.8686826704827657E-3</v>
      </c>
      <c r="T12" s="77" cm="1">
        <f t="array" ref="T12:W12">TRANSPOSE(S13:S16)</f>
        <v>2.2207781034672023E-3</v>
      </c>
      <c r="U12" s="77">
        <v>2.9719368522344927E-3</v>
      </c>
      <c r="V12" s="77">
        <v>3.0608357449547685E-3</v>
      </c>
      <c r="W12" s="74">
        <v>1.8766562886171293E-3</v>
      </c>
    </row>
    <row r="13" spans="1:23" ht="15" customHeight="1" x14ac:dyDescent="0.15">
      <c r="A13" s="82" t="d">
        <v>1998-10-05</v>
      </c>
      <c r="B13" s="68">
        <v>-7.5878237518480898E-2</v>
      </c>
      <c r="C13" s="68">
        <v>-0.13857683576222565</v>
      </c>
      <c r="D13" s="68">
        <v>-0.13491236732261891</v>
      </c>
      <c r="E13" s="68">
        <v>-0.13138653046373322</v>
      </c>
      <c r="F13" s="68">
        <v>-9.4890564335865957E-2</v>
      </c>
      <c r="G13" s="68">
        <v>-5.0096710122744255E-2</v>
      </c>
      <c r="H13" s="68">
        <v>-0.16779213211844365</v>
      </c>
      <c r="I13" s="68">
        <v>-0.13940232516907342</v>
      </c>
      <c r="J13" s="68">
        <v>-0.13345397581520249</v>
      </c>
      <c r="K13" s="68">
        <v>-5.9605755042013306E-2</v>
      </c>
      <c r="M13" s="69" t="s">
        <v>7</v>
      </c>
      <c r="N13" s="77">
        <v>1.8928681188183493E-3</v>
      </c>
      <c r="O13" s="77">
        <v>6.5243593951499756E-3</v>
      </c>
      <c r="P13" s="77">
        <v>2.3665801331032043E-3</v>
      </c>
      <c r="Q13" s="77">
        <v>2.9327913081873985E-3</v>
      </c>
      <c r="R13" s="77">
        <v>3.3644481609797837E-3</v>
      </c>
      <c r="S13" s="77">
        <v>2.2207781034672023E-3</v>
      </c>
      <c r="T13" s="80">
        <f>VARP('Prices and returns'!$W$44:$W$64)</f>
        <v>7.7169434546829896E-3</v>
      </c>
      <c r="U13" s="77" cm="1">
        <f t="array" ref="U13:W13">TRANSPOSE(T14:T16)</f>
        <v>3.2501453980541169E-3</v>
      </c>
      <c r="V13" s="77">
        <v>3.9774056005025329E-3</v>
      </c>
      <c r="W13" s="74">
        <v>3.6204969426704625E-3</v>
      </c>
    </row>
    <row r="14" spans="1:23" ht="15" customHeight="1" x14ac:dyDescent="0.15">
      <c r="A14" s="82" t="d">
        <v>1998-10-12</v>
      </c>
      <c r="B14" s="68">
        <v>9.3137746683324626E-2</v>
      </c>
      <c r="C14" s="68">
        <v>-9.1787445036113774E-2</v>
      </c>
      <c r="D14" s="68">
        <v>0.10357108116244441</v>
      </c>
      <c r="E14" s="68">
        <v>1.6806356263872203E-2</v>
      </c>
      <c r="F14" s="68">
        <v>3.931468207865027E-2</v>
      </c>
      <c r="G14" s="68">
        <v>2.5035211655141339E-2</v>
      </c>
      <c r="H14" s="68">
        <v>-8.4155904426023026E-2</v>
      </c>
      <c r="I14" s="68">
        <v>3.5818364241307153E-2</v>
      </c>
      <c r="J14" s="68">
        <v>-5.4070518871770501E-3</v>
      </c>
      <c r="K14" s="68">
        <v>-1.5190791566976777E-2</v>
      </c>
      <c r="M14" s="69" t="s">
        <v>8</v>
      </c>
      <c r="N14" s="77">
        <v>3.436448452395849E-3</v>
      </c>
      <c r="O14" s="77">
        <v>3.7137967053890897E-3</v>
      </c>
      <c r="P14" s="77">
        <v>7.5899229858087166E-3</v>
      </c>
      <c r="Q14" s="77">
        <v>4.25533834561285E-3</v>
      </c>
      <c r="R14" s="77">
        <v>3.7445308182582188E-3</v>
      </c>
      <c r="S14" s="77">
        <v>2.9719368522344927E-3</v>
      </c>
      <c r="T14" s="77">
        <v>3.2501453980541169E-3</v>
      </c>
      <c r="U14" s="80">
        <f>VARP('Prices and returns'!$X$44:$X$64)</f>
        <v>1.0268818193059165E-2</v>
      </c>
      <c r="V14" s="77" cm="1">
        <f t="array" ref="V14:W14">TRANSPOSE(U15:U16)</f>
        <v>4.6620851593277878E-3</v>
      </c>
      <c r="W14" s="74">
        <v>4.1302214649905147E-3</v>
      </c>
    </row>
    <row r="15" spans="1:23" ht="15" customHeight="1" x14ac:dyDescent="0.15">
      <c r="A15" s="82" t="d">
        <v>1998-10-19</v>
      </c>
      <c r="B15" s="68">
        <v>1.9058202372543218E-2</v>
      </c>
      <c r="C15" s="68">
        <v>0.21276624232134919</v>
      </c>
      <c r="D15" s="68">
        <v>3.3441293821437873E-2</v>
      </c>
      <c r="E15" s="68">
        <v>0.23471119466046508</v>
      </c>
      <c r="F15" s="68">
        <v>9.2143581319136719E-2</v>
      </c>
      <c r="G15" s="68">
        <v>0.10173306369462139</v>
      </c>
      <c r="H15" s="68">
        <v>0.1787711565697877</v>
      </c>
      <c r="I15" s="68">
        <v>0.10483688968511796</v>
      </c>
      <c r="J15" s="68">
        <v>0.21417084677520268</v>
      </c>
      <c r="K15" s="68">
        <v>0.11680079933009986</v>
      </c>
      <c r="M15" s="69" t="s">
        <v>9</v>
      </c>
      <c r="N15" s="77">
        <v>2.2776916348369041E-3</v>
      </c>
      <c r="O15" s="77">
        <v>4.8170635536018327E-3</v>
      </c>
      <c r="P15" s="77">
        <v>3.9955331199454961E-3</v>
      </c>
      <c r="Q15" s="77">
        <v>5.6573937494508427E-3</v>
      </c>
      <c r="R15" s="77">
        <v>3.1185986834492922E-3</v>
      </c>
      <c r="S15" s="77">
        <v>3.0608357449547685E-3</v>
      </c>
      <c r="T15" s="77">
        <v>3.9774056005025329E-3</v>
      </c>
      <c r="U15" s="77">
        <v>4.6620851593277878E-3</v>
      </c>
      <c r="V15" s="80">
        <f>VARP('Prices and returns'!$Y$44:$Y$64)</f>
        <v>6.1964916774973657E-3</v>
      </c>
      <c r="W15" s="74" cm="1">
        <f t="array" ref="W15">TRANSPOSE(V16)</f>
        <v>2.898479035125817E-3</v>
      </c>
    </row>
    <row r="16" spans="1:23" ht="15" customHeight="1" x14ac:dyDescent="0.15">
      <c r="A16" s="82" t="d">
        <v>1998-10-26</v>
      </c>
      <c r="B16" s="68">
        <v>7.0407039719880687E-2</v>
      </c>
      <c r="C16" s="68">
        <v>8.771914031655291E-2</v>
      </c>
      <c r="D16" s="68">
        <v>4.384136649758992E-2</v>
      </c>
      <c r="E16" s="68">
        <v>5.890190228376542E-2</v>
      </c>
      <c r="F16" s="68">
        <v>2.3090346806597172E-2</v>
      </c>
      <c r="G16" s="68">
        <v>2.6001039153900816E-2</v>
      </c>
      <c r="H16" s="68">
        <v>0.1248312080146579</v>
      </c>
      <c r="I16" s="68">
        <v>-1.6626566653459497E-2</v>
      </c>
      <c r="J16" s="68">
        <v>0.11150581282760523</v>
      </c>
      <c r="K16" s="68">
        <v>1.6280681789803998E-2</v>
      </c>
      <c r="M16" s="70" t="s">
        <v>10</v>
      </c>
      <c r="N16" s="78">
        <v>1.5455833365759677E-3</v>
      </c>
      <c r="O16" s="78">
        <v>3.0192641642773632E-3</v>
      </c>
      <c r="P16" s="78">
        <v>3.1950617444449656E-3</v>
      </c>
      <c r="Q16" s="78">
        <v>2.4256290694755693E-3</v>
      </c>
      <c r="R16" s="78">
        <v>2.3435262017333629E-3</v>
      </c>
      <c r="S16" s="78">
        <v>1.8766562886171293E-3</v>
      </c>
      <c r="T16" s="78">
        <v>3.6204969426704625E-3</v>
      </c>
      <c r="U16" s="78">
        <v>4.1302214649905147E-3</v>
      </c>
      <c r="V16" s="78">
        <v>2.898479035125817E-3</v>
      </c>
      <c r="W16" s="75">
        <f>VARP('Prices and returns'!$Z$44:$Z$64)</f>
        <v>3.2275410813471621E-3</v>
      </c>
    </row>
    <row r="17" spans="1:23" ht="15" customHeight="1" x14ac:dyDescent="0.15">
      <c r="A17" s="82" t="d">
        <v>1998-11-02</v>
      </c>
      <c r="B17" s="68">
        <v>-6.1664094775601055E-3</v>
      </c>
      <c r="C17" s="68">
        <v>-2.5403239973360747E-2</v>
      </c>
      <c r="D17" s="68">
        <v>0.11699991170607107</v>
      </c>
      <c r="E17" s="68">
        <v>3.5398653589710512E-2</v>
      </c>
      <c r="F17" s="68">
        <v>2.951383811501377E-2</v>
      </c>
      <c r="G17" s="68">
        <v>-3.6478050396591376E-2</v>
      </c>
      <c r="H17" s="68">
        <v>-7.2289197713829786E-2</v>
      </c>
      <c r="I17" s="68">
        <v>0.19314194737116561</v>
      </c>
      <c r="J17" s="68">
        <v>5.6671221892810916E-2</v>
      </c>
      <c r="K17" s="68">
        <v>1.449574855196353E-2</v>
      </c>
    </row>
    <row r="18" spans="1:23" ht="15" customHeight="1" x14ac:dyDescent="0.15">
      <c r="A18" s="82" t="d">
        <v>1998-11-09</v>
      </c>
      <c r="B18" s="68">
        <v>-6.2046299673892335E-3</v>
      </c>
      <c r="C18" s="68">
        <v>-4.1373695981706621E-2</v>
      </c>
      <c r="D18" s="68">
        <v>-1.7009711861451039E-2</v>
      </c>
      <c r="E18" s="68">
        <v>-2.6861855023361643E-2</v>
      </c>
      <c r="F18" s="68">
        <v>-1.3490614230413254E-2</v>
      </c>
      <c r="G18" s="68">
        <v>1.8865444731898883E-3</v>
      </c>
      <c r="H18" s="68">
        <v>4.0414369140377181E-2</v>
      </c>
      <c r="I18" s="68">
        <v>-2.0914893270797152E-2</v>
      </c>
      <c r="J18" s="68">
        <v>-6.3150152243772698E-2</v>
      </c>
      <c r="K18" s="68">
        <v>4.809688985193427E-2</v>
      </c>
    </row>
    <row r="19" spans="1:23" ht="15" customHeight="1" x14ac:dyDescent="0.15">
      <c r="A19" s="82" t="d">
        <v>1998-11-16</v>
      </c>
      <c r="B19" s="68">
        <v>7.2837342815719802E-3</v>
      </c>
      <c r="C19" s="68">
        <v>0.1035823592648157</v>
      </c>
      <c r="D19" s="68">
        <v>-4.735891326214639E-2</v>
      </c>
      <c r="E19" s="68">
        <v>4.3915046310625878E-2</v>
      </c>
      <c r="F19" s="68">
        <v>4.6153536045062893E-2</v>
      </c>
      <c r="G19" s="68">
        <v>5.2572484707603215E-2</v>
      </c>
      <c r="H19" s="68">
        <v>3.2748135681424623E-2</v>
      </c>
      <c r="I19" s="68">
        <v>-8.2310367290195488E-2</v>
      </c>
      <c r="J19" s="68">
        <v>4.6914627917485074E-2</v>
      </c>
      <c r="K19" s="68">
        <v>-1.9898349326773736E-2</v>
      </c>
      <c r="M19" s="81" t="s">
        <v>22</v>
      </c>
      <c r="N19" s="3" t="s">
        <v>1</v>
      </c>
      <c r="O19" s="3" t="s">
        <v>2</v>
      </c>
      <c r="P19" s="3" t="s">
        <v>3</v>
      </c>
      <c r="Q19" s="3" t="s">
        <v>4</v>
      </c>
      <c r="R19" s="3" t="s">
        <v>5</v>
      </c>
      <c r="S19" s="3" t="s">
        <v>6</v>
      </c>
      <c r="T19" s="3" t="s">
        <v>7</v>
      </c>
      <c r="U19" s="3" t="s">
        <v>8</v>
      </c>
      <c r="V19" s="3" t="s">
        <v>9</v>
      </c>
      <c r="W19" s="3" t="s">
        <v>10</v>
      </c>
    </row>
    <row r="20" spans="1:23" ht="15" customHeight="1" x14ac:dyDescent="0.15">
      <c r="A20" s="82" t="d">
        <v>1998-11-23</v>
      </c>
      <c r="B20" s="68">
        <v>1.859538475183178E-2</v>
      </c>
      <c r="C20" s="68">
        <v>9.5033228576348439E-2</v>
      </c>
      <c r="D20" s="68">
        <v>8.0305982557276473E-2</v>
      </c>
      <c r="E20" s="68">
        <v>1.0817116604529626E-2</v>
      </c>
      <c r="F20" s="68">
        <v>2.7778242686693547E-2</v>
      </c>
      <c r="G20" s="68">
        <v>-2.146439316937869E-2</v>
      </c>
      <c r="H20" s="68">
        <v>8.2286196017266611E-2</v>
      </c>
      <c r="I20" s="68">
        <v>0.12249301849403156</v>
      </c>
      <c r="J20" s="68">
        <v>5.6272285718998026E-2</v>
      </c>
      <c r="K20" s="68">
        <v>6.0738713186733795E-2</v>
      </c>
      <c r="M20" s="3" t="s">
        <v>28</v>
      </c>
      <c r="N20" s="125">
        <f>AVERAGE(B5:B25)</f>
        <v>-9.492327395314722E-3</v>
      </c>
      <c r="O20" s="125">
        <f t="shared" ref="O20:W20" si="0">AVERAGE(C5:C25)</f>
        <v>2.3753825028570426E-3</v>
      </c>
      <c r="P20" s="125">
        <f t="shared" si="0"/>
        <v>3.9023036731403705E-3</v>
      </c>
      <c r="Q20" s="125">
        <f t="shared" si="0"/>
        <v>2.3251827973155722E-2</v>
      </c>
      <c r="R20" s="125">
        <f t="shared" si="0"/>
        <v>3.3110023977440208E-3</v>
      </c>
      <c r="S20" s="125">
        <f t="shared" si="0"/>
        <v>-8.9878354937516294E-3</v>
      </c>
      <c r="T20" s="125">
        <f t="shared" si="0"/>
        <v>4.0503210907627638E-4</v>
      </c>
      <c r="U20" s="125">
        <f t="shared" si="0"/>
        <v>4.6660069141757927E-3</v>
      </c>
      <c r="V20" s="125">
        <f t="shared" si="0"/>
        <v>2.3248066921225517E-2</v>
      </c>
      <c r="W20" s="125">
        <f t="shared" si="0"/>
        <v>2.3875264586677271E-3</v>
      </c>
    </row>
    <row r="21" spans="1:23" ht="15" customHeight="1" x14ac:dyDescent="0.15">
      <c r="A21" s="82" t="d">
        <v>1998-11-30</v>
      </c>
      <c r="B21" s="68">
        <v>4.4624822449974004E-2</v>
      </c>
      <c r="C21" s="68">
        <v>-2.82142222915591E-2</v>
      </c>
      <c r="D21" s="68">
        <v>4.4247717856970264E-2</v>
      </c>
      <c r="E21" s="68">
        <v>4.637339751451338E-2</v>
      </c>
      <c r="F21" s="68">
        <v>-3.17997725606089E-3</v>
      </c>
      <c r="G21" s="68">
        <v>2.9662317966404391E-2</v>
      </c>
      <c r="H21" s="68">
        <v>1.8396459986662492E-2</v>
      </c>
      <c r="I21" s="68">
        <v>5.5841460951469621E-2</v>
      </c>
      <c r="J21" s="68">
        <v>-7.9060060107899212E-3</v>
      </c>
      <c r="K21" s="68">
        <v>4.1959132221067279E-2</v>
      </c>
      <c r="M21" s="3" t="s">
        <v>14</v>
      </c>
      <c r="N21" s="125">
        <f>STDEV(B5:B25)</f>
        <v>5.8373160385960875E-2</v>
      </c>
      <c r="O21" s="125">
        <f t="shared" ref="O21:W21" si="1">STDEV(C5:C25)</f>
        <v>8.5191302700613897E-2</v>
      </c>
      <c r="P21" s="125">
        <f>STDEV(D5:D25)</f>
        <v>8.5102951830274262E-2</v>
      </c>
      <c r="Q21" s="125">
        <f t="shared" si="1"/>
        <v>8.1216639972875537E-2</v>
      </c>
      <c r="R21" s="125">
        <f t="shared" si="1"/>
        <v>5.5375706123592459E-2</v>
      </c>
      <c r="S21" s="125">
        <f t="shared" si="1"/>
        <v>6.3734737812333589E-2</v>
      </c>
      <c r="T21" s="125">
        <f t="shared" si="1"/>
        <v>9.0015502150558147E-2</v>
      </c>
      <c r="U21" s="125">
        <f t="shared" si="1"/>
        <v>0.1038376574404109</v>
      </c>
      <c r="V21" s="125">
        <f t="shared" si="1"/>
        <v>8.0661739761625731E-2</v>
      </c>
      <c r="W21" s="125">
        <f t="shared" si="1"/>
        <v>5.8214415185712555E-2</v>
      </c>
    </row>
    <row r="22" spans="1:23" ht="15" customHeight="1" x14ac:dyDescent="0.15">
      <c r="A22" s="82" t="d">
        <v>1998-12-07</v>
      </c>
      <c r="B22" s="68">
        <v>-3.88381592226935E-3</v>
      </c>
      <c r="C22" s="68">
        <v>-1.0657953238046983E-2</v>
      </c>
      <c r="D22" s="68">
        <v>-1.3559472218621431E-2</v>
      </c>
      <c r="E22" s="68">
        <v>3.0681764357321843E-2</v>
      </c>
      <c r="F22" s="68">
        <v>1.4354127418840595E-2</v>
      </c>
      <c r="G22" s="68">
        <v>7.5825912176446686E-2</v>
      </c>
      <c r="H22" s="68">
        <v>7.7000748520536103E-3</v>
      </c>
      <c r="I22" s="68">
        <v>-6.8518506141614574E-2</v>
      </c>
      <c r="J22" s="68">
        <v>5.9043656812388795E-2</v>
      </c>
      <c r="K22" s="68">
        <v>8.2842540069351812E-3</v>
      </c>
    </row>
    <row r="23" spans="1:23" ht="15" customHeight="1" x14ac:dyDescent="0.2">
      <c r="A23" s="82" t="d">
        <v>1998-12-14</v>
      </c>
      <c r="B23" s="68">
        <v>-1.3645185618925557E-2</v>
      </c>
      <c r="C23" s="68">
        <v>-6.3148878898091837E-3</v>
      </c>
      <c r="D23" s="68">
        <v>-7.4742046817828797E-2</v>
      </c>
      <c r="E23" s="68">
        <v>5.6228971228537525E-2</v>
      </c>
      <c r="F23" s="68">
        <v>-2.0440045497487517E-2</v>
      </c>
      <c r="G23" s="68">
        <v>-5.1915899269454037E-2</v>
      </c>
      <c r="H23" s="68">
        <v>-1.0758008309988239E-2</v>
      </c>
      <c r="I23" s="68">
        <v>-8.8475171856029336E-2</v>
      </c>
      <c r="J23" s="68">
        <v>9.4594375116993749E-3</v>
      </c>
      <c r="K23" s="68">
        <v>-5.8795799360706523E-2</v>
      </c>
      <c r="M23" s="118" t="s">
        <v>15</v>
      </c>
      <c r="N23" s="119">
        <f>(G43+G34)/2</f>
        <v>1.0575001016334778E-2</v>
      </c>
    </row>
    <row r="24" spans="1:23" ht="15" customHeight="1" x14ac:dyDescent="0.15">
      <c r="A24" s="82" t="d">
        <v>1998-12-21</v>
      </c>
      <c r="B24" s="68">
        <v>3.063232878892938E-2</v>
      </c>
      <c r="C24" s="68">
        <v>4.6728890784382568E-2</v>
      </c>
      <c r="D24" s="68">
        <v>0.14763224887814977</v>
      </c>
      <c r="E24" s="68">
        <v>4.3841177622299408E-2</v>
      </c>
      <c r="F24" s="68">
        <v>6.9020883186592247E-2</v>
      </c>
      <c r="G24" s="68">
        <v>3.2459005756136375E-2</v>
      </c>
      <c r="H24" s="68">
        <v>6.0514818583041759E-2</v>
      </c>
      <c r="I24" s="68">
        <v>0.13328259043193613</v>
      </c>
      <c r="J24" s="68">
        <v>0.11710379499525871</v>
      </c>
      <c r="K24" s="68">
        <v>0.11450183808268227</v>
      </c>
      <c r="M24" s="120" t="s">
        <v>16</v>
      </c>
      <c r="N24" s="120">
        <v>5</v>
      </c>
    </row>
    <row r="25" spans="1:23" ht="15" customHeight="1" x14ac:dyDescent="0.15">
      <c r="A25" s="82" t="d">
        <v>1998-12-28</v>
      </c>
      <c r="B25" s="68">
        <v>7.1907964435120444E-2</v>
      </c>
      <c r="C25" s="68">
        <v>3.3928570440678492E-2</v>
      </c>
      <c r="D25" s="68">
        <v>9.3851150937289643E-2</v>
      </c>
      <c r="E25" s="68">
        <v>0.12000079960836185</v>
      </c>
      <c r="F25" s="68">
        <v>3.1531228882917282E-2</v>
      </c>
      <c r="G25" s="68">
        <v>8.5234271046763455E-2</v>
      </c>
      <c r="H25" s="68">
        <v>-3.0668845175936869E-2</v>
      </c>
      <c r="I25" s="68">
        <v>0.15917276834338015</v>
      </c>
      <c r="J25" s="68">
        <v>9.2936390690735587E-2</v>
      </c>
      <c r="K25" s="68">
        <v>-8.168659211866245E-3</v>
      </c>
    </row>
    <row r="28" spans="1:23" ht="15" customHeight="1" x14ac:dyDescent="0.2">
      <c r="A28" s="107" t="s">
        <v>33</v>
      </c>
      <c r="B28" s="105"/>
      <c r="C28" s="106"/>
      <c r="L28" s="31"/>
      <c r="M28" s="116" t="s">
        <v>43</v>
      </c>
      <c r="N28" s="109"/>
      <c r="O28" s="109"/>
    </row>
    <row r="29" spans="1:23" ht="15" customHeight="1" x14ac:dyDescent="0.2">
      <c r="A29" s="110" t="s">
        <v>36</v>
      </c>
      <c r="B29" s="111"/>
      <c r="C29" s="112"/>
      <c r="D29" s="112"/>
      <c r="E29" s="112"/>
      <c r="F29" s="112"/>
      <c r="G29" s="112"/>
      <c r="H29" s="112"/>
      <c r="I29" s="112"/>
      <c r="J29" s="112"/>
      <c r="M29" s="110" t="s">
        <v>36</v>
      </c>
      <c r="N29" s="111"/>
    </row>
    <row r="30" spans="1:23" ht="15" customHeight="1" x14ac:dyDescent="0.2">
      <c r="A30" s="115" t="s">
        <v>1</v>
      </c>
      <c r="B30" s="115" t="s">
        <v>2</v>
      </c>
      <c r="C30" s="115" t="s">
        <v>3</v>
      </c>
      <c r="D30" s="115" t="s">
        <v>4</v>
      </c>
      <c r="E30" s="115" t="s">
        <v>5</v>
      </c>
      <c r="F30" s="115" t="s">
        <v>6</v>
      </c>
      <c r="G30" s="115" t="s">
        <v>7</v>
      </c>
      <c r="H30" s="115" t="s">
        <v>8</v>
      </c>
      <c r="I30" s="115" t="s">
        <v>9</v>
      </c>
      <c r="J30" s="115" t="s">
        <v>10</v>
      </c>
      <c r="M30" s="115" t="s">
        <v>1</v>
      </c>
      <c r="N30" s="115" t="s">
        <v>2</v>
      </c>
      <c r="O30" s="115" t="s">
        <v>3</v>
      </c>
      <c r="P30" s="115" t="s">
        <v>4</v>
      </c>
      <c r="Q30" s="115" t="s">
        <v>5</v>
      </c>
      <c r="R30" s="115" t="s">
        <v>6</v>
      </c>
      <c r="S30" s="115" t="s">
        <v>7</v>
      </c>
      <c r="T30" s="115" t="s">
        <v>8</v>
      </c>
      <c r="U30" s="115" t="s">
        <v>9</v>
      </c>
      <c r="V30" s="115" t="s">
        <v>10</v>
      </c>
    </row>
    <row r="31" spans="1:23" ht="15" customHeight="1" x14ac:dyDescent="0.2">
      <c r="A31" s="114">
        <v>0.39920438876237746</v>
      </c>
      <c r="B31" s="113">
        <v>0</v>
      </c>
      <c r="C31" s="113">
        <v>0</v>
      </c>
      <c r="D31" s="113">
        <v>0</v>
      </c>
      <c r="E31" s="113">
        <v>0.27411368991891771</v>
      </c>
      <c r="F31" s="113">
        <v>0</v>
      </c>
      <c r="G31" s="113">
        <v>0</v>
      </c>
      <c r="H31" s="113">
        <v>0</v>
      </c>
      <c r="I31" s="113">
        <v>0</v>
      </c>
      <c r="J31" s="113">
        <v>0.32668192131870505</v>
      </c>
      <c r="M31" s="133">
        <v>0</v>
      </c>
      <c r="N31" s="134">
        <v>-9.9999999999991589E-7</v>
      </c>
      <c r="O31" s="134">
        <v>0</v>
      </c>
      <c r="P31" s="134">
        <v>0.37585296945360569</v>
      </c>
      <c r="Q31" s="134">
        <v>0.37420027212755974</v>
      </c>
      <c r="R31" s="134">
        <v>0</v>
      </c>
      <c r="S31" s="134">
        <v>0</v>
      </c>
      <c r="T31" s="134">
        <v>0</v>
      </c>
      <c r="U31" s="134">
        <v>0</v>
      </c>
      <c r="V31" s="134">
        <v>0.2499477584188346</v>
      </c>
    </row>
    <row r="33" spans="1:22" ht="15" customHeight="1" x14ac:dyDescent="0.2">
      <c r="A33" s="108" t="s">
        <v>35</v>
      </c>
      <c r="B33" s="106"/>
      <c r="E33" s="163" t="s">
        <v>31</v>
      </c>
      <c r="F33" s="158"/>
      <c r="G33" s="157" t="s">
        <v>32</v>
      </c>
      <c r="H33" s="158"/>
      <c r="M33" s="108" t="s">
        <v>35</v>
      </c>
      <c r="N33" s="106"/>
      <c r="Q33" s="163" t="s">
        <v>31</v>
      </c>
      <c r="R33" s="158"/>
      <c r="S33" s="157" t="s">
        <v>32</v>
      </c>
      <c r="T33" s="158"/>
    </row>
    <row r="34" spans="1:22" ht="15" customHeight="1" x14ac:dyDescent="0.2">
      <c r="A34" s="168">
        <f>SUM(Tabella1633[])</f>
        <v>1.0000000000000002</v>
      </c>
      <c r="B34" s="168"/>
      <c r="E34" s="165" cm="1">
        <f t="array" ref="E34">MMULT(A31:J31,MMULT(N7:W16,TRANSPOSE(A31:J31)))</f>
        <v>2.3137757057292273E-3</v>
      </c>
      <c r="F34" s="166"/>
      <c r="G34" s="167">
        <f>SUMPRODUCT(Tabella1633[],N20:W20)</f>
        <v>-2.1018259404861697E-3</v>
      </c>
      <c r="H34" s="166"/>
      <c r="M34" s="168">
        <f>SUM(Tabella163335[])</f>
        <v>1</v>
      </c>
      <c r="N34" s="168"/>
      <c r="Q34" s="159" cm="1">
        <f t="array" ref="Q34">MMULT(M31:V31,MMULT(N7:W16,TRANSPOSE(M31:V31)))</f>
        <v>3.1227499750996045E-3</v>
      </c>
      <c r="R34" s="160"/>
      <c r="S34" s="161">
        <f>SUMPRODUCT(N20:W20,Tabella163335[])</f>
        <v>1.0575001098312961E-2</v>
      </c>
      <c r="T34" s="160"/>
    </row>
    <row r="35" spans="1:22" ht="15" customHeight="1" x14ac:dyDescent="0.15">
      <c r="J35" s="5"/>
      <c r="T35" s="117"/>
    </row>
    <row r="37" spans="1:22" ht="15" customHeight="1" x14ac:dyDescent="0.2">
      <c r="A37" s="107" t="s">
        <v>34</v>
      </c>
      <c r="B37" s="105"/>
      <c r="C37" s="106"/>
      <c r="M37" s="116" t="s">
        <v>44</v>
      </c>
      <c r="N37" s="116"/>
      <c r="O37" s="116"/>
    </row>
    <row r="38" spans="1:22" ht="15" customHeight="1" x14ac:dyDescent="0.2">
      <c r="A38" s="110" t="s">
        <v>36</v>
      </c>
      <c r="B38" s="111"/>
      <c r="C38" s="112"/>
      <c r="D38" s="112"/>
      <c r="E38" s="112"/>
      <c r="F38" s="112"/>
      <c r="G38" s="112"/>
      <c r="H38" s="112"/>
      <c r="I38" s="112"/>
      <c r="J38" s="112"/>
      <c r="M38" s="110" t="s">
        <v>36</v>
      </c>
      <c r="N38" s="111"/>
    </row>
    <row r="39" spans="1:22" ht="15" customHeight="1" x14ac:dyDescent="0.2">
      <c r="A39" s="115" t="s">
        <v>1</v>
      </c>
      <c r="B39" s="115" t="s">
        <v>2</v>
      </c>
      <c r="C39" s="115" t="s">
        <v>3</v>
      </c>
      <c r="D39" s="115" t="s">
        <v>4</v>
      </c>
      <c r="E39" s="115" t="s">
        <v>5</v>
      </c>
      <c r="F39" s="115" t="s">
        <v>6</v>
      </c>
      <c r="G39" s="115" t="s">
        <v>7</v>
      </c>
      <c r="H39" s="115" t="s">
        <v>8</v>
      </c>
      <c r="I39" s="115" t="s">
        <v>9</v>
      </c>
      <c r="J39" s="115" t="s">
        <v>10</v>
      </c>
      <c r="M39" s="115" t="s">
        <v>1</v>
      </c>
      <c r="N39" s="115" t="s">
        <v>2</v>
      </c>
      <c r="O39" s="115" t="s">
        <v>3</v>
      </c>
      <c r="P39" s="115" t="s">
        <v>4</v>
      </c>
      <c r="Q39" s="115" t="s">
        <v>5</v>
      </c>
      <c r="R39" s="115" t="s">
        <v>6</v>
      </c>
      <c r="S39" s="115" t="s">
        <v>7</v>
      </c>
      <c r="T39" s="115" t="s">
        <v>8</v>
      </c>
      <c r="U39" s="115" t="s">
        <v>9</v>
      </c>
      <c r="V39" s="115" t="s">
        <v>10</v>
      </c>
    </row>
    <row r="40" spans="1:22" ht="15" customHeight="1" x14ac:dyDescent="0.2">
      <c r="A40" s="114">
        <v>0</v>
      </c>
      <c r="B40" s="113">
        <v>0</v>
      </c>
      <c r="C40" s="113">
        <v>0</v>
      </c>
      <c r="D40" s="113">
        <v>1.0000000000000002</v>
      </c>
      <c r="E40" s="113">
        <v>0</v>
      </c>
      <c r="F40" s="113">
        <v>0</v>
      </c>
      <c r="G40" s="113">
        <v>0</v>
      </c>
      <c r="H40" s="113">
        <v>0</v>
      </c>
      <c r="I40" s="113">
        <v>0</v>
      </c>
      <c r="J40" s="113">
        <v>0</v>
      </c>
      <c r="M40" s="133">
        <v>0</v>
      </c>
      <c r="N40" s="134">
        <v>0</v>
      </c>
      <c r="O40" s="134">
        <v>0</v>
      </c>
      <c r="P40" s="134">
        <v>0.37585301226226886</v>
      </c>
      <c r="Q40" s="134">
        <v>0.37419922932065874</v>
      </c>
      <c r="R40" s="134">
        <v>0</v>
      </c>
      <c r="S40" s="134">
        <v>0</v>
      </c>
      <c r="T40" s="134">
        <v>0</v>
      </c>
      <c r="U40" s="134">
        <v>0</v>
      </c>
      <c r="V40" s="134">
        <v>0.24994775841707234</v>
      </c>
    </row>
    <row r="42" spans="1:22" ht="15" customHeight="1" x14ac:dyDescent="0.2">
      <c r="A42" s="108" t="s">
        <v>35</v>
      </c>
      <c r="B42" s="106"/>
      <c r="E42" s="163" t="s">
        <v>31</v>
      </c>
      <c r="F42" s="158"/>
      <c r="G42" s="157" t="s">
        <v>32</v>
      </c>
      <c r="H42" s="158"/>
      <c r="M42" s="110" t="s">
        <v>41</v>
      </c>
      <c r="N42" s="111"/>
    </row>
    <row r="43" spans="1:22" ht="15" customHeight="1" x14ac:dyDescent="0.2">
      <c r="A43" s="164">
        <f>SUM(A40:J40)</f>
        <v>1.0000000000000002</v>
      </c>
      <c r="B43" s="164"/>
      <c r="E43" s="165" cm="1">
        <f t="array" ref="E43">MMULT(A40:J40,MMULT(N7:W16,TRANSPOSE(A40:J40)))</f>
        <v>6.282040579508273E-3</v>
      </c>
      <c r="F43" s="166"/>
      <c r="G43" s="167">
        <f>SUMPRODUCT(Tabella163334[],N20:W20)</f>
        <v>2.3251827973155725E-2</v>
      </c>
      <c r="H43" s="166"/>
      <c r="M43" s="115" t="s">
        <v>1</v>
      </c>
      <c r="N43" s="115" t="s">
        <v>2</v>
      </c>
      <c r="O43" s="115" t="s">
        <v>3</v>
      </c>
      <c r="P43" s="115" t="s">
        <v>4</v>
      </c>
      <c r="Q43" s="115" t="s">
        <v>5</v>
      </c>
      <c r="R43" s="115" t="s">
        <v>6</v>
      </c>
      <c r="S43" s="115" t="s">
        <v>7</v>
      </c>
      <c r="T43" s="115" t="s">
        <v>8</v>
      </c>
      <c r="U43" s="115" t="s">
        <v>9</v>
      </c>
      <c r="V43" s="115" t="s">
        <v>10</v>
      </c>
    </row>
    <row r="44" spans="1:22" ht="15" customHeight="1" x14ac:dyDescent="0.2">
      <c r="M44" s="123">
        <v>0</v>
      </c>
      <c r="N44" s="121">
        <v>0</v>
      </c>
      <c r="O44" s="121">
        <v>0</v>
      </c>
      <c r="P44" s="121">
        <v>1</v>
      </c>
      <c r="Q44" s="121">
        <v>1</v>
      </c>
      <c r="R44" s="121">
        <v>0</v>
      </c>
      <c r="S44" s="121">
        <v>0</v>
      </c>
      <c r="T44" s="121">
        <v>1</v>
      </c>
      <c r="U44" s="121">
        <v>1</v>
      </c>
      <c r="V44" s="121">
        <v>1</v>
      </c>
    </row>
    <row r="45" spans="1:22" ht="15" customHeight="1" x14ac:dyDescent="0.15">
      <c r="M45" s="138"/>
      <c r="N45" s="138"/>
      <c r="O45" s="138"/>
      <c r="P45" s="138"/>
      <c r="Q45" s="138"/>
      <c r="R45" s="138"/>
      <c r="S45" s="138"/>
      <c r="T45" s="138"/>
      <c r="U45" s="138"/>
      <c r="V45" s="138"/>
    </row>
    <row r="46" spans="1:22" ht="15" customHeight="1" x14ac:dyDescent="0.2">
      <c r="M46" s="122" t="s">
        <v>35</v>
      </c>
      <c r="N46" s="122"/>
      <c r="Q46" s="163" t="s">
        <v>31</v>
      </c>
      <c r="R46" s="158"/>
      <c r="S46" s="157" t="s">
        <v>32</v>
      </c>
      <c r="T46" s="158"/>
    </row>
    <row r="47" spans="1:22" ht="15" customHeight="1" x14ac:dyDescent="0.2">
      <c r="M47" s="162">
        <f>SUM(Tabella16333536[])</f>
        <v>1</v>
      </c>
      <c r="N47" s="162"/>
      <c r="Q47" s="159" cm="1">
        <f t="array" ref="Q47">MMULT(M40:V40,MMULT(N7:W16,TRANSPOSE(M40:V40)))</f>
        <v>3.1227518097837175E-3</v>
      </c>
      <c r="R47" s="160"/>
      <c r="S47" s="161">
        <f>SUMPRODUCT(N20:W20,Tabella16333536[])</f>
        <v>1.0575001016334778E-2</v>
      </c>
      <c r="T47" s="160"/>
    </row>
    <row r="48" spans="1:22" ht="15" customHeight="1" x14ac:dyDescent="0.15">
      <c r="P48" s="124"/>
    </row>
    <row r="49" spans="13:18" ht="15" customHeight="1" x14ac:dyDescent="0.2">
      <c r="M49" s="122" t="s">
        <v>42</v>
      </c>
      <c r="N49" s="122"/>
    </row>
    <row r="50" spans="13:18" ht="15" customHeight="1" x14ac:dyDescent="0.2">
      <c r="M50" s="162">
        <f>SUM(Tabella1633353637[])</f>
        <v>5</v>
      </c>
      <c r="N50" s="162"/>
    </row>
    <row r="53" spans="13:18" ht="15" customHeight="1" x14ac:dyDescent="0.15">
      <c r="M53" s="5"/>
      <c r="N53" s="5"/>
    </row>
    <row r="54" spans="13:18" ht="15" customHeight="1" x14ac:dyDescent="0.15">
      <c r="N54" s="5"/>
    </row>
    <row r="55" spans="13:18" ht="15" customHeight="1" x14ac:dyDescent="0.15">
      <c r="O55" s="131" t="s">
        <v>51</v>
      </c>
      <c r="P55" s="131" t="s">
        <v>48</v>
      </c>
      <c r="Q55" s="131" t="s">
        <v>49</v>
      </c>
      <c r="R55" s="131" t="s">
        <v>50</v>
      </c>
    </row>
    <row r="56" spans="13:18" s="11" customFormat="1" ht="30" customHeight="1" x14ac:dyDescent="0.15">
      <c r="O56" s="132">
        <f>'2.1'!S57/'2.1'!Q57</f>
        <v>8.3254626024145271</v>
      </c>
      <c r="P56" s="132">
        <f t="array" ref="P56">'2.2'!S48:T48/'2.2'!Q48:R48</f>
        <v>8.3254614455810056</v>
      </c>
      <c r="Q56" s="132">
        <f>S34/Q34</f>
        <v>3.3864386142459759</v>
      </c>
      <c r="R56" s="132">
        <f>S47/Q47</f>
        <v>3.3864365983882672</v>
      </c>
    </row>
  </sheetData>
  <mergeCells count="21">
    <mergeCell ref="E33:F33"/>
    <mergeCell ref="G33:H33"/>
    <mergeCell ref="E34:F34"/>
    <mergeCell ref="G34:H34"/>
    <mergeCell ref="E42:F42"/>
    <mergeCell ref="G42:H42"/>
    <mergeCell ref="A43:B43"/>
    <mergeCell ref="E43:F43"/>
    <mergeCell ref="G43:H43"/>
    <mergeCell ref="A34:B34"/>
    <mergeCell ref="M34:N34"/>
    <mergeCell ref="S33:T33"/>
    <mergeCell ref="Q34:R34"/>
    <mergeCell ref="S34:T34"/>
    <mergeCell ref="M47:N47"/>
    <mergeCell ref="M50:N50"/>
    <mergeCell ref="Q46:R46"/>
    <mergeCell ref="S46:T46"/>
    <mergeCell ref="Q47:R47"/>
    <mergeCell ref="S47:T47"/>
    <mergeCell ref="Q33:R33"/>
  </mergeCells>
  <phoneticPr fontId="8" type="noConversion"/>
  <pageMargins left="0.7" right="0.7" top="0.75" bottom="0.75" header="0.3" footer="0.3"/>
  <ignoredErrors>
    <ignoredError sqref="O20:W20" calculatedColumn="1"/>
  </ignoredErrors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Prices and returns</vt:lpstr>
      <vt:lpstr>1.1 - 1.2</vt:lpstr>
      <vt:lpstr>2.1</vt:lpstr>
      <vt:lpstr>2.2</vt:lpstr>
      <vt:lpstr>2.3</vt:lpstr>
    </vt:vector>
  </TitlesOfParts>
  <Company>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Alessandro Lanzo</cp:lastModifiedBy>
  <cp:lastPrinted>2006-12-18T11:41:01Z</cp:lastPrinted>
  <dcterms:created xsi:type="dcterms:W3CDTF">2006-12-05T09:23:00Z</dcterms:created>
  <dcterms:modified xsi:type="dcterms:W3CDTF">2023-01-05T13:51:45Z</dcterms:modified>
</cp:coreProperties>
</file>