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Pricing'!$P$75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Pricing'!$Q$75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Pricing'!$O$75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P59" i="7"/>
  <c r="P58" i="7"/>
  <c r="P57" i="7"/>
  <c r="P56" i="7"/>
  <c r="P55" i="7"/>
  <c r="P54" i="7"/>
  <c r="Q54" i="7" s="1"/>
  <c r="P53" i="7"/>
  <c r="Q53" i="7" s="1"/>
  <c r="P52" i="7"/>
  <c r="Q52" i="7" s="1"/>
  <c r="P51" i="7"/>
  <c r="P50" i="7"/>
  <c r="P49" i="7"/>
  <c r="P48" i="7"/>
  <c r="Q48" i="7" s="1"/>
  <c r="P90" i="7"/>
  <c r="Q90" i="7" s="1"/>
  <c r="P89" i="7"/>
  <c r="Q89" i="7" s="1"/>
  <c r="P88" i="7"/>
  <c r="Q88" i="7" s="1"/>
  <c r="P87" i="7"/>
  <c r="Q87" i="7" s="1"/>
  <c r="P86" i="7"/>
  <c r="Q86" i="7" s="1"/>
  <c r="P85" i="7"/>
  <c r="Q85" i="7" s="1"/>
  <c r="P84" i="7"/>
  <c r="Q84" i="7" s="1"/>
  <c r="P83" i="7"/>
  <c r="Q83" i="7" s="1"/>
  <c r="P82" i="7"/>
  <c r="Q82" i="7" s="1"/>
  <c r="P81" i="7"/>
  <c r="Q81" i="7" s="1"/>
  <c r="P80" i="7"/>
  <c r="Q80" i="7" s="1"/>
  <c r="P79" i="7"/>
  <c r="Q79" i="7" s="1"/>
  <c r="P78" i="7"/>
  <c r="Q78" i="7" s="1"/>
  <c r="P77" i="7"/>
  <c r="Q77" i="7" s="1"/>
  <c r="P76" i="7"/>
  <c r="Q76" i="7" s="1"/>
  <c r="P75" i="7"/>
  <c r="Q75" i="7" s="1"/>
  <c r="P74" i="7"/>
  <c r="Q74" i="7" s="1"/>
  <c r="P73" i="7"/>
  <c r="Q73" i="7" s="1"/>
  <c r="P72" i="7"/>
  <c r="Q72" i="7" s="1"/>
  <c r="P71" i="7"/>
  <c r="Q71" i="7" s="1"/>
  <c r="P70" i="7"/>
  <c r="Q70" i="7" s="1"/>
  <c r="P69" i="7"/>
  <c r="Q69" i="7" s="1"/>
  <c r="P68" i="7"/>
  <c r="Q68" i="7" s="1"/>
  <c r="P67" i="7"/>
  <c r="Q67" i="7" s="1"/>
  <c r="P66" i="7"/>
  <c r="Q66" i="7" s="1"/>
  <c r="P65" i="7"/>
  <c r="Q65" i="7" s="1"/>
  <c r="P64" i="7"/>
  <c r="Q64" i="7" s="1"/>
  <c r="P63" i="7"/>
  <c r="Q63" i="7" s="1"/>
  <c r="P62" i="7"/>
  <c r="Q62" i="7" s="1"/>
  <c r="P61" i="7"/>
  <c r="Q61" i="7" s="1"/>
  <c r="P60" i="7"/>
  <c r="Q60" i="7" s="1"/>
  <c r="Q59" i="7"/>
  <c r="Q58" i="7"/>
  <c r="Q57" i="7"/>
  <c r="Q56" i="7"/>
  <c r="Q55" i="7"/>
  <c r="Q51" i="7"/>
  <c r="Q50" i="7"/>
  <c r="Q49" i="7"/>
  <c r="P46" i="7"/>
  <c r="Q46" i="7" s="1"/>
  <c r="P45" i="7"/>
  <c r="Q45" i="7" s="1"/>
  <c r="P44" i="7"/>
  <c r="Q44" i="7" s="1"/>
  <c r="P43" i="7"/>
  <c r="Q43" i="7" s="1"/>
  <c r="P42" i="7"/>
  <c r="Q42" i="7" s="1"/>
  <c r="P23" i="7"/>
  <c r="Q23" i="7" s="1"/>
  <c r="P22" i="7"/>
  <c r="Q22" i="7" s="1"/>
  <c r="P21" i="7"/>
  <c r="Q21" i="7" s="1"/>
  <c r="P20" i="7"/>
  <c r="Q20" i="7" s="1"/>
  <c r="P19" i="7"/>
  <c r="Q19" i="7" s="1"/>
  <c r="P18" i="7"/>
  <c r="Q18" i="7" s="1"/>
  <c r="P7" i="7"/>
  <c r="Q7" i="7" s="1"/>
  <c r="M59" i="7"/>
  <c r="M90" i="7"/>
  <c r="N90" i="7" s="1"/>
  <c r="M89" i="7"/>
  <c r="N89" i="7" s="1"/>
  <c r="M88" i="7"/>
  <c r="N88" i="7" s="1"/>
  <c r="N87" i="7"/>
  <c r="M87" i="7"/>
  <c r="M86" i="7"/>
  <c r="N86" i="7" s="1"/>
  <c r="M85" i="7"/>
  <c r="N85" i="7" s="1"/>
  <c r="M84" i="7"/>
  <c r="N84" i="7" s="1"/>
  <c r="N83" i="7"/>
  <c r="M83" i="7"/>
  <c r="M82" i="7"/>
  <c r="N82" i="7" s="1"/>
  <c r="M81" i="7"/>
  <c r="N81" i="7" s="1"/>
  <c r="M80" i="7"/>
  <c r="N80" i="7" s="1"/>
  <c r="N79" i="7"/>
  <c r="M79" i="7"/>
  <c r="M78" i="7"/>
  <c r="N78" i="7" s="1"/>
  <c r="M77" i="7"/>
  <c r="N77" i="7" s="1"/>
  <c r="M76" i="7"/>
  <c r="N76" i="7" s="1"/>
  <c r="N75" i="7"/>
  <c r="M75" i="7"/>
  <c r="M74" i="7"/>
  <c r="N74" i="7" s="1"/>
  <c r="M73" i="7"/>
  <c r="N73" i="7" s="1"/>
  <c r="M72" i="7"/>
  <c r="N72" i="7" s="1"/>
  <c r="N71" i="7"/>
  <c r="M71" i="7"/>
  <c r="M70" i="7"/>
  <c r="N70" i="7" s="1"/>
  <c r="M69" i="7"/>
  <c r="N69" i="7" s="1"/>
  <c r="M68" i="7"/>
  <c r="N68" i="7" s="1"/>
  <c r="N67" i="7"/>
  <c r="M67" i="7"/>
  <c r="M66" i="7"/>
  <c r="N66" i="7" s="1"/>
  <c r="M65" i="7"/>
  <c r="N65" i="7" s="1"/>
  <c r="M64" i="7"/>
  <c r="N64" i="7" s="1"/>
  <c r="N63" i="7"/>
  <c r="M63" i="7"/>
  <c r="M62" i="7"/>
  <c r="N62" i="7" s="1"/>
  <c r="M61" i="7"/>
  <c r="N61" i="7" s="1"/>
  <c r="M60" i="7"/>
  <c r="N60" i="7" s="1"/>
  <c r="N59" i="7"/>
  <c r="N47" i="7"/>
  <c r="M47" i="7"/>
  <c r="M46" i="7"/>
  <c r="N46" i="7" s="1"/>
  <c r="M45" i="7"/>
  <c r="N45" i="7" s="1"/>
  <c r="M44" i="7"/>
  <c r="N44" i="7" s="1"/>
  <c r="N43" i="7"/>
  <c r="M43" i="7"/>
  <c r="M42" i="7"/>
  <c r="N42" i="7" s="1"/>
  <c r="M41" i="7"/>
  <c r="N41" i="7" s="1"/>
  <c r="M40" i="7"/>
  <c r="N40" i="7" s="1"/>
  <c r="N39" i="7"/>
  <c r="M39" i="7"/>
  <c r="M38" i="7"/>
  <c r="N38" i="7" s="1"/>
  <c r="M37" i="7"/>
  <c r="N37" i="7" s="1"/>
  <c r="M36" i="7"/>
  <c r="N36" i="7" s="1"/>
  <c r="N23" i="7"/>
  <c r="M23" i="7"/>
  <c r="M22" i="7"/>
  <c r="N22" i="7" s="1"/>
  <c r="M21" i="7"/>
  <c r="N21" i="7" s="1"/>
  <c r="M20" i="7"/>
  <c r="N20" i="7" s="1"/>
  <c r="N19" i="7"/>
  <c r="M19" i="7"/>
  <c r="M18" i="7"/>
  <c r="N18" i="7" s="1"/>
  <c r="M17" i="7"/>
  <c r="N17" i="7" s="1"/>
  <c r="M16" i="7"/>
  <c r="N16" i="7" s="1"/>
  <c r="N15" i="7"/>
  <c r="M15" i="7"/>
  <c r="N7" i="7"/>
  <c r="M7" i="7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O6" i="7" a="1"/>
  <c r="O6" i="7" s="1"/>
  <c r="O7" i="7"/>
  <c r="O8" i="7"/>
  <c r="O9" i="7"/>
  <c r="O10" i="7"/>
  <c r="O11" i="7"/>
  <c r="O12" i="7"/>
  <c r="O13" i="7"/>
  <c r="O15" i="7"/>
  <c r="O16" i="7"/>
  <c r="O17" i="7"/>
  <c r="O18" i="7"/>
  <c r="O19" i="7"/>
  <c r="O20" i="7"/>
  <c r="O21" i="7"/>
  <c r="O23" i="7"/>
  <c r="O24" i="7"/>
  <c r="O25" i="7"/>
  <c r="O26" i="7"/>
  <c r="O27" i="7"/>
  <c r="O28" i="7"/>
  <c r="O29" i="7"/>
  <c r="O32" i="7"/>
  <c r="O33" i="7"/>
  <c r="O34" i="7"/>
  <c r="O35" i="7"/>
  <c r="O36" i="7"/>
  <c r="O37" i="7"/>
  <c r="O40" i="7"/>
  <c r="O41" i="7"/>
  <c r="O42" i="7"/>
  <c r="O43" i="7"/>
  <c r="O44" i="7"/>
  <c r="O45" i="7"/>
  <c r="O48" i="7"/>
  <c r="O49" i="7"/>
  <c r="O50" i="7"/>
  <c r="O51" i="7"/>
  <c r="O52" i="7"/>
  <c r="O53" i="7"/>
  <c r="O57" i="7"/>
  <c r="O58" i="7"/>
  <c r="O59" i="7"/>
  <c r="O60" i="7"/>
  <c r="O61" i="7"/>
  <c r="O65" i="7"/>
  <c r="O66" i="7"/>
  <c r="O67" i="7"/>
  <c r="O68" i="7"/>
  <c r="O69" i="7"/>
  <c r="O74" i="7"/>
  <c r="O75" i="7"/>
  <c r="O76" i="7"/>
  <c r="O77" i="7"/>
  <c r="O82" i="7"/>
  <c r="O83" i="7"/>
  <c r="O84" i="7"/>
  <c r="O85" i="7"/>
  <c r="O91" i="7"/>
  <c r="O92" i="7"/>
  <c r="O93" i="7"/>
  <c r="O99" i="7"/>
  <c r="O100" i="7"/>
  <c r="O101" i="7"/>
  <c r="O108" i="7"/>
  <c r="O109" i="7"/>
  <c r="O116" i="7"/>
  <c r="O117" i="7"/>
  <c r="O124" i="7"/>
  <c r="O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B48" i="7" a="1"/>
  <c r="B48" i="7"/>
  <c r="B49" i="7"/>
  <c r="B50" i="7"/>
  <c r="B51" i="7"/>
  <c r="B52" i="7"/>
  <c r="B53" i="7"/>
  <c r="B54" i="7"/>
  <c r="B55" i="7"/>
  <c r="B56" i="7"/>
  <c r="B57" i="7"/>
  <c r="B58" i="7"/>
  <c r="D58" i="7"/>
  <c r="D57" i="7"/>
  <c r="D56" i="7"/>
  <c r="D55" i="7"/>
  <c r="D54" i="7"/>
  <c r="D53" i="7"/>
  <c r="D52" i="7"/>
  <c r="D51" i="7"/>
  <c r="D50" i="7"/>
  <c r="D49" i="7"/>
  <c r="D48" i="7"/>
  <c r="D35" i="7"/>
  <c r="J35" i="17"/>
  <c r="K34" i="17"/>
  <c r="J27" i="17"/>
  <c r="K26" i="17"/>
  <c r="K24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9" i="17"/>
  <c r="G33" i="17"/>
  <c r="G29" i="17"/>
  <c r="G25" i="17"/>
  <c r="F33" i="17"/>
  <c r="F29" i="17"/>
  <c r="F25" i="17"/>
  <c r="G34" i="17"/>
  <c r="H34" i="17" s="1"/>
  <c r="G30" i="17"/>
  <c r="H30" i="17" s="1"/>
  <c r="G26" i="17"/>
  <c r="H26" i="17" s="1"/>
  <c r="F34" i="17"/>
  <c r="G31" i="17"/>
  <c r="H31" i="17" s="1"/>
  <c r="G28" i="17"/>
  <c r="F28" i="17"/>
  <c r="H25" i="17"/>
  <c r="G27" i="17"/>
  <c r="F31" i="17"/>
  <c r="F27" i="17"/>
  <c r="F30" i="17"/>
  <c r="H27" i="17"/>
  <c r="F26" i="17"/>
  <c r="H33" i="17"/>
  <c r="H29" i="17"/>
  <c r="G35" i="17"/>
  <c r="H35" i="17" s="1"/>
  <c r="G32" i="17"/>
  <c r="F32" i="17"/>
  <c r="F35" i="17"/>
  <c r="H32" i="17"/>
  <c r="H28" i="17"/>
  <c r="G24" i="17"/>
  <c r="H24" i="17" s="1"/>
  <c r="F24" i="17"/>
  <c r="U127" i="7" l="1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O123" i="7"/>
  <c r="O115" i="7"/>
  <c r="O107" i="7"/>
  <c r="O130" i="7"/>
  <c r="O122" i="7"/>
  <c r="O114" i="7"/>
  <c r="O106" i="7"/>
  <c r="O98" i="7"/>
  <c r="O90" i="7"/>
  <c r="O129" i="7"/>
  <c r="O121" i="7"/>
  <c r="O113" i="7"/>
  <c r="O105" i="7"/>
  <c r="O97" i="7"/>
  <c r="O89" i="7"/>
  <c r="O81" i="7"/>
  <c r="O73" i="7"/>
  <c r="O128" i="7"/>
  <c r="O120" i="7"/>
  <c r="O112" i="7"/>
  <c r="O104" i="7"/>
  <c r="O96" i="7"/>
  <c r="O88" i="7"/>
  <c r="O80" i="7"/>
  <c r="O72" i="7"/>
  <c r="O64" i="7"/>
  <c r="O56" i="7"/>
  <c r="O127" i="7"/>
  <c r="O119" i="7"/>
  <c r="O111" i="7"/>
  <c r="O103" i="7"/>
  <c r="O95" i="7"/>
  <c r="O87" i="7"/>
  <c r="O79" i="7"/>
  <c r="O71" i="7"/>
  <c r="O63" i="7"/>
  <c r="O55" i="7"/>
  <c r="O47" i="7"/>
  <c r="O39" i="7"/>
  <c r="O31" i="7"/>
  <c r="O126" i="7"/>
  <c r="O118" i="7"/>
  <c r="O110" i="7"/>
  <c r="O102" i="7"/>
  <c r="O94" i="7"/>
  <c r="O86" i="7"/>
  <c r="O78" i="7"/>
  <c r="O70" i="7"/>
  <c r="O62" i="7"/>
  <c r="O54" i="7"/>
  <c r="O46" i="7"/>
  <c r="O38" i="7"/>
  <c r="O30" i="7"/>
  <c r="O22" i="7"/>
  <c r="O14" i="7"/>
  <c r="B59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L6" i="7" l="1" a="1"/>
  <c r="L85" i="7" s="1"/>
  <c r="L6" i="7"/>
  <c r="L15" i="7"/>
  <c r="L24" i="7"/>
  <c r="L33" i="7"/>
  <c r="L42" i="7"/>
  <c r="L51" i="7"/>
  <c r="L61" i="7"/>
  <c r="L74" i="7"/>
  <c r="L107" i="7"/>
  <c r="L53" i="7"/>
  <c r="L91" i="7"/>
  <c r="L9" i="7"/>
  <c r="L18" i="7"/>
  <c r="L27" i="7"/>
  <c r="L45" i="7"/>
  <c r="L56" i="7"/>
  <c r="L77" i="7"/>
  <c r="L116" i="7"/>
  <c r="L10" i="7"/>
  <c r="L28" i="7"/>
  <c r="L57" i="7"/>
  <c r="L81" i="7"/>
  <c r="L117" i="7"/>
  <c r="L11" i="7"/>
  <c r="L20" i="7"/>
  <c r="L29" i="7"/>
  <c r="L39" i="7"/>
  <c r="L48" i="7"/>
  <c r="L58" i="7"/>
  <c r="L68" i="7"/>
  <c r="L82" i="7"/>
  <c r="L12" i="7"/>
  <c r="L31" i="7"/>
  <c r="L40" i="7"/>
  <c r="L59" i="7"/>
  <c r="L100" i="7"/>
  <c r="L41" i="7"/>
  <c r="L60" i="7"/>
  <c r="L84" i="7"/>
  <c r="L7" i="7"/>
  <c r="L16" i="7"/>
  <c r="L25" i="7"/>
  <c r="L34" i="7"/>
  <c r="L43" i="7"/>
  <c r="L52" i="7"/>
  <c r="L64" i="7"/>
  <c r="L75" i="7"/>
  <c r="L90" i="7"/>
  <c r="L108" i="7"/>
  <c r="L8" i="7"/>
  <c r="L17" i="7"/>
  <c r="L26" i="7"/>
  <c r="L35" i="7"/>
  <c r="L44" i="7"/>
  <c r="L65" i="7"/>
  <c r="L76" i="7"/>
  <c r="L109" i="7"/>
  <c r="L36" i="7"/>
  <c r="L66" i="7"/>
  <c r="L92" i="7"/>
  <c r="L19" i="7"/>
  <c r="L37" i="7"/>
  <c r="L47" i="7"/>
  <c r="L67" i="7"/>
  <c r="L93" i="7"/>
  <c r="L21" i="7"/>
  <c r="L49" i="7"/>
  <c r="L69" i="7"/>
  <c r="L83" i="7"/>
  <c r="L13" i="7"/>
  <c r="L23" i="7"/>
  <c r="L32" i="7"/>
  <c r="L50" i="7"/>
  <c r="L73" i="7"/>
  <c r="L101" i="7"/>
  <c r="L122" i="7"/>
  <c r="L97" i="7"/>
  <c r="L80" i="7"/>
  <c r="L79" i="7"/>
  <c r="L94" i="7"/>
  <c r="L30" i="7"/>
  <c r="L114" i="7"/>
  <c r="L89" i="7"/>
  <c r="L72" i="7"/>
  <c r="L71" i="7"/>
  <c r="L86" i="7"/>
  <c r="L22" i="7"/>
  <c r="L63" i="7"/>
  <c r="L98" i="7"/>
  <c r="L120" i="7"/>
  <c r="L119" i="7"/>
  <c r="L55" i="7"/>
  <c r="L70" i="7"/>
  <c r="L112" i="7"/>
  <c r="L111" i="7"/>
  <c r="L126" i="7"/>
  <c r="L62" i="7"/>
  <c r="L123" i="7"/>
  <c r="L121" i="7"/>
  <c r="L104" i="7"/>
  <c r="L103" i="7"/>
  <c r="L118" i="7"/>
  <c r="L54" i="7"/>
  <c r="L115" i="7"/>
  <c r="L113" i="7"/>
  <c r="L96" i="7"/>
  <c r="L95" i="7"/>
  <c r="L110" i="7"/>
  <c r="L46" i="7"/>
  <c r="L130" i="7"/>
  <c r="L105" i="7"/>
  <c r="L88" i="7"/>
  <c r="L87" i="7"/>
  <c r="L102" i="7"/>
  <c r="L38" i="7"/>
  <c r="L106" i="7"/>
  <c r="L127" i="7"/>
  <c r="L78" i="7"/>
  <c r="L14" i="7"/>
  <c r="J47" i="18"/>
  <c r="E47" i="7"/>
  <c r="D33" i="7"/>
  <c r="D32" i="7"/>
  <c r="L128" i="7" l="1"/>
  <c r="L129" i="7"/>
  <c r="L124" i="7"/>
  <c r="L125" i="7"/>
  <c r="L99" i="7"/>
  <c r="AH127" i="7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7" i="7"/>
  <c r="AD86" i="7"/>
  <c r="AD85" i="7"/>
  <c r="AD84" i="7"/>
  <c r="AD83" i="7"/>
  <c r="AD82" i="7"/>
  <c r="AD81" i="7"/>
  <c r="AD80" i="7"/>
  <c r="AD79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7" i="7"/>
  <c r="AC86" i="7"/>
  <c r="AC85" i="7"/>
  <c r="AC84" i="7"/>
  <c r="AC83" i="7"/>
  <c r="AC82" i="7"/>
  <c r="AC81" i="7"/>
  <c r="AC80" i="7"/>
  <c r="AC79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85" i="19"/>
  <c r="M107" i="19"/>
  <c r="M84" i="19"/>
  <c r="M91" i="19"/>
  <c r="M63" i="19"/>
  <c r="M104" i="19"/>
  <c r="G107" i="19"/>
  <c r="M129" i="19"/>
  <c r="M65" i="19"/>
  <c r="M111" i="19"/>
  <c r="M87" i="19"/>
  <c r="M130" i="19"/>
  <c r="M128" i="19"/>
  <c r="M105" i="19"/>
  <c r="M70" i="19"/>
  <c r="M108" i="19"/>
  <c r="M109" i="19"/>
  <c r="M77" i="19"/>
  <c r="M72" i="19"/>
  <c r="M67" i="19"/>
  <c r="H87" i="19"/>
  <c r="M82" i="19"/>
  <c r="M71" i="19"/>
  <c r="G84" i="19"/>
  <c r="M64" i="19"/>
  <c r="M86" i="19"/>
  <c r="G91" i="19"/>
  <c r="M118" i="19"/>
  <c r="M75" i="19"/>
  <c r="M100" i="19"/>
  <c r="M99" i="19"/>
  <c r="M98" i="19"/>
  <c r="M113" i="19"/>
  <c r="H105" i="19"/>
  <c r="G130" i="19"/>
  <c r="M112" i="19"/>
  <c r="M95" i="19"/>
  <c r="H95" i="19" s="1"/>
  <c r="M93" i="19"/>
  <c r="G93" i="19" s="1"/>
  <c r="H108" i="19"/>
  <c r="M79" i="19"/>
  <c r="M114" i="19"/>
  <c r="G114" i="19" s="1"/>
  <c r="G82" i="19"/>
  <c r="M102" i="19"/>
  <c r="M61" i="19"/>
  <c r="M110" i="19"/>
  <c r="H82" i="19"/>
  <c r="M76" i="19"/>
  <c r="H85" i="19"/>
  <c r="M73" i="19"/>
  <c r="M103" i="19"/>
  <c r="M106" i="19"/>
  <c r="M83" i="19"/>
  <c r="G83" i="19" s="1"/>
  <c r="M60" i="19"/>
  <c r="M115" i="19"/>
  <c r="M117" i="19"/>
  <c r="M94" i="19"/>
  <c r="M80" i="19"/>
  <c r="M92" i="19"/>
  <c r="M101" i="19"/>
  <c r="M97" i="19"/>
  <c r="M96" i="19"/>
  <c r="M69" i="19"/>
  <c r="G111" i="19"/>
  <c r="M78" i="19"/>
  <c r="M68" i="19"/>
  <c r="M81" i="19"/>
  <c r="G64" i="19"/>
  <c r="M116" i="19"/>
  <c r="M123" i="19"/>
  <c r="M66" i="19"/>
  <c r="M62" i="19"/>
  <c r="G100" i="19"/>
  <c r="H116" i="19"/>
  <c r="G60" i="19"/>
  <c r="H60" i="19"/>
  <c r="H92" i="19"/>
  <c r="H101" i="19"/>
  <c r="G101" i="19"/>
  <c r="H96" i="19"/>
  <c r="G96" i="19"/>
  <c r="H69" i="19"/>
  <c r="G69" i="19"/>
  <c r="H123" i="19"/>
  <c r="G123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G92" i="19"/>
  <c r="H64" i="19"/>
  <c r="G117" i="19"/>
  <c r="G76" i="19"/>
  <c r="H110" i="19"/>
  <c r="H93" i="19"/>
  <c r="G85" i="19"/>
  <c r="G106" i="19"/>
  <c r="H72" i="19"/>
  <c r="G75" i="19"/>
  <c r="G95" i="19"/>
  <c r="H100" i="19"/>
  <c r="G81" i="19"/>
  <c r="H117" i="19"/>
  <c r="G68" i="19"/>
  <c r="H62" i="19"/>
  <c r="G77" i="19"/>
  <c r="H76" i="19"/>
  <c r="G78" i="19"/>
  <c r="H86" i="19"/>
  <c r="G113" i="19"/>
  <c r="G118" i="19"/>
  <c r="H128" i="19"/>
  <c r="H70" i="19"/>
  <c r="G98" i="19"/>
  <c r="G115" i="19"/>
  <c r="H61" i="19"/>
  <c r="H78" i="19"/>
  <c r="G86" i="19"/>
  <c r="H113" i="19"/>
  <c r="G65" i="19"/>
  <c r="G73" i="19"/>
  <c r="H111" i="19"/>
  <c r="H115" i="19"/>
  <c r="G70" i="19"/>
  <c r="H104" i="19"/>
  <c r="H107" i="19"/>
  <c r="H65" i="19"/>
  <c r="G94" i="19"/>
  <c r="H118" i="19"/>
  <c r="H77" i="19"/>
  <c r="H102" i="19"/>
  <c r="G71" i="19"/>
  <c r="G97" i="19"/>
  <c r="G116" i="19"/>
  <c r="G112" i="19"/>
  <c r="H91" i="19"/>
  <c r="G66" i="19"/>
  <c r="H83" i="19"/>
  <c r="H68" i="19"/>
  <c r="H94" i="19"/>
  <c r="H71" i="19"/>
  <c r="G109" i="19"/>
  <c r="G104" i="19"/>
  <c r="G79" i="19"/>
  <c r="H130" i="19"/>
  <c r="G110" i="19"/>
  <c r="H84" i="19"/>
  <c r="G128" i="19"/>
  <c r="H63" i="19"/>
  <c r="G62" i="19"/>
  <c r="H109" i="19"/>
  <c r="H112" i="19"/>
  <c r="G67" i="19"/>
  <c r="H79" i="19"/>
  <c r="H81" i="19"/>
  <c r="H67" i="19"/>
  <c r="H73" i="19"/>
  <c r="G105" i="19"/>
  <c r="G63" i="19"/>
  <c r="H66" i="19"/>
  <c r="G102" i="19"/>
  <c r="G72" i="19"/>
  <c r="H129" i="19"/>
  <c r="G87" i="19"/>
  <c r="G129" i="19"/>
  <c r="H98" i="19"/>
  <c r="H106" i="19"/>
  <c r="G108" i="19"/>
  <c r="G99" i="19"/>
  <c r="G103" i="19"/>
  <c r="H97" i="19"/>
  <c r="H75" i="19"/>
  <c r="G61" i="19"/>
  <c r="H99" i="19"/>
  <c r="H114" i="19"/>
  <c r="H80" i="19"/>
  <c r="G80" i="19"/>
  <c r="H103" i="19"/>
  <c r="K129" i="17" l="1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21" i="21"/>
  <c r="M14" i="21"/>
  <c r="M16" i="21"/>
  <c r="M15" i="21"/>
  <c r="M18" i="21"/>
  <c r="M19" i="21"/>
  <c r="M12" i="21"/>
  <c r="M20" i="21"/>
  <c r="M9" i="21"/>
  <c r="M10" i="21"/>
  <c r="M22" i="21"/>
  <c r="M17" i="21"/>
  <c r="M11" i="21"/>
  <c r="M13" i="21"/>
  <c r="F3" i="21" l="1"/>
  <c r="F2" i="19"/>
  <c r="F2" i="18"/>
  <c r="F2" i="17"/>
  <c r="B1" i="2"/>
  <c r="M12" i="18"/>
  <c r="M12" i="17"/>
  <c r="M13" i="17"/>
  <c r="D5" i="2"/>
  <c r="M10" i="18"/>
  <c r="M14" i="18"/>
  <c r="M11" i="18"/>
  <c r="M9" i="18"/>
  <c r="M10" i="17"/>
  <c r="M13" i="18"/>
  <c r="M16" i="18"/>
  <c r="M11" i="17"/>
  <c r="M9" i="17"/>
  <c r="M15" i="18"/>
  <c r="F123" i="18" l="1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D48" i="17"/>
  <c r="G18" i="21"/>
  <c r="G10" i="18"/>
  <c r="G12" i="17"/>
  <c r="G6" i="19"/>
  <c r="G13" i="18"/>
  <c r="G9" i="18"/>
  <c r="G10" i="17"/>
  <c r="G10" i="21"/>
  <c r="G9" i="21"/>
  <c r="G14" i="21"/>
  <c r="D18" i="2"/>
  <c r="G22" i="21"/>
  <c r="G11" i="21"/>
  <c r="G17" i="21"/>
  <c r="G13" i="17"/>
  <c r="G23" i="21"/>
  <c r="G13" i="21"/>
  <c r="G14" i="17"/>
  <c r="G12" i="14"/>
  <c r="G11" i="18"/>
  <c r="G9" i="17"/>
  <c r="G21" i="21"/>
  <c r="G12" i="18"/>
  <c r="G19" i="21"/>
  <c r="G12" i="21"/>
  <c r="G20" i="21"/>
  <c r="G16" i="18"/>
  <c r="G14" i="18"/>
  <c r="G16" i="21"/>
  <c r="G17" i="18"/>
  <c r="G15" i="21"/>
  <c r="G11" i="17"/>
  <c r="G15" i="18"/>
  <c r="J48" i="17" l="1"/>
  <c r="K48" i="17"/>
  <c r="D19" i="2"/>
  <c r="M127" i="14"/>
  <c r="M126" i="18"/>
  <c r="M121" i="18"/>
  <c r="M125" i="14"/>
  <c r="M119" i="18"/>
  <c r="H21" i="21"/>
  <c r="M120" i="21"/>
  <c r="M122" i="21"/>
  <c r="M121" i="14"/>
  <c r="H17" i="21"/>
  <c r="H16" i="21"/>
  <c r="H20" i="21"/>
  <c r="M124" i="14"/>
  <c r="H10" i="21"/>
  <c r="M123" i="21"/>
  <c r="H12" i="14"/>
  <c r="H22" i="21"/>
  <c r="H14" i="17"/>
  <c r="M127" i="18"/>
  <c r="H10" i="17"/>
  <c r="H16" i="18"/>
  <c r="G48" i="17"/>
  <c r="H23" i="21"/>
  <c r="H48" i="17"/>
  <c r="H13" i="21"/>
  <c r="M113" i="14"/>
  <c r="M124" i="21"/>
  <c r="H9" i="21"/>
  <c r="M127" i="21"/>
  <c r="M120" i="18"/>
  <c r="H9" i="17"/>
  <c r="M126" i="14"/>
  <c r="F48" i="17"/>
  <c r="M124" i="18"/>
  <c r="M122" i="14"/>
  <c r="H15" i="18"/>
  <c r="M119" i="14"/>
  <c r="M121" i="21"/>
  <c r="H15" i="21"/>
  <c r="M123" i="14"/>
  <c r="H13" i="18"/>
  <c r="M125" i="18"/>
  <c r="H14" i="21"/>
  <c r="M120" i="14"/>
  <c r="H11" i="17"/>
  <c r="D49" i="17"/>
  <c r="H12" i="17"/>
  <c r="M122" i="18"/>
  <c r="H11" i="18"/>
  <c r="H6" i="19"/>
  <c r="H11" i="21"/>
  <c r="H17" i="18"/>
  <c r="M125" i="21"/>
  <c r="H12" i="18"/>
  <c r="H13" i="17"/>
  <c r="M126" i="21"/>
  <c r="M123" i="18"/>
  <c r="H14" i="18"/>
  <c r="H10" i="18"/>
  <c r="H12" i="21"/>
  <c r="H18" i="21"/>
  <c r="M119" i="21"/>
  <c r="H9" i="18"/>
  <c r="H19" i="21"/>
  <c r="M130" i="17"/>
  <c r="K49" i="17" l="1"/>
  <c r="J49" i="17"/>
  <c r="D12" i="2"/>
  <c r="F2" i="14"/>
  <c r="M11" i="14"/>
  <c r="M9" i="14"/>
  <c r="M10" i="14"/>
  <c r="G126" i="21"/>
  <c r="G121" i="14"/>
  <c r="G49" i="17"/>
  <c r="G119" i="21"/>
  <c r="H126" i="21"/>
  <c r="G127" i="21"/>
  <c r="G120" i="18"/>
  <c r="G126" i="18"/>
  <c r="H126" i="18" s="1"/>
  <c r="G127" i="14"/>
  <c r="G122" i="18"/>
  <c r="G119" i="18"/>
  <c r="G127" i="18"/>
  <c r="G130" i="17"/>
  <c r="H127" i="21"/>
  <c r="G120" i="21"/>
  <c r="H120" i="21"/>
  <c r="G122" i="14"/>
  <c r="G125" i="21"/>
  <c r="D50" i="17"/>
  <c r="G123" i="14"/>
  <c r="D51" i="17"/>
  <c r="G125" i="18"/>
  <c r="G121" i="21"/>
  <c r="G113" i="14"/>
  <c r="G125" i="14"/>
  <c r="G122" i="21"/>
  <c r="G123" i="21"/>
  <c r="H123" i="21" s="1"/>
  <c r="G50" i="17"/>
  <c r="H49" i="17"/>
  <c r="G124" i="21"/>
  <c r="H124" i="21" s="1"/>
  <c r="G123" i="18"/>
  <c r="G124" i="14"/>
  <c r="G124" i="18"/>
  <c r="G51" i="17"/>
  <c r="G119" i="14"/>
  <c r="H119" i="14" s="1"/>
  <c r="G126" i="14"/>
  <c r="G120" i="14"/>
  <c r="G121" i="18"/>
  <c r="H127" i="18"/>
  <c r="D52" i="17"/>
  <c r="F50" i="17"/>
  <c r="H50" i="17"/>
  <c r="F51" i="17"/>
  <c r="H51" i="17"/>
  <c r="K52" i="17" l="1"/>
  <c r="J52" i="17"/>
  <c r="J51" i="17"/>
  <c r="K51" i="17"/>
  <c r="J50" i="17"/>
  <c r="K50" i="17"/>
  <c r="F7" i="19"/>
  <c r="H119" i="18"/>
  <c r="M111" i="14"/>
  <c r="M8" i="18"/>
  <c r="G11" i="14"/>
  <c r="M98" i="18"/>
  <c r="M97" i="14"/>
  <c r="M130" i="14"/>
  <c r="M91" i="18"/>
  <c r="H125" i="21"/>
  <c r="M8" i="17"/>
  <c r="M99" i="21"/>
  <c r="M96" i="14"/>
  <c r="M69" i="14"/>
  <c r="M117" i="17"/>
  <c r="M94" i="18"/>
  <c r="H130" i="17"/>
  <c r="M130" i="21"/>
  <c r="M110" i="17"/>
  <c r="M104" i="14"/>
  <c r="H121" i="14"/>
  <c r="M129" i="21"/>
  <c r="M67" i="14"/>
  <c r="M116" i="18"/>
  <c r="M117" i="21"/>
  <c r="M64" i="14"/>
  <c r="H123" i="18"/>
  <c r="M100" i="14"/>
  <c r="H113" i="14"/>
  <c r="M128" i="21"/>
  <c r="M108" i="21"/>
  <c r="H119" i="21"/>
  <c r="M98" i="21"/>
  <c r="M128" i="14"/>
  <c r="M128" i="17"/>
  <c r="D20" i="2"/>
  <c r="M81" i="14"/>
  <c r="M115" i="14"/>
  <c r="M101" i="17"/>
  <c r="G32" i="18"/>
  <c r="G32" i="21"/>
  <c r="M119" i="17"/>
  <c r="M70" i="14"/>
  <c r="M115" i="17"/>
  <c r="M99" i="14"/>
  <c r="M109" i="18"/>
  <c r="H120" i="18"/>
  <c r="M96" i="17"/>
  <c r="M97" i="17"/>
  <c r="M103" i="18"/>
  <c r="M113" i="21"/>
  <c r="M104" i="18"/>
  <c r="M118" i="14"/>
  <c r="M105" i="21"/>
  <c r="M114" i="21"/>
  <c r="G25" i="21"/>
  <c r="G52" i="17"/>
  <c r="F52" i="17" s="1"/>
  <c r="M121" i="17"/>
  <c r="M110" i="14"/>
  <c r="M8" i="21"/>
  <c r="M113" i="18"/>
  <c r="M8" i="14"/>
  <c r="G27" i="21"/>
  <c r="M107" i="18"/>
  <c r="G47" i="18"/>
  <c r="F47" i="18" s="1"/>
  <c r="H120" i="14"/>
  <c r="H122" i="18"/>
  <c r="M129" i="17"/>
  <c r="M92" i="18"/>
  <c r="M100" i="18"/>
  <c r="M68" i="14"/>
  <c r="M112" i="14"/>
  <c r="M115" i="21"/>
  <c r="M114" i="14"/>
  <c r="M93" i="21"/>
  <c r="G33" i="21"/>
  <c r="M116" i="21"/>
  <c r="M98" i="14"/>
  <c r="M118" i="18"/>
  <c r="H123" i="14"/>
  <c r="M91" i="17"/>
  <c r="G96" i="17"/>
  <c r="M116" i="17"/>
  <c r="M114" i="17"/>
  <c r="G26" i="18"/>
  <c r="M100" i="21"/>
  <c r="F49" i="17"/>
  <c r="M110" i="21"/>
  <c r="M109" i="17"/>
  <c r="M84" i="14"/>
  <c r="G29" i="18"/>
  <c r="H124" i="14"/>
  <c r="M112" i="21"/>
  <c r="G29" i="21"/>
  <c r="H127" i="14"/>
  <c r="M74" i="14"/>
  <c r="M111" i="18"/>
  <c r="M107" i="14"/>
  <c r="M111" i="17"/>
  <c r="M129" i="18"/>
  <c r="M102" i="17"/>
  <c r="M124" i="17"/>
  <c r="M108" i="18"/>
  <c r="G108" i="18" s="1"/>
  <c r="M90" i="14"/>
  <c r="M73" i="14"/>
  <c r="M118" i="17"/>
  <c r="M87" i="14"/>
  <c r="M78" i="14"/>
  <c r="D53" i="17"/>
  <c r="M98" i="17"/>
  <c r="G7" i="19"/>
  <c r="M117" i="14"/>
  <c r="H125" i="18"/>
  <c r="M100" i="17"/>
  <c r="M105" i="14"/>
  <c r="G105" i="14" s="1"/>
  <c r="M115" i="18"/>
  <c r="M106" i="14"/>
  <c r="M104" i="17"/>
  <c r="G35" i="21"/>
  <c r="M66" i="14"/>
  <c r="G38" i="18"/>
  <c r="M109" i="14"/>
  <c r="M109" i="21"/>
  <c r="D54" i="17"/>
  <c r="G54" i="17" s="1"/>
  <c r="H54" i="17" s="1"/>
  <c r="M72" i="14"/>
  <c r="M129" i="14"/>
  <c r="M95" i="17"/>
  <c r="G113" i="21"/>
  <c r="G9" i="14"/>
  <c r="M113" i="17"/>
  <c r="F32" i="18"/>
  <c r="G41" i="18"/>
  <c r="M95" i="21"/>
  <c r="M103" i="21"/>
  <c r="M88" i="14"/>
  <c r="M92" i="14"/>
  <c r="H32" i="18"/>
  <c r="M102" i="21"/>
  <c r="M102" i="18"/>
  <c r="M130" i="18"/>
  <c r="M103" i="17"/>
  <c r="M120" i="17"/>
  <c r="M107" i="21"/>
  <c r="M107" i="17"/>
  <c r="G28" i="21"/>
  <c r="F29" i="18"/>
  <c r="M118" i="21"/>
  <c r="M93" i="14"/>
  <c r="H122" i="14"/>
  <c r="G109" i="18"/>
  <c r="M71" i="14"/>
  <c r="M108" i="14"/>
  <c r="H41" i="18"/>
  <c r="H29" i="18"/>
  <c r="M112" i="17"/>
  <c r="H121" i="21"/>
  <c r="M108" i="17"/>
  <c r="M91" i="21"/>
  <c r="M101" i="18"/>
  <c r="M106" i="21"/>
  <c r="M96" i="21"/>
  <c r="M103" i="14"/>
  <c r="M94" i="21"/>
  <c r="M125" i="17"/>
  <c r="G34" i="21"/>
  <c r="M110" i="18"/>
  <c r="M112" i="18"/>
  <c r="M111" i="21"/>
  <c r="G111" i="21" s="1"/>
  <c r="M92" i="17"/>
  <c r="M123" i="17"/>
  <c r="H125" i="14"/>
  <c r="M105" i="18"/>
  <c r="G30" i="18"/>
  <c r="M106" i="18"/>
  <c r="M99" i="17"/>
  <c r="G27" i="18"/>
  <c r="G35" i="18"/>
  <c r="F35" i="18" s="1"/>
  <c r="G26" i="21"/>
  <c r="M95" i="18"/>
  <c r="M104" i="21"/>
  <c r="M93" i="17"/>
  <c r="H124" i="18"/>
  <c r="M96" i="18"/>
  <c r="H122" i="21"/>
  <c r="M92" i="21"/>
  <c r="M65" i="14"/>
  <c r="M99" i="18"/>
  <c r="M106" i="17"/>
  <c r="H35" i="18"/>
  <c r="M105" i="17"/>
  <c r="M93" i="18"/>
  <c r="M117" i="18"/>
  <c r="M94" i="17"/>
  <c r="M91" i="14"/>
  <c r="M97" i="18"/>
  <c r="M101" i="21"/>
  <c r="M126" i="17"/>
  <c r="M89" i="14"/>
  <c r="G24" i="18"/>
  <c r="G24" i="21"/>
  <c r="M97" i="21"/>
  <c r="M128" i="18"/>
  <c r="H121" i="18"/>
  <c r="M114" i="18"/>
  <c r="F26" i="21"/>
  <c r="M101" i="14"/>
  <c r="G40" i="18"/>
  <c r="M122" i="17"/>
  <c r="G31" i="18"/>
  <c r="H126" i="14"/>
  <c r="H26" i="21"/>
  <c r="M127" i="17"/>
  <c r="M116" i="14"/>
  <c r="M63" i="14"/>
  <c r="M95" i="14"/>
  <c r="M94" i="14"/>
  <c r="M102" i="14"/>
  <c r="G28" i="18"/>
  <c r="G31" i="21"/>
  <c r="G30" i="21"/>
  <c r="H30" i="21" s="1"/>
  <c r="G34" i="18"/>
  <c r="G39" i="18"/>
  <c r="G33" i="18"/>
  <c r="G36" i="18"/>
  <c r="G37" i="18"/>
  <c r="G25" i="18"/>
  <c r="F33" i="21"/>
  <c r="H33" i="21"/>
  <c r="H30" i="18"/>
  <c r="F30" i="18"/>
  <c r="F27" i="18"/>
  <c r="H27" i="18"/>
  <c r="H40" i="18"/>
  <c r="F40" i="18"/>
  <c r="H34" i="18"/>
  <c r="H25" i="18"/>
  <c r="J53" i="17" l="1"/>
  <c r="K53" i="17"/>
  <c r="K54" i="17"/>
  <c r="J54" i="17"/>
  <c r="Q6" i="7" l="1"/>
  <c r="F25" i="18"/>
  <c r="G118" i="17"/>
  <c r="F54" i="17"/>
  <c r="F28" i="21"/>
  <c r="G129" i="18"/>
  <c r="G121" i="17"/>
  <c r="G99" i="14"/>
  <c r="G97" i="14"/>
  <c r="G109" i="17"/>
  <c r="F26" i="18"/>
  <c r="F32" i="21"/>
  <c r="G101" i="14"/>
  <c r="G107" i="17"/>
  <c r="G110" i="17"/>
  <c r="G112" i="14"/>
  <c r="G93" i="14"/>
  <c r="G63" i="14"/>
  <c r="G107" i="14"/>
  <c r="G98" i="18"/>
  <c r="G101" i="18"/>
  <c r="G97" i="17"/>
  <c r="H29" i="21"/>
  <c r="G107" i="21"/>
  <c r="G112" i="18"/>
  <c r="G103" i="14"/>
  <c r="H38" i="18"/>
  <c r="H37" i="18"/>
  <c r="H36" i="18"/>
  <c r="G114" i="21"/>
  <c r="G72" i="14"/>
  <c r="F27" i="21"/>
  <c r="G93" i="18"/>
  <c r="G114" i="17"/>
  <c r="G105" i="17"/>
  <c r="G125" i="17"/>
  <c r="G84" i="14"/>
  <c r="F24" i="21"/>
  <c r="G8" i="14"/>
  <c r="G108" i="17"/>
  <c r="F25" i="21"/>
  <c r="G90" i="14"/>
  <c r="G99" i="18"/>
  <c r="H111" i="21"/>
  <c r="G104" i="17"/>
  <c r="G96" i="21"/>
  <c r="G114" i="14"/>
  <c r="G94" i="17"/>
  <c r="H31" i="21"/>
  <c r="G53" i="17"/>
  <c r="G110" i="18"/>
  <c r="H96" i="17"/>
  <c r="F36" i="18"/>
  <c r="F37" i="18"/>
  <c r="F34" i="18"/>
  <c r="G101" i="17"/>
  <c r="G108" i="21"/>
  <c r="G67" i="14"/>
  <c r="G100" i="21"/>
  <c r="F29" i="21"/>
  <c r="G122" i="17"/>
  <c r="G107" i="18"/>
  <c r="G96" i="14"/>
  <c r="H96" i="14"/>
  <c r="G8" i="17"/>
  <c r="F39" i="18"/>
  <c r="F30" i="21"/>
  <c r="G116" i="21"/>
  <c r="G115" i="21"/>
  <c r="G99" i="21"/>
  <c r="G89" i="14"/>
  <c r="G100" i="14"/>
  <c r="H28" i="21"/>
  <c r="G69" i="14"/>
  <c r="H72" i="14"/>
  <c r="F38" i="18"/>
  <c r="G8" i="18"/>
  <c r="G114" i="18"/>
  <c r="G105" i="21"/>
  <c r="G103" i="21"/>
  <c r="H105" i="14"/>
  <c r="G74" i="14"/>
  <c r="H24" i="21"/>
  <c r="G112" i="21"/>
  <c r="H28" i="18"/>
  <c r="G71" i="14"/>
  <c r="G92" i="18"/>
  <c r="G91" i="14"/>
  <c r="H101" i="17"/>
  <c r="G111" i="14"/>
  <c r="G73" i="14"/>
  <c r="H27" i="21"/>
  <c r="G129" i="21"/>
  <c r="G113" i="18"/>
  <c r="F31" i="21"/>
  <c r="H11" i="14"/>
  <c r="G95" i="21"/>
  <c r="G64" i="14"/>
  <c r="F41" i="18"/>
  <c r="G100" i="18"/>
  <c r="G119" i="17"/>
  <c r="G117" i="21"/>
  <c r="G102" i="21"/>
  <c r="G88" i="14"/>
  <c r="G93" i="21"/>
  <c r="G117" i="18"/>
  <c r="H117" i="18" s="1"/>
  <c r="H108" i="18"/>
  <c r="G98" i="14"/>
  <c r="G96" i="18"/>
  <c r="H8" i="17"/>
  <c r="G103" i="18"/>
  <c r="G116" i="17"/>
  <c r="G92" i="17"/>
  <c r="H104" i="17"/>
  <c r="H113" i="21"/>
  <c r="G87" i="14"/>
  <c r="F33" i="18"/>
  <c r="G95" i="18"/>
  <c r="H95" i="18" s="1"/>
  <c r="H90" i="14"/>
  <c r="G10" i="14"/>
  <c r="G106" i="17"/>
  <c r="G104" i="21"/>
  <c r="H73" i="14"/>
  <c r="H67" i="14"/>
  <c r="H109" i="18"/>
  <c r="G130" i="14"/>
  <c r="G94" i="21"/>
  <c r="G112" i="17"/>
  <c r="G106" i="14"/>
  <c r="H100" i="14"/>
  <c r="G128" i="18"/>
  <c r="H128" i="18" s="1"/>
  <c r="G66" i="14"/>
  <c r="G102" i="18"/>
  <c r="H69" i="14"/>
  <c r="G8" i="21"/>
  <c r="H24" i="18"/>
  <c r="H31" i="18"/>
  <c r="H7" i="19"/>
  <c r="H32" i="21"/>
  <c r="G126" i="17"/>
  <c r="G110" i="14"/>
  <c r="G106" i="18"/>
  <c r="H106" i="18" s="1"/>
  <c r="G92" i="21"/>
  <c r="H92" i="21" s="1"/>
  <c r="G128" i="21"/>
  <c r="H128" i="21" s="1"/>
  <c r="G104" i="14"/>
  <c r="G111" i="17"/>
  <c r="H52" i="17"/>
  <c r="H34" i="21"/>
  <c r="G92" i="14"/>
  <c r="G95" i="14"/>
  <c r="H95" i="14" s="1"/>
  <c r="G127" i="17"/>
  <c r="H39" i="18"/>
  <c r="G109" i="21"/>
  <c r="H109" i="21" s="1"/>
  <c r="H33" i="18"/>
  <c r="H114" i="21"/>
  <c r="G95" i="17"/>
  <c r="H35" i="21"/>
  <c r="G102" i="17"/>
  <c r="G113" i="17"/>
  <c r="G117" i="14"/>
  <c r="G94" i="14"/>
  <c r="H26" i="18"/>
  <c r="G68" i="14"/>
  <c r="G99" i="17"/>
  <c r="G104" i="18"/>
  <c r="G102" i="14"/>
  <c r="G109" i="14"/>
  <c r="H53" i="17"/>
  <c r="G130" i="18"/>
  <c r="H130" i="18" s="1"/>
  <c r="G111" i="18"/>
  <c r="H111" i="18" s="1"/>
  <c r="G97" i="18"/>
  <c r="G129" i="17"/>
  <c r="D55" i="17"/>
  <c r="H25" i="21"/>
  <c r="F31" i="18"/>
  <c r="F24" i="18"/>
  <c r="F34" i="21"/>
  <c r="G118" i="21"/>
  <c r="G106" i="21"/>
  <c r="G93" i="17"/>
  <c r="G116" i="14"/>
  <c r="H96" i="21"/>
  <c r="F53" i="17"/>
  <c r="G100" i="17"/>
  <c r="F35" i="21"/>
  <c r="G117" i="17"/>
  <c r="G91" i="21"/>
  <c r="H100" i="21"/>
  <c r="G91" i="17"/>
  <c r="G91" i="18"/>
  <c r="G115" i="18"/>
  <c r="G97" i="21"/>
  <c r="G128" i="14"/>
  <c r="G105" i="18"/>
  <c r="H9" i="14"/>
  <c r="G94" i="18"/>
  <c r="G118" i="18"/>
  <c r="F28" i="18"/>
  <c r="G110" i="21"/>
  <c r="H110" i="21" s="1"/>
  <c r="G81" i="14"/>
  <c r="G103" i="17"/>
  <c r="G115" i="17"/>
  <c r="G120" i="17"/>
  <c r="G129" i="14"/>
  <c r="H129" i="14" s="1"/>
  <c r="G124" i="17"/>
  <c r="G101" i="21"/>
  <c r="G115" i="14"/>
  <c r="H115" i="14" s="1"/>
  <c r="G65" i="14"/>
  <c r="H118" i="17"/>
  <c r="G98" i="21"/>
  <c r="G78" i="14"/>
  <c r="H78" i="14" s="1"/>
  <c r="G130" i="21"/>
  <c r="G123" i="17"/>
  <c r="G98" i="17"/>
  <c r="G116" i="18"/>
  <c r="H47" i="18"/>
  <c r="G128" i="17"/>
  <c r="G70" i="14"/>
  <c r="G108" i="14"/>
  <c r="G118" i="14"/>
  <c r="H129" i="18"/>
  <c r="H117" i="14"/>
  <c r="H115" i="21"/>
  <c r="H103" i="21"/>
  <c r="H92" i="18"/>
  <c r="H93" i="21"/>
  <c r="H113" i="18"/>
  <c r="H93" i="18"/>
  <c r="H125" i="17"/>
  <c r="H118" i="18"/>
  <c r="H101" i="18"/>
  <c r="H93" i="14"/>
  <c r="H99" i="18"/>
  <c r="H116" i="18"/>
  <c r="H74" i="14"/>
  <c r="H98" i="18"/>
  <c r="H122" i="17"/>
  <c r="H130" i="14"/>
  <c r="H108" i="17"/>
  <c r="H118" i="14"/>
  <c r="H66" i="14"/>
  <c r="H65" i="14"/>
  <c r="H99" i="21"/>
  <c r="H8" i="21"/>
  <c r="H129" i="17"/>
  <c r="H113" i="17"/>
  <c r="H108" i="21"/>
  <c r="H109" i="14"/>
  <c r="H97" i="14"/>
  <c r="H97" i="21"/>
  <c r="H91" i="14"/>
  <c r="H128" i="14"/>
  <c r="H88" i="14"/>
  <c r="H107" i="18"/>
  <c r="H112" i="17"/>
  <c r="H84" i="14"/>
  <c r="H116" i="21"/>
  <c r="H114" i="14"/>
  <c r="H98" i="14"/>
  <c r="H106" i="14"/>
  <c r="H105" i="18"/>
  <c r="H110" i="17"/>
  <c r="H112" i="14"/>
  <c r="H105" i="21"/>
  <c r="H120" i="17"/>
  <c r="H112" i="18"/>
  <c r="H89" i="14"/>
  <c r="H104" i="14"/>
  <c r="H96" i="18"/>
  <c r="H10" i="14"/>
  <c r="H99" i="14"/>
  <c r="H95" i="17"/>
  <c r="H108" i="14"/>
  <c r="H94" i="14"/>
  <c r="H127" i="17"/>
  <c r="H98" i="21"/>
  <c r="H92" i="17"/>
  <c r="H114" i="17"/>
  <c r="H87" i="14"/>
  <c r="H115" i="17"/>
  <c r="H94" i="18"/>
  <c r="H101" i="21"/>
  <c r="H111" i="17"/>
  <c r="H107" i="17"/>
  <c r="H114" i="18"/>
  <c r="H110" i="14"/>
  <c r="H103" i="18"/>
  <c r="H100" i="18"/>
  <c r="H116" i="17"/>
  <c r="H91" i="21"/>
  <c r="H68" i="14"/>
  <c r="H104" i="21"/>
  <c r="H95" i="21"/>
  <c r="H92" i="14"/>
  <c r="H64" i="14"/>
  <c r="H71" i="14"/>
  <c r="H121" i="17"/>
  <c r="H128" i="17"/>
  <c r="H93" i="17"/>
  <c r="H118" i="21"/>
  <c r="H94" i="17"/>
  <c r="H105" i="17"/>
  <c r="H124" i="17"/>
  <c r="D56" i="17"/>
  <c r="G56" i="17" s="1"/>
  <c r="H56" i="17" s="1"/>
  <c r="H111" i="14"/>
  <c r="H117" i="17"/>
  <c r="H109" i="17"/>
  <c r="D57" i="17"/>
  <c r="G57" i="17" s="1"/>
  <c r="H57" i="17" s="1"/>
  <c r="H94" i="21"/>
  <c r="H119" i="17"/>
  <c r="H99" i="17"/>
  <c r="H112" i="21"/>
  <c r="F56" i="17"/>
  <c r="H110" i="18"/>
  <c r="F57" i="17"/>
  <c r="H98" i="17"/>
  <c r="H8" i="18"/>
  <c r="H97" i="18"/>
  <c r="H81" i="14"/>
  <c r="H63" i="14"/>
  <c r="H100" i="17"/>
  <c r="H91" i="18"/>
  <c r="H123" i="17"/>
  <c r="H106" i="17"/>
  <c r="H102" i="21"/>
  <c r="H117" i="21"/>
  <c r="H102" i="14"/>
  <c r="H102" i="17"/>
  <c r="H101" i="14"/>
  <c r="H70" i="14"/>
  <c r="H115" i="18"/>
  <c r="H8" i="14"/>
  <c r="H126" i="17"/>
  <c r="H102" i="18"/>
  <c r="G55" i="17"/>
  <c r="F55" i="17"/>
  <c r="H55" i="17"/>
  <c r="J55" i="17" l="1"/>
  <c r="K55" i="17"/>
  <c r="F8" i="19"/>
  <c r="J57" i="17"/>
  <c r="K57" i="17"/>
  <c r="K56" i="17"/>
  <c r="J56" i="17"/>
  <c r="K6" i="7"/>
  <c r="H130" i="21"/>
  <c r="G8" i="19"/>
  <c r="H103" i="17"/>
  <c r="H129" i="21"/>
  <c r="H91" i="17"/>
  <c r="H103" i="14"/>
  <c r="H116" i="14"/>
  <c r="H107" i="21"/>
  <c r="D58" i="17"/>
  <c r="H106" i="21"/>
  <c r="H97" i="17"/>
  <c r="H8" i="19"/>
  <c r="H107" i="14"/>
  <c r="G58" i="17"/>
  <c r="H58" i="17"/>
  <c r="H104" i="18"/>
  <c r="F58" i="17"/>
  <c r="K58" i="17" l="1"/>
  <c r="J58" i="17"/>
  <c r="M6" i="7" l="1"/>
  <c r="N6" i="7" s="1"/>
  <c r="AG88" i="7" l="1"/>
  <c r="AH88" i="7"/>
  <c r="AA15" i="7" l="1"/>
  <c r="AB15" i="7"/>
  <c r="G8" i="7" l="1"/>
  <c r="D130" i="7"/>
  <c r="D128" i="7"/>
  <c r="E117" i="7"/>
  <c r="E35" i="7"/>
  <c r="C68" i="7"/>
  <c r="C109" i="7"/>
  <c r="C8" i="7"/>
  <c r="C107" i="7"/>
  <c r="C103" i="7"/>
  <c r="D117" i="7"/>
  <c r="G69" i="7"/>
  <c r="E27" i="7"/>
  <c r="F123" i="7"/>
  <c r="F106" i="7"/>
  <c r="G99" i="7"/>
  <c r="G78" i="7"/>
  <c r="G115" i="7"/>
  <c r="E33" i="7"/>
  <c r="D98" i="7"/>
  <c r="C11" i="7"/>
  <c r="G73" i="7"/>
  <c r="F111" i="7"/>
  <c r="G65" i="7"/>
  <c r="G108" i="7"/>
  <c r="D111" i="7"/>
  <c r="F20" i="7"/>
  <c r="G100" i="7"/>
  <c r="F128" i="7"/>
  <c r="F96" i="7"/>
  <c r="E11" i="7"/>
  <c r="D125" i="7"/>
  <c r="G75" i="7"/>
  <c r="D95" i="7"/>
  <c r="F125" i="7"/>
  <c r="E115" i="7"/>
  <c r="E37" i="7"/>
  <c r="C88" i="7"/>
  <c r="C116" i="7"/>
  <c r="E109" i="7"/>
  <c r="E34" i="7"/>
  <c r="F129" i="7"/>
  <c r="D25" i="7"/>
  <c r="D115" i="7"/>
  <c r="G68" i="7"/>
  <c r="E28" i="7"/>
  <c r="E9" i="7"/>
  <c r="E124" i="7"/>
  <c r="D91" i="7"/>
  <c r="G61" i="7"/>
  <c r="D9" i="7"/>
  <c r="D112" i="7"/>
  <c r="E129" i="7"/>
  <c r="G77" i="7"/>
  <c r="F21" i="7"/>
  <c r="C97" i="7"/>
  <c r="C104" i="7"/>
  <c r="D120" i="7"/>
  <c r="C120" i="7"/>
  <c r="F31" i="7"/>
  <c r="D123" i="7"/>
  <c r="G80" i="7"/>
  <c r="C9" i="7"/>
  <c r="C121" i="7"/>
  <c r="D114" i="7"/>
  <c r="C94" i="7"/>
  <c r="G66" i="7"/>
  <c r="E94" i="7"/>
  <c r="E116" i="7"/>
  <c r="E17" i="7"/>
  <c r="C65" i="7"/>
  <c r="F28" i="7"/>
  <c r="E13" i="7"/>
  <c r="F105" i="7"/>
  <c r="D109" i="7"/>
  <c r="D122" i="7"/>
  <c r="C129" i="7"/>
  <c r="D108" i="7"/>
  <c r="E12" i="7"/>
  <c r="F118" i="7"/>
  <c r="D94" i="7"/>
  <c r="D124" i="7"/>
  <c r="C95" i="7"/>
  <c r="G103" i="7"/>
  <c r="E130" i="7"/>
  <c r="C106" i="7"/>
  <c r="G79" i="7"/>
  <c r="G117" i="7"/>
  <c r="D93" i="7"/>
  <c r="E8" i="7"/>
  <c r="G93" i="7"/>
  <c r="G107" i="7"/>
  <c r="D116" i="7"/>
  <c r="F98" i="7"/>
  <c r="C115" i="7"/>
  <c r="D30" i="7"/>
  <c r="D28" i="7"/>
  <c r="F22" i="7"/>
  <c r="F126" i="7"/>
  <c r="E127" i="7"/>
  <c r="E125" i="7"/>
  <c r="G85" i="7"/>
  <c r="C124" i="7"/>
  <c r="F25" i="7"/>
  <c r="C125" i="7"/>
  <c r="F115" i="7"/>
  <c r="C92" i="7"/>
  <c r="G111" i="7"/>
  <c r="F114" i="7"/>
  <c r="C118" i="7"/>
  <c r="F92" i="7"/>
  <c r="G83" i="7"/>
  <c r="E101" i="7"/>
  <c r="F119" i="7"/>
  <c r="C105" i="7"/>
  <c r="F15" i="7"/>
  <c r="E32" i="7"/>
  <c r="C63" i="7"/>
  <c r="C126" i="7"/>
  <c r="F130" i="7"/>
  <c r="C73" i="7"/>
  <c r="C114" i="7"/>
  <c r="C119" i="7"/>
  <c r="C100" i="7"/>
  <c r="F122" i="7"/>
  <c r="E108" i="7"/>
  <c r="D119" i="7"/>
  <c r="D110" i="7"/>
  <c r="C122" i="7"/>
  <c r="G87" i="7"/>
  <c r="E25" i="7"/>
  <c r="E111" i="7"/>
  <c r="E91" i="7"/>
  <c r="E126" i="7"/>
  <c r="G63" i="7"/>
  <c r="G116" i="7"/>
  <c r="C69" i="7"/>
  <c r="F9" i="7"/>
  <c r="E102" i="7"/>
  <c r="D13" i="7"/>
  <c r="G72" i="7"/>
  <c r="F11" i="7"/>
  <c r="D24" i="7"/>
  <c r="E119" i="7"/>
  <c r="E38" i="7"/>
  <c r="F24" i="7"/>
  <c r="D101" i="7"/>
  <c r="G101" i="7"/>
  <c r="E118" i="7"/>
  <c r="D104" i="7"/>
  <c r="E104" i="7"/>
  <c r="E110" i="7"/>
  <c r="E112" i="7"/>
  <c r="E105" i="7"/>
  <c r="F110" i="7"/>
  <c r="G7" i="7"/>
  <c r="F27" i="7"/>
  <c r="C130" i="7"/>
  <c r="G95" i="7"/>
  <c r="E92" i="7"/>
  <c r="F93" i="7"/>
  <c r="G71" i="7"/>
  <c r="G64" i="7"/>
  <c r="F116" i="7"/>
  <c r="F102" i="7"/>
  <c r="F99" i="7"/>
  <c r="F29" i="7"/>
  <c r="D107" i="7"/>
  <c r="E122" i="7"/>
  <c r="G112" i="7"/>
  <c r="F91" i="7"/>
  <c r="C111" i="7"/>
  <c r="G128" i="7"/>
  <c r="E106" i="7"/>
  <c r="G94" i="7"/>
  <c r="F124" i="7"/>
  <c r="F13" i="7"/>
  <c r="D99" i="7"/>
  <c r="E16" i="7"/>
  <c r="D31" i="7"/>
  <c r="F17" i="7"/>
  <c r="C72" i="7"/>
  <c r="C128" i="7"/>
  <c r="C93" i="7"/>
  <c r="E93" i="7"/>
  <c r="F127" i="7"/>
  <c r="G109" i="7"/>
  <c r="F108" i="7"/>
  <c r="E40" i="7"/>
  <c r="F30" i="7"/>
  <c r="F103" i="7"/>
  <c r="C108" i="7"/>
  <c r="C127" i="7"/>
  <c r="E14" i="7"/>
  <c r="E30" i="7"/>
  <c r="E39" i="7"/>
  <c r="G113" i="7"/>
  <c r="E121" i="7"/>
  <c r="C89" i="7"/>
  <c r="C71" i="7"/>
  <c r="C78" i="7"/>
  <c r="E103" i="7"/>
  <c r="D127" i="7"/>
  <c r="G123" i="7"/>
  <c r="C74" i="7"/>
  <c r="G81" i="7"/>
  <c r="G70" i="7"/>
  <c r="F19" i="7"/>
  <c r="G106" i="7"/>
  <c r="G98" i="7"/>
  <c r="F26" i="7"/>
  <c r="F104" i="7"/>
  <c r="D92" i="7"/>
  <c r="D103" i="7"/>
  <c r="C102" i="7"/>
  <c r="D27" i="7"/>
  <c r="C90" i="7"/>
  <c r="F120" i="7"/>
  <c r="C12" i="7"/>
  <c r="D12" i="7"/>
  <c r="G130" i="7"/>
  <c r="D14" i="7"/>
  <c r="C96" i="7"/>
  <c r="C117" i="7"/>
  <c r="G86" i="7"/>
  <c r="E95" i="7"/>
  <c r="F23" i="7"/>
  <c r="F112" i="7"/>
  <c r="F101" i="7"/>
  <c r="F107" i="7"/>
  <c r="F12" i="7"/>
  <c r="D10" i="7"/>
  <c r="G105" i="7"/>
  <c r="F97" i="7"/>
  <c r="D121" i="7"/>
  <c r="E97" i="7"/>
  <c r="D113" i="7"/>
  <c r="E96" i="7"/>
  <c r="E114" i="7"/>
  <c r="D106" i="7"/>
  <c r="E107" i="7"/>
  <c r="D8" i="7"/>
  <c r="E100" i="7"/>
  <c r="E120" i="7"/>
  <c r="E31" i="7"/>
  <c r="E98" i="7"/>
  <c r="G84" i="7"/>
  <c r="G104" i="7"/>
  <c r="C101" i="7"/>
  <c r="F32" i="7"/>
  <c r="C98" i="7"/>
  <c r="F10" i="7"/>
  <c r="C123" i="7"/>
  <c r="D129" i="7"/>
  <c r="C87" i="7"/>
  <c r="D118" i="7"/>
  <c r="C67" i="7"/>
  <c r="G114" i="7"/>
  <c r="G102" i="7"/>
  <c r="F18" i="7"/>
  <c r="F14" i="7"/>
  <c r="E29" i="7"/>
  <c r="G96" i="7"/>
  <c r="F117" i="7"/>
  <c r="F95" i="7"/>
  <c r="C81" i="7"/>
  <c r="E128" i="7"/>
  <c r="E41" i="7"/>
  <c r="D29" i="7"/>
  <c r="F121" i="7"/>
  <c r="G82" i="7"/>
  <c r="F94" i="7"/>
  <c r="E99" i="7"/>
  <c r="E24" i="7"/>
  <c r="F35" i="7"/>
  <c r="C110" i="7"/>
  <c r="D105" i="7"/>
  <c r="E113" i="7"/>
  <c r="E10" i="7"/>
  <c r="G67" i="7"/>
  <c r="D97" i="7"/>
  <c r="E36" i="7"/>
  <c r="C112" i="7"/>
  <c r="F109" i="7"/>
  <c r="F113" i="7"/>
  <c r="G118" i="7"/>
  <c r="F34" i="7"/>
  <c r="F33" i="7"/>
  <c r="F8" i="7"/>
  <c r="C10" i="7"/>
  <c r="G97" i="7"/>
  <c r="E26" i="7"/>
  <c r="G91" i="7"/>
  <c r="C99" i="7"/>
  <c r="E15" i="7"/>
  <c r="G6" i="7"/>
  <c r="D26" i="7"/>
  <c r="G60" i="7"/>
  <c r="C84" i="7"/>
  <c r="G92" i="7"/>
  <c r="C70" i="7"/>
  <c r="G110" i="7"/>
  <c r="C113" i="7"/>
  <c r="E123" i="7"/>
  <c r="G129" i="7"/>
  <c r="F16" i="7"/>
  <c r="D102" i="7"/>
  <c r="C66" i="7"/>
  <c r="F100" i="7"/>
  <c r="C64" i="7"/>
  <c r="D126" i="7"/>
  <c r="G62" i="7"/>
  <c r="D96" i="7"/>
  <c r="D100" i="7"/>
  <c r="C91" i="7"/>
  <c r="D11" i="7"/>
  <c r="G76" i="7"/>
  <c r="D6" i="2" l="1"/>
  <c r="I35" i="17"/>
  <c r="I32" i="17"/>
  <c r="I29" i="17"/>
  <c r="I26" i="17"/>
  <c r="I30" i="17"/>
  <c r="I31" i="17"/>
  <c r="I27" i="17"/>
  <c r="I28" i="17"/>
  <c r="I25" i="17"/>
  <c r="I33" i="17"/>
  <c r="I34" i="17"/>
  <c r="I24" i="17"/>
  <c r="I11" i="18"/>
  <c r="I16" i="21"/>
  <c r="I28" i="21"/>
  <c r="I118" i="21"/>
  <c r="I112" i="17"/>
  <c r="I105" i="18"/>
  <c r="I102" i="21"/>
  <c r="I26" i="21"/>
  <c r="I60" i="19"/>
  <c r="I102" i="17"/>
  <c r="I124" i="18"/>
  <c r="I108" i="18"/>
  <c r="I40" i="18"/>
  <c r="I96" i="14"/>
  <c r="I120" i="17"/>
  <c r="I94" i="14"/>
  <c r="I69" i="19"/>
  <c r="I25" i="18"/>
  <c r="I39" i="18"/>
  <c r="I12" i="14"/>
  <c r="I8" i="21"/>
  <c r="I75" i="19"/>
  <c r="I116" i="18"/>
  <c r="I105" i="19"/>
  <c r="I114" i="17"/>
  <c r="I104" i="21"/>
  <c r="I66" i="19"/>
  <c r="I97" i="18"/>
  <c r="I94" i="19"/>
  <c r="I12" i="17"/>
  <c r="I91" i="19"/>
  <c r="I81" i="19"/>
  <c r="I87" i="19"/>
  <c r="I14" i="21"/>
  <c r="I95" i="19"/>
  <c r="I128" i="17"/>
  <c r="I130" i="21"/>
  <c r="I65" i="19"/>
  <c r="I125" i="14"/>
  <c r="I124" i="17"/>
  <c r="I114" i="19"/>
  <c r="I101" i="21"/>
  <c r="I95" i="14"/>
  <c r="I128" i="18"/>
  <c r="I101" i="18"/>
  <c r="I81" i="14"/>
  <c r="I79" i="19"/>
  <c r="I72" i="19"/>
  <c r="I117" i="17"/>
  <c r="I11" i="21"/>
  <c r="I107" i="21"/>
  <c r="I96" i="18"/>
  <c r="I124" i="14"/>
  <c r="I8" i="18"/>
  <c r="I69" i="14"/>
  <c r="I8" i="19"/>
  <c r="I86" i="19"/>
  <c r="I121" i="17"/>
  <c r="I95" i="17"/>
  <c r="I130" i="14"/>
  <c r="I125" i="18"/>
  <c r="I99" i="18"/>
  <c r="I53" i="17"/>
  <c r="I84" i="19"/>
  <c r="I126" i="14"/>
  <c r="I116" i="14"/>
  <c r="I68" i="14"/>
  <c r="I15" i="21"/>
  <c r="I113" i="18"/>
  <c r="I17" i="21"/>
  <c r="I119" i="18"/>
  <c r="I117" i="18"/>
  <c r="I121" i="18"/>
  <c r="I30" i="21"/>
  <c r="I99" i="17"/>
  <c r="I93" i="17"/>
  <c r="I111" i="17"/>
  <c r="I37" i="18"/>
  <c r="I106" i="19"/>
  <c r="I100" i="21"/>
  <c r="I97" i="14"/>
  <c r="I30" i="18"/>
  <c r="I105" i="17"/>
  <c r="I94" i="17"/>
  <c r="I95" i="21"/>
  <c r="I92" i="14"/>
  <c r="I20" i="21"/>
  <c r="I8" i="14"/>
  <c r="I115" i="19"/>
  <c r="I36" i="18"/>
  <c r="I103" i="19"/>
  <c r="I91" i="14"/>
  <c r="I28" i="18"/>
  <c r="I91" i="21"/>
  <c r="I97" i="19"/>
  <c r="I108" i="21"/>
  <c r="I96" i="19"/>
  <c r="I105" i="14"/>
  <c r="I109" i="17"/>
  <c r="I63" i="14"/>
  <c r="I111" i="19"/>
  <c r="I109" i="18"/>
  <c r="I13" i="21"/>
  <c r="I92" i="18"/>
  <c r="I122" i="18"/>
  <c r="I17" i="18"/>
  <c r="I11" i="17"/>
  <c r="I32" i="21"/>
  <c r="I47" i="18"/>
  <c r="I49" i="17"/>
  <c r="I129" i="17"/>
  <c r="I113" i="17"/>
  <c r="I9" i="18"/>
  <c r="I110" i="17"/>
  <c r="I61" i="19"/>
  <c r="I119" i="14"/>
  <c r="I34" i="21"/>
  <c r="I108" i="17"/>
  <c r="I114" i="21"/>
  <c r="I129" i="14"/>
  <c r="I120" i="21"/>
  <c r="I22" i="21"/>
  <c r="I21" i="21"/>
  <c r="I112" i="21"/>
  <c r="I116" i="19"/>
  <c r="I13" i="18"/>
  <c r="I93" i="21"/>
  <c r="I115" i="17"/>
  <c r="I111" i="21"/>
  <c r="I73" i="14"/>
  <c r="I89" i="14"/>
  <c r="I127" i="18"/>
  <c r="I102" i="18"/>
  <c r="I125" i="17"/>
  <c r="I8" i="17"/>
  <c r="I7" i="19"/>
  <c r="I118" i="18"/>
  <c r="I91" i="18"/>
  <c r="I73" i="19"/>
  <c r="I99" i="19"/>
  <c r="I23" i="21"/>
  <c r="I112" i="18"/>
  <c r="I50" i="17"/>
  <c r="I121" i="14"/>
  <c r="I31" i="18"/>
  <c r="I116" i="21"/>
  <c r="I113" i="14"/>
  <c r="I114" i="14"/>
  <c r="I120" i="14"/>
  <c r="I100" i="17"/>
  <c r="I94" i="18"/>
  <c r="I123" i="14"/>
  <c r="I78" i="19"/>
  <c r="I127" i="14"/>
  <c r="I93" i="18"/>
  <c r="I128" i="19"/>
  <c r="I14" i="17"/>
  <c r="I104" i="17"/>
  <c r="I84" i="14"/>
  <c r="I96" i="21"/>
  <c r="I9" i="14"/>
  <c r="I66" i="14"/>
  <c r="I38" i="18"/>
  <c r="I118" i="14"/>
  <c r="I110" i="21"/>
  <c r="I126" i="21"/>
  <c r="I54" i="17"/>
  <c r="I123" i="17"/>
  <c r="I16" i="18"/>
  <c r="I107" i="19"/>
  <c r="I97" i="21"/>
  <c r="I80" i="19"/>
  <c r="I24" i="18"/>
  <c r="I67" i="14"/>
  <c r="I78" i="14"/>
  <c r="I92" i="19"/>
  <c r="I115" i="21"/>
  <c r="I128" i="21"/>
  <c r="I100" i="19"/>
  <c r="I115" i="18"/>
  <c r="I85" i="19"/>
  <c r="I108" i="14"/>
  <c r="I101" i="19"/>
  <c r="I76" i="19"/>
  <c r="I91" i="17"/>
  <c r="I112" i="14"/>
  <c r="I62" i="19"/>
  <c r="I93" i="19"/>
  <c r="I29" i="21"/>
  <c r="I71" i="14"/>
  <c r="I11" i="14"/>
  <c r="I98" i="21"/>
  <c r="I63" i="19"/>
  <c r="I110" i="14"/>
  <c r="I33" i="21"/>
  <c r="I106" i="17"/>
  <c r="I112" i="19"/>
  <c r="I109" i="21"/>
  <c r="I27" i="21"/>
  <c r="I94" i="21"/>
  <c r="I72" i="14"/>
  <c r="I98" i="19"/>
  <c r="I35" i="18"/>
  <c r="I56" i="17"/>
  <c r="I129" i="19"/>
  <c r="I10" i="18"/>
  <c r="I82" i="19"/>
  <c r="I128" i="14"/>
  <c r="I88" i="14"/>
  <c r="I102" i="14"/>
  <c r="I6" i="19"/>
  <c r="I97" i="17"/>
  <c r="I130" i="17"/>
  <c r="I129" i="21"/>
  <c r="I19" i="21"/>
  <c r="I106" i="21"/>
  <c r="I105" i="21"/>
  <c r="I111" i="18"/>
  <c r="I106" i="14"/>
  <c r="I25" i="21"/>
  <c r="I100" i="18"/>
  <c r="I116" i="17"/>
  <c r="I99" i="21"/>
  <c r="I90" i="14"/>
  <c r="I68" i="19"/>
  <c r="I12" i="21"/>
  <c r="I10" i="17"/>
  <c r="I122" i="17"/>
  <c r="I70" i="14"/>
  <c r="I48" i="17"/>
  <c r="I9" i="17"/>
  <c r="I55" i="17"/>
  <c r="I101" i="14"/>
  <c r="I87" i="14"/>
  <c r="I124" i="21"/>
  <c r="I130" i="19"/>
  <c r="I9" i="21"/>
  <c r="I95" i="18"/>
  <c r="I110" i="18"/>
  <c r="I107" i="17"/>
  <c r="I123" i="19"/>
  <c r="I119" i="21"/>
  <c r="I58" i="17"/>
  <c r="I126" i="17"/>
  <c r="I12" i="18"/>
  <c r="I35" i="21"/>
  <c r="I120" i="18"/>
  <c r="I29" i="18"/>
  <c r="I102" i="19"/>
  <c r="I130" i="18"/>
  <c r="I113" i="19"/>
  <c r="I67" i="19"/>
  <c r="I119" i="17"/>
  <c r="I41" i="18"/>
  <c r="I52" i="17"/>
  <c r="I99" i="14"/>
  <c r="I27" i="18"/>
  <c r="I103" i="14"/>
  <c r="I74" i="14"/>
  <c r="I83" i="19"/>
  <c r="I93" i="14"/>
  <c r="I103" i="21"/>
  <c r="I18" i="21"/>
  <c r="I121" i="21"/>
  <c r="I77" i="19"/>
  <c r="I103" i="18"/>
  <c r="I98" i="14"/>
  <c r="I107" i="14"/>
  <c r="I15" i="18"/>
  <c r="I109" i="19"/>
  <c r="I24" i="21"/>
  <c r="I122" i="14"/>
  <c r="I122" i="21"/>
  <c r="I123" i="21"/>
  <c r="I127" i="17"/>
  <c r="I104" i="14"/>
  <c r="I98" i="17"/>
  <c r="I71" i="19"/>
  <c r="I13" i="17"/>
  <c r="I34" i="18"/>
  <c r="I118" i="19"/>
  <c r="I113" i="21"/>
  <c r="I104" i="19"/>
  <c r="I92" i="21"/>
  <c r="I96" i="17"/>
  <c r="I70" i="19"/>
  <c r="I33" i="18"/>
  <c r="I26" i="18"/>
  <c r="I64" i="14"/>
  <c r="I115" i="14"/>
  <c r="I106" i="18"/>
  <c r="I110" i="19"/>
  <c r="I114" i="18"/>
  <c r="I129" i="18"/>
  <c r="I51" i="17"/>
  <c r="I123" i="18"/>
  <c r="I98" i="18"/>
  <c r="I92" i="17"/>
  <c r="I109" i="14"/>
  <c r="I117" i="21"/>
  <c r="I125" i="21"/>
  <c r="I101" i="17"/>
  <c r="I103" i="17"/>
  <c r="I10" i="21"/>
  <c r="I64" i="19"/>
  <c r="I104" i="18"/>
  <c r="I65" i="14"/>
  <c r="I108" i="19"/>
  <c r="I117" i="19"/>
  <c r="I100" i="14"/>
  <c r="I10" i="14"/>
  <c r="I126" i="18"/>
  <c r="I127" i="21"/>
  <c r="I107" i="18"/>
  <c r="I14" i="18"/>
  <c r="I111" i="14"/>
  <c r="I117" i="14"/>
  <c r="I31" i="21"/>
  <c r="I57" i="17"/>
  <c r="I32" i="18"/>
  <c r="I118" i="17"/>
  <c r="M118" i="7" l="1"/>
  <c r="N118" i="7" s="1"/>
  <c r="P32" i="7"/>
  <c r="Q32" i="7" s="1"/>
  <c r="M57" i="7"/>
  <c r="N57" i="7" s="1"/>
  <c r="S31" i="7"/>
  <c r="T31" i="7" s="1"/>
  <c r="P14" i="7"/>
  <c r="Q14" i="7" s="1"/>
  <c r="P107" i="7"/>
  <c r="Q107" i="7" s="1"/>
  <c r="S127" i="7"/>
  <c r="T127" i="7" s="1"/>
  <c r="P126" i="7"/>
  <c r="Q126" i="7" s="1"/>
  <c r="P104" i="7"/>
  <c r="Q104" i="7" s="1"/>
  <c r="S10" i="7"/>
  <c r="T10" i="7" s="1"/>
  <c r="M103" i="7"/>
  <c r="N103" i="7" s="1"/>
  <c r="M101" i="7"/>
  <c r="N101" i="7" s="1"/>
  <c r="S125" i="7"/>
  <c r="T125" i="7" s="1"/>
  <c r="S117" i="7"/>
  <c r="T117" i="7" s="1"/>
  <c r="M92" i="7"/>
  <c r="N92" i="7" s="1"/>
  <c r="P98" i="7"/>
  <c r="Q98" i="7" s="1"/>
  <c r="P123" i="7"/>
  <c r="Q123" i="7" s="1"/>
  <c r="M51" i="7"/>
  <c r="N51" i="7" s="1"/>
  <c r="P129" i="7"/>
  <c r="Q129" i="7" s="1"/>
  <c r="P114" i="7"/>
  <c r="Q114" i="7" s="1"/>
  <c r="P106" i="7"/>
  <c r="Q106" i="7" s="1"/>
  <c r="P26" i="7"/>
  <c r="Q26" i="7" s="1"/>
  <c r="P33" i="7"/>
  <c r="Q33" i="7" s="1"/>
  <c r="M96" i="7"/>
  <c r="N96" i="7" s="1"/>
  <c r="S92" i="7"/>
  <c r="T92" i="7" s="1"/>
  <c r="S113" i="7"/>
  <c r="T113" i="7" s="1"/>
  <c r="P34" i="7"/>
  <c r="Q34" i="7" s="1"/>
  <c r="M13" i="7"/>
  <c r="N13" i="7" s="1"/>
  <c r="M98" i="7"/>
  <c r="N98" i="7" s="1"/>
  <c r="M127" i="7"/>
  <c r="N127" i="7" s="1"/>
  <c r="S123" i="7"/>
  <c r="T123" i="7" s="1"/>
  <c r="S122" i="7"/>
  <c r="T122" i="7" s="1"/>
  <c r="S24" i="7"/>
  <c r="T24" i="7" s="1"/>
  <c r="P15" i="7"/>
  <c r="Q15" i="7" s="1"/>
  <c r="P103" i="7"/>
  <c r="Q103" i="7" s="1"/>
  <c r="S121" i="7"/>
  <c r="T121" i="7" s="1"/>
  <c r="S18" i="7"/>
  <c r="T18" i="7" s="1"/>
  <c r="S103" i="7"/>
  <c r="T103" i="7" s="1"/>
  <c r="P27" i="7"/>
  <c r="Q27" i="7" s="1"/>
  <c r="M52" i="7"/>
  <c r="N52" i="7" s="1"/>
  <c r="P41" i="7"/>
  <c r="Q41" i="7" s="1"/>
  <c r="M119" i="7"/>
  <c r="N119" i="7" s="1"/>
  <c r="P130" i="7"/>
  <c r="Q130" i="7" s="1"/>
  <c r="P29" i="7"/>
  <c r="Q29" i="7" s="1"/>
  <c r="P120" i="7"/>
  <c r="Q120" i="7" s="1"/>
  <c r="S35" i="7"/>
  <c r="T35" i="7" s="1"/>
  <c r="P12" i="7"/>
  <c r="Q12" i="7" s="1"/>
  <c r="M126" i="7"/>
  <c r="N126" i="7" s="1"/>
  <c r="M58" i="7"/>
  <c r="N58" i="7" s="1"/>
  <c r="S119" i="7"/>
  <c r="T119" i="7" s="1"/>
  <c r="M107" i="7"/>
  <c r="N107" i="7" s="1"/>
  <c r="P110" i="7"/>
  <c r="Q110" i="7" s="1"/>
  <c r="P95" i="7"/>
  <c r="Q95" i="7" s="1"/>
  <c r="S9" i="7"/>
  <c r="T9" i="7" s="1"/>
  <c r="S124" i="7"/>
  <c r="T124" i="7" s="1"/>
  <c r="M55" i="7"/>
  <c r="N55" i="7" s="1"/>
  <c r="M9" i="7"/>
  <c r="N9" i="7" s="1"/>
  <c r="M48" i="7"/>
  <c r="N48" i="7" s="1"/>
  <c r="M122" i="7"/>
  <c r="N122" i="7" s="1"/>
  <c r="M10" i="7"/>
  <c r="N10" i="7" s="1"/>
  <c r="S12" i="7"/>
  <c r="T12" i="7" s="1"/>
  <c r="S99" i="7"/>
  <c r="T99" i="7" s="1"/>
  <c r="M116" i="7"/>
  <c r="N116" i="7" s="1"/>
  <c r="P100" i="7"/>
  <c r="Q100" i="7" s="1"/>
  <c r="S25" i="7"/>
  <c r="T25" i="7" s="1"/>
  <c r="P111" i="7"/>
  <c r="Q111" i="7" s="1"/>
  <c r="S105" i="7"/>
  <c r="T105" i="7" s="1"/>
  <c r="S106" i="7"/>
  <c r="T106" i="7" s="1"/>
  <c r="S19" i="7"/>
  <c r="T19" i="7" s="1"/>
  <c r="S129" i="7"/>
  <c r="T129" i="7" s="1"/>
  <c r="M130" i="7"/>
  <c r="N130" i="7" s="1"/>
  <c r="M97" i="7"/>
  <c r="N97" i="7" s="1"/>
  <c r="P10" i="7"/>
  <c r="Q10" i="7" s="1"/>
  <c r="M56" i="7"/>
  <c r="N56" i="7" s="1"/>
  <c r="P35" i="7"/>
  <c r="Q35" i="7" s="1"/>
  <c r="S94" i="7"/>
  <c r="T94" i="7" s="1"/>
  <c r="S27" i="7"/>
  <c r="T27" i="7" s="1"/>
  <c r="S109" i="7"/>
  <c r="T109" i="7" s="1"/>
  <c r="M106" i="7"/>
  <c r="N106" i="7" s="1"/>
  <c r="S33" i="7"/>
  <c r="T33" i="7" s="1"/>
  <c r="S98" i="7"/>
  <c r="T98" i="7" s="1"/>
  <c r="S29" i="7"/>
  <c r="T29" i="7" s="1"/>
  <c r="M91" i="7"/>
  <c r="N91" i="7" s="1"/>
  <c r="P115" i="7"/>
  <c r="Q115" i="7" s="1"/>
  <c r="S128" i="7"/>
  <c r="T128" i="7" s="1"/>
  <c r="S115" i="7"/>
  <c r="T115" i="7" s="1"/>
  <c r="P24" i="7"/>
  <c r="Q24" i="7" s="1"/>
  <c r="S97" i="7"/>
  <c r="T97" i="7" s="1"/>
  <c r="P16" i="7"/>
  <c r="Q16" i="7" s="1"/>
  <c r="M123" i="7"/>
  <c r="N123" i="7" s="1"/>
  <c r="M54" i="7"/>
  <c r="N54" i="7" s="1"/>
  <c r="S126" i="7"/>
  <c r="T126" i="7" s="1"/>
  <c r="S110" i="7"/>
  <c r="T110" i="7" s="1"/>
  <c r="P38" i="7"/>
  <c r="Q38" i="7" s="1"/>
  <c r="S96" i="7"/>
  <c r="T96" i="7" s="1"/>
  <c r="M104" i="7"/>
  <c r="N104" i="7" s="1"/>
  <c r="M14" i="7"/>
  <c r="N14" i="7" s="1"/>
  <c r="P93" i="7"/>
  <c r="Q93" i="7" s="1"/>
  <c r="P94" i="7"/>
  <c r="Q94" i="7" s="1"/>
  <c r="M100" i="7"/>
  <c r="N100" i="7" s="1"/>
  <c r="S116" i="7"/>
  <c r="T116" i="7" s="1"/>
  <c r="P31" i="7"/>
  <c r="Q31" i="7" s="1"/>
  <c r="M50" i="7"/>
  <c r="N50" i="7" s="1"/>
  <c r="P112" i="7"/>
  <c r="Q112" i="7" s="1"/>
  <c r="S23" i="7"/>
  <c r="T23" i="7" s="1"/>
  <c r="P91" i="7"/>
  <c r="Q91" i="7" s="1"/>
  <c r="P118" i="7"/>
  <c r="Q118" i="7" s="1"/>
  <c r="M8" i="7"/>
  <c r="N8" i="7" s="1"/>
  <c r="M125" i="7"/>
  <c r="N125" i="7" s="1"/>
  <c r="P102" i="7"/>
  <c r="Q102" i="7" s="1"/>
  <c r="P127" i="7"/>
  <c r="Q127" i="7" s="1"/>
  <c r="S111" i="7"/>
  <c r="T111" i="7" s="1"/>
  <c r="M115" i="7"/>
  <c r="N115" i="7" s="1"/>
  <c r="S93" i="7"/>
  <c r="T93" i="7" s="1"/>
  <c r="P13" i="7"/>
  <c r="Q13" i="7" s="1"/>
  <c r="S112" i="7"/>
  <c r="T112" i="7" s="1"/>
  <c r="S21" i="7"/>
  <c r="T21" i="7" s="1"/>
  <c r="S22" i="7"/>
  <c r="T22" i="7" s="1"/>
  <c r="S120" i="7"/>
  <c r="T120" i="7" s="1"/>
  <c r="S114" i="7"/>
  <c r="T114" i="7" s="1"/>
  <c r="M108" i="7"/>
  <c r="N108" i="7" s="1"/>
  <c r="S34" i="7"/>
  <c r="T34" i="7" s="1"/>
  <c r="M110" i="7"/>
  <c r="N110" i="7" s="1"/>
  <c r="P9" i="7"/>
  <c r="Q9" i="7" s="1"/>
  <c r="M113" i="7"/>
  <c r="N113" i="7" s="1"/>
  <c r="M129" i="7"/>
  <c r="N129" i="7" s="1"/>
  <c r="M49" i="7"/>
  <c r="N49" i="7" s="1"/>
  <c r="P47" i="7"/>
  <c r="Q47" i="7" s="1"/>
  <c r="S32" i="7"/>
  <c r="T32" i="7" s="1"/>
  <c r="M11" i="7"/>
  <c r="N11" i="7" s="1"/>
  <c r="P17" i="7"/>
  <c r="Q17" i="7" s="1"/>
  <c r="P122" i="7"/>
  <c r="Q122" i="7" s="1"/>
  <c r="P92" i="7"/>
  <c r="Q92" i="7" s="1"/>
  <c r="S13" i="7"/>
  <c r="T13" i="7" s="1"/>
  <c r="P109" i="7"/>
  <c r="Q109" i="7" s="1"/>
  <c r="M109" i="7"/>
  <c r="N109" i="7" s="1"/>
  <c r="S108" i="7"/>
  <c r="T108" i="7" s="1"/>
  <c r="S91" i="7"/>
  <c r="T91" i="7" s="1"/>
  <c r="P28" i="7"/>
  <c r="Q28" i="7" s="1"/>
  <c r="P36" i="7"/>
  <c r="Q36" i="7" s="1"/>
  <c r="S20" i="7"/>
  <c r="T20" i="7" s="1"/>
  <c r="S95" i="7"/>
  <c r="T95" i="7" s="1"/>
  <c r="M94" i="7"/>
  <c r="N94" i="7" s="1"/>
  <c r="M105" i="7"/>
  <c r="N105" i="7" s="1"/>
  <c r="P30" i="7"/>
  <c r="Q30" i="7" s="1"/>
  <c r="S100" i="7"/>
  <c r="T100" i="7" s="1"/>
  <c r="P37" i="7"/>
  <c r="Q37" i="7" s="1"/>
  <c r="M111" i="7"/>
  <c r="N111" i="7" s="1"/>
  <c r="M93" i="7"/>
  <c r="N93" i="7" s="1"/>
  <c r="M99" i="7"/>
  <c r="N99" i="7" s="1"/>
  <c r="S30" i="7"/>
  <c r="T30" i="7" s="1"/>
  <c r="P121" i="7"/>
  <c r="Q121" i="7" s="1"/>
  <c r="P117" i="7"/>
  <c r="Q117" i="7" s="1"/>
  <c r="P119" i="7"/>
  <c r="Q119" i="7" s="1"/>
  <c r="S17" i="7"/>
  <c r="T17" i="7" s="1"/>
  <c r="P113" i="7"/>
  <c r="Q113" i="7" s="1"/>
  <c r="S15" i="7"/>
  <c r="T15" i="7" s="1"/>
  <c r="M53" i="7"/>
  <c r="N53" i="7" s="1"/>
  <c r="P99" i="7"/>
  <c r="Q99" i="7" s="1"/>
  <c r="P125" i="7"/>
  <c r="Q125" i="7" s="1"/>
  <c r="M95" i="7"/>
  <c r="N95" i="7" s="1"/>
  <c r="M121" i="7"/>
  <c r="N121" i="7" s="1"/>
  <c r="P8" i="7"/>
  <c r="Q8" i="7" s="1"/>
  <c r="P96" i="7"/>
  <c r="Q96" i="7" s="1"/>
  <c r="S107" i="7"/>
  <c r="T107" i="7" s="1"/>
  <c r="S11" i="7"/>
  <c r="T11" i="7" s="1"/>
  <c r="M117" i="7"/>
  <c r="N117" i="7" s="1"/>
  <c r="P101" i="7"/>
  <c r="Q101" i="7" s="1"/>
  <c r="P128" i="7"/>
  <c r="Q128" i="7" s="1"/>
  <c r="S101" i="7"/>
  <c r="T101" i="7" s="1"/>
  <c r="M124" i="7"/>
  <c r="N124" i="7" s="1"/>
  <c r="S130" i="7"/>
  <c r="T130" i="7" s="1"/>
  <c r="M128" i="7"/>
  <c r="N128" i="7" s="1"/>
  <c r="S14" i="7"/>
  <c r="T14" i="7" s="1"/>
  <c r="M12" i="7"/>
  <c r="N12" i="7" s="1"/>
  <c r="P97" i="7"/>
  <c r="Q97" i="7" s="1"/>
  <c r="S104" i="7"/>
  <c r="T104" i="7" s="1"/>
  <c r="M114" i="7"/>
  <c r="N114" i="7" s="1"/>
  <c r="P116" i="7"/>
  <c r="Q116" i="7" s="1"/>
  <c r="S8" i="7"/>
  <c r="T8" i="7" s="1"/>
  <c r="P39" i="7"/>
  <c r="Q39" i="7" s="1"/>
  <c r="P25" i="7"/>
  <c r="Q25" i="7" s="1"/>
  <c r="M120" i="7"/>
  <c r="N120" i="7" s="1"/>
  <c r="P40" i="7"/>
  <c r="Q40" i="7" s="1"/>
  <c r="P108" i="7"/>
  <c r="Q108" i="7" s="1"/>
  <c r="P124" i="7"/>
  <c r="Q124" i="7" s="1"/>
  <c r="M102" i="7"/>
  <c r="N102" i="7" s="1"/>
  <c r="S26" i="7"/>
  <c r="T26" i="7" s="1"/>
  <c r="S102" i="7"/>
  <c r="T102" i="7" s="1"/>
  <c r="P105" i="7"/>
  <c r="Q105" i="7" s="1"/>
  <c r="M112" i="7"/>
  <c r="N112" i="7" s="1"/>
  <c r="S118" i="7"/>
  <c r="T118" i="7" s="1"/>
  <c r="S28" i="7"/>
  <c r="T28" i="7" s="1"/>
  <c r="S16" i="7"/>
  <c r="T16" i="7" s="1"/>
  <c r="P11" i="7"/>
  <c r="Q11" i="7" s="1"/>
  <c r="M24" i="7"/>
  <c r="N24" i="7" s="1"/>
  <c r="M34" i="7"/>
  <c r="N34" i="7" s="1"/>
  <c r="M33" i="7"/>
  <c r="N33" i="7" s="1"/>
  <c r="M25" i="7"/>
  <c r="N25" i="7" s="1"/>
  <c r="M28" i="7"/>
  <c r="N28" i="7" s="1"/>
  <c r="M27" i="7"/>
  <c r="N27" i="7" s="1"/>
  <c r="M31" i="7"/>
  <c r="N31" i="7" s="1"/>
  <c r="M30" i="7"/>
  <c r="N30" i="7" s="1"/>
  <c r="M26" i="7"/>
  <c r="N26" i="7" s="1"/>
  <c r="M29" i="7"/>
  <c r="N29" i="7" s="1"/>
  <c r="M32" i="7"/>
  <c r="N32" i="7" s="1"/>
  <c r="M35" i="7"/>
  <c r="N35" i="7" s="1"/>
  <c r="J117" i="7"/>
  <c r="K117" i="7" s="1"/>
  <c r="J111" i="7"/>
  <c r="K111" i="7" s="1"/>
  <c r="J10" i="7"/>
  <c r="K10" i="7" s="1"/>
  <c r="J100" i="7"/>
  <c r="K100" i="7" s="1"/>
  <c r="J65" i="7"/>
  <c r="K65" i="7" s="1"/>
  <c r="J109" i="7"/>
  <c r="K109" i="7" s="1"/>
  <c r="J115" i="7"/>
  <c r="K115" i="7" s="1"/>
  <c r="J64" i="7"/>
  <c r="K64" i="7" s="1"/>
  <c r="J104" i="7"/>
  <c r="K104" i="7" s="1"/>
  <c r="J122" i="7"/>
  <c r="K122" i="7" s="1"/>
  <c r="J107" i="7"/>
  <c r="K107" i="7" s="1"/>
  <c r="J98" i="7"/>
  <c r="K98" i="7" s="1"/>
  <c r="J93" i="7"/>
  <c r="K93" i="7" s="1"/>
  <c r="J74" i="7"/>
  <c r="K74" i="7" s="1"/>
  <c r="J103" i="7"/>
  <c r="K103" i="7" s="1"/>
  <c r="J99" i="7"/>
  <c r="K99" i="7" s="1"/>
  <c r="J87" i="7"/>
  <c r="K87" i="7" s="1"/>
  <c r="J101" i="7"/>
  <c r="K101" i="7" s="1"/>
  <c r="J70" i="7"/>
  <c r="K70" i="7" s="1"/>
  <c r="J90" i="7"/>
  <c r="K90" i="7" s="1"/>
  <c r="J106" i="7"/>
  <c r="K106" i="7" s="1"/>
  <c r="J102" i="7"/>
  <c r="K102" i="7" s="1"/>
  <c r="J88" i="7"/>
  <c r="K88" i="7" s="1"/>
  <c r="J128" i="7"/>
  <c r="K128" i="7" s="1"/>
  <c r="J72" i="7"/>
  <c r="K72" i="7" s="1"/>
  <c r="J110" i="7"/>
  <c r="K110" i="7" s="1"/>
  <c r="J11" i="7"/>
  <c r="K11" i="7" s="1"/>
  <c r="J71" i="7"/>
  <c r="K71" i="7" s="1"/>
  <c r="J112" i="7"/>
  <c r="K112" i="7" s="1"/>
  <c r="J108" i="7"/>
  <c r="K108" i="7" s="1"/>
  <c r="J78" i="7"/>
  <c r="K78" i="7" s="1"/>
  <c r="J67" i="7"/>
  <c r="K67" i="7" s="1"/>
  <c r="J118" i="7"/>
  <c r="K118" i="7" s="1"/>
  <c r="J66" i="7"/>
  <c r="K66" i="7" s="1"/>
  <c r="J9" i="7"/>
  <c r="K9" i="7" s="1"/>
  <c r="J84" i="7"/>
  <c r="K84" i="7" s="1"/>
  <c r="J127" i="7"/>
  <c r="K127" i="7" s="1"/>
  <c r="J123" i="7"/>
  <c r="K123" i="7" s="1"/>
  <c r="J120" i="7"/>
  <c r="K120" i="7" s="1"/>
  <c r="J114" i="7"/>
  <c r="K114" i="7" s="1"/>
  <c r="J113" i="7"/>
  <c r="K113" i="7" s="1"/>
  <c r="J121" i="7"/>
  <c r="K121" i="7" s="1"/>
  <c r="J89" i="7"/>
  <c r="K89" i="7" s="1"/>
  <c r="J73" i="7"/>
  <c r="K73" i="7" s="1"/>
  <c r="J129" i="7"/>
  <c r="K129" i="7" s="1"/>
  <c r="J119" i="7"/>
  <c r="K119" i="7" s="1"/>
  <c r="J63" i="7"/>
  <c r="K63" i="7" s="1"/>
  <c r="J105" i="7"/>
  <c r="K105" i="7" s="1"/>
  <c r="J91" i="7"/>
  <c r="K91" i="7" s="1"/>
  <c r="J8" i="7"/>
  <c r="K8" i="7" s="1"/>
  <c r="J92" i="7"/>
  <c r="K92" i="7" s="1"/>
  <c r="J97" i="7"/>
  <c r="K97" i="7" s="1"/>
  <c r="J68" i="7"/>
  <c r="K68" i="7" s="1"/>
  <c r="J116" i="7"/>
  <c r="K116" i="7" s="1"/>
  <c r="J126" i="7"/>
  <c r="K126" i="7" s="1"/>
  <c r="J130" i="7"/>
  <c r="K130" i="7" s="1"/>
  <c r="J69" i="7"/>
  <c r="K69" i="7" s="1"/>
  <c r="J124" i="7"/>
  <c r="K124" i="7" s="1"/>
  <c r="J81" i="7"/>
  <c r="K81" i="7" s="1"/>
  <c r="J95" i="7"/>
  <c r="K95" i="7" s="1"/>
  <c r="J125" i="7"/>
  <c r="K125" i="7" s="1"/>
  <c r="J12" i="7"/>
  <c r="K12" i="7" s="1"/>
  <c r="J94" i="7"/>
  <c r="K94" i="7" s="1"/>
  <c r="J96" i="7"/>
  <c r="K96" i="7" s="1"/>
  <c r="V117" i="7"/>
  <c r="W117" i="7" s="1"/>
  <c r="V108" i="7"/>
  <c r="W108" i="7" s="1"/>
  <c r="V64" i="7"/>
  <c r="W64" i="7" s="1"/>
  <c r="V110" i="7"/>
  <c r="W110" i="7" s="1"/>
  <c r="V70" i="7"/>
  <c r="W70" i="7" s="1"/>
  <c r="V104" i="7"/>
  <c r="W104" i="7" s="1"/>
  <c r="V118" i="7"/>
  <c r="W118" i="7" s="1"/>
  <c r="V71" i="7"/>
  <c r="W71" i="7" s="1"/>
  <c r="V109" i="7"/>
  <c r="W109" i="7" s="1"/>
  <c r="V77" i="7"/>
  <c r="W77" i="7" s="1"/>
  <c r="V83" i="7"/>
  <c r="W83" i="7" s="1"/>
  <c r="V67" i="7"/>
  <c r="W67" i="7" s="1"/>
  <c r="V113" i="7"/>
  <c r="W113" i="7" s="1"/>
  <c r="V102" i="7"/>
  <c r="W102" i="7" s="1"/>
  <c r="V123" i="7"/>
  <c r="W123" i="7" s="1"/>
  <c r="V130" i="7"/>
  <c r="W130" i="7" s="1"/>
  <c r="V68" i="7"/>
  <c r="W68" i="7" s="1"/>
  <c r="V82" i="7"/>
  <c r="W82" i="7" s="1"/>
  <c r="V129" i="7"/>
  <c r="W129" i="7" s="1"/>
  <c r="V98" i="7"/>
  <c r="W98" i="7" s="1"/>
  <c r="V112" i="7"/>
  <c r="W112" i="7" s="1"/>
  <c r="V63" i="7"/>
  <c r="W63" i="7" s="1"/>
  <c r="V93" i="7"/>
  <c r="W93" i="7" s="1"/>
  <c r="V62" i="7"/>
  <c r="W62" i="7" s="1"/>
  <c r="V76" i="7"/>
  <c r="W76" i="7" s="1"/>
  <c r="V101" i="7"/>
  <c r="W101" i="7" s="1"/>
  <c r="V85" i="7"/>
  <c r="W85" i="7" s="1"/>
  <c r="V100" i="7"/>
  <c r="W100" i="7" s="1"/>
  <c r="V92" i="7"/>
  <c r="W92" i="7" s="1"/>
  <c r="V80" i="7"/>
  <c r="W80" i="7" s="1"/>
  <c r="V107" i="7"/>
  <c r="W107" i="7" s="1"/>
  <c r="V128" i="7"/>
  <c r="W128" i="7" s="1"/>
  <c r="V78" i="7"/>
  <c r="W78" i="7" s="1"/>
  <c r="V99" i="7"/>
  <c r="W99" i="7" s="1"/>
  <c r="V73" i="7"/>
  <c r="W73" i="7" s="1"/>
  <c r="V7" i="7"/>
  <c r="W7" i="7" s="1"/>
  <c r="V116" i="7"/>
  <c r="W116" i="7" s="1"/>
  <c r="V61" i="7"/>
  <c r="W61" i="7" s="1"/>
  <c r="V111" i="7"/>
  <c r="W111" i="7" s="1"/>
  <c r="V96" i="7"/>
  <c r="W96" i="7" s="1"/>
  <c r="V97" i="7"/>
  <c r="W97" i="7" s="1"/>
  <c r="V103" i="7"/>
  <c r="W103" i="7" s="1"/>
  <c r="V115" i="7"/>
  <c r="W115" i="7" s="1"/>
  <c r="V106" i="7"/>
  <c r="W106" i="7" s="1"/>
  <c r="V84" i="7"/>
  <c r="W84" i="7" s="1"/>
  <c r="V86" i="7"/>
  <c r="W86" i="7" s="1"/>
  <c r="V8" i="7"/>
  <c r="W8" i="7" s="1"/>
  <c r="V72" i="7"/>
  <c r="W72" i="7" s="1"/>
  <c r="V79" i="7"/>
  <c r="W79" i="7" s="1"/>
  <c r="V114" i="7"/>
  <c r="W114" i="7" s="1"/>
  <c r="V65" i="7"/>
  <c r="W65" i="7" s="1"/>
  <c r="V95" i="7"/>
  <c r="W95" i="7" s="1"/>
  <c r="V87" i="7"/>
  <c r="W87" i="7" s="1"/>
  <c r="V81" i="7"/>
  <c r="W81" i="7" s="1"/>
  <c r="V91" i="7"/>
  <c r="W91" i="7" s="1"/>
  <c r="V94" i="7"/>
  <c r="W94" i="7" s="1"/>
  <c r="V66" i="7"/>
  <c r="W66" i="7" s="1"/>
  <c r="V105" i="7"/>
  <c r="W105" i="7" s="1"/>
  <c r="V75" i="7"/>
  <c r="W75" i="7" s="1"/>
  <c r="V69" i="7"/>
  <c r="W69" i="7" s="1"/>
  <c r="V60" i="7"/>
  <c r="W60" i="7" s="1"/>
  <c r="V6" i="7"/>
  <c r="AA57" i="7"/>
  <c r="AA58" i="7"/>
  <c r="AA56" i="7"/>
  <c r="AA50" i="7"/>
  <c r="AA51" i="7"/>
  <c r="AA55" i="7"/>
  <c r="AA52" i="7"/>
  <c r="AA48" i="7"/>
  <c r="AA54" i="7"/>
  <c r="AA49" i="7"/>
  <c r="AA53" i="7"/>
  <c r="AA35" i="7"/>
  <c r="AA118" i="7"/>
  <c r="AE127" i="7"/>
  <c r="AG64" i="7"/>
  <c r="AC98" i="7"/>
  <c r="Y64" i="7"/>
  <c r="AG118" i="7"/>
  <c r="AE122" i="7"/>
  <c r="AG77" i="7"/>
  <c r="AC27" i="7"/>
  <c r="AG102" i="7"/>
  <c r="AG123" i="7"/>
  <c r="Y101" i="7"/>
  <c r="AG68" i="7"/>
  <c r="AE105" i="7"/>
  <c r="Y88" i="7"/>
  <c r="Y72" i="7"/>
  <c r="AG63" i="7"/>
  <c r="AA91" i="7"/>
  <c r="AE115" i="7"/>
  <c r="AC16" i="7"/>
  <c r="Y9" i="7"/>
  <c r="AG78" i="7"/>
  <c r="AC31" i="7"/>
  <c r="AC118" i="7"/>
  <c r="AE111" i="7"/>
  <c r="AE120" i="7"/>
  <c r="AC9" i="7"/>
  <c r="AC122" i="7"/>
  <c r="AG96" i="7"/>
  <c r="AG115" i="7"/>
  <c r="Y97" i="7"/>
  <c r="AC121" i="7"/>
  <c r="Y126" i="7"/>
  <c r="AG86" i="7"/>
  <c r="AA117" i="7"/>
  <c r="AG114" i="7"/>
  <c r="AG87" i="7"/>
  <c r="AA114" i="7"/>
  <c r="AG69" i="7"/>
  <c r="AG60" i="7"/>
  <c r="AC11" i="7"/>
  <c r="AE96" i="7"/>
  <c r="Y8" i="7"/>
  <c r="AC117" i="7"/>
  <c r="AG8" i="7"/>
  <c r="AA124" i="7"/>
  <c r="AG81" i="7"/>
  <c r="Y94" i="7"/>
  <c r="Y10" i="7"/>
  <c r="AC33" i="7"/>
  <c r="AE24" i="7"/>
  <c r="AC120" i="7"/>
  <c r="AA9" i="7"/>
  <c r="AE99" i="7"/>
  <c r="AG82" i="7"/>
  <c r="Y78" i="7"/>
  <c r="Y84" i="7"/>
  <c r="AA8" i="7"/>
  <c r="AE114" i="7"/>
  <c r="AA129" i="7"/>
  <c r="AE20" i="7"/>
  <c r="AC119" i="7"/>
  <c r="AG79" i="7"/>
  <c r="AG91" i="7"/>
  <c r="AA120" i="7"/>
  <c r="Y100" i="7"/>
  <c r="AC129" i="7"/>
  <c r="AG70" i="7"/>
  <c r="AG71" i="7"/>
  <c r="AG109" i="7"/>
  <c r="AE103" i="7"/>
  <c r="AC95" i="7"/>
  <c r="AA24" i="7"/>
  <c r="AC10" i="7"/>
  <c r="Y108" i="7"/>
  <c r="AA104" i="7"/>
  <c r="AA125" i="7"/>
  <c r="AA25" i="7"/>
  <c r="Y92" i="7"/>
  <c r="AC99" i="7"/>
  <c r="Y81" i="7"/>
  <c r="AA12" i="7"/>
  <c r="Y96" i="7"/>
  <c r="Y117" i="7"/>
  <c r="AC15" i="7"/>
  <c r="AA119" i="7"/>
  <c r="AE9" i="7"/>
  <c r="AA130" i="7"/>
  <c r="AE29" i="7"/>
  <c r="AE110" i="7"/>
  <c r="AE23" i="7"/>
  <c r="AE34" i="7"/>
  <c r="AC28" i="7"/>
  <c r="AC113" i="7"/>
  <c r="Y124" i="7"/>
  <c r="AE130" i="7"/>
  <c r="AE8" i="7"/>
  <c r="AA112" i="7"/>
  <c r="AG108" i="7"/>
  <c r="AG110" i="7"/>
  <c r="AE92" i="7"/>
  <c r="Y104" i="7"/>
  <c r="Y107" i="7"/>
  <c r="AG67" i="7"/>
  <c r="AG130" i="7"/>
  <c r="AE25" i="7"/>
  <c r="AA32" i="7"/>
  <c r="AC115" i="7"/>
  <c r="AG128" i="7"/>
  <c r="AC127" i="7"/>
  <c r="AE32" i="7"/>
  <c r="AA94" i="7"/>
  <c r="Y130" i="7"/>
  <c r="AA128" i="7"/>
  <c r="AC108" i="7"/>
  <c r="AC14" i="7"/>
  <c r="AA127" i="7"/>
  <c r="Y74" i="7"/>
  <c r="AA34" i="7"/>
  <c r="AA10" i="7"/>
  <c r="AC35" i="7"/>
  <c r="AG62" i="7"/>
  <c r="AC93" i="7"/>
  <c r="AG73" i="7"/>
  <c r="AA11" i="7"/>
  <c r="AG103" i="7"/>
  <c r="Y68" i="7"/>
  <c r="Y95" i="7"/>
  <c r="AG66" i="7"/>
  <c r="AE28" i="7"/>
  <c r="AC107" i="7"/>
  <c r="AE123" i="7"/>
  <c r="Y103" i="7"/>
  <c r="AE119" i="7"/>
  <c r="AC111" i="7"/>
  <c r="Y110" i="7"/>
  <c r="Y112" i="7"/>
  <c r="Y66" i="7"/>
  <c r="AA110" i="7"/>
  <c r="AC36" i="7"/>
  <c r="AE30" i="7"/>
  <c r="AE11" i="7"/>
  <c r="AC25" i="7"/>
  <c r="AC32" i="7"/>
  <c r="AC126" i="7"/>
  <c r="AE10" i="7"/>
  <c r="AC123" i="7"/>
  <c r="AC26" i="7"/>
  <c r="AC34" i="7"/>
  <c r="Y122" i="7"/>
  <c r="AE121" i="7"/>
  <c r="Y99" i="7"/>
  <c r="AC29" i="7"/>
  <c r="AA107" i="7"/>
  <c r="AA31" i="7"/>
  <c r="Y90" i="7"/>
  <c r="AE106" i="7"/>
  <c r="Y128" i="7"/>
  <c r="AE94" i="7"/>
  <c r="AE98" i="7"/>
  <c r="AG76" i="7"/>
  <c r="AG92" i="7"/>
  <c r="AA123" i="7"/>
  <c r="Y123" i="7"/>
  <c r="Y121" i="7"/>
  <c r="AG7" i="7"/>
  <c r="AA115" i="7"/>
  <c r="Y129" i="7"/>
  <c r="AA113" i="7"/>
  <c r="AC92" i="7"/>
  <c r="AE108" i="7"/>
  <c r="AE100" i="7"/>
  <c r="AG84" i="7"/>
  <c r="AG72" i="7"/>
  <c r="AG105" i="7"/>
  <c r="AE26" i="7"/>
  <c r="AA33" i="7"/>
  <c r="AA27" i="7"/>
  <c r="AA13" i="7"/>
  <c r="AE18" i="7"/>
  <c r="AC110" i="7"/>
  <c r="AE19" i="7"/>
  <c r="AE27" i="7"/>
  <c r="AG101" i="7"/>
  <c r="AA30" i="7"/>
  <c r="AC94" i="7"/>
  <c r="AE93" i="7"/>
  <c r="AE13" i="7"/>
  <c r="AG106" i="7"/>
  <c r="AA29" i="7"/>
  <c r="Y125" i="7"/>
  <c r="AE102" i="7"/>
  <c r="AE31" i="7"/>
  <c r="AC41" i="7"/>
  <c r="AA116" i="7"/>
  <c r="AE109" i="7"/>
  <c r="Y67" i="7"/>
  <c r="AA100" i="7"/>
  <c r="AC13" i="7"/>
  <c r="AC109" i="7"/>
  <c r="AE17" i="7"/>
  <c r="AG65" i="7"/>
  <c r="AC105" i="7"/>
  <c r="AG117" i="7"/>
  <c r="AA96" i="7"/>
  <c r="Y93" i="7"/>
  <c r="Y70" i="7"/>
  <c r="AG129" i="7"/>
  <c r="AG85" i="7"/>
  <c r="AA14" i="7"/>
  <c r="AC102" i="7"/>
  <c r="AC47" i="7"/>
  <c r="AE95" i="7"/>
  <c r="AC125" i="7"/>
  <c r="AG94" i="7"/>
  <c r="Y111" i="7"/>
  <c r="AA126" i="7"/>
  <c r="AA97" i="7"/>
  <c r="AG93" i="7"/>
  <c r="Y118" i="7"/>
  <c r="AG99" i="7"/>
  <c r="Y119" i="7"/>
  <c r="Y91" i="7"/>
  <c r="AE15" i="7"/>
  <c r="AC128" i="7"/>
  <c r="Y12" i="7"/>
  <c r="AC106" i="7"/>
  <c r="Y106" i="7"/>
  <c r="AE33" i="7"/>
  <c r="AE97" i="7"/>
  <c r="Y113" i="7"/>
  <c r="AG61" i="7"/>
  <c r="AA105" i="7"/>
  <c r="AE107" i="7"/>
  <c r="AC124" i="7"/>
  <c r="AA92" i="7"/>
  <c r="AC103" i="7"/>
  <c r="Y87" i="7"/>
  <c r="Y102" i="7"/>
  <c r="AG107" i="7"/>
  <c r="Y73" i="7"/>
  <c r="AC17" i="7"/>
  <c r="AC30" i="7"/>
  <c r="AA121" i="7"/>
  <c r="AE104" i="7"/>
  <c r="AA103" i="7"/>
  <c r="AA28" i="7"/>
  <c r="Y11" i="7"/>
  <c r="AA26" i="7"/>
  <c r="AG97" i="7"/>
  <c r="Y69" i="7"/>
  <c r="AC116" i="7"/>
  <c r="AA101" i="7"/>
  <c r="AE35" i="7"/>
  <c r="AE129" i="7"/>
  <c r="Y71" i="7"/>
  <c r="AE126" i="7"/>
  <c r="AC112" i="7"/>
  <c r="AA108" i="7"/>
  <c r="AE91" i="7"/>
  <c r="AC8" i="7"/>
  <c r="AG75" i="7"/>
  <c r="AE125" i="7"/>
  <c r="AC114" i="7"/>
  <c r="AA98" i="7"/>
  <c r="AC12" i="7"/>
  <c r="AC100" i="7"/>
  <c r="AG112" i="7"/>
  <c r="AC24" i="7"/>
  <c r="Y120" i="7"/>
  <c r="AG116" i="7"/>
  <c r="AG111" i="7"/>
  <c r="AA111" i="7"/>
  <c r="AC101" i="7"/>
  <c r="AC40" i="7"/>
  <c r="AE117" i="7"/>
  <c r="AG83" i="7"/>
  <c r="AA122" i="7"/>
  <c r="AA106" i="7"/>
  <c r="AG80" i="7"/>
  <c r="Y114" i="7"/>
  <c r="AE112" i="7"/>
  <c r="Y63" i="7"/>
  <c r="AA93" i="7"/>
  <c r="AC96" i="7"/>
  <c r="AC97" i="7"/>
  <c r="AE118" i="7"/>
  <c r="Y109" i="7"/>
  <c r="Y98" i="7"/>
  <c r="AG113" i="7"/>
  <c r="AE124" i="7"/>
  <c r="AG6" i="7"/>
  <c r="AG100" i="7"/>
  <c r="AC38" i="7"/>
  <c r="Y89" i="7"/>
  <c r="AA109" i="7"/>
  <c r="AA99" i="7"/>
  <c r="AA95" i="7"/>
  <c r="AG95" i="7"/>
  <c r="AC104" i="7"/>
  <c r="AC130" i="7"/>
  <c r="AE12" i="7"/>
  <c r="AG98" i="7"/>
  <c r="AE128" i="7"/>
  <c r="Y127" i="7"/>
  <c r="Y105" i="7"/>
  <c r="Y116" i="7"/>
  <c r="AE101" i="7"/>
  <c r="AE16" i="7"/>
  <c r="AC37" i="7"/>
  <c r="AG104" i="7"/>
  <c r="AC39" i="7"/>
  <c r="AE113" i="7"/>
  <c r="AC91" i="7"/>
  <c r="AA102" i="7"/>
  <c r="Y65" i="7"/>
  <c r="AE21" i="7"/>
  <c r="Y115" i="7"/>
  <c r="AE116" i="7"/>
  <c r="AE14" i="7"/>
  <c r="AE22" i="7"/>
  <c r="W6" i="7" l="1"/>
  <c r="AB53" i="7"/>
  <c r="AB56" i="7"/>
  <c r="AB49" i="7"/>
  <c r="AB58" i="7"/>
  <c r="AB50" i="7"/>
  <c r="AB54" i="7"/>
  <c r="AB57" i="7"/>
  <c r="AB48" i="7"/>
  <c r="AB52" i="7"/>
  <c r="AB55" i="7"/>
  <c r="AB51" i="7"/>
  <c r="AB35" i="7"/>
  <c r="AF22" i="7"/>
  <c r="AF113" i="7"/>
  <c r="Z127" i="7"/>
  <c r="AB95" i="7"/>
  <c r="AH113" i="7"/>
  <c r="AF112" i="7"/>
  <c r="AD101" i="7"/>
  <c r="AD12" i="7"/>
  <c r="AB108" i="7"/>
  <c r="AD116" i="7"/>
  <c r="AB121" i="7"/>
  <c r="AB92" i="7"/>
  <c r="AF33" i="7"/>
  <c r="AH99" i="7"/>
  <c r="AF95" i="7"/>
  <c r="AB96" i="7"/>
  <c r="AD13" i="7"/>
  <c r="Z125" i="7"/>
  <c r="AF27" i="7"/>
  <c r="AF26" i="7"/>
  <c r="Z129" i="7"/>
  <c r="AF98" i="7"/>
  <c r="Z99" i="7"/>
  <c r="AD32" i="7"/>
  <c r="Z110" i="7"/>
  <c r="Z95" i="7"/>
  <c r="AB10" i="7"/>
  <c r="AB94" i="7"/>
  <c r="AH67" i="7"/>
  <c r="AF23" i="7"/>
  <c r="Z96" i="7"/>
  <c r="Z108" i="7"/>
  <c r="AD129" i="7"/>
  <c r="AF114" i="7"/>
  <c r="AF24" i="7"/>
  <c r="AH8" i="7"/>
  <c r="AH86" i="7"/>
  <c r="AF120" i="7"/>
  <c r="AB91" i="7"/>
  <c r="AH102" i="7"/>
  <c r="AF127" i="7"/>
  <c r="AF14" i="7"/>
  <c r="AD39" i="7"/>
  <c r="AF128" i="7"/>
  <c r="AB99" i="7"/>
  <c r="Z98" i="7"/>
  <c r="Z114" i="7"/>
  <c r="AB111" i="7"/>
  <c r="AB98" i="7"/>
  <c r="AD112" i="7"/>
  <c r="Z69" i="7"/>
  <c r="AD30" i="7"/>
  <c r="Z106" i="7"/>
  <c r="Z118" i="7"/>
  <c r="AD47" i="7"/>
  <c r="AH117" i="7"/>
  <c r="AB100" i="7"/>
  <c r="AB29" i="7"/>
  <c r="AF19" i="7"/>
  <c r="AH105" i="7"/>
  <c r="AB115" i="7"/>
  <c r="AF94" i="7"/>
  <c r="AF121" i="7"/>
  <c r="AD25" i="7"/>
  <c r="AD111" i="7"/>
  <c r="Z68" i="7"/>
  <c r="AB34" i="7"/>
  <c r="AF32" i="7"/>
  <c r="Z107" i="7"/>
  <c r="AB112" i="7"/>
  <c r="AF110" i="7"/>
  <c r="AB12" i="7"/>
  <c r="AD10" i="7"/>
  <c r="Z100" i="7"/>
  <c r="AB8" i="7"/>
  <c r="AD33" i="7"/>
  <c r="AD117" i="7"/>
  <c r="AD11" i="7"/>
  <c r="Z126" i="7"/>
  <c r="AF111" i="7"/>
  <c r="AH63" i="7"/>
  <c r="AD27" i="7"/>
  <c r="AB118" i="7"/>
  <c r="AF116" i="7"/>
  <c r="AH106" i="7"/>
  <c r="AH7" i="7"/>
  <c r="Z122" i="7"/>
  <c r="AF119" i="7"/>
  <c r="Z74" i="7"/>
  <c r="Z104" i="7"/>
  <c r="AF29" i="7"/>
  <c r="AB24" i="7"/>
  <c r="Z84" i="7"/>
  <c r="Z8" i="7"/>
  <c r="AD121" i="7"/>
  <c r="Z72" i="7"/>
  <c r="Z115" i="7"/>
  <c r="Z89" i="7"/>
  <c r="AB106" i="7"/>
  <c r="Z71" i="7"/>
  <c r="Z73" i="7"/>
  <c r="Z12" i="7"/>
  <c r="AB97" i="7"/>
  <c r="AF13" i="7"/>
  <c r="AH84" i="7"/>
  <c r="AF106" i="7"/>
  <c r="AF30" i="7"/>
  <c r="AB11" i="7"/>
  <c r="AB127" i="7"/>
  <c r="AF92" i="7"/>
  <c r="AB130" i="7"/>
  <c r="AD95" i="7"/>
  <c r="AH91" i="7"/>
  <c r="Z97" i="7"/>
  <c r="AF122" i="7"/>
  <c r="AF16" i="7"/>
  <c r="AF93" i="7"/>
  <c r="Z90" i="7"/>
  <c r="AF123" i="7"/>
  <c r="AD14" i="7"/>
  <c r="AH110" i="7"/>
  <c r="AF9" i="7"/>
  <c r="AF103" i="7"/>
  <c r="AH82" i="7"/>
  <c r="AB114" i="7"/>
  <c r="AH78" i="7"/>
  <c r="AH118" i="7"/>
  <c r="AH129" i="7"/>
  <c r="AH96" i="7"/>
  <c r="AB102" i="7"/>
  <c r="AH6" i="7"/>
  <c r="AB93" i="7"/>
  <c r="AF117" i="7"/>
  <c r="AH112" i="7"/>
  <c r="AD8" i="7"/>
  <c r="Z87" i="7"/>
  <c r="Z113" i="7"/>
  <c r="Z70" i="7"/>
  <c r="AB30" i="7"/>
  <c r="AH92" i="7"/>
  <c r="Z66" i="7"/>
  <c r="AB128" i="7"/>
  <c r="AD15" i="7"/>
  <c r="AF20" i="7"/>
  <c r="AB9" i="7"/>
  <c r="AH114" i="7"/>
  <c r="Z101" i="7"/>
  <c r="AD98" i="7"/>
  <c r="Z63" i="7"/>
  <c r="AD125" i="7"/>
  <c r="AH101" i="7"/>
  <c r="AB113" i="7"/>
  <c r="AD29" i="7"/>
  <c r="Z112" i="7"/>
  <c r="AD35" i="7"/>
  <c r="AB104" i="7"/>
  <c r="AH104" i="7"/>
  <c r="AH98" i="7"/>
  <c r="AB109" i="7"/>
  <c r="Z109" i="7"/>
  <c r="AH80" i="7"/>
  <c r="AH111" i="7"/>
  <c r="AD114" i="7"/>
  <c r="AF126" i="7"/>
  <c r="AH97" i="7"/>
  <c r="AD17" i="7"/>
  <c r="AD124" i="7"/>
  <c r="AD106" i="7"/>
  <c r="AH93" i="7"/>
  <c r="AD102" i="7"/>
  <c r="Z67" i="7"/>
  <c r="AD110" i="7"/>
  <c r="AH72" i="7"/>
  <c r="Z128" i="7"/>
  <c r="AF11" i="7"/>
  <c r="AH103" i="7"/>
  <c r="AD127" i="7"/>
  <c r="AF8" i="7"/>
  <c r="Z81" i="7"/>
  <c r="AB120" i="7"/>
  <c r="Z10" i="7"/>
  <c r="AH60" i="7"/>
  <c r="AD118" i="7"/>
  <c r="AH77" i="7"/>
  <c r="AD37" i="7"/>
  <c r="AF12" i="7"/>
  <c r="AF118" i="7"/>
  <c r="AH116" i="7"/>
  <c r="AF125" i="7"/>
  <c r="AB26" i="7"/>
  <c r="AF107" i="7"/>
  <c r="AB14" i="7"/>
  <c r="AF109" i="7"/>
  <c r="AF18" i="7"/>
  <c r="Z121" i="7"/>
  <c r="AD34" i="7"/>
  <c r="Z103" i="7"/>
  <c r="AH128" i="7"/>
  <c r="AF130" i="7"/>
  <c r="AD99" i="7"/>
  <c r="Z78" i="7"/>
  <c r="AF96" i="7"/>
  <c r="AH69" i="7"/>
  <c r="AD31" i="7"/>
  <c r="Z88" i="7"/>
  <c r="AF21" i="7"/>
  <c r="AD130" i="7"/>
  <c r="AD38" i="7"/>
  <c r="AD97" i="7"/>
  <c r="AB122" i="7"/>
  <c r="Z120" i="7"/>
  <c r="AF129" i="7"/>
  <c r="Z11" i="7"/>
  <c r="AH107" i="7"/>
  <c r="AB105" i="7"/>
  <c r="AD128" i="7"/>
  <c r="AB126" i="7"/>
  <c r="AH85" i="7"/>
  <c r="AD105" i="7"/>
  <c r="AB116" i="7"/>
  <c r="AB13" i="7"/>
  <c r="AF100" i="7"/>
  <c r="Z123" i="7"/>
  <c r="AD26" i="7"/>
  <c r="AD36" i="7"/>
  <c r="AH73" i="7"/>
  <c r="AD115" i="7"/>
  <c r="Z124" i="7"/>
  <c r="Z92" i="7"/>
  <c r="AH79" i="7"/>
  <c r="AH115" i="7"/>
  <c r="AF105" i="7"/>
  <c r="Z65" i="7"/>
  <c r="AD104" i="7"/>
  <c r="AH100" i="7"/>
  <c r="AD96" i="7"/>
  <c r="AD24" i="7"/>
  <c r="AF35" i="7"/>
  <c r="Z102" i="7"/>
  <c r="AF15" i="7"/>
  <c r="AH65" i="7"/>
  <c r="AD94" i="7"/>
  <c r="AF108" i="7"/>
  <c r="AB31" i="7"/>
  <c r="AB110" i="7"/>
  <c r="AD93" i="7"/>
  <c r="AB32" i="7"/>
  <c r="AD113" i="7"/>
  <c r="AB25" i="7"/>
  <c r="AD119" i="7"/>
  <c r="Z94" i="7"/>
  <c r="AH87" i="7"/>
  <c r="Z9" i="7"/>
  <c r="AH68" i="7"/>
  <c r="Z64" i="7"/>
  <c r="Z116" i="7"/>
  <c r="AB103" i="7"/>
  <c r="Z91" i="7"/>
  <c r="AF17" i="7"/>
  <c r="AB33" i="7"/>
  <c r="AB107" i="7"/>
  <c r="AH62" i="7"/>
  <c r="AH71" i="7"/>
  <c r="AD16" i="7"/>
  <c r="AD91" i="7"/>
  <c r="AH95" i="7"/>
  <c r="AF124" i="7"/>
  <c r="AD40" i="7"/>
  <c r="AD100" i="7"/>
  <c r="AF91" i="7"/>
  <c r="AF104" i="7"/>
  <c r="AD103" i="7"/>
  <c r="AF97" i="7"/>
  <c r="Z119" i="7"/>
  <c r="Z93" i="7"/>
  <c r="AD109" i="7"/>
  <c r="AF102" i="7"/>
  <c r="AH76" i="7"/>
  <c r="AD126" i="7"/>
  <c r="AH66" i="7"/>
  <c r="AH130" i="7"/>
  <c r="AF34" i="7"/>
  <c r="Z117" i="7"/>
  <c r="AF101" i="7"/>
  <c r="AH83" i="7"/>
  <c r="AH75" i="7"/>
  <c r="AB28" i="7"/>
  <c r="AH61" i="7"/>
  <c r="Z111" i="7"/>
  <c r="AD41" i="7"/>
  <c r="AB27" i="7"/>
  <c r="AB123" i="7"/>
  <c r="AD123" i="7"/>
  <c r="AD107" i="7"/>
  <c r="AD108" i="7"/>
  <c r="AH108" i="7"/>
  <c r="AB119" i="7"/>
  <c r="AH109" i="7"/>
  <c r="AF99" i="7"/>
  <c r="AB101" i="7"/>
  <c r="AH94" i="7"/>
  <c r="AF31" i="7"/>
  <c r="AD92" i="7"/>
  <c r="AF10" i="7"/>
  <c r="AF28" i="7"/>
  <c r="AF25" i="7"/>
  <c r="AD28" i="7"/>
  <c r="AB125" i="7"/>
  <c r="AH81" i="7"/>
  <c r="AD122" i="7"/>
  <c r="Z105" i="7"/>
  <c r="AH70" i="7"/>
  <c r="AF115" i="7"/>
  <c r="AH123" i="7"/>
  <c r="AH64" i="7"/>
  <c r="AB129" i="7"/>
  <c r="Z130" i="7"/>
  <c r="AD120" i="7"/>
  <c r="AB124" i="7"/>
  <c r="AB117" i="7"/>
  <c r="AD9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<sst xmlns="http://schemas.openxmlformats.org/spreadsheetml/2006/main" count="1449" uniqueCount="204">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</sst>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8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4.2300000000000004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4.2300000000000004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4.2300000000000004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4.2300000000000004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4.2300000000000004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4.2300000000000004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-5.7000000000000009E-2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-6.5000000000000002E-2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-4.8000000000000001E-2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4.2300000000000004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4.2300000000000004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4.2300000000000004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4.2300000000000004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4.2300000000000004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4.2300000000000004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-4.8000000000000001E-2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-6.5000000000000002E-2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-5.7000000000000009E-2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0.70399999999999996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0.83100000000000007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0.83100000000000007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0.70399999999999996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0.71900000000000008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-0.24399999999999999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0.82200000000000006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0.47000000000000003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6.6235834999999993E-2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0.58699999999999997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-0.248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0.94499999999999995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0.60399999999999998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6.3799999999999996E-2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0.60399999999999998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6.3799999999999996E-2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-0.248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0.94499999999999995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0.58699999999999997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0.47000000000000003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6.6235834999999993E-2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-0.24399999999999999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0.82200000000000006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0.71900000000000008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0.33100000000000002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0.16499999999999998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6.9526787000000007E-2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-0.22500000000000001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0.27500000000000002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-1.9700000000000002E-2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-0.24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0.68899999999999995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-1.7912400000000001E-3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-8.4000000000000005E-2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0.30599999999999999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2.6000000000000002E-2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8.5931662000000006E-2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0.188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2.8999999999999998E-2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7.3700000000000002E-2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-0.23100000000000001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0.41299999999999998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-1.5699999999999999E-2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-0.23500000000000001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0.55099999999999993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6.437379E-3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-7.0999999999999995E-3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4.9000000000000002E-2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0.44900000000000001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7.9451156999999994E-2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4.9000000000000002E-2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0.44900000000000001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7.9451156999999994E-2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-0.23500000000000001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0.55099999999999993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-7.0999999999999995E-3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6.437379E-3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-0.23100000000000001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0.41299999999999998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-1.5699999999999999E-2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0.188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2.8999999999999998E-2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7.3700000000000002E-2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-8.4000000000000005E-2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0.30599999999999999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2.6000000000000002E-2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8.5931662000000006E-2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-0.24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0.68899999999999995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-1.7912400000000001E-3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-0.22500000000000001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0.27500000000000002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-1.9700000000000002E-2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0.33100000000000002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0.16499999999999998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6.9526787000000007E-2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-0.19500000000000001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0.14899999999999999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8.8800000000000018E-2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-0.12039999999999999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-0.19209999999999999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-0.217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0.151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-9.766607699999999E-2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-0.11120000000000001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-2.7800000000000002E-2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0.56799999999999995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8.8792335E-2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-0.255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0.28799999999999998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8.8796934000000008E-2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-0.19800000000000001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-0.19800000000000001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-0.12479999999999999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-3.73E-2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-0.25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-0.18439999999999998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-0.21000000000000002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-0.10589327200000001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-3.3399999999999999E-2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-0.09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0.42699999999999994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8.8793430000000007E-2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8.8791568000000015E-2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-0.09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0.42699999999999994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8.8791568000000015E-2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8.8793430000000007E-2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-0.21000000000000002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-3.3399999999999999E-2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-0.10589327200000001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-0.19800000000000001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-0.18439999999999998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-0.19800000000000001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-0.12479999999999999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-3.73E-2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-0.25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-0.255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0.28799999999999998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8.8796934000000008E-2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0.56799999999999995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8.8792335E-2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-0.217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0.151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-0.11120000000000001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-2.7800000000000002E-2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-9.766607699999999E-2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-0.19209999999999999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-0.12039999999999999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-0.19500000000000001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0.14899999999999999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8.8800000000000018E-2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-0.24769596499999999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-0.24769596499999999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-0.25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  <tp>
        <v>-0.25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-1.8248457999999999E-2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-1.824843E-2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100.1875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>
        <v>100.05249999999999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>
        <v>100.1925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>
        <v>100.10250000000001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>
        <v>99.841468258999996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  <tp>
        <v>100.16249999999999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100.1675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>
        <v>99.990555102000002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  <tp>
        <v>100.1825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100.1375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>
        <v>99.920088387999996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  <tp>
        <v>99.990555102000002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>
        <v>100.1675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>
        <v>100.16249999999999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99.920088387999996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>
        <v>100.1375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>
        <v>100.1825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99.841468258999996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>
        <v>100.10250000000001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>
        <v>100.1925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  <tp>
        <v>100.05249999999999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>
        <v>100.1875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</main>
    <main first="pldatasource.rtgetrtdserver">
      <tp>
        <v>-1.824843E-2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-1.8248457999999999E-2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8.8790145000000001E-2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-0.20979999999999999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-0.209803668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8.8790802000000002E-2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-0.12235355699999999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-0.12235230999999999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>
        <v>-0.12235230999999999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-0.12235355699999999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8.8790802000000002E-2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-0.209803668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-0.20979999999999999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8.8790145000000001E-2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5.7000000000000009E-2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5.3000000000000005E-2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5.3000000000000005E-2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5.7000000000000009E-2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1.3919999999999999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1.3599999999999999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>
        <v>1.355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>
        <v>0.71399999999999997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-0.26720764600000002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0.82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-0.27014107399999998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0.91300000000000003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0.99477216499999999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-0.27314476399999998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>
        <v>1.0660568239999999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-0.274653376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1.1280000000000001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-0.27599999999999997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1.1803930060000001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-0.27695976899999997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1.224593716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-0.27728638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1.2611480479999999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-0.27700000000000002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1.290733221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>
        <v>-0.276144157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1.3140000000000001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-0.27476305099999998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1.331747722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>
        <v>-0.27300000000000002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1.34464728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>
        <v>-0.270877537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1.353769534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-0.26865652000000001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1.359935393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>
        <v>1.3639999999999999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>
        <v>1.3668387769999999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>
        <v>1.3689511219999999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1.3706565450000001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1.3722504849999999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1.3740000000000001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1.386578286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</main>
    <main first="pldatasource.rtgetrtdserver">
      <tp>
        <v>-7.8E-2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4.2300000000000004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6.4000000000000001E-2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>
        <v>4.2300000000000004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-7.9000000000000001E-2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0.06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5.5999999999999994E-2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4.2300000000000004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</main>
    <main first="pldatasource.rtgetrtdserver">
      <tp>
        <v>5.5999999999999994E-2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4.2300000000000004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</main>
    <main first="pldatasource.rtgetrtdserver">
      <tp>
        <v>0.06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4.2300000000000004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-7.9000000000000001E-2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6.4000000000000001E-2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4.2300000000000004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-7.8E-2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1.3919999999999999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>
        <v>1.3599999999999999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>
        <v>1.355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>
        <v>-0.27314476399999998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>
        <v>0.99477216499999999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0.91300000000000003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-0.27014107399999998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0.82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-0.26720764600000002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0.71399999999999997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-0.27728638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1.224593716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-0.27695976899999997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1.1803930060000001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-0.27599999999999997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1.1280000000000001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-0.274653376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>
        <v>1.0660568239999999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-0.276144157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1.290733221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>
        <v>-0.27700000000000002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1.2611480479999999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-0.26865652000000001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1.353769534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-0.270877537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1.34464728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-0.27300000000000002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1.331747722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>
        <v>-0.27476305099999998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1.3140000000000001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>
        <v>1.3689511219999999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1.3668387769999999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>
        <v>1.3639999999999999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>
        <v>1.359935393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>
        <v>1.3722504849999999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1.3706565450000001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1.3740000000000001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1.386578286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>
        <v>4.9000000000000002E-2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-7.4999999999999997E-2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-7.9000000000000001E-2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5.1000000000000004E-2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5.2000000000000005E-2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-6.9999999999999993E-2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-7.8E-2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5.2000000000000005E-2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5.2000000000000005E-2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-7.8E-2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-6.9999999999999993E-2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5.2000000000000005E-2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5.1000000000000004E-2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-7.9000000000000001E-2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-7.4999999999999997E-2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4.9000000000000002E-2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-0.21529847499999999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-0.232013839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-0.245076816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-0.21529847499999999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-0.232013839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-0.245076816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7.9000000000000001E-2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7.1999999999999995E-2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7.1999999999999995E-2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7.9000000000000001E-2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8.6999999999999994E-2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8.6999999999999994E-2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4.2300000000000004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4.2300000000000004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4.2300000000000004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4.2300000000000004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4.2300000000000004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4.2300000000000004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-7.0999999999999994E-2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-7.3999999999999996E-2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-7.3999999999999996E-2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-7.0999999999999994E-2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-6.5999999999999989E-2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-5.9000000000000011E-2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-5.9000000000000011E-2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-6.5999999999999989E-2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9.7557564999999999E-2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9.7557564999999999E-2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-6.9999999999999993E-3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-6.9999999999999993E-3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-1.9E-2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-5.1000000000000004E-2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-0.03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-4.2000000000000003E-2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-4.2000000000000003E-2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-0.03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-5.1000000000000004E-2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-1.9E-2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4.2000000000000003E-2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-0.250160471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-0.245906549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0.18099999999999999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-0.09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-0.25531487899999999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-0.23983448799999998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0.32500000000000001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0.32500000000000001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-0.23983448799999998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-0.25531487899999999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-0.09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0.18099999999999999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-0.245906549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-0.250160471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4.2000000000000003E-2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-0.27216284599999996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-0.22700000000000001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-0.21800000000000003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-0.20600000000000002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-0.26600000000000001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-0.23137009000000003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-0.21299999999999999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-0.20200000000000001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-0.20200000000000001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-0.21299999999999999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-0.23137009000000003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-0.26600000000000001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-0.20600000000000002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-0.21800000000000003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-0.22700000000000001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-0.27216284599999996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0.59699999999999998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-0.26377032300000003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0.46500000000000002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-0.26004137300000002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-0.26004137300000002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0.46500000000000002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-0.26377032300000003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0.59699999999999998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-0.23199999999999998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-0.23199999999999998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1.4379999999999999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1.4379999999999999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1.5110000000000001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>
        <v>1.5110000000000001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>
        <v>1.3319999999999999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1.379167432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1.2755385480000001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1.418604459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1.418604459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1.2755385480000001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1.379167432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1.3319999999999999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1.043178191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1.1320000000000001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1.3740000000000001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1.478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0.94299999999999995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1.2094723030000001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1.2094723030000001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1.3740000000000001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1.478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0.94299999999999995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1.1320000000000001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1.043178191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1.475330078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1.450390139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1.450390139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1.475330078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1.5289999999999999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>
        <v>1.5289999999999999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>
        <v>1.526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1.5268086430000001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1.5240804080000001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1.526501611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1.526501611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1.5240804080000001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1.5268086430000001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1.526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1.507317566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1.515881839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1.38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1.494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1.5211131090000001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1.5211131090000001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1.38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1.494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1.515881839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1.507317566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1.5246642239999999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1.525587169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1.525587169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1.5246642239999999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1.5780000000000001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1.5780000000000001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1.526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1.526543212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1.5253521299999999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1.526837048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1.526837048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1.5253521299999999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1.526543212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1.526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1.5238952640000001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1.5241432210000001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1.4139999999999999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1.427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1.524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1.524730511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1.524730511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1.4139999999999999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1.427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1.524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1.5241432210000001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1.5238952640000001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1.5252668680000001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1.5264630430000001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1.5264630430000001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1.5252668680000001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1.5842088759999999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>
        <v>1.583855496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>
        <v>1.585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1.5838856029999999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>
        <v>1.5838856029999999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>
        <v>1.585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1.583855496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>
        <v>1.5842088759999999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>
        <v>1.583929986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>
        <v>1.5837343399999999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>
        <v>1.5839282880000001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>
        <v>1.583266879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>
        <v>1.583266879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>
        <v>1.5839282880000001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>
        <v>1.5837343399999999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>
        <v>1.583929986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>
        <v>1.58051042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>
        <v>1.582214038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>
        <v>1.582214038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>
        <v>1.58051042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>
        <v>1.409629011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1.248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1.411559072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1.2986899250000001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1.407406363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1.1875595320000001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1.4131612099999999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1.341262178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1.4131612099999999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1.341262178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1.407406363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1.1875595320000001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1.411559072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1.2986899250000001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1.409629011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1.248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1.400134896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0.94118209099999994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1.4024963800000001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1.0349999999999999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1.3980000000000001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0.83599999999999997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1.5230000000000001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1.405015423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1.1171616339999999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1.405015423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1.1171616339999999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1.3980000000000001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0.83599999999999997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1.5230000000000001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1.4024963800000001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1.0349999999999999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1.400134896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0.94118209099999994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1.414452351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1.4036136210000001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1.414132779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1.375932046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1.414132779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1.375932046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1.414452351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1.4036136210000001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1.577088778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1.5836553449999999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1.5669999999999999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1.5877881659999999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1.5877881659999999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1.5669999999999999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1.5836553449999999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1.577088778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1.5920000000000001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1.5923162689999999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1.590261336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1.5909958710000001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1.5909958710000001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1.590261336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1.5923162689999999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1.5920000000000001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1.586639092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1.588815638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1.588815638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1.586639092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1.387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1.3901419349999999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1.3825386310000001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1.3924850709999999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1.3924850709999999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1.3825386310000001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1.3901419349999999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1.387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1.353544504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-0.26139372900000002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1.3668241880000001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1.335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1.4769999999999999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1.37617696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1.37617696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1.335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1.4769999999999999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1.3668241880000001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-0.26139372900000002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1.353544504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1.396173925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1.394359079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1.394359079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1.396173925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1.1453290970000001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5.9957636000000002E-2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5.9000000000000011E-2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1.2290000000000001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1.0509999999999999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6.1677921999999996E-2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1.301953664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1.301953664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6.1677921999999996E-2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1.0509999999999999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1.2290000000000001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5.9000000000000011E-2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5.9957636000000002E-2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1.1453290970000001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1.417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1.461472925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1.364047059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1.498952332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1.498952332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1.364047059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1.461472925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1.417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1.551587845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1.5289100769999999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1.5289100769999999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1.551587845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1.143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1.4753809179999999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-0.26307863100000001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1.196544963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1.4761453709999999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1.0800182009999999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1.4745468159999999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1.2421907430000001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1.476896049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1.2421907430000001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1.476896049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1.0800182009999999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1.4745468159999999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1.196544963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1.4761453709999999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-0.26307863100000001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1.143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1.4753809179999999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0.82714664900000001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1.4718206440000001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-0.25600000000000001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-0.254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0.92300000000000004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1.472692769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0.72099999999999997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1.4710000000000001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1.462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-0.251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1.00733531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1.473672501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1.00733531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1.473672501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-0.251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0.72099999999999997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1.4710000000000001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1.462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0.92300000000000004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1.472692769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-0.254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-0.25600000000000001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0.82714664900000001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1.4718206440000001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1.310772289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1.4778076259999999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1.2800175620000001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1.477430005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-0.26397563299999999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-0.26397563299999999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1.2800175620000001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1.477430005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1.310772289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1.4778076259999999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1.4670000000000001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1.4685830710000001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1.4641628179999999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1.4694505289999999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1.4694505289999999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1.4641628179999999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1.4685830710000001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1.4670000000000001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1.4410417309999999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1.452140325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1.425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1.4595539070000001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1.4595539070000001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1.425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1.452140325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1.4410417309999999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1.4704149790000001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1.469923487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1.469923487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1.4704149790000001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1230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str">
            <v>OIS</v>
          </cell>
        </row>
      </sheetData>
      <sheetData sheetId="7">
        <row r="7">
          <cell r="D7" t="str">
            <v>U6</v>
          </cell>
        </row>
      </sheetData>
      <sheetData sheetId="8">
        <row r="7">
          <cell r="D7" t="str">
            <v>H6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X1S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H6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42353</v>
          </cell>
        </row>
      </sheetData>
      <sheetData sheetId="27">
        <row r="7">
          <cell r="D7">
            <v>42353</v>
          </cell>
        </row>
      </sheetData>
      <sheetData sheetId="28">
        <row r="7">
          <cell r="D7">
            <v>42354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42355.592615740738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42355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1230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42359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tabSelected="1" workbookViewId="0">
      <pane xSplit="8" topLeftCell="Y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00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-0.249999999997641</v>
      </c>
      <c r="W6" s="129">
        <f>V6</f>
        <v>-0.249999999997641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-0.2500000000016378</v>
      </c>
      <c r="W7" s="135">
        <f t="shared" ref="W7:W70" si="4">V7</f>
        <v>-0.2500000000016378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-0.20960366110367445</v>
      </c>
      <c r="K8" s="132">
        <f t="shared" si="0"/>
        <v>-0.20960366110367445</v>
      </c>
      <c r="L8" s="133" t="str">
        <v>EUR3MDPSN=</v>
      </c>
      <c r="M8" s="132">
        <f>IF(L8="","",'3M Pricing'!$I8*100)</f>
        <v>-0.12195352015842431</v>
      </c>
      <c r="N8" s="132">
        <f t="shared" si="1"/>
        <v>-0.12195352015842431</v>
      </c>
      <c r="O8" s="133" t="str">
        <v>EUR6MDPSN=</v>
      </c>
      <c r="P8" s="132">
        <f>IF(O8="","",'6M Pricing'!$I8*100)</f>
        <v>-1.8248457688940789E-2</v>
      </c>
      <c r="Q8" s="132">
        <f t="shared" si="2"/>
        <v>-1.8248457688940789E-2</v>
      </c>
      <c r="R8" s="133" t="str">
        <v>EUR1YDPSN=</v>
      </c>
      <c r="S8" s="132">
        <f>IF(R8="","",'1Y Pricing'!$I8*100)</f>
        <v>8.8590189008641573E-2</v>
      </c>
      <c r="T8" s="132">
        <f t="shared" si="3"/>
        <v>8.8590189008641573E-2</v>
      </c>
      <c r="U8" s="131" t="str">
        <v>EURONDPSN=</v>
      </c>
      <c r="V8" s="132">
        <f>IF(U8="","",'ON Pricing'!$I8*100)</f>
        <v>-0.24769593290452363</v>
      </c>
      <c r="W8" s="132">
        <f t="shared" si="4"/>
        <v>-0.24769593290452363</v>
      </c>
      <c r="X8" s="27" t="s">
        <v>48</v>
      </c>
      <c r="Y8" s="164">
        <f>IF($C8=" ","",ROUND(ABS(_xll.RtGet(SourceAlias,$I8,BID)-J8),4))</f>
        <v>2.0000000000000001E-4</v>
      </c>
      <c r="Z8" s="164">
        <f>IF($C8=" ","",ROUND(ABS(_xll.RtGet(SourceAlias,$I8,ASK)-K8),4))</f>
        <v>2.0000000000000001E-4</v>
      </c>
      <c r="AA8" s="164">
        <f>IF($D8=" ","",ROUND(ABS(_xll.RtGet(SourceAlias,$L8,BID)-M8),4))</f>
        <v>4.0000000000000002E-4</v>
      </c>
      <c r="AB8" s="164">
        <f>IF($D8=" ","",ROUND(ABS(_xll.RtGet(SourceAlias,$L8,ASK)-N8),4))</f>
        <v>4.0000000000000002E-4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2.0000000000000001E-4</v>
      </c>
      <c r="AF8" s="164">
        <f>IF($F8=" ","",ROUND(ABS(_xll.RtGet(SourceAlias,$R8,ASK)-T8),4))</f>
        <v>2.0000000000000001E-4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-0.20959999999968304</v>
      </c>
      <c r="K9" s="132">
        <f t="shared" si="0"/>
        <v>-0.20959999999968304</v>
      </c>
      <c r="L9" s="133" t="str">
        <v>EUR3MDPSW=</v>
      </c>
      <c r="M9" s="132">
        <f>IF(L9="","",'3M Pricing'!$I9*100)</f>
        <v>-0.12195228077497131</v>
      </c>
      <c r="N9" s="132">
        <f t="shared" si="1"/>
        <v>-0.12195228077497131</v>
      </c>
      <c r="O9" s="133" t="str">
        <v>EUR6MDPSW=</v>
      </c>
      <c r="P9" s="132">
        <f>IF(O9="","",'6M Pricing'!$I9*100)</f>
        <v>-1.8248429939138333E-2</v>
      </c>
      <c r="Q9" s="132">
        <f t="shared" si="2"/>
        <v>-1.8248429939138333E-2</v>
      </c>
      <c r="R9" s="133" t="str">
        <v>EUR1YDPSW=</v>
      </c>
      <c r="S9" s="132">
        <f>IF(R9="","",'1Y Pricing'!$I9*100)</f>
        <v>8.8590843026053231E-2</v>
      </c>
      <c r="T9" s="132">
        <f t="shared" si="3"/>
        <v>8.8590843026053231E-2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2.0000000000000001E-4</v>
      </c>
      <c r="Z9" s="164">
        <f>IF($C9=" ","",ROUND(ABS(_xll.RtGet(SourceAlias,$I9,ASK)-K9),4))</f>
        <v>2.0000000000000001E-4</v>
      </c>
      <c r="AA9" s="164">
        <f>IF($D9=" ","",ROUND(ABS(_xll.RtGet(SourceAlias,$L9,BID)-M9),4))</f>
        <v>4.0000000000000002E-4</v>
      </c>
      <c r="AB9" s="164">
        <f>IF($D9=" ","",ROUND(ABS(_xll.RtGet(SourceAlias,$L9,ASK)-N9),4))</f>
        <v>4.0000000000000002E-4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2.0000000000000001E-4</v>
      </c>
      <c r="AF9" s="164">
        <f>IF($F9=" ","",ROUND(ABS(_xll.RtGet(SourceAlias,$R9,ASK)-T9),4))</f>
        <v>2.0000000000000001E-4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-0.18429999999981991</v>
      </c>
      <c r="K10" s="132">
        <f t="shared" si="0"/>
        <v>-0.18429999999981991</v>
      </c>
      <c r="L10" s="133" t="str">
        <v>EUR3MDP2W=</v>
      </c>
      <c r="M10" s="132">
        <f>IF(L10="","",'3M Pricing'!$I10*100)</f>
        <v>-9.7266054319382941E-2</v>
      </c>
      <c r="N10" s="132">
        <f t="shared" si="1"/>
        <v>-9.7266054319382941E-2</v>
      </c>
      <c r="O10" s="133" t="str">
        <v>EUR6MDP2W=</v>
      </c>
      <c r="P10" s="132">
        <f>IF(O10="","",'6M Pricing'!$I10*100)</f>
        <v>6.4373785216683844E-3</v>
      </c>
      <c r="Q10" s="132">
        <f t="shared" si="2"/>
        <v>6.4373785216683844E-3</v>
      </c>
      <c r="R10" s="133" t="str">
        <v>EUR1YDP2W=</v>
      </c>
      <c r="S10" s="132">
        <f>IF(R10="","",'1Y Pricing'!$I10*100)</f>
        <v>8.8591606059118533E-2</v>
      </c>
      <c r="T10" s="132">
        <f t="shared" si="3"/>
        <v>8.8591606059118533E-2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1E-4</v>
      </c>
      <c r="Z10" s="164">
        <f>IF($C10=" ","",ROUND(ABS(_xll.RtGet(SourceAlias,$I10,ASK)-K10),4))</f>
        <v>1E-4</v>
      </c>
      <c r="AA10" s="164">
        <f>IF($D10=" ","",ROUND(ABS(_xll.RtGet(SourceAlias,$L10,BID)-M10),4))</f>
        <v>4.0000000000000002E-4</v>
      </c>
      <c r="AB10" s="164">
        <f>IF($D10=" ","",ROUND(ABS(_xll.RtGet(SourceAlias,$L10,ASK)-N10),4))</f>
        <v>4.0000000000000002E-4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2.0000000000000001E-4</v>
      </c>
      <c r="AF10" s="164">
        <f>IF($F10=" ","",ROUND(ABS(_xll.RtGet(SourceAlias,$R10,ASK)-T10),4))</f>
        <v>2.0000000000000001E-4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-0.1920000000000017</v>
      </c>
      <c r="K11" s="132">
        <f t="shared" si="0"/>
        <v>-0.1920000000000017</v>
      </c>
      <c r="L11" s="133" t="str">
        <v>EUR3MDP3W=</v>
      </c>
      <c r="M11" s="132">
        <f>IF(L11="","",'3M Pricing'!$I11*100)</f>
        <v>-0.10549325882770941</v>
      </c>
      <c r="N11" s="132">
        <f t="shared" si="1"/>
        <v>-0.10549325882770941</v>
      </c>
      <c r="O11" s="133" t="str">
        <v>EUR6MDP3W=</v>
      </c>
      <c r="P11" s="132">
        <f>IF(O11="","",'6M Pricing'!$I11*100)</f>
        <v>-1.791239526229203E-3</v>
      </c>
      <c r="Q11" s="132">
        <f t="shared" si="2"/>
        <v>-1.791239526229203E-3</v>
      </c>
      <c r="R11" s="133" t="str">
        <v>EUR1YDP3W=</v>
      </c>
      <c r="S11" s="132">
        <f>IF(R11="","",'1Y Pricing'!$I11*100)</f>
        <v>8.8592369100558094E-2</v>
      </c>
      <c r="T11" s="132">
        <f t="shared" si="3"/>
        <v>8.8592369100558094E-2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1E-4</v>
      </c>
      <c r="Z11" s="164">
        <f>IF($C11=" ","",ROUND(ABS(_xll.RtGet(SourceAlias,$I11,ASK)-K11),4))</f>
        <v>1E-4</v>
      </c>
      <c r="AA11" s="164">
        <f>IF($D11=" ","",ROUND(ABS(_xll.RtGet(SourceAlias,$L11,BID)-M11),4))</f>
        <v>4.0000000000000002E-4</v>
      </c>
      <c r="AB11" s="164">
        <f>IF($D11=" ","",ROUND(ABS(_xll.RtGet(SourceAlias,$L11,ASK)-N11),4))</f>
        <v>4.0000000000000002E-4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2.0000000000000001E-4</v>
      </c>
      <c r="AF11" s="164">
        <f>IF($F11=" ","",ROUND(ABS(_xll.RtGet(SourceAlias,$R11,ASK)-T11),4))</f>
        <v>2.0000000000000001E-4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-0.19800000000000001</v>
      </c>
      <c r="K12" s="132">
        <f t="shared" si="0"/>
        <v>-0.19800000000000001</v>
      </c>
      <c r="L12" s="133" t="str">
        <v>EUR3MDP1M=</v>
      </c>
      <c r="M12" s="132">
        <f>IF(L12="","",'3M Pricing'!$I12*100)</f>
        <v>-0.11079999999999871</v>
      </c>
      <c r="N12" s="132">
        <f t="shared" si="1"/>
        <v>-0.11079999999999871</v>
      </c>
      <c r="O12" s="133" t="str">
        <v>EUR6MDP1M=</v>
      </c>
      <c r="P12" s="132">
        <f>IF(O12="","",'6M Pricing'!$I12*100)</f>
        <v>-7.1000000005712561E-3</v>
      </c>
      <c r="Q12" s="132">
        <f t="shared" si="2"/>
        <v>-7.1000000005712561E-3</v>
      </c>
      <c r="R12" s="133" t="str">
        <v>EUR1YDP1M=</v>
      </c>
      <c r="S12" s="132">
        <f>IF(R12="","",'1Y Pricing'!$I12*100)</f>
        <v>8.8593459175230704E-2</v>
      </c>
      <c r="T12" s="132">
        <f t="shared" si="3"/>
        <v>8.8593459175230704E-2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4.0000000000000002E-4</v>
      </c>
      <c r="AB12" s="164">
        <f>IF($D12=" ","",ROUND(ABS(_xll.RtGet(SourceAlias,$L12,ASK)-N12),4))</f>
        <v>4.0000000000000002E-4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2.0000000000000001E-4</v>
      </c>
      <c r="AF12" s="164">
        <f>IF($F12=" ","",ROUND(ABS(_xll.RtGet(SourceAlias,$R12,ASK)-T12),4))</f>
        <v>2.0000000000000001E-4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-0.12000000000015174</v>
      </c>
      <c r="N13" s="132">
        <f t="shared" si="1"/>
        <v>-0.12000000000015174</v>
      </c>
      <c r="O13" s="133" t="str">
        <v>EUR6MDP2M=</v>
      </c>
      <c r="P13" s="132">
        <f>IF(O13="","",'6M Pricing'!$I13*100)</f>
        <v>-1.5700000001268272E-2</v>
      </c>
      <c r="Q13" s="132">
        <f t="shared" si="2"/>
        <v>-1.5700000001268272E-2</v>
      </c>
      <c r="R13" s="133" t="str">
        <v>EUR1YDP2M=</v>
      </c>
      <c r="S13" s="132">
        <f>IF(R13="","",'1Y Pricing'!$I13*100)</f>
        <v>8.8596947533936557E-2</v>
      </c>
      <c r="T13" s="132">
        <f t="shared" si="3"/>
        <v>8.8596947533936557E-2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4.0000000000000002E-4</v>
      </c>
      <c r="AB13" s="164">
        <f>IF($D13=" ","",ROUND(ABS(_xll.RtGet(SourceAlias,$L13,ASK)-N13),4))</f>
        <v>4.0000000000000002E-4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2.0000000000000001E-4</v>
      </c>
      <c r="AF13" s="164">
        <f>IF($F13=" ","",ROUND(ABS(_xll.RtGet(SourceAlias,$R13,ASK)-T13),4))</f>
        <v>2.0000000000000001E-4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-0.12470000000039486</v>
      </c>
      <c r="N14" s="132">
        <f t="shared" si="1"/>
        <v>-0.12470000000039486</v>
      </c>
      <c r="O14" s="133" t="str">
        <v>EUR6MDP3M=</v>
      </c>
      <c r="P14" s="132">
        <f>IF(O14="","",'6M Pricing'!$I14*100)</f>
        <v>-1.9800000001941893E-2</v>
      </c>
      <c r="Q14" s="132">
        <f t="shared" si="2"/>
        <v>-1.9800000001941893E-2</v>
      </c>
      <c r="R14" s="133" t="str">
        <v>EUR1YDP3M=</v>
      </c>
      <c r="S14" s="132">
        <f>IF(R14="","",'1Y Pricing'!$I14*100)</f>
        <v>8.8599999998200812E-2</v>
      </c>
      <c r="T14" s="132">
        <f t="shared" si="3"/>
        <v>8.8599999998200812E-2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1E-4</v>
      </c>
      <c r="AB14" s="164">
        <f>IF($D14=" ","",ROUND(ABS(_xll.RtGet(SourceAlias,$L14,ASK)-N14),4))</f>
        <v>1E-4</v>
      </c>
      <c r="AC14" s="164">
        <f>IF($E14=" ","",ROUND(ABS(_xll.RtGet(SourceAlias,$O14,BID)-P14),4))</f>
        <v>1E-4</v>
      </c>
      <c r="AD14" s="164">
        <f>IF($E14=" ","",ROUND(ABS(_xll.RtGet(SourceAlias,$O14,ASK)-Q14),4))</f>
        <v>1E-4</v>
      </c>
      <c r="AE14" s="164">
        <f>IF($F14=" ","",ROUND(ABS(_xll.RtGet(SourceAlias,$R14,BID)-S14),4))</f>
        <v>2.0000000000000001E-4</v>
      </c>
      <c r="AF14" s="164">
        <f>IF($F14=" ","",ROUND(ABS(_xll.RtGet(SourceAlias,$R14,ASK)-T14),4))</f>
        <v>2.0000000000000001E-4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-2.7800000002479303E-2</v>
      </c>
      <c r="Q15" s="132">
        <f t="shared" si="2"/>
        <v>-2.7800000002479303E-2</v>
      </c>
      <c r="R15" s="133" t="str">
        <v>EUR1YDP4M=</v>
      </c>
      <c r="S15" s="132">
        <f>IF(R15="","",'1Y Pricing'!$I15*100)</f>
        <v>8.5775297781187809E-2</v>
      </c>
      <c r="T15" s="132">
        <f t="shared" si="3"/>
        <v>8.5775297781187809E-2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2.0000000000000001E-4</v>
      </c>
      <c r="AF15" s="164">
        <f>IF($F15=" ","",ROUND(ABS(_xll.RtGet(SourceAlias,$R15,ASK)-T15),4))</f>
        <v>2.0000000000000001E-4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-3.3300000002599112E-2</v>
      </c>
      <c r="Q16" s="132">
        <f t="shared" si="2"/>
        <v>-3.3300000002599112E-2</v>
      </c>
      <c r="R16" s="133" t="str">
        <v>EUR1YDP5M=</v>
      </c>
      <c r="S16" s="132">
        <f>IF(R16="","",'1Y Pricing'!$I16*100)</f>
        <v>7.9386047688573338E-2</v>
      </c>
      <c r="T16" s="132">
        <f t="shared" si="3"/>
        <v>7.9386047688573338E-2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1E-4</v>
      </c>
      <c r="AD16" s="164">
        <f>IF($E16=" ","",ROUND(ABS(_xll.RtGet(SourceAlias,$O16,ASK)-Q16),4))</f>
        <v>1E-4</v>
      </c>
      <c r="AE16" s="164">
        <f>IF($F16=" ","",ROUND(ABS(_xll.RtGet(SourceAlias,$R16,BID)-S16),4))</f>
        <v>1E-4</v>
      </c>
      <c r="AF16" s="164">
        <f>IF($F16=" ","",ROUND(ABS(_xll.RtGet(SourceAlias,$R16,ASK)-T16),4))</f>
        <v>1E-4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-3.7300000002300202E-2</v>
      </c>
      <c r="Q17" s="132">
        <f t="shared" si="2"/>
        <v>-3.7300000002300202E-2</v>
      </c>
      <c r="R17" s="133" t="str">
        <v>EUR1YDP6M=</v>
      </c>
      <c r="S17" s="132">
        <f>IF(R17="","",'1Y Pricing'!$I17*100)</f>
        <v>7.3699999997708432E-2</v>
      </c>
      <c r="T17" s="132">
        <f t="shared" si="3"/>
        <v>7.3699999997708432E-2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6.9546516464984387E-2</v>
      </c>
      <c r="T18" s="132">
        <f t="shared" si="3"/>
        <v>6.9546516464984387E-2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6.6248039789842214E-2</v>
      </c>
      <c r="T19" s="132">
        <f t="shared" si="3"/>
        <v>6.6248039789842214E-2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6.3799999999015464E-2</v>
      </c>
      <c r="T20" s="132">
        <f t="shared" si="3"/>
        <v>6.3799999999015464E-2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6.1676459255037404E-2</v>
      </c>
      <c r="T21" s="132">
        <f t="shared" si="3"/>
        <v>6.1676459255037404E-2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5.9959955559201514E-2</v>
      </c>
      <c r="T22" s="132">
        <f t="shared" si="3"/>
        <v>5.9959955559201514E-2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5.8999999999750974E-2</v>
      </c>
      <c r="T23" s="135">
        <f t="shared" si="3"/>
        <v>5.8999999999750974E-2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02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-0.14099999999994428</v>
      </c>
      <c r="N24" s="129">
        <f t="shared" si="1"/>
        <v>-0.14099999999994428</v>
      </c>
      <c r="O24" s="130" t="str">
        <v>EUR6MFRA1X7F=</v>
      </c>
      <c r="P24" s="129">
        <f>IF(O24="","",'6M Pricing'!$I24*100)</f>
        <v>-4.8000000000362773E-2</v>
      </c>
      <c r="Q24" s="129">
        <f t="shared" si="2"/>
        <v>-4.8000000000362773E-2</v>
      </c>
      <c r="R24" s="130" t="str">
        <v>EUR1YFRA1X13F=</v>
      </c>
      <c r="S24" s="129">
        <f>IF(R24="","",'1Y Pricing'!$I24*100)</f>
        <v>5.5999999999884649E-2</v>
      </c>
      <c r="T24" s="129">
        <f t="shared" si="3"/>
        <v>5.5999999999884649E-2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4.3710000000000004</v>
      </c>
      <c r="AB24" s="163">
        <f>IF($D24=" ","",ROUND(ABS(_xll.RtGet(SourceAlias,$L24,ASK)-N24),4))</f>
        <v>4.3710000000000004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03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-0.15300000000026007</v>
      </c>
      <c r="N25" s="132">
        <f t="shared" si="1"/>
        <v>-0.15300000000026007</v>
      </c>
      <c r="O25" s="133" t="str">
        <v>EUR6MFRA2X8F=</v>
      </c>
      <c r="P25" s="132">
        <f>IF(O25="","",'6M Pricing'!$I25*100)</f>
        <v>-5.700000000122548E-2</v>
      </c>
      <c r="Q25" s="132">
        <f t="shared" si="2"/>
        <v>-5.700000000122548E-2</v>
      </c>
      <c r="R25" s="133" t="str">
        <v>EUR1YFRA2X14F=</v>
      </c>
      <c r="S25" s="132">
        <f>IF(R25="","",'1Y Pricing'!$I25*100)</f>
        <v>5.1999999995955094E-2</v>
      </c>
      <c r="T25" s="132">
        <f t="shared" si="3"/>
        <v>5.1999999995955094E-2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4.383</v>
      </c>
      <c r="AB25" s="164">
        <f>IF($D25=" ","",ROUND(ABS(_xll.RtGet(SourceAlias,$L25,ASK)-N25),4))</f>
        <v>4.383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03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-0.16300000000055523</v>
      </c>
      <c r="N26" s="132">
        <f t="shared" si="1"/>
        <v>-0.16300000000055523</v>
      </c>
      <c r="O26" s="133" t="str">
        <v>EUR6MFRA3X9F=</v>
      </c>
      <c r="P26" s="132">
        <f>IF(O26="","",'6M Pricing'!$I26*100)</f>
        <v>-6.5000000002163577E-2</v>
      </c>
      <c r="Q26" s="132">
        <f t="shared" si="2"/>
        <v>-6.5000000002163577E-2</v>
      </c>
      <c r="R26" s="133" t="str">
        <v>EUR1YFRA3X15F=</v>
      </c>
      <c r="S26" s="132">
        <f>IF(R26="","",'1Y Pricing'!$I26*100)</f>
        <v>4.8999999998957725E-2</v>
      </c>
      <c r="T26" s="132">
        <f t="shared" si="3"/>
        <v>4.8999999998957725E-2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4.3929999999999998</v>
      </c>
      <c r="AB26" s="164">
        <f>IF($D26=" ","",ROUND(ABS(_xll.RtGet(SourceAlias,$L26,ASK)-N26),4))</f>
        <v>4.3929999999999998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03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-0.171000000000053</v>
      </c>
      <c r="N27" s="132">
        <f t="shared" si="1"/>
        <v>-0.171000000000053</v>
      </c>
      <c r="O27" s="133" t="str">
        <v>EUR6MFRA4X10F=</v>
      </c>
      <c r="P27" s="132">
        <f>IF(O27="","",'6M Pricing'!$I27*100)</f>
        <v>-7.0000000003144963E-2</v>
      </c>
      <c r="Q27" s="132">
        <f t="shared" si="2"/>
        <v>-7.0000000003144963E-2</v>
      </c>
      <c r="R27" s="133" t="str">
        <v>EUR1YFRA4X16F=</v>
      </c>
      <c r="S27" s="132">
        <f>IF(R27="","",'1Y Pricing'!$I27*100)</f>
        <v>5.1000000088488262E-2</v>
      </c>
      <c r="T27" s="132">
        <f t="shared" si="3"/>
        <v>5.1000000088488262E-2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4.4009999999999998</v>
      </c>
      <c r="AB27" s="164">
        <f>IF($D27=" ","",ROUND(ABS(_xll.RtGet(SourceAlias,$L27,ASK)-N27),4))</f>
        <v>4.4009999999999998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03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-0.17900000000658575</v>
      </c>
      <c r="N28" s="132">
        <f t="shared" si="1"/>
        <v>-0.17900000000658575</v>
      </c>
      <c r="O28" s="133" t="str">
        <v>EUR6MFRA5X11F=</v>
      </c>
      <c r="P28" s="132">
        <f>IF(O28="","",'6M Pricing'!$I28*100)</f>
        <v>-7.5000000004097164E-2</v>
      </c>
      <c r="Q28" s="132">
        <f t="shared" si="2"/>
        <v>-7.5000000004097164E-2</v>
      </c>
      <c r="R28" s="133" t="str">
        <v>EUR1YFRA5X17F=</v>
      </c>
      <c r="S28" s="132">
        <f>IF(R28="","",'1Y Pricing'!$I28*100)</f>
        <v>5.1999999993463969E-2</v>
      </c>
      <c r="T28" s="132">
        <f t="shared" si="3"/>
        <v>5.1999999993463969E-2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4.4089999999999998</v>
      </c>
      <c r="AB28" s="164">
        <f>IF($D28=" ","",ROUND(ABS(_xll.RtGet(SourceAlias,$L28,ASK)-N28),4))</f>
        <v>4.4089999999999998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03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-0.18600000000093181</v>
      </c>
      <c r="N29" s="132">
        <f t="shared" si="1"/>
        <v>-0.18600000000093181</v>
      </c>
      <c r="O29" s="133" t="str">
        <v>EUR6MFRA6X12F=</v>
      </c>
      <c r="P29" s="132">
        <f>IF(O29="","",'6M Pricing'!$I29*100)</f>
        <v>-7.9000000003485671E-2</v>
      </c>
      <c r="Q29" s="132">
        <f t="shared" si="2"/>
        <v>-7.9000000003485671E-2</v>
      </c>
      <c r="R29" s="133" t="str">
        <v>EUR1YFRA6X18F=</v>
      </c>
      <c r="S29" s="132">
        <f>IF(R29="","",'1Y Pricing'!$I29*100)</f>
        <v>5.2999999997626106E-2</v>
      </c>
      <c r="T29" s="132">
        <f t="shared" si="3"/>
        <v>5.2999999997626106E-2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4.4160000000000004</v>
      </c>
      <c r="AB29" s="164">
        <f>IF($D29=" ","",ROUND(ABS(_xll.RtGet(SourceAlias,$L29,ASK)-N29),4))</f>
        <v>4.4160000000000004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03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-0.18800000000015424</v>
      </c>
      <c r="N30" s="132">
        <f t="shared" si="1"/>
        <v>-0.18800000000015424</v>
      </c>
      <c r="O30" s="133" t="str">
        <v>EUR6MFRA7X13F=</v>
      </c>
      <c r="P30" s="132">
        <f>IF(O30="","",'6M Pricing'!$I30*100)</f>
        <v>-7.8000000000523873E-2</v>
      </c>
      <c r="Q30" s="132">
        <f t="shared" si="2"/>
        <v>-7.8000000000523873E-2</v>
      </c>
      <c r="R30" s="133" t="str">
        <v>EUR1YFRA7X19F=</v>
      </c>
      <c r="S30" s="132">
        <f>IF(R30="","",'1Y Pricing'!$I30*100)</f>
        <v>5.6999999918022855E-2</v>
      </c>
      <c r="T30" s="132">
        <f t="shared" si="3"/>
        <v>5.6999999918022855E-2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4.4180000000000001</v>
      </c>
      <c r="AB30" s="164">
        <f>IF($D30=" ","",ROUND(ABS(_xll.RtGet(SourceAlias,$L30,ASK)-N30),4))</f>
        <v>4.4180000000000001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03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-0.18999999965912709</v>
      </c>
      <c r="N31" s="132">
        <f t="shared" si="1"/>
        <v>-0.18999999965912709</v>
      </c>
      <c r="O31" s="133" t="str">
        <v>EUR6MFRA8X14F=</v>
      </c>
      <c r="P31" s="132">
        <f>IF(O31="","",'6M Pricing'!$I31*100)</f>
        <v>-7.9000000003693269E-2</v>
      </c>
      <c r="Q31" s="132">
        <f t="shared" si="2"/>
        <v>-7.9000000003693269E-2</v>
      </c>
      <c r="R31" s="133" t="str">
        <v>EUR1YFRA8X20F=</v>
      </c>
      <c r="S31" s="132">
        <f>IF(R31="","",'1Y Pricing'!$I31*100)</f>
        <v>6.0000000000371173E-2</v>
      </c>
      <c r="T31" s="132">
        <f t="shared" si="3"/>
        <v>6.0000000000371173E-2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4.42</v>
      </c>
      <c r="AB31" s="164">
        <f>IF($D31=" ","",ROUND(ABS(_xll.RtGet(SourceAlias,$L31,ASK)-N31),4))</f>
        <v>4.42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03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-0.19200000000127543</v>
      </c>
      <c r="N32" s="132">
        <f t="shared" si="1"/>
        <v>-0.19200000000127543</v>
      </c>
      <c r="O32" s="133" t="str">
        <v>EUR6MFRA9X15F=</v>
      </c>
      <c r="P32" s="132">
        <f>IF(O32="","",'6M Pricing'!$I32*100)</f>
        <v>-7.8000000003151979E-2</v>
      </c>
      <c r="Q32" s="132">
        <f t="shared" si="2"/>
        <v>-7.8000000003151979E-2</v>
      </c>
      <c r="R32" s="133" t="str">
        <v>EUR1YFRA9X21F=</v>
      </c>
      <c r="S32" s="132">
        <f>IF(R32="","",'1Y Pricing'!$I32*100)</f>
        <v>6.3999999998229251E-2</v>
      </c>
      <c r="T32" s="132">
        <f t="shared" si="3"/>
        <v>6.3999999998229251E-2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4.4219999999999997</v>
      </c>
      <c r="AB32" s="164">
        <f>IF($D32=" ","",ROUND(ABS(_xll.RtGet(SourceAlias,$L32,ASK)-N32),4))</f>
        <v>4.4219999999999997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03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-0.18900000000026873</v>
      </c>
      <c r="N33" s="132">
        <f t="shared" si="1"/>
        <v>-0.18900000000026873</v>
      </c>
      <c r="O33" s="133" t="str">
        <v>EUR6MFRA10X16F=</v>
      </c>
      <c r="P33" s="132">
        <f>IF(O33="","",'6M Pricing'!$I33*100)</f>
        <v>-7.4000000004428884E-2</v>
      </c>
      <c r="Q33" s="132">
        <f t="shared" si="2"/>
        <v>-7.4000000004428884E-2</v>
      </c>
      <c r="R33" s="133" t="str">
        <v>EUR1YFRA10X22F=</v>
      </c>
      <c r="S33" s="132">
        <f>IF(R33="","",'1Y Pricing'!$I33*100)</f>
        <v>7.1999999999805192E-2</v>
      </c>
      <c r="T33" s="132">
        <f t="shared" si="3"/>
        <v>7.1999999999805192E-2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4.4189999999999996</v>
      </c>
      <c r="AB33" s="164">
        <f>IF($D33=" ","",ROUND(ABS(_xll.RtGet(SourceAlias,$L33,ASK)-N33),4))</f>
        <v>4.4189999999999996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03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-0.18800000000106654</v>
      </c>
      <c r="N34" s="132">
        <f t="shared" si="1"/>
        <v>-0.18800000000106654</v>
      </c>
      <c r="O34" s="133" t="str">
        <v>EUR6MFRA11X17F=</v>
      </c>
      <c r="P34" s="132">
        <f>IF(O34="","",'6M Pricing'!$I34*100)</f>
        <v>-7.1000000000342151E-2</v>
      </c>
      <c r="Q34" s="132">
        <f t="shared" si="2"/>
        <v>-7.1000000000342151E-2</v>
      </c>
      <c r="R34" s="133" t="str">
        <v>EUR1YFRA11X23F=</v>
      </c>
      <c r="S34" s="132">
        <f>IF(R34="","",'1Y Pricing'!$I34*100)</f>
        <v>7.899999999962512E-2</v>
      </c>
      <c r="T34" s="132">
        <f t="shared" si="3"/>
        <v>7.899999999962512E-2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>
        <f>IF($D34=" ","",ROUND(ABS(_xll.RtGet(SourceAlias,$L34,BID)-M34),4))</f>
        <v>4.4180000000000001</v>
      </c>
      <c r="AB34" s="164">
        <f>IF($D34=" ","",ROUND(ABS(_xll.RtGet(SourceAlias,$L34,ASK)-N34),4))</f>
        <v>4.4180000000000001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03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-0.18600000000135175</v>
      </c>
      <c r="N35" s="132">
        <f t="shared" si="1"/>
        <v>-0.18600000000135175</v>
      </c>
      <c r="O35" s="133" t="str">
        <v>EUR6MFRA12X18F=</v>
      </c>
      <c r="P35" s="132">
        <f>IF(O35="","",'6M Pricing'!$I35*100)</f>
        <v>-6.6000000004986986E-2</v>
      </c>
      <c r="Q35" s="132">
        <f t="shared" si="2"/>
        <v>-6.6000000004986986E-2</v>
      </c>
      <c r="R35" s="133" t="str">
        <v>EUR1YFRA12X24F=</v>
      </c>
      <c r="S35" s="132">
        <f>IF(R35="","",'1Y Pricing'!$I35*100)</f>
        <v>8.6999999999984132E-2</v>
      </c>
      <c r="T35" s="132">
        <f t="shared" si="3"/>
        <v>8.6999999999984132E-2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>
        <f>IF($D35=" ","",ROUND(ABS(_xll.RtGet(SourceAlias,$L35,BID)-M35),4))</f>
        <v>4.4160000000000004</v>
      </c>
      <c r="AB35" s="164">
        <f>IF($D35=" ","",ROUND(ABS(_xll.RtGet(SourceAlias,$L35,ASK)-N35),4))</f>
        <v>4.4160000000000004</v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03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-5.8999999934342649E-2</v>
      </c>
      <c r="Q36" s="132">
        <f t="shared" si="2"/>
        <v>-5.8999999934342649E-2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03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-5.1000000000371644E-2</v>
      </c>
      <c r="Q37" s="132">
        <f t="shared" si="2"/>
        <v>-5.1000000000371644E-2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03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-4.200000000463254E-2</v>
      </c>
      <c r="Q38" s="132">
        <f t="shared" si="2"/>
        <v>-4.200000000463254E-2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03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-3.0000000006721046E-2</v>
      </c>
      <c r="Q39" s="132">
        <f t="shared" si="2"/>
        <v>-3.0000000006721046E-2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03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-1.9000000351630256E-2</v>
      </c>
      <c r="Q40" s="132">
        <f t="shared" si="2"/>
        <v>-1.9000000351630256E-2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03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-7.0000000079018694E-3</v>
      </c>
      <c r="Q41" s="132">
        <f t="shared" si="2"/>
        <v>-7.0000000079018694E-3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03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03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03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03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03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04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9.7248660469418199E-2</v>
      </c>
      <c r="Q47" s="135">
        <f t="shared" si="2"/>
        <v>9.7248660469418199E-2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2.9999999999999997E-4</v>
      </c>
      <c r="AD47" s="166">
        <f>IF($E47=" ","",ROUND(ABS(_xll.RtGet(SourceAlias,$O47,ASK)-Q47),4))</f>
        <v>2.9999999999999997E-4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02" t="s">
        <v>198</v>
      </c>
      <c r="B48" s="56" t="str">
        <f t="array" ref="B48:B59">'3M Pricing'!D48:D59</f>
        <v>H6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EUR3MFUTH6</v>
      </c>
      <c r="M48" s="132">
        <f>IF(L48="","",'3M Pricing'!$I48)</f>
        <v>100.16144334099042</v>
      </c>
      <c r="N48" s="132">
        <f t="shared" si="1"/>
        <v>100.16144334099042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>
        <f>IF($D48=" ","",ROUND(ABS(_xll.RtGet(SourceAlias,$L48,BID)-M48),4))</f>
        <v>1.1000000000000001E-3</v>
      </c>
      <c r="AB48" s="164">
        <f>IF($D48=" ","",ROUND(ABS(_xll.RtGet(SourceAlias,$L48,ASK)-N48),4))</f>
        <v>1.1000000000000001E-3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03"/>
      <c r="B49" s="56" t="str">
        <v>M6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EUR3MFUTM6</v>
      </c>
      <c r="M49" s="132">
        <f>IF(L49="","",'3M Pricing'!$I49)</f>
        <v>100.18487257851444</v>
      </c>
      <c r="N49" s="132">
        <f t="shared" si="1"/>
        <v>100.18487257851444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>
        <f>IF($D49=" ","",ROUND(ABS(_xll.RtGet(SourceAlias,$L49,BID)-M49),4))</f>
        <v>2.3999999999999998E-3</v>
      </c>
      <c r="AB49" s="164">
        <f>IF($D49=" ","",ROUND(ABS(_xll.RtGet(SourceAlias,$L49,ASK)-N49),4))</f>
        <v>2.3999999999999998E-3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03"/>
      <c r="B50" s="56" t="str">
        <v>U6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EUR3MFUTU6</v>
      </c>
      <c r="M50" s="132">
        <f>IF(L50="","",'3M Pricing'!$I50)</f>
        <v>100.19200000000129</v>
      </c>
      <c r="N50" s="132">
        <f t="shared" si="1"/>
        <v>100.19200000000129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>
        <f>IF($D50=" ","",ROUND(ABS(_xll.RtGet(SourceAlias,$L50,BID)-M50),4))</f>
        <v>5.0000000000000001E-4</v>
      </c>
      <c r="AB50" s="164">
        <f>IF($D50=" ","",ROUND(ABS(_xll.RtGet(SourceAlias,$L50,ASK)-N50),4))</f>
        <v>5.0000000000000001E-4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03"/>
      <c r="B51" s="56" t="str">
        <v>Z6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EUR3MFUTZ6</v>
      </c>
      <c r="M51" s="132">
        <f>IF(L51="","",'3M Pricing'!$I51)</f>
        <v>100.18600000000136</v>
      </c>
      <c r="N51" s="132">
        <f t="shared" si="1"/>
        <v>100.18600000000136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>
        <f>IF($D51=" ","",ROUND(ABS(_xll.RtGet(SourceAlias,$L51,BID)-M51),4))</f>
        <v>1.5E-3</v>
      </c>
      <c r="AB51" s="164">
        <f>IF($D51=" ","",ROUND(ABS(_xll.RtGet(SourceAlias,$L51,ASK)-N51),4))</f>
        <v>1.5E-3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03"/>
      <c r="B52" s="56" t="str">
        <v>H7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EUR3MFUTH7</v>
      </c>
      <c r="M52" s="132">
        <f>IF(L52="","",'3M Pricing'!$I52)</f>
        <v>100.16749999998906</v>
      </c>
      <c r="N52" s="132">
        <f t="shared" si="1"/>
        <v>100.16749999998906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>
        <f>IF($D52=" ","",ROUND(ABS(_xll.RtGet(SourceAlias,$L52,BID)-M52),4))</f>
        <v>0</v>
      </c>
      <c r="AB52" s="164">
        <f>IF($D52=" ","",ROUND(ABS(_xll.RtGet(SourceAlias,$L52,ASK)-N52),4))</f>
        <v>0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03"/>
      <c r="B53" s="56" t="str">
        <v>M7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EUR3MFUTM7</v>
      </c>
      <c r="M53" s="132">
        <f>IF(L53="","",'3M Pricing'!$I53)</f>
        <v>100.13749999965731</v>
      </c>
      <c r="N53" s="132">
        <f t="shared" si="1"/>
        <v>100.13749999965731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>
        <f>IF($D53=" ","",ROUND(ABS(_xll.RtGet(SourceAlias,$L53,BID)-M53),4))</f>
        <v>0</v>
      </c>
      <c r="AB53" s="164">
        <f>IF($D53=" ","",ROUND(ABS(_xll.RtGet(SourceAlias,$L53,ASK)-N53),4))</f>
        <v>0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03"/>
      <c r="B54" s="56" t="str">
        <v>U7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EUR3MFUTU7</v>
      </c>
      <c r="M54" s="132">
        <f>IF(L54="","",'3M Pricing'!$I54)</f>
        <v>100.1024999997246</v>
      </c>
      <c r="N54" s="132">
        <f t="shared" si="1"/>
        <v>100.1024999997246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>
        <f>IF($D54=" ","",ROUND(ABS(_xll.RtGet(SourceAlias,$L54,BID)-M54),4))</f>
        <v>0</v>
      </c>
      <c r="AB54" s="164">
        <f>IF($D54=" ","",ROUND(ABS(_xll.RtGet(SourceAlias,$L54,ASK)-N54),4))</f>
        <v>0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03"/>
      <c r="B55" s="56" t="str">
        <v>Z7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EUR3MFUTZ7</v>
      </c>
      <c r="M55" s="132">
        <f>IF(L55="","",'3M Pricing'!$I55)</f>
        <v>100.0524999999966</v>
      </c>
      <c r="N55" s="132">
        <f t="shared" si="1"/>
        <v>100.0524999999966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>
        <f>IF($D55=" ","",ROUND(ABS(_xll.RtGet(SourceAlias,$L55,BID)-M55),4))</f>
        <v>0</v>
      </c>
      <c r="AB55" s="164">
        <f>IF($D55=" ","",ROUND(ABS(_xll.RtGet(SourceAlias,$L55,ASK)-N55),4))</f>
        <v>0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03"/>
      <c r="B56" s="56" t="str">
        <v>H8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EUR3MFUTH8</v>
      </c>
      <c r="M56" s="132">
        <f>IF(L56="","",'3M Pricing'!$I56)</f>
        <v>99.99086118627622</v>
      </c>
      <c r="N56" s="132">
        <f t="shared" si="1"/>
        <v>99.99086118627622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>
        <f>IF($D56=" ","",ROUND(ABS(_xll.RtGet(SourceAlias,$L56,BID)-M56),4))</f>
        <v>2.9999999999999997E-4</v>
      </c>
      <c r="AB56" s="164">
        <f>IF($D56=" ","",ROUND(ABS(_xll.RtGet(SourceAlias,$L56,ASK)-N56),4))</f>
        <v>2.9999999999999997E-4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03"/>
      <c r="B57" s="56" t="str">
        <v>M8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EUR3MFUTM8</v>
      </c>
      <c r="M57" s="132">
        <f>IF(L57="","",'3M Pricing'!$I57)</f>
        <v>99.920552733410773</v>
      </c>
      <c r="N57" s="132">
        <f t="shared" si="1"/>
        <v>99.920552733410773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>
        <f>IF($D57=" ","",ROUND(ABS(_xll.RtGet(SourceAlias,$L57,BID)-M57),4))</f>
        <v>5.0000000000000001E-4</v>
      </c>
      <c r="AB57" s="164">
        <f>IF($D57=" ","",ROUND(ABS(_xll.RtGet(SourceAlias,$L57,ASK)-N57),4))</f>
        <v>5.0000000000000001E-4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03"/>
      <c r="B58" s="56" t="str">
        <v>U8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EUR3MFUTU8</v>
      </c>
      <c r="M58" s="132">
        <f>IF(L58="","",'3M Pricing'!$I58)</f>
        <v>99.8419184609198</v>
      </c>
      <c r="N58" s="132">
        <f t="shared" si="1"/>
        <v>99.8419184609198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>
        <f>IF($D58=" ","",ROUND(ABS(_xll.RtGet(SourceAlias,$L58,BID)-M58),4))</f>
        <v>5.0000000000000001E-4</v>
      </c>
      <c r="AB58" s="164">
        <f>IF($D58=" ","",ROUND(ABS(_xll.RtGet(SourceAlias,$L58,ASK)-N58),4))</f>
        <v>5.0000000000000001E-4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03"/>
      <c r="B59" s="56" t="str">
        <v>Z8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05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-0.2319999999905572</v>
      </c>
      <c r="W60" s="129">
        <f t="shared" si="4"/>
        <v>-0.2319999999905572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>
        <f>IF($G60=" ","",ROUND(ABS(_xll.RtGet(SourceAlias,$U60,BID)-V60),4))</f>
        <v>0</v>
      </c>
      <c r="AH60" s="163">
        <f>IF($G60=" ","",ROUND(ABS(_xll.RtGet(SourceAlias,$U60,ASK)-W60),4))</f>
        <v>0</v>
      </c>
    </row>
    <row r="61" spans="1:34" x14ac:dyDescent="0.2">
      <c r="A61" s="206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-0.20599999999986501</v>
      </c>
      <c r="W61" s="132">
        <f t="shared" si="4"/>
        <v>-0.20599999999986501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06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-0.21300000000027247</v>
      </c>
      <c r="W62" s="132">
        <f t="shared" si="4"/>
        <v>-0.21300000000027247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>
        <f>IF($G62=" ","",ROUND(ABS(_xll.RtGet(SourceAlias,$U62,BID)-V62),4))</f>
        <v>0</v>
      </c>
      <c r="AH62" s="164">
        <f>IF($G62=" ","",ROUND(ABS(_xll.RtGet(SourceAlias,$U62,ASK)-W62),4))</f>
        <v>0</v>
      </c>
    </row>
    <row r="63" spans="1:34" x14ac:dyDescent="0.2">
      <c r="A63" s="206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-0.19800000000000001</v>
      </c>
      <c r="K63" s="132">
        <f t="shared" si="0"/>
        <v>-0.19800000000000001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-0.21800000000008735</v>
      </c>
      <c r="W63" s="132">
        <f t="shared" si="4"/>
        <v>-0.21800000000008735</v>
      </c>
      <c r="Y63" s="164">
        <f>IF($C63=" ","",ROUND(ABS(_xll.RtGet(SourceAlias,$I63,BID)-J63),4))</f>
        <v>0</v>
      </c>
      <c r="Z63" s="164">
        <f>IF($C63=" ","",ROUND(ABS(_xll.RtGet(SourceAlias,$I63,ASK)-K63),4))</f>
        <v>0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>
        <f>IF($G63=" ","",ROUND(ABS(_xll.RtGet(SourceAlias,$U63,BID)-V63),4))</f>
        <v>0</v>
      </c>
      <c r="AH63" s="164">
        <f>IF($G63=" ","",ROUND(ABS(_xll.RtGet(SourceAlias,$U63,ASK)-W63),4))</f>
        <v>0</v>
      </c>
    </row>
    <row r="64" spans="1:34" x14ac:dyDescent="0.2">
      <c r="A64" s="206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-0.21000000000375624</v>
      </c>
      <c r="K64" s="132">
        <f t="shared" si="0"/>
        <v>-0.21000000000375624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-0.22700000000013587</v>
      </c>
      <c r="W64" s="132">
        <f t="shared" si="4"/>
        <v>-0.22700000000013587</v>
      </c>
      <c r="Y64" s="164">
        <f>IF($C64=" ","",ROUND(ABS(_xll.RtGet(SourceAlias,$I64,BID)-J64),4))</f>
        <v>0</v>
      </c>
      <c r="Z64" s="164">
        <f>IF($C64=" ","",ROUND(ABS(_xll.RtGet(SourceAlias,$I64,ASK)-K64),4))</f>
        <v>0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06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-0.21700000000009714</v>
      </c>
      <c r="K65" s="132">
        <f t="shared" si="0"/>
        <v>-0.21700000000009714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-0.23150774215579908</v>
      </c>
      <c r="W65" s="132">
        <f t="shared" si="4"/>
        <v>-0.23150774215579908</v>
      </c>
      <c r="Y65" s="164">
        <f>IF($C65=" ","",ROUND(ABS(_xll.RtGet(SourceAlias,$I65,BID)-J65),4))</f>
        <v>0</v>
      </c>
      <c r="Z65" s="164">
        <f>IF($C65=" ","",ROUND(ABS(_xll.RtGet(SourceAlias,$I65,ASK)-K65),4))</f>
        <v>0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1E-4</v>
      </c>
      <c r="AH65" s="164">
        <f>IF($G65=" ","",ROUND(ABS(_xll.RtGet(SourceAlias,$U65,ASK)-W65),4))</f>
        <v>1E-4</v>
      </c>
    </row>
    <row r="66" spans="1:34" x14ac:dyDescent="0.2">
      <c r="A66" s="206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-0.22500000000080464</v>
      </c>
      <c r="K66" s="132">
        <f t="shared" si="0"/>
        <v>-0.22500000000080464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-0.23989469717255835</v>
      </c>
      <c r="W66" s="132">
        <f t="shared" si="4"/>
        <v>-0.23989469717255835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1E-4</v>
      </c>
      <c r="AH66" s="164">
        <f>IF($G66=" ","",ROUND(ABS(_xll.RtGet(SourceAlias,$U66,ASK)-W66),4))</f>
        <v>1E-4</v>
      </c>
    </row>
    <row r="67" spans="1:34" x14ac:dyDescent="0.2">
      <c r="A67" s="206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-0.23099999999084989</v>
      </c>
      <c r="K67" s="132">
        <f t="shared" si="0"/>
        <v>-0.23099999999084989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-0.24584078447473992</v>
      </c>
      <c r="W67" s="132">
        <f t="shared" si="4"/>
        <v>-0.24584078447473992</v>
      </c>
      <c r="Y67" s="164">
        <f>IF($C67=" ","",ROUND(ABS(_xll.RtGet(SourceAlias,$I67,BID)-J67),4))</f>
        <v>0</v>
      </c>
      <c r="Z67" s="164">
        <f>IF($C67=" ","",ROUND(ABS(_xll.RtGet(SourceAlias,$I67,ASK)-K67),4))</f>
        <v>0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1E-4</v>
      </c>
      <c r="AH67" s="164">
        <f>IF($G67=" ","",ROUND(ABS(_xll.RtGet(SourceAlias,$U67,ASK)-W67),4))</f>
        <v>1E-4</v>
      </c>
    </row>
    <row r="68" spans="1:34" x14ac:dyDescent="0.2">
      <c r="A68" s="206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-0.23500000003721738</v>
      </c>
      <c r="K68" s="132">
        <f t="shared" si="0"/>
        <v>-0.23500000003721738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-0.25017447349104249</v>
      </c>
      <c r="W68" s="132">
        <f t="shared" si="4"/>
        <v>-0.25017447349104249</v>
      </c>
      <c r="Y68" s="164">
        <f>IF($C68=" ","",ROUND(ABS(_xll.RtGet(SourceAlias,$I68,BID)-J68),4))</f>
        <v>0</v>
      </c>
      <c r="Z68" s="164">
        <f>IF($C68=" ","",ROUND(ABS(_xll.RtGet(SourceAlias,$I68,ASK)-K68),4))</f>
        <v>0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06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-0.23999999999997185</v>
      </c>
      <c r="K69" s="132">
        <f t="shared" si="0"/>
        <v>-0.23999999999997185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-0.2553132351217941</v>
      </c>
      <c r="W69" s="132">
        <f t="shared" si="4"/>
        <v>-0.2553132351217941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06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-0.2439999999999741</v>
      </c>
      <c r="K70" s="132">
        <f t="shared" si="0"/>
        <v>-0.2439999999999741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-0.26002963477227548</v>
      </c>
      <c r="W70" s="132">
        <f t="shared" si="4"/>
        <v>-0.26002963477227548</v>
      </c>
      <c r="Y70" s="164">
        <f>IF($C70=" ","",ROUND(ABS(_xll.RtGet(SourceAlias,$I70,BID)-J70),4))</f>
        <v>0</v>
      </c>
      <c r="Z70" s="164">
        <f>IF($C70=" ","",ROUND(ABS(_xll.RtGet(SourceAlias,$I70,ASK)-K70),4))</f>
        <v>0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06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-0.24800000000001463</v>
      </c>
      <c r="K71" s="132">
        <f t="shared" ref="K71:K130" si="5">J71</f>
        <v>-0.24800000000001463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-0.26376586749383174</v>
      </c>
      <c r="W71" s="132">
        <f t="shared" ref="W71:W130" si="9">V71</f>
        <v>-0.26376586749383174</v>
      </c>
      <c r="Y71" s="164">
        <f>IF($C71=" ","",ROUND(ABS(_xll.RtGet(SourceAlias,$I71,BID)-J71),4))</f>
        <v>0</v>
      </c>
      <c r="Z71" s="164">
        <f>IF($C71=" ","",ROUND(ABS(_xll.RtGet(SourceAlias,$I71,ASK)-K71),4))</f>
        <v>0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06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-0.2509999999599819</v>
      </c>
      <c r="K72" s="132">
        <f t="shared" si="5"/>
        <v>-0.2509999999599819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-0.26720304996384586</v>
      </c>
      <c r="W72" s="132">
        <f t="shared" si="9"/>
        <v>-0.26720304996384586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06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-0.25399999999980161</v>
      </c>
      <c r="K73" s="132">
        <f t="shared" si="5"/>
        <v>-0.25399999999980161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-0.27013629157184621</v>
      </c>
      <c r="W73" s="132">
        <f t="shared" si="9"/>
        <v>-0.27013629157184621</v>
      </c>
      <c r="Y73" s="164">
        <f>IF($C73=" ","",ROUND(ABS(_xll.RtGet(SourceAlias,$I73,BID)-J73),4))</f>
        <v>0</v>
      </c>
      <c r="Z73" s="164">
        <f>IF($C73=" ","",ROUND(ABS(_xll.RtGet(SourceAlias,$I73,ASK)-K73),4))</f>
        <v>0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06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-0.25600000000028694</v>
      </c>
      <c r="K74" s="135">
        <f t="shared" si="5"/>
        <v>-0.25600000000028694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>
        <f>IF($C74=" ","",ROUND(ABS(_xll.RtGet(SourceAlias,$I74,BID)-J74),4))</f>
        <v>0</v>
      </c>
      <c r="Z74" s="166">
        <f>IF($C74=" ","",ROUND(ABS(_xll.RtGet(SourceAlias,$I74,ASK)-K74),4))</f>
        <v>0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06"/>
      <c r="B75" s="56" t="s">
        <v>23</v>
      </c>
      <c r="C75" s="96" t="s">
        <v>48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/>
      </c>
      <c r="P75" s="129" t="str">
        <f>IF(O75="","",'6M Pricing'!$I75*100)</f>
        <v/>
      </c>
      <c r="Q75" s="129" t="str">
        <f t="shared" si="7"/>
        <v/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-0.27215876397059946</v>
      </c>
      <c r="W75" s="129">
        <f t="shared" si="9"/>
        <v>-0.27215876397059946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 t="str">
        <f>IF($E75=" ","",ROUND(ABS(_xll.RtGet(SourceAlias,$O75,BID)-P75),4))</f>
        <v/>
      </c>
      <c r="AD75" s="163" t="str">
        <f>IF($E75=" ","",ROUND(ABS(_xll.RtGet(SourceAlias,$O75,ASK)-Q75),4))</f>
        <v/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>
        <f>IF($G75=" ","",ROUND(ABS(_xll.RtGet(SourceAlias,$U75,BID)-V75),4))</f>
        <v>0</v>
      </c>
      <c r="AH75" s="163">
        <f>IF($G75=" ","",ROUND(ABS(_xll.RtGet(SourceAlias,$U75,ASK)-W75),4))</f>
        <v>0</v>
      </c>
    </row>
    <row r="76" spans="1:34" x14ac:dyDescent="0.2">
      <c r="A76" s="206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-0.27314097264632492</v>
      </c>
      <c r="W76" s="132">
        <f t="shared" si="9"/>
        <v>-0.27314097264632492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>
        <f>IF($G76=" ","",ROUND(ABS(_xll.RtGet(SourceAlias,$U76,BID)-V76),4))</f>
        <v>0</v>
      </c>
      <c r="AH76" s="164">
        <f>IF($G76=" ","",ROUND(ABS(_xll.RtGet(SourceAlias,$U76,ASK)-W76),4))</f>
        <v>0</v>
      </c>
    </row>
    <row r="77" spans="1:34" x14ac:dyDescent="0.2">
      <c r="A77" s="206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-0.274651353233898</v>
      </c>
      <c r="W77" s="132">
        <f t="shared" si="9"/>
        <v>-0.274651353233898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>
        <f>IF($G77=" ","",ROUND(ABS(_xll.RtGet(SourceAlias,$U77,BID)-V77),4))</f>
        <v>0</v>
      </c>
      <c r="AH77" s="164">
        <f>IF($G77=" ","",ROUND(ABS(_xll.RtGet(SourceAlias,$U77,ASK)-W77),4))</f>
        <v>0</v>
      </c>
    </row>
    <row r="78" spans="1:34" x14ac:dyDescent="0.2">
      <c r="A78" s="206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-0.26307860465676003</v>
      </c>
      <c r="K78" s="132">
        <f t="shared" si="5"/>
        <v>-0.26307860465676003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-0.27599999999597702</v>
      </c>
      <c r="W78" s="132">
        <f t="shared" si="9"/>
        <v>-0.27599999999597702</v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>
        <f>IF($G78=" ","",ROUND(ABS(_xll.RtGet(SourceAlias,$U78,BID)-V78),4))</f>
        <v>0</v>
      </c>
      <c r="AH78" s="164">
        <f>IF($G78=" ","",ROUND(ABS(_xll.RtGet(SourceAlias,$U78,ASK)-W78),4))</f>
        <v>0</v>
      </c>
    </row>
    <row r="79" spans="1:34" x14ac:dyDescent="0.2">
      <c r="A79" s="206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-0.27696061361506935</v>
      </c>
      <c r="W79" s="132">
        <f t="shared" si="9"/>
        <v>-0.27696061361506935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>
        <f>IF($G79=" ","",ROUND(ABS(_xll.RtGet(SourceAlias,$U79,BID)-V79),4))</f>
        <v>0</v>
      </c>
      <c r="AH79" s="164">
        <f>IF($G79=" ","",ROUND(ABS(_xll.RtGet(SourceAlias,$U79,ASK)-W79),4))</f>
        <v>0</v>
      </c>
    </row>
    <row r="80" spans="1:34" x14ac:dyDescent="0.2">
      <c r="A80" s="206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-0.27728696883655179</v>
      </c>
      <c r="W80" s="132">
        <f t="shared" si="9"/>
        <v>-0.27728696883655179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>
        <f>IF($G80=" ","",ROUND(ABS(_xll.RtGet(SourceAlias,$U80,BID)-V80),4))</f>
        <v>0</v>
      </c>
      <c r="AH80" s="164">
        <f>IF($G80=" ","",ROUND(ABS(_xll.RtGet(SourceAlias,$U80,ASK)-W80),4))</f>
        <v>0</v>
      </c>
    </row>
    <row r="81" spans="1:34" x14ac:dyDescent="0.2">
      <c r="A81" s="206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-0.26397562026184307</v>
      </c>
      <c r="K81" s="132">
        <f t="shared" si="5"/>
        <v>-0.26397562026184307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-0.27700000001056901</v>
      </c>
      <c r="W81" s="132">
        <f t="shared" si="9"/>
        <v>-0.27700000001056901</v>
      </c>
      <c r="Y81" s="164">
        <f>IF($C81=" ","",ROUND(ABS(_xll.RtGet(SourceAlias,$I81,BID)-J81),4))</f>
        <v>0</v>
      </c>
      <c r="Z81" s="164">
        <f>IF($C81=" ","",ROUND(ABS(_xll.RtGet(SourceAlias,$I81,ASK)-K81),4))</f>
        <v>0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>
        <f>IF($G81=" ","",ROUND(ABS(_xll.RtGet(SourceAlias,$U81,BID)-V81),4))</f>
        <v>0</v>
      </c>
      <c r="AH81" s="164">
        <f>IF($G81=" ","",ROUND(ABS(_xll.RtGet(SourceAlias,$U81,ASK)-W81),4))</f>
        <v>0</v>
      </c>
    </row>
    <row r="82" spans="1:34" x14ac:dyDescent="0.2">
      <c r="A82" s="206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-0.27614392819443667</v>
      </c>
      <c r="W82" s="132">
        <f t="shared" si="9"/>
        <v>-0.27614392819443667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>
        <f>IF($G82=" ","",ROUND(ABS(_xll.RtGet(SourceAlias,$U82,BID)-V82),4))</f>
        <v>0</v>
      </c>
      <c r="AH82" s="164">
        <f>IF($G82=" ","",ROUND(ABS(_xll.RtGet(SourceAlias,$U82,ASK)-W82),4))</f>
        <v>0</v>
      </c>
    </row>
    <row r="83" spans="1:34" x14ac:dyDescent="0.2">
      <c r="A83" s="206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-0.27476289372702845</v>
      </c>
      <c r="W83" s="132">
        <f t="shared" si="9"/>
        <v>-0.27476289372702845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>
        <f>IF($G83=" ","",ROUND(ABS(_xll.RtGet(SourceAlias,$U83,BID)-V83),4))</f>
        <v>0</v>
      </c>
      <c r="AH83" s="164">
        <f>IF($G83=" ","",ROUND(ABS(_xll.RtGet(SourceAlias,$U83,ASK)-W83),4))</f>
        <v>0</v>
      </c>
    </row>
    <row r="84" spans="1:34" x14ac:dyDescent="0.2">
      <c r="A84" s="206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-0.26139372754199031</v>
      </c>
      <c r="K84" s="132">
        <f t="shared" si="5"/>
        <v>-0.26139372754199031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-0.27300000004368047</v>
      </c>
      <c r="W84" s="132">
        <f t="shared" si="9"/>
        <v>-0.27300000004368047</v>
      </c>
      <c r="Y84" s="164">
        <f>IF($C84=" ","",ROUND(ABS(_xll.RtGet(SourceAlias,$I84,BID)-J84),4))</f>
        <v>0</v>
      </c>
      <c r="Z84" s="164">
        <f>IF($C84=" ","",ROUND(ABS(_xll.RtGet(SourceAlias,$I84,ASK)-K84),4))</f>
        <v>0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>
        <f>IF($G84=" ","",ROUND(ABS(_xll.RtGet(SourceAlias,$U84,BID)-V84),4))</f>
        <v>0</v>
      </c>
      <c r="AH84" s="164">
        <f>IF($G84=" ","",ROUND(ABS(_xll.RtGet(SourceAlias,$U84,ASK)-W84),4))</f>
        <v>0</v>
      </c>
    </row>
    <row r="85" spans="1:34" x14ac:dyDescent="0.2">
      <c r="A85" s="206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-0.2708776118277863</v>
      </c>
      <c r="W85" s="132">
        <f t="shared" si="9"/>
        <v>-0.2708776118277863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>
        <f>IF($G85=" ","",ROUND(ABS(_xll.RtGet(SourceAlias,$U85,BID)-V85),4))</f>
        <v>0</v>
      </c>
      <c r="AH85" s="164">
        <f>IF($G85=" ","",ROUND(ABS(_xll.RtGet(SourceAlias,$U85,ASK)-W85),4))</f>
        <v>0</v>
      </c>
    </row>
    <row r="86" spans="1:34" x14ac:dyDescent="0.2">
      <c r="A86" s="206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-0.26865658192056857</v>
      </c>
      <c r="W86" s="132">
        <f t="shared" si="9"/>
        <v>-0.26865658192056857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>
        <f>IF($G86=" ","",ROUND(ABS(_xll.RtGet(SourceAlias,$U86,BID)-V86),4))</f>
        <v>0</v>
      </c>
      <c r="AH86" s="164">
        <f>IF($G86=" ","",ROUND(ABS(_xll.RtGet(SourceAlias,$U86,ASK)-W86),4))</f>
        <v>0</v>
      </c>
    </row>
    <row r="87" spans="1:34" x14ac:dyDescent="0.2">
      <c r="A87" s="206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">
        <v>48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-0.25499999993040617</v>
      </c>
      <c r="K87" s="132">
        <f t="shared" si="5"/>
        <v>-0.25499999993040617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/>
      </c>
      <c r="P87" s="132" t="str">
        <f>IF(O87="","",'6M Pricing'!$I87*100)</f>
        <v/>
      </c>
      <c r="Q87" s="132" t="str">
        <f t="shared" si="7"/>
        <v/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-0.26599999999087481</v>
      </c>
      <c r="W87" s="132">
        <f t="shared" si="9"/>
        <v>-0.26599999999087481</v>
      </c>
      <c r="Y87" s="164">
        <f>IF($C87=" ","",ROUND(ABS(_xll.RtGet(SourceAlias,$I87,BID)-J87),4))</f>
        <v>0</v>
      </c>
      <c r="Z87" s="164">
        <f>IF($C87=" ","",ROUND(ABS(_xll.RtGet(SourceAlias,$I87,ASK)-K87),4))</f>
        <v>0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 t="str">
        <f>IF($E87=" ","",ROUND(ABS(_xll.RtGet(SourceAlias,$O87,BID)-P87),4))</f>
        <v/>
      </c>
      <c r="AD87" s="164" t="str">
        <f>IF($E87=" ","",ROUND(ABS(_xll.RtGet(SourceAlias,$O87,ASK)-Q87),4))</f>
        <v/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>
        <f>IF($G87=" ","",ROUND(ABS(_xll.RtGet(SourceAlias,$U87,BID)-V87),4))</f>
        <v>0</v>
      </c>
      <c r="AH87" s="164">
        <f>IF($G87=" ","",ROUND(ABS(_xll.RtGet(SourceAlias,$U87,ASK)-W87),4))</f>
        <v>0</v>
      </c>
    </row>
    <row r="88" spans="1:34" x14ac:dyDescent="0.2">
      <c r="A88" s="206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-0.24507680230636095</v>
      </c>
      <c r="K88" s="132">
        <f t="shared" si="5"/>
        <v>-0.24507680230636095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>
        <f>IF($C88=" ","",ROUND(ABS(_xll.RtGet(SourceAlias,$I88,BID)-J88),4))</f>
        <v>0</v>
      </c>
      <c r="Z88" s="164">
        <f>IF($C88=" ","",ROUND(ABS(_xll.RtGet(SourceAlias,$I88,ASK)-K88),4))</f>
        <v>0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06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-0.23201383269027884</v>
      </c>
      <c r="K89" s="132">
        <f t="shared" si="5"/>
        <v>-0.23201383269027884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>
        <f>IF($C89=" ","",ROUND(ABS(_xll.RtGet(SourceAlias,$I89,BID)-J89),4))</f>
        <v>0</v>
      </c>
      <c r="Z89" s="164">
        <f>IF($C89=" ","",ROUND(ABS(_xll.RtGet(SourceAlias,$I89,ASK)-K89),4))</f>
        <v>0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06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-0.21529847381648171</v>
      </c>
      <c r="K90" s="132">
        <f t="shared" si="5"/>
        <v>-0.21529847381648171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>
        <f>IF($C90=" ","",ROUND(ABS(_xll.RtGet(SourceAlias,$I90,BID)-J90),4))</f>
        <v>0</v>
      </c>
      <c r="Z90" s="164">
        <f>IF($C90=" ","",ROUND(ABS(_xll.RtGet(SourceAlias,$I90,ASK)-K90),4))</f>
        <v>0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06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-0.19500000007098761</v>
      </c>
      <c r="K91" s="136">
        <f t="shared" si="5"/>
        <v>-0.19500000007098761</v>
      </c>
      <c r="L91" s="131" t="str">
        <v>EUR3MSW3Y=</v>
      </c>
      <c r="M91" s="136">
        <f>IF(L91="","",'3M Pricing'!$I91*100)</f>
        <v>-9.0000000014162015E-2</v>
      </c>
      <c r="N91" s="132">
        <f t="shared" si="6"/>
        <v>-9.0000000014162015E-2</v>
      </c>
      <c r="O91" s="131" t="str">
        <v>EUR6MSW3Y=</v>
      </c>
      <c r="P91" s="132">
        <f>IF(O91="","",'6M Pricing'!$I91*100)</f>
        <v>2.5999999968307819E-2</v>
      </c>
      <c r="Q91" s="132">
        <f t="shared" si="7"/>
        <v>2.5999999968307819E-2</v>
      </c>
      <c r="R91" s="131" t="str">
        <v>EUR1YSW3Y=</v>
      </c>
      <c r="S91" s="132">
        <f>IF(R91="","",'1Y Pricing'!$I91*100)</f>
        <v>0.1509999999304002</v>
      </c>
      <c r="T91" s="132">
        <f t="shared" si="8"/>
        <v>0.1509999999304002</v>
      </c>
      <c r="U91" s="131" t="str">
        <v>EURONOIS3Y=</v>
      </c>
      <c r="V91" s="136">
        <f>IF(U91="","",'ON Pricing'!$I91*100)</f>
        <v>-0.20199999999564641</v>
      </c>
      <c r="W91" s="136">
        <f t="shared" si="9"/>
        <v>-0.20199999999564641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06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-8.4000000000252303E-2</v>
      </c>
      <c r="K92" s="136">
        <f t="shared" si="5"/>
        <v>-8.4000000000252303E-2</v>
      </c>
      <c r="L92" s="131" t="str">
        <v>EUR3MSW4Y=</v>
      </c>
      <c r="M92" s="136">
        <f>IF(L92="","",'3M Pricing'!$I92*100)</f>
        <v>2.8999999999468205E-2</v>
      </c>
      <c r="N92" s="132">
        <f t="shared" si="6"/>
        <v>2.8999999999468205E-2</v>
      </c>
      <c r="O92" s="131" t="str">
        <v>EUR6MSW4Y=</v>
      </c>
      <c r="P92" s="132">
        <f>IF(O92="","",'6M Pricing'!$I92*100)</f>
        <v>0.14899999998297681</v>
      </c>
      <c r="Q92" s="132">
        <f t="shared" si="7"/>
        <v>0.14899999998297681</v>
      </c>
      <c r="R92" s="131" t="str">
        <v>EUR1YSW4Y=</v>
      </c>
      <c r="S92" s="132">
        <f>IF(R92="","",'1Y Pricing'!$I92*100)</f>
        <v>0.27499999990191454</v>
      </c>
      <c r="T92" s="132">
        <f t="shared" si="8"/>
        <v>0.27499999990191454</v>
      </c>
      <c r="U92" s="131" t="str">
        <v>EURONOIS4Y=</v>
      </c>
      <c r="V92" s="136">
        <f>IF(U92="","",'ON Pricing'!$I92*100)</f>
        <v>-9.0000000047683257E-2</v>
      </c>
      <c r="W92" s="136">
        <f t="shared" si="9"/>
        <v>-9.0000000047683257E-2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06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4.8999999999562803E-2</v>
      </c>
      <c r="K93" s="136">
        <f t="shared" si="5"/>
        <v>4.8999999999562803E-2</v>
      </c>
      <c r="L93" s="131" t="str">
        <v>EUR3MSW5Y=</v>
      </c>
      <c r="M93" s="136">
        <f>IF(L93="","",'3M Pricing'!$I93*100)</f>
        <v>0.1649999999962824</v>
      </c>
      <c r="N93" s="132">
        <f t="shared" si="6"/>
        <v>0.1649999999962824</v>
      </c>
      <c r="O93" s="131" t="str">
        <v>EUR6MSW5Y=</v>
      </c>
      <c r="P93" s="132">
        <f>IF(O93="","",'6M Pricing'!$I93*100)</f>
        <v>0.28799999995960557</v>
      </c>
      <c r="Q93" s="132">
        <f t="shared" si="7"/>
        <v>0.28799999995960557</v>
      </c>
      <c r="R93" s="131" t="str">
        <v>EUR1YSW5Y=</v>
      </c>
      <c r="S93" s="132">
        <f>IF(R93="","",'1Y Pricing'!$I93*100)</f>
        <v>0.4130000000000012</v>
      </c>
      <c r="T93" s="132">
        <f t="shared" si="8"/>
        <v>0.4130000000000012</v>
      </c>
      <c r="U93" s="131" t="str">
        <v>EURONOIS5Y=</v>
      </c>
      <c r="V93" s="136">
        <f>IF(U93="","",'ON Pricing'!$I93*100)</f>
        <v>4.1999999999986957E-2</v>
      </c>
      <c r="W93" s="136">
        <f t="shared" si="9"/>
        <v>4.1999999999986957E-2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06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0.18799999999370004</v>
      </c>
      <c r="K94" s="136">
        <f t="shared" si="5"/>
        <v>0.18799999999370004</v>
      </c>
      <c r="L94" s="131" t="str">
        <v>EUR3MSW6Y=</v>
      </c>
      <c r="M94" s="136">
        <f>IF(L94="","",'3M Pricing'!$I94*100)</f>
        <v>0.30599999998489297</v>
      </c>
      <c r="N94" s="132">
        <f t="shared" si="6"/>
        <v>0.30599999998489297</v>
      </c>
      <c r="O94" s="131" t="str">
        <v>EUR6MSW6Y=</v>
      </c>
      <c r="P94" s="132">
        <f>IF(O94="","",'6M Pricing'!$I94*100)</f>
        <v>0.42700000000214405</v>
      </c>
      <c r="Q94" s="132">
        <f t="shared" si="7"/>
        <v>0.42700000000214405</v>
      </c>
      <c r="R94" s="131" t="str">
        <v>EUR1YSW6Y=</v>
      </c>
      <c r="S94" s="132">
        <f>IF(R94="","",'1Y Pricing'!$I94*100)</f>
        <v>0.55099999999999971</v>
      </c>
      <c r="T94" s="132">
        <f t="shared" si="8"/>
        <v>0.55099999999999971</v>
      </c>
      <c r="U94" s="131" t="str">
        <v>EURONOIS6Y=</v>
      </c>
      <c r="V94" s="136">
        <f>IF(U94="","",'ON Pricing'!$I94*100)</f>
        <v>0.18099999999998975</v>
      </c>
      <c r="W94" s="136">
        <f t="shared" si="9"/>
        <v>0.18099999999998975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06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0.33099999999732921</v>
      </c>
      <c r="K95" s="136">
        <f t="shared" si="5"/>
        <v>0.33099999999732921</v>
      </c>
      <c r="L95" s="131" t="str">
        <v>EUR3MSW7Y=</v>
      </c>
      <c r="M95" s="136">
        <f>IF(L95="","",'3M Pricing'!$I95*100)</f>
        <v>0.44899999997714191</v>
      </c>
      <c r="N95" s="132">
        <f t="shared" si="6"/>
        <v>0.44899999997714191</v>
      </c>
      <c r="O95" s="131" t="str">
        <v>EUR6MSW7Y=</v>
      </c>
      <c r="P95" s="132">
        <f>IF(O95="","",'6M Pricing'!$I95*100)</f>
        <v>0.56800000001754847</v>
      </c>
      <c r="Q95" s="132">
        <f t="shared" si="7"/>
        <v>0.56800000001754847</v>
      </c>
      <c r="R95" s="131" t="str">
        <v>EUR1YSW7Y=</v>
      </c>
      <c r="S95" s="132">
        <f>IF(R95="","",'1Y Pricing'!$I95*100)</f>
        <v>0.6890000000000015</v>
      </c>
      <c r="T95" s="132">
        <f t="shared" si="8"/>
        <v>0.6890000000000015</v>
      </c>
      <c r="U95" s="131" t="str">
        <v>EURONOIS7Y=</v>
      </c>
      <c r="V95" s="136">
        <f>IF(U95="","",'ON Pricing'!$I95*100)</f>
        <v>0.32499999999997076</v>
      </c>
      <c r="W95" s="136">
        <f t="shared" si="9"/>
        <v>0.32499999999997076</v>
      </c>
      <c r="Y95" s="165">
        <f>IF($C95=" ","",ROUND(ABS(_xll.RtGet(SourceAlias,$I95,BID)-J95),4))</f>
        <v>0</v>
      </c>
      <c r="Z95" s="165">
        <f>IF($C95=" ","",ROUND(ABS(_xll.RtGet(SourceAlias,$I95,ASK)-K95),4))</f>
        <v>0</v>
      </c>
      <c r="AA95" s="165">
        <f>IF($D95=" ","",ROUND(ABS(_xll.RtGet(SourceAlias,$L95,BID)-M95),4))</f>
        <v>0</v>
      </c>
      <c r="AB95" s="165">
        <f>IF($D95=" ","",ROUND(ABS(_xll.RtGet(SourceAlias,$L95,ASK)-N95),4))</f>
        <v>0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06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0.46999999996640335</v>
      </c>
      <c r="K96" s="136">
        <f t="shared" si="5"/>
        <v>0.46999999996640335</v>
      </c>
      <c r="L96" s="131" t="str">
        <v>EUR3MSW8Y=</v>
      </c>
      <c r="M96" s="136">
        <f>IF(L96="","",'3M Pricing'!$I96*100)</f>
        <v>0.58699999990820306</v>
      </c>
      <c r="N96" s="132">
        <f t="shared" si="6"/>
        <v>0.58699999990820306</v>
      </c>
      <c r="O96" s="131" t="str">
        <v>EUR6MSW8Y=</v>
      </c>
      <c r="P96" s="132">
        <f>IF(O96="","",'6M Pricing'!$I96*100)</f>
        <v>0.70400000002077934</v>
      </c>
      <c r="Q96" s="132">
        <f t="shared" si="7"/>
        <v>0.70400000002077934</v>
      </c>
      <c r="R96" s="131" t="str">
        <v>EUR1YSW8Y=</v>
      </c>
      <c r="S96" s="132">
        <f>IF(R96="","",'1Y Pricing'!$I96*100)</f>
        <v>0.82199999999999529</v>
      </c>
      <c r="T96" s="132">
        <f t="shared" si="8"/>
        <v>0.82199999999999529</v>
      </c>
      <c r="U96" s="131" t="str">
        <v>EURONOIS8Y=</v>
      </c>
      <c r="V96" s="136">
        <f>IF(U96="","",'ON Pricing'!$I96*100)</f>
        <v>0.4650000000000038</v>
      </c>
      <c r="W96" s="136">
        <f t="shared" si="9"/>
        <v>0.4650000000000038</v>
      </c>
      <c r="Y96" s="165">
        <f>IF($C96=" ","",ROUND(ABS(_xll.RtGet(SourceAlias,$I96,BID)-J96),4))</f>
        <v>0</v>
      </c>
      <c r="Z96" s="165">
        <f>IF($C96=" ","",ROUND(ABS(_xll.RtGet(SourceAlias,$I96,ASK)-K96),4))</f>
        <v>0</v>
      </c>
      <c r="AA96" s="165">
        <f>IF($D96=" ","",ROUND(ABS(_xll.RtGet(SourceAlias,$L96,BID)-M96),4))</f>
        <v>0</v>
      </c>
      <c r="AB96" s="165">
        <f>IF($D96=" ","",ROUND(ABS(_xll.RtGet(SourceAlias,$L96,ASK)-N96),4))</f>
        <v>0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06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0.60399999997216203</v>
      </c>
      <c r="K97" s="136">
        <f t="shared" si="5"/>
        <v>0.60399999997216203</v>
      </c>
      <c r="L97" s="131" t="str">
        <v>EUR3MSW9Y=</v>
      </c>
      <c r="M97" s="136">
        <f>IF(L97="","",'3M Pricing'!$I97*100)</f>
        <v>0.71899999993087071</v>
      </c>
      <c r="N97" s="132">
        <f t="shared" si="6"/>
        <v>0.71899999993087071</v>
      </c>
      <c r="O97" s="131" t="str">
        <v>EUR6MSW9Y=</v>
      </c>
      <c r="P97" s="132">
        <f>IF(O97="","",'6M Pricing'!$I97*100)</f>
        <v>0.83100000000901897</v>
      </c>
      <c r="Q97" s="132">
        <f t="shared" si="7"/>
        <v>0.83100000000901897</v>
      </c>
      <c r="R97" s="131" t="str">
        <v>EUR1YSW9Y=</v>
      </c>
      <c r="S97" s="132">
        <f>IF(R97="","",'1Y Pricing'!$I97*100)</f>
        <v>0.94499999999734696</v>
      </c>
      <c r="T97" s="132">
        <f t="shared" si="8"/>
        <v>0.94499999999734696</v>
      </c>
      <c r="U97" s="131" t="str">
        <v>EURONOIS9Y=</v>
      </c>
      <c r="V97" s="136">
        <f>IF(U97="","",'ON Pricing'!$I97*100)</f>
        <v>0.59699999999977293</v>
      </c>
      <c r="W97" s="136">
        <f t="shared" si="9"/>
        <v>0.59699999999977293</v>
      </c>
      <c r="Y97" s="165">
        <f>IF($C97=" ","",ROUND(ABS(_xll.RtGet(SourceAlias,$I97,BID)-J97),4))</f>
        <v>0</v>
      </c>
      <c r="Z97" s="165">
        <f>IF($C97=" ","",ROUND(ABS(_xll.RtGet(SourceAlias,$I97,ASK)-K97),4))</f>
        <v>0</v>
      </c>
      <c r="AA97" s="165">
        <f>IF($D97=" ","",ROUND(ABS(_xll.RtGet(SourceAlias,$L97,BID)-M97),4))</f>
        <v>0</v>
      </c>
      <c r="AB97" s="165">
        <f>IF($D97=" ","",ROUND(ABS(_xll.RtGet(SourceAlias,$L97,ASK)-N97),4))</f>
        <v>0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06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0.72099999999637754</v>
      </c>
      <c r="K98" s="136">
        <f t="shared" si="5"/>
        <v>0.72099999999637754</v>
      </c>
      <c r="L98" s="131" t="str">
        <v>EUR3MSW10Y=</v>
      </c>
      <c r="M98" s="136">
        <f>IF(L98="","",'3M Pricing'!$I98*100)</f>
        <v>0.83599999999186525</v>
      </c>
      <c r="N98" s="132">
        <f t="shared" si="6"/>
        <v>0.83599999999186525</v>
      </c>
      <c r="O98" s="131" t="str">
        <v>EUR6MSW10Y=</v>
      </c>
      <c r="P98" s="132">
        <f>IF(O98="","",'6M Pricing'!$I98*100)</f>
        <v>0.94300000000938855</v>
      </c>
      <c r="Q98" s="132">
        <f t="shared" si="7"/>
        <v>0.94300000000938855</v>
      </c>
      <c r="R98" s="131" t="str">
        <v>EUR1YSW10Y=</v>
      </c>
      <c r="S98" s="132">
        <f>IF(R98="","",'1Y Pricing'!$I98*100)</f>
        <v>1.0509999999970587</v>
      </c>
      <c r="T98" s="132">
        <f t="shared" si="8"/>
        <v>1.0509999999970587</v>
      </c>
      <c r="U98" s="131" t="str">
        <v>EURONOIS10Y=</v>
      </c>
      <c r="V98" s="136">
        <f>IF(U98="","",'ON Pricing'!$I98*100)</f>
        <v>0.71399999999961916</v>
      </c>
      <c r="W98" s="136">
        <f t="shared" si="9"/>
        <v>0.71399999999961916</v>
      </c>
      <c r="Y98" s="165">
        <f>IF($C98=" ","",ROUND(ABS(_xll.RtGet(SourceAlias,$I98,BID)-J98),4))</f>
        <v>0</v>
      </c>
      <c r="Z98" s="165">
        <f>IF($C98=" ","",ROUND(ABS(_xll.RtGet(SourceAlias,$I98,ASK)-K98),4))</f>
        <v>0</v>
      </c>
      <c r="AA98" s="165">
        <f>IF($D98=" ","",ROUND(ABS(_xll.RtGet(SourceAlias,$L98,BID)-M98),4))</f>
        <v>0</v>
      </c>
      <c r="AB98" s="165">
        <f>IF($D98=" ","",ROUND(ABS(_xll.RtGet(SourceAlias,$L98,ASK)-N98),4))</f>
        <v>0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06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0.82714664895542267</v>
      </c>
      <c r="K99" s="136">
        <f t="shared" si="5"/>
        <v>0.82714664895542267</v>
      </c>
      <c r="L99" s="131" t="str">
        <v>EUR3MSW11Y=</v>
      </c>
      <c r="M99" s="136">
        <f>IF(L99="","",'3M Pricing'!$I99*100)</f>
        <v>0.94118209786142104</v>
      </c>
      <c r="N99" s="132">
        <f t="shared" si="6"/>
        <v>0.94118209786142104</v>
      </c>
      <c r="O99" s="131" t="str">
        <v>EUR6MSW11Y=</v>
      </c>
      <c r="P99" s="132">
        <f>IF(O99="","",'6M Pricing'!$I99*100)</f>
        <v>1.0431781886246188</v>
      </c>
      <c r="Q99" s="132">
        <f t="shared" si="7"/>
        <v>1.0431781886246188</v>
      </c>
      <c r="R99" s="131" t="str">
        <v>EUR1YSW11Y=</v>
      </c>
      <c r="S99" s="132">
        <f>IF(R99="","",'1Y Pricing'!$I99*100)</f>
        <v>1.145329096992608</v>
      </c>
      <c r="T99" s="132">
        <f t="shared" si="8"/>
        <v>1.145329096992608</v>
      </c>
      <c r="U99" s="131" t="str">
        <v>EURONOIS11Y=</v>
      </c>
      <c r="V99" s="136">
        <f>IF(U99="","",'ON Pricing'!$I99*100)</f>
        <v>0.8199999999994243</v>
      </c>
      <c r="W99" s="136">
        <f t="shared" si="9"/>
        <v>0.8199999999994243</v>
      </c>
      <c r="Y99" s="165">
        <f>IF($C99=" ","",ROUND(ABS(_xll.RtGet(SourceAlias,$I99,BID)-J99),4))</f>
        <v>0</v>
      </c>
      <c r="Z99" s="165">
        <f>IF($C99=" ","",ROUND(ABS(_xll.RtGet(SourceAlias,$I99,ASK)-K99),4))</f>
        <v>0</v>
      </c>
      <c r="AA99" s="165">
        <f>IF($D99=" ","",ROUND(ABS(_xll.RtGet(SourceAlias,$L99,BID)-M99),4))</f>
        <v>0</v>
      </c>
      <c r="AB99" s="165">
        <f>IF($D99=" ","",ROUND(ABS(_xll.RtGet(SourceAlias,$L99,ASK)-N99),4))</f>
        <v>0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06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0.92299999999996707</v>
      </c>
      <c r="K100" s="136">
        <f t="shared" si="5"/>
        <v>0.92299999999996707</v>
      </c>
      <c r="L100" s="131" t="str">
        <v>EUR3MSW12Y=</v>
      </c>
      <c r="M100" s="136">
        <f>IF(L100="","",'3M Pricing'!$I100*100)</f>
        <v>1.0350000000082895</v>
      </c>
      <c r="N100" s="132">
        <f t="shared" si="6"/>
        <v>1.0350000000082895</v>
      </c>
      <c r="O100" s="131" t="str">
        <v>EUR6MSW12Y=</v>
      </c>
      <c r="P100" s="132">
        <f>IF(O100="","",'6M Pricing'!$I100*100)</f>
        <v>1.131999999983254</v>
      </c>
      <c r="Q100" s="132">
        <f t="shared" si="7"/>
        <v>1.131999999983254</v>
      </c>
      <c r="R100" s="131" t="str">
        <v>EUR1YSW12Y=</v>
      </c>
      <c r="S100" s="132">
        <f>IF(R100="","",'1Y Pricing'!$I100*100)</f>
        <v>1.2289999999817665</v>
      </c>
      <c r="T100" s="132">
        <f t="shared" si="8"/>
        <v>1.2289999999817665</v>
      </c>
      <c r="U100" s="131" t="str">
        <v>EURONOIS12Y=</v>
      </c>
      <c r="V100" s="136">
        <f>IF(U100="","",'ON Pricing'!$I100*100)</f>
        <v>0.912999999999207</v>
      </c>
      <c r="W100" s="136">
        <f t="shared" si="9"/>
        <v>0.912999999999207</v>
      </c>
      <c r="Y100" s="165">
        <f>IF($C100=" ","",ROUND(ABS(_xll.RtGet(SourceAlias,$I100,BID)-J100),4))</f>
        <v>0</v>
      </c>
      <c r="Z100" s="165">
        <f>IF($C100=" ","",ROUND(ABS(_xll.RtGet(SourceAlias,$I100,ASK)-K100),4))</f>
        <v>0</v>
      </c>
      <c r="AA100" s="165">
        <f>IF($D100=" ","",ROUND(ABS(_xll.RtGet(SourceAlias,$L100,BID)-M100),4))</f>
        <v>0</v>
      </c>
      <c r="AB100" s="165">
        <f>IF($D100=" ","",ROUND(ABS(_xll.RtGet(SourceAlias,$L100,ASK)-N100),4))</f>
        <v>0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06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1.0073353099480078</v>
      </c>
      <c r="K101" s="136">
        <f t="shared" si="5"/>
        <v>1.0073353099480078</v>
      </c>
      <c r="L101" s="131" t="str">
        <v>EUR3MSW13Y=</v>
      </c>
      <c r="M101" s="136">
        <f>IF(L101="","",'3M Pricing'!$I101*100)</f>
        <v>1.1171616326905685</v>
      </c>
      <c r="N101" s="132">
        <f t="shared" si="6"/>
        <v>1.1171616326905685</v>
      </c>
      <c r="O101" s="131" t="str">
        <v>EUR6MSW13Y=</v>
      </c>
      <c r="P101" s="132">
        <f>IF(O101="","",'6M Pricing'!$I101*100)</f>
        <v>1.209472305647719</v>
      </c>
      <c r="Q101" s="132">
        <f t="shared" si="7"/>
        <v>1.209472305647719</v>
      </c>
      <c r="R101" s="131" t="str">
        <v>EUR1YSW13Y=</v>
      </c>
      <c r="S101" s="132">
        <f>IF(R101="","",'1Y Pricing'!$I101*100)</f>
        <v>1.3019536640520584</v>
      </c>
      <c r="T101" s="132">
        <f t="shared" si="8"/>
        <v>1.3019536640520584</v>
      </c>
      <c r="U101" s="131" t="str">
        <v>EURONOIS13Y=</v>
      </c>
      <c r="V101" s="136">
        <f>IF(U101="","",'ON Pricing'!$I101*100)</f>
        <v>0.99477216799988799</v>
      </c>
      <c r="W101" s="136">
        <f t="shared" si="9"/>
        <v>0.99477216799988799</v>
      </c>
      <c r="Y101" s="165">
        <f>IF($C101=" ","",ROUND(ABS(_xll.RtGet(SourceAlias,$I101,BID)-J101),4))</f>
        <v>0</v>
      </c>
      <c r="Z101" s="165">
        <f>IF($C101=" ","",ROUND(ABS(_xll.RtGet(SourceAlias,$I101,ASK)-K101),4))</f>
        <v>0</v>
      </c>
      <c r="AA101" s="165">
        <f>IF($D101=" ","",ROUND(ABS(_xll.RtGet(SourceAlias,$L101,BID)-M101),4))</f>
        <v>0</v>
      </c>
      <c r="AB101" s="165">
        <f>IF($D101=" ","",ROUND(ABS(_xll.RtGet(SourceAlias,$L101,ASK)-N101),4))</f>
        <v>0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06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1.0800182010702162</v>
      </c>
      <c r="K102" s="136">
        <f t="shared" si="5"/>
        <v>1.0800182010702162</v>
      </c>
      <c r="L102" s="131" t="str">
        <v>EUR3MSW14Y=</v>
      </c>
      <c r="M102" s="136">
        <f>IF(L102="","",'3M Pricing'!$I102*100)</f>
        <v>1.1875595314130745</v>
      </c>
      <c r="N102" s="132">
        <f t="shared" si="6"/>
        <v>1.1875595314130745</v>
      </c>
      <c r="O102" s="131" t="str">
        <v>EUR6MSW14Y=</v>
      </c>
      <c r="P102" s="132">
        <f>IF(O102="","",'6M Pricing'!$I102*100)</f>
        <v>1.2755385496522487</v>
      </c>
      <c r="Q102" s="132">
        <f t="shared" si="7"/>
        <v>1.2755385496522487</v>
      </c>
      <c r="R102" s="131" t="str">
        <v>EUR1YSW14Y=</v>
      </c>
      <c r="S102" s="132">
        <f>IF(R102="","",'1Y Pricing'!$I102*100)</f>
        <v>1.3640470592621188</v>
      </c>
      <c r="T102" s="132">
        <f t="shared" si="8"/>
        <v>1.3640470592621188</v>
      </c>
      <c r="U102" s="131" t="str">
        <v>EURONOIS14Y=</v>
      </c>
      <c r="V102" s="136">
        <f>IF(U102="","",'ON Pricing'!$I102*100)</f>
        <v>1.0660568267337502</v>
      </c>
      <c r="W102" s="136">
        <f t="shared" si="9"/>
        <v>1.0660568267337502</v>
      </c>
      <c r="Y102" s="165">
        <f>IF($C102=" ","",ROUND(ABS(_xll.RtGet(SourceAlias,$I102,BID)-J102),4))</f>
        <v>0</v>
      </c>
      <c r="Z102" s="165">
        <f>IF($C102=" ","",ROUND(ABS(_xll.RtGet(SourceAlias,$I102,ASK)-K102),4))</f>
        <v>0</v>
      </c>
      <c r="AA102" s="165">
        <f>IF($D102=" ","",ROUND(ABS(_xll.RtGet(SourceAlias,$L102,BID)-M102),4))</f>
        <v>0</v>
      </c>
      <c r="AB102" s="165">
        <f>IF($D102=" ","",ROUND(ABS(_xll.RtGet(SourceAlias,$L102,ASK)-N102),4))</f>
        <v>0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06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1.1429999999922345</v>
      </c>
      <c r="K103" s="136">
        <f t="shared" si="5"/>
        <v>1.1429999999922345</v>
      </c>
      <c r="L103" s="131" t="str">
        <v>EUR3MSW15Y=</v>
      </c>
      <c r="M103" s="136">
        <f>IF(L103="","",'3M Pricing'!$I103*100)</f>
        <v>1.2480000000261227</v>
      </c>
      <c r="N103" s="132">
        <f t="shared" si="6"/>
        <v>1.2480000000261227</v>
      </c>
      <c r="O103" s="131" t="str">
        <v>EUR6MSW15Y=</v>
      </c>
      <c r="P103" s="132">
        <f>IF(O103="","",'6M Pricing'!$I103*100)</f>
        <v>1.3319999999871273</v>
      </c>
      <c r="Q103" s="132">
        <f t="shared" si="7"/>
        <v>1.3319999999871273</v>
      </c>
      <c r="R103" s="131" t="str">
        <v>EUR1YSW15Y=</v>
      </c>
      <c r="S103" s="132">
        <f>IF(R103="","",'1Y Pricing'!$I103*100)</f>
        <v>1.4169999999802616</v>
      </c>
      <c r="T103" s="132">
        <f t="shared" si="8"/>
        <v>1.4169999999802616</v>
      </c>
      <c r="U103" s="131" t="str">
        <v>EURONOIS15Y=</v>
      </c>
      <c r="V103" s="136">
        <f>IF(U103="","",'ON Pricing'!$I103*100)</f>
        <v>1.1279999999986068</v>
      </c>
      <c r="W103" s="136">
        <f t="shared" si="9"/>
        <v>1.1279999999986068</v>
      </c>
      <c r="Y103" s="165">
        <f>IF($C103=" ","",ROUND(ABS(_xll.RtGet(SourceAlias,$I103,BID)-J103),4))</f>
        <v>0</v>
      </c>
      <c r="Z103" s="165">
        <f>IF($C103=" ","",ROUND(ABS(_xll.RtGet(SourceAlias,$I103,ASK)-K103),4))</f>
        <v>0</v>
      </c>
      <c r="AA103" s="165">
        <f>IF($D103=" ","",ROUND(ABS(_xll.RtGet(SourceAlias,$L103,BID)-M103),4))</f>
        <v>0</v>
      </c>
      <c r="AB103" s="165">
        <f>IF($D103=" ","",ROUND(ABS(_xll.RtGet(SourceAlias,$L103,ASK)-N103),4))</f>
        <v>0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06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1.196544962630109</v>
      </c>
      <c r="K104" s="136">
        <f t="shared" si="5"/>
        <v>1.196544962630109</v>
      </c>
      <c r="L104" s="131" t="str">
        <v>EUR3MSW16Y=</v>
      </c>
      <c r="M104" s="136">
        <f>IF(L104="","",'3M Pricing'!$I104*100)</f>
        <v>1.2986899288118965</v>
      </c>
      <c r="N104" s="132">
        <f t="shared" si="6"/>
        <v>1.2986899288118965</v>
      </c>
      <c r="O104" s="131" t="str">
        <v>EUR6MSW16Y=</v>
      </c>
      <c r="P104" s="132">
        <f>IF(O104="","",'6M Pricing'!$I104*100)</f>
        <v>1.3791673331966636</v>
      </c>
      <c r="Q104" s="132">
        <f t="shared" si="7"/>
        <v>1.3791673331966636</v>
      </c>
      <c r="R104" s="131" t="str">
        <v>EUR1YSW16Y=</v>
      </c>
      <c r="S104" s="132">
        <f>IF(R104="","",'1Y Pricing'!$I104*100)</f>
        <v>1.4614729254745404</v>
      </c>
      <c r="T104" s="132">
        <f t="shared" si="8"/>
        <v>1.4614729254745404</v>
      </c>
      <c r="U104" s="131" t="str">
        <v>EURONOIS16Y=</v>
      </c>
      <c r="V104" s="136">
        <f>IF(U104="","",'ON Pricing'!$I104*100)</f>
        <v>1.1803930078420457</v>
      </c>
      <c r="W104" s="136">
        <f t="shared" si="9"/>
        <v>1.1803930078420457</v>
      </c>
      <c r="Y104" s="165">
        <f>IF($C104=" ","",ROUND(ABS(_xll.RtGet(SourceAlias,$I104,BID)-J104),4))</f>
        <v>0</v>
      </c>
      <c r="Z104" s="165">
        <f>IF($C104=" ","",ROUND(ABS(_xll.RtGet(SourceAlias,$I104,ASK)-K104),4))</f>
        <v>0</v>
      </c>
      <c r="AA104" s="165">
        <f>IF($D104=" ","",ROUND(ABS(_xll.RtGet(SourceAlias,$L104,BID)-M104),4))</f>
        <v>0</v>
      </c>
      <c r="AB104" s="165">
        <f>IF($D104=" ","",ROUND(ABS(_xll.RtGet(SourceAlias,$L104,ASK)-N104),4))</f>
        <v>0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06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1.2421907434265331</v>
      </c>
      <c r="K105" s="136">
        <f t="shared" si="5"/>
        <v>1.2421907434265331</v>
      </c>
      <c r="L105" s="131" t="str">
        <v>EUR3MSW17Y=</v>
      </c>
      <c r="M105" s="136">
        <f>IF(L105="","",'3M Pricing'!$I105*100)</f>
        <v>1.3412621850442492</v>
      </c>
      <c r="N105" s="132">
        <f t="shared" si="6"/>
        <v>1.3412621850442492</v>
      </c>
      <c r="O105" s="131" t="str">
        <v>EUR6MSW17Y=</v>
      </c>
      <c r="P105" s="132">
        <f>IF(O105="","",'6M Pricing'!$I105*100)</f>
        <v>1.4186041583965667</v>
      </c>
      <c r="Q105" s="132">
        <f t="shared" si="7"/>
        <v>1.4186041583965667</v>
      </c>
      <c r="R105" s="131" t="str">
        <v>EUR1YSW17Y=</v>
      </c>
      <c r="S105" s="132">
        <f>IF(R105="","",'1Y Pricing'!$I105*100)</f>
        <v>1.4989523319025457</v>
      </c>
      <c r="T105" s="132">
        <f t="shared" si="8"/>
        <v>1.4989523319025457</v>
      </c>
      <c r="U105" s="131" t="str">
        <v>EURONOIS17Y=</v>
      </c>
      <c r="V105" s="136">
        <f>IF(U105="","",'ON Pricing'!$I105*100)</f>
        <v>1.2245937201359494</v>
      </c>
      <c r="W105" s="136">
        <f t="shared" si="9"/>
        <v>1.2245937201359494</v>
      </c>
      <c r="Y105" s="165">
        <f>IF($C105=" ","",ROUND(ABS(_xll.RtGet(SourceAlias,$I105,BID)-J105),4))</f>
        <v>0</v>
      </c>
      <c r="Z105" s="165">
        <f>IF($C105=" ","",ROUND(ABS(_xll.RtGet(SourceAlias,$I105,ASK)-K105),4))</f>
        <v>0</v>
      </c>
      <c r="AA105" s="165">
        <f>IF($D105=" ","",ROUND(ABS(_xll.RtGet(SourceAlias,$L105,BID)-M105),4))</f>
        <v>0</v>
      </c>
      <c r="AB105" s="165">
        <f>IF($D105=" ","",ROUND(ABS(_xll.RtGet(SourceAlias,$L105,ASK)-N105),4))</f>
        <v>0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06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1.280017562704298</v>
      </c>
      <c r="K106" s="136">
        <f t="shared" si="5"/>
        <v>1.280017562704298</v>
      </c>
      <c r="L106" s="131" t="str">
        <v>EUR3MSW18Y=</v>
      </c>
      <c r="M106" s="136">
        <f>IF(L106="","",'3M Pricing'!$I106*100)</f>
        <v>1.3759320527836809</v>
      </c>
      <c r="N106" s="132">
        <f t="shared" si="6"/>
        <v>1.3759320527836809</v>
      </c>
      <c r="O106" s="131" t="str">
        <v>EUR6MSW18Y=</v>
      </c>
      <c r="P106" s="132">
        <f>IF(O106="","",'6M Pricing'!$I106*100)</f>
        <v>1.4503896867700523</v>
      </c>
      <c r="Q106" s="132">
        <f t="shared" si="7"/>
        <v>1.4503896867700523</v>
      </c>
      <c r="R106" s="131" t="str">
        <v>EUR1YSW18Y=</v>
      </c>
      <c r="S106" s="132">
        <f>IF(R106="","",'1Y Pricing'!$I106*100)</f>
        <v>1.5289100771285211</v>
      </c>
      <c r="T106" s="132">
        <f t="shared" si="8"/>
        <v>1.5289100771285211</v>
      </c>
      <c r="U106" s="131" t="str">
        <v>EURONOIS18Y=</v>
      </c>
      <c r="V106" s="136">
        <f>IF(U106="","",'ON Pricing'!$I106*100)</f>
        <v>1.2611480517024611</v>
      </c>
      <c r="W106" s="136">
        <f t="shared" si="9"/>
        <v>1.2611480517024611</v>
      </c>
      <c r="Y106" s="165">
        <f>IF($C106=" ","",ROUND(ABS(_xll.RtGet(SourceAlias,$I106,BID)-J106),4))</f>
        <v>0</v>
      </c>
      <c r="Z106" s="165">
        <f>IF($C106=" ","",ROUND(ABS(_xll.RtGet(SourceAlias,$I106,ASK)-K106),4))</f>
        <v>0</v>
      </c>
      <c r="AA106" s="165">
        <f>IF($D106=" ","",ROUND(ABS(_xll.RtGet(SourceAlias,$L106,BID)-M106),4))</f>
        <v>0</v>
      </c>
      <c r="AB106" s="165">
        <f>IF($D106=" ","",ROUND(ABS(_xll.RtGet(SourceAlias,$L106,ASK)-N106),4))</f>
        <v>0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06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1.3107722894301284</v>
      </c>
      <c r="K107" s="136">
        <f t="shared" si="5"/>
        <v>1.3107722894301284</v>
      </c>
      <c r="L107" s="131" t="str">
        <v>EUR3MSW19Y=</v>
      </c>
      <c r="M107" s="136">
        <f>IF(L107="","",'3M Pricing'!$I107*100)</f>
        <v>1.4036136242062918</v>
      </c>
      <c r="N107" s="132">
        <f t="shared" si="6"/>
        <v>1.4036136242062918</v>
      </c>
      <c r="O107" s="131" t="str">
        <v>EUR6MSW19Y=</v>
      </c>
      <c r="P107" s="132">
        <f>IF(O107="","",'6M Pricing'!$I107*100)</f>
        <v>1.4753296759147987</v>
      </c>
      <c r="Q107" s="132">
        <f t="shared" si="7"/>
        <v>1.4753296759147987</v>
      </c>
      <c r="R107" s="131" t="str">
        <v>EUR1YSW19Y=</v>
      </c>
      <c r="S107" s="132">
        <f>IF(R107="","",'1Y Pricing'!$I107*100)</f>
        <v>1.5515878455812027</v>
      </c>
      <c r="T107" s="132">
        <f t="shared" si="8"/>
        <v>1.5515878455812027</v>
      </c>
      <c r="U107" s="131" t="str">
        <v>EURONOIS19Y=</v>
      </c>
      <c r="V107" s="136">
        <f>IF(U107="","",'ON Pricing'!$I107*100)</f>
        <v>1.290733222993744</v>
      </c>
      <c r="W107" s="136">
        <f t="shared" si="9"/>
        <v>1.290733222993744</v>
      </c>
      <c r="Y107" s="165">
        <f>IF($C107=" ","",ROUND(ABS(_xll.RtGet(SourceAlias,$I107,BID)-J107),4))</f>
        <v>0</v>
      </c>
      <c r="Z107" s="165">
        <f>IF($C107=" ","",ROUND(ABS(_xll.RtGet(SourceAlias,$I107,ASK)-K107),4))</f>
        <v>0</v>
      </c>
      <c r="AA107" s="165">
        <f>IF($D107=" ","",ROUND(ABS(_xll.RtGet(SourceAlias,$L107,BID)-M107),4))</f>
        <v>0</v>
      </c>
      <c r="AB107" s="165">
        <f>IF($D107=" ","",ROUND(ABS(_xll.RtGet(SourceAlias,$L107,ASK)-N107),4))</f>
        <v>0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>
        <f>IF($G107=" ","",ROUND(ABS(_xll.RtGet(SourceAlias,$U107,BID)-V107),4))</f>
        <v>0</v>
      </c>
      <c r="AH107" s="165">
        <f>IF($G107=" ","",ROUND(ABS(_xll.RtGet(SourceAlias,$U107,ASK)-W107),4))</f>
        <v>0</v>
      </c>
    </row>
    <row r="108" spans="1:34" x14ac:dyDescent="0.2">
      <c r="A108" s="206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1.3349999999194313</v>
      </c>
      <c r="K108" s="136">
        <f t="shared" si="5"/>
        <v>1.3349999999194313</v>
      </c>
      <c r="L108" s="131" t="str">
        <v>EUR3MSW20Y=</v>
      </c>
      <c r="M108" s="136">
        <f>IF(L108="","",'3M Pricing'!$I108*100)</f>
        <v>1.4249999999610841</v>
      </c>
      <c r="N108" s="132">
        <f t="shared" si="6"/>
        <v>1.4249999999610841</v>
      </c>
      <c r="O108" s="131" t="str">
        <v>EUR6MSW20Y=</v>
      </c>
      <c r="P108" s="132">
        <f>IF(O108="","",'6M Pricing'!$I108*100)</f>
        <v>1.4940000000029678</v>
      </c>
      <c r="Q108" s="132">
        <f t="shared" si="7"/>
        <v>1.4940000000029678</v>
      </c>
      <c r="R108" s="131" t="str">
        <v>EUR1YSW20Y=</v>
      </c>
      <c r="S108" s="132">
        <f>IF(R108="","",'1Y Pricing'!$I108*100)</f>
        <v>1.5670000000337481</v>
      </c>
      <c r="T108" s="132">
        <f t="shared" si="8"/>
        <v>1.5670000000337481</v>
      </c>
      <c r="U108" s="131" t="str">
        <v>EURONOIS20Y=</v>
      </c>
      <c r="V108" s="136">
        <f>IF(U108="","",'ON Pricing'!$I108*100)</f>
        <v>1.314000000061029</v>
      </c>
      <c r="W108" s="136">
        <f t="shared" si="9"/>
        <v>1.314000000061029</v>
      </c>
      <c r="Y108" s="165">
        <f>IF($C108=" ","",ROUND(ABS(_xll.RtGet(SourceAlias,$I108,BID)-J108),4))</f>
        <v>0</v>
      </c>
      <c r="Z108" s="165">
        <f>IF($C108=" ","",ROUND(ABS(_xll.RtGet(SourceAlias,$I108,ASK)-K108),4))</f>
        <v>0</v>
      </c>
      <c r="AA108" s="165">
        <f>IF($D108=" ","",ROUND(ABS(_xll.RtGet(SourceAlias,$L108,BID)-M108),4))</f>
        <v>0</v>
      </c>
      <c r="AB108" s="165">
        <f>IF($D108=" ","",ROUND(ABS(_xll.RtGet(SourceAlias,$L108,ASK)-N108),4))</f>
        <v>0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>
        <f>IF($G108=" ","",ROUND(ABS(_xll.RtGet(SourceAlias,$U108,BID)-V108),4))</f>
        <v>0</v>
      </c>
      <c r="AH108" s="165">
        <f>IF($G108=" ","",ROUND(ABS(_xll.RtGet(SourceAlias,$U108,ASK)-W108),4))</f>
        <v>0</v>
      </c>
    </row>
    <row r="109" spans="1:34" x14ac:dyDescent="0.2">
      <c r="A109" s="206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1.3535445030736681</v>
      </c>
      <c r="K109" s="136">
        <f t="shared" si="5"/>
        <v>1.3535445030736681</v>
      </c>
      <c r="L109" s="131" t="str">
        <v>EUR3MSW21Y=</v>
      </c>
      <c r="M109" s="136">
        <f>IF(L109="","",'3M Pricing'!$I109*100)</f>
        <v>1.4410417292082116</v>
      </c>
      <c r="N109" s="132">
        <f t="shared" si="6"/>
        <v>1.4410417292082116</v>
      </c>
      <c r="O109" s="131" t="str">
        <v>EUR6MSW21Y=</v>
      </c>
      <c r="P109" s="132">
        <f>IF(O109="","",'6M Pricing'!$I109*100)</f>
        <v>1.5073180140450999</v>
      </c>
      <c r="Q109" s="132">
        <f t="shared" si="7"/>
        <v>1.5073180140450999</v>
      </c>
      <c r="R109" s="131" t="str">
        <v>EUR1YSW21Y=</v>
      </c>
      <c r="S109" s="132">
        <f>IF(R109="","",'1Y Pricing'!$I109*100)</f>
        <v>1.5770887774064504</v>
      </c>
      <c r="T109" s="132">
        <f t="shared" si="8"/>
        <v>1.5770887774064504</v>
      </c>
      <c r="U109" s="131" t="str">
        <v>EURONOIS21Y=</v>
      </c>
      <c r="V109" s="136">
        <f>IF(U109="","",'ON Pricing'!$I109*100)</f>
        <v>1.3317476543939002</v>
      </c>
      <c r="W109" s="136">
        <f t="shared" si="9"/>
        <v>1.3317476543939002</v>
      </c>
      <c r="Y109" s="165">
        <f>IF($C109=" ","",ROUND(ABS(_xll.RtGet(SourceAlias,$I109,BID)-J109),4))</f>
        <v>0</v>
      </c>
      <c r="Z109" s="165">
        <f>IF($C109=" ","",ROUND(ABS(_xll.RtGet(SourceAlias,$I109,ASK)-K109),4))</f>
        <v>0</v>
      </c>
      <c r="AA109" s="165">
        <f>IF($D109=" ","",ROUND(ABS(_xll.RtGet(SourceAlias,$L109,BID)-M109),4))</f>
        <v>0</v>
      </c>
      <c r="AB109" s="165">
        <f>IF($D109=" ","",ROUND(ABS(_xll.RtGet(SourceAlias,$L109,ASK)-N109),4))</f>
        <v>0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>
        <f>IF($G109=" ","",ROUND(ABS(_xll.RtGet(SourceAlias,$U109,BID)-V109),4))</f>
        <v>0</v>
      </c>
      <c r="AH109" s="165">
        <f>IF($G109=" ","",ROUND(ABS(_xll.RtGet(SourceAlias,$U109,ASK)-W109),4))</f>
        <v>0</v>
      </c>
    </row>
    <row r="110" spans="1:34" x14ac:dyDescent="0.2">
      <c r="A110" s="206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1.3668241864598702</v>
      </c>
      <c r="K110" s="136">
        <f t="shared" si="5"/>
        <v>1.3668241864598702</v>
      </c>
      <c r="L110" s="131" t="str">
        <v>EUR3MSW22Y=</v>
      </c>
      <c r="M110" s="136">
        <f>IF(L110="","",'3M Pricing'!$I110*100)</f>
        <v>1.4521403230088272</v>
      </c>
      <c r="N110" s="132">
        <f t="shared" si="6"/>
        <v>1.4521403230088272</v>
      </c>
      <c r="O110" s="131" t="str">
        <v>EUR6MSW22Y=</v>
      </c>
      <c r="P110" s="132">
        <f>IF(O110="","",'6M Pricing'!$I110*100)</f>
        <v>1.5158824261856818</v>
      </c>
      <c r="Q110" s="132">
        <f t="shared" si="7"/>
        <v>1.5158824261856818</v>
      </c>
      <c r="R110" s="131" t="str">
        <v>EUR1YSW22Y=</v>
      </c>
      <c r="S110" s="132">
        <f>IF(R110="","",'1Y Pricing'!$I110*100)</f>
        <v>1.5836553452771069</v>
      </c>
      <c r="T110" s="132">
        <f t="shared" si="8"/>
        <v>1.5836553452771069</v>
      </c>
      <c r="U110" s="131" t="str">
        <v>EURONOIS22Y=</v>
      </c>
      <c r="V110" s="136">
        <f>IF(U110="","",'ON Pricing'!$I110*100)</f>
        <v>1.3446470791432867</v>
      </c>
      <c r="W110" s="136">
        <f t="shared" si="9"/>
        <v>1.3446470791432867</v>
      </c>
      <c r="Y110" s="165">
        <f>IF($C110=" ","",ROUND(ABS(_xll.RtGet(SourceAlias,$I110,BID)-J110),4))</f>
        <v>0</v>
      </c>
      <c r="Z110" s="165">
        <f>IF($C110=" ","",ROUND(ABS(_xll.RtGet(SourceAlias,$I110,ASK)-K110),4))</f>
        <v>0</v>
      </c>
      <c r="AA110" s="165">
        <f>IF($D110=" ","",ROUND(ABS(_xll.RtGet(SourceAlias,$L110,BID)-M110),4))</f>
        <v>0</v>
      </c>
      <c r="AB110" s="165">
        <f>IF($D110=" ","",ROUND(ABS(_xll.RtGet(SourceAlias,$L110,ASK)-N110),4))</f>
        <v>0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>
        <f>IF($G110=" ","",ROUND(ABS(_xll.RtGet(SourceAlias,$U110,BID)-V110),4))</f>
        <v>0</v>
      </c>
      <c r="AH110" s="165">
        <f>IF($G110=" ","",ROUND(ABS(_xll.RtGet(SourceAlias,$U110,ASK)-W110),4))</f>
        <v>0</v>
      </c>
    </row>
    <row r="111" spans="1:34" x14ac:dyDescent="0.2">
      <c r="A111" s="206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1.3761769579143428</v>
      </c>
      <c r="K111" s="136">
        <f t="shared" si="5"/>
        <v>1.3761769579143428</v>
      </c>
      <c r="L111" s="131" t="str">
        <v>EUR3MSW23Y=</v>
      </c>
      <c r="M111" s="136">
        <f>IF(L111="","",'3M Pricing'!$I111*100)</f>
        <v>1.4595539054364477</v>
      </c>
      <c r="N111" s="132">
        <f t="shared" si="6"/>
        <v>1.4595539054364477</v>
      </c>
      <c r="O111" s="131" t="str">
        <v>EUR6MSW23Y=</v>
      </c>
      <c r="P111" s="132">
        <f>IF(O111="","",'6M Pricing'!$I111*100)</f>
        <v>1.521113613259728</v>
      </c>
      <c r="Q111" s="132">
        <f t="shared" si="7"/>
        <v>1.521113613259728</v>
      </c>
      <c r="R111" s="131" t="str">
        <v>EUR1YSW23Y=</v>
      </c>
      <c r="S111" s="132">
        <f>IF(R111="","",'1Y Pricing'!$I111*100)</f>
        <v>1.5877881665260114</v>
      </c>
      <c r="T111" s="132">
        <f t="shared" si="8"/>
        <v>1.5877881665260114</v>
      </c>
      <c r="U111" s="131" t="str">
        <v>EURONOIS23Y=</v>
      </c>
      <c r="V111" s="136">
        <f>IF(U111="","",'ON Pricing'!$I111*100)</f>
        <v>1.3537692336945295</v>
      </c>
      <c r="W111" s="136">
        <f t="shared" si="9"/>
        <v>1.3537692336945295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>
        <f>IF($D111=" ","",ROUND(ABS(_xll.RtGet(SourceAlias,$L111,BID)-M111),4))</f>
        <v>0</v>
      </c>
      <c r="AB111" s="165">
        <f>IF($D111=" ","",ROUND(ABS(_xll.RtGet(SourceAlias,$L111,ASK)-N111),4))</f>
        <v>0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06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1.3825386290893649</v>
      </c>
      <c r="K112" s="136">
        <f t="shared" si="5"/>
        <v>1.3825386290893649</v>
      </c>
      <c r="L112" s="131" t="str">
        <v>EUR3MSW24Y=</v>
      </c>
      <c r="M112" s="136">
        <f>IF(L112="","",'3M Pricing'!$I112*100)</f>
        <v>1.4641628163819242</v>
      </c>
      <c r="N112" s="132">
        <f t="shared" si="6"/>
        <v>1.4641628163819242</v>
      </c>
      <c r="O112" s="131" t="str">
        <v>EUR6MSW24Y=</v>
      </c>
      <c r="P112" s="132">
        <f>IF(O112="","",'6M Pricing'!$I112*100)</f>
        <v>1.5240806898154233</v>
      </c>
      <c r="Q112" s="132">
        <f t="shared" si="7"/>
        <v>1.5240806898154233</v>
      </c>
      <c r="R112" s="131" t="str">
        <v>EUR1YSW24Y=</v>
      </c>
      <c r="S112" s="132">
        <f>IF(R112="","",'1Y Pricing'!$I112*100)</f>
        <v>1.5902613365742846</v>
      </c>
      <c r="T112" s="132">
        <f t="shared" si="8"/>
        <v>1.5902613365742846</v>
      </c>
      <c r="U112" s="131" t="str">
        <v>EURONOIS24Y=</v>
      </c>
      <c r="V112" s="136">
        <f>IF(U112="","",'ON Pricing'!$I112*100)</f>
        <v>1.3599351269235949</v>
      </c>
      <c r="W112" s="136">
        <f t="shared" si="9"/>
        <v>1.3599351269235949</v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>
        <f>IF($D112=" ","",ROUND(ABS(_xll.RtGet(SourceAlias,$L112,BID)-M112),4))</f>
        <v>0</v>
      </c>
      <c r="AB112" s="165">
        <f>IF($D112=" ","",ROUND(ABS(_xll.RtGet(SourceAlias,$L112,ASK)-N112),4))</f>
        <v>0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>
        <f>IF($G112=" ","",ROUND(ABS(_xll.RtGet(SourceAlias,$U112,BID)-V112),4))</f>
        <v>0</v>
      </c>
      <c r="AH112" s="165">
        <f>IF($G112=" ","",ROUND(ABS(_xll.RtGet(SourceAlias,$U112,ASK)-W112),4))</f>
        <v>0</v>
      </c>
    </row>
    <row r="113" spans="1:34" x14ac:dyDescent="0.2">
      <c r="A113" s="206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1.3869999999693801</v>
      </c>
      <c r="K113" s="136">
        <f t="shared" si="5"/>
        <v>1.3869999999693801</v>
      </c>
      <c r="L113" s="131" t="str">
        <v>EUR3MSW25Y=</v>
      </c>
      <c r="M113" s="136">
        <f>IF(L113="","",'3M Pricing'!$I113*100)</f>
        <v>1.4669999999303849</v>
      </c>
      <c r="N113" s="132">
        <f t="shared" si="6"/>
        <v>1.4669999999303849</v>
      </c>
      <c r="O113" s="131" t="str">
        <v>EUR6MSW25Y=</v>
      </c>
      <c r="P113" s="132">
        <f>IF(O113="","",'6M Pricing'!$I113*100)</f>
        <v>1.5260000000070348</v>
      </c>
      <c r="Q113" s="132">
        <f t="shared" si="7"/>
        <v>1.5260000000070348</v>
      </c>
      <c r="R113" s="131" t="str">
        <v>EUR1YSW25Y=</v>
      </c>
      <c r="S113" s="132">
        <f>IF(R113="","",'1Y Pricing'!$I113*100)</f>
        <v>1.5920000000179888</v>
      </c>
      <c r="T113" s="132">
        <f t="shared" si="8"/>
        <v>1.5920000000179888</v>
      </c>
      <c r="U113" s="131" t="str">
        <v>EURONOIS25Y=</v>
      </c>
      <c r="V113" s="136">
        <f>IF(U113="","",'ON Pricing'!$I113*100)</f>
        <v>1.3640000000709454</v>
      </c>
      <c r="W113" s="136">
        <f t="shared" si="9"/>
        <v>1.3640000000709454</v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>
        <f>IF($D113=" ","",ROUND(ABS(_xll.RtGet(SourceAlias,$L113,BID)-M113),4))</f>
        <v>0</v>
      </c>
      <c r="AB113" s="165">
        <f>IF($D113=" ","",ROUND(ABS(_xll.RtGet(SourceAlias,$L113,ASK)-N113),4))</f>
        <v>0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>
        <f>IF($G113=" ","",ROUND(ABS(_xll.RtGet(SourceAlias,$U113,BID)-V113),4))</f>
        <v>0</v>
      </c>
      <c r="AH113" s="165">
        <f>IF($G113=" ","",ROUND(ABS(_xll.RtGet(SourceAlias,$U113,ASK)-W113),4))</f>
        <v>0</v>
      </c>
    </row>
    <row r="114" spans="1:34" x14ac:dyDescent="0.2">
      <c r="A114" s="206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1.3901419361255858</v>
      </c>
      <c r="K114" s="136">
        <f t="shared" si="5"/>
        <v>1.3901419361255858</v>
      </c>
      <c r="L114" s="131" t="str">
        <v>EUR3MSW26Y=</v>
      </c>
      <c r="M114" s="136">
        <f>IF(L114="","",'3M Pricing'!$I114*100)</f>
        <v>1.4685830711614229</v>
      </c>
      <c r="N114" s="132">
        <f t="shared" si="6"/>
        <v>1.4685830711614229</v>
      </c>
      <c r="O114" s="131" t="str">
        <v>EUR6MSW26Y=</v>
      </c>
      <c r="P114" s="132">
        <f>IF(O114="","",'6M Pricing'!$I114*100)</f>
        <v>1.5268084617161706</v>
      </c>
      <c r="Q114" s="132">
        <f t="shared" si="7"/>
        <v>1.5268084617161706</v>
      </c>
      <c r="R114" s="131" t="str">
        <v>EUR1YSW26Y=</v>
      </c>
      <c r="S114" s="132">
        <f>IF(R114="","",'1Y Pricing'!$I114*100)</f>
        <v>1.5923162690586923</v>
      </c>
      <c r="T114" s="132">
        <f t="shared" si="8"/>
        <v>1.5923162690586923</v>
      </c>
      <c r="U114" s="131" t="str">
        <v>EURONOIS26Y=</v>
      </c>
      <c r="V114" s="136">
        <f>IF(U114="","",'ON Pricing'!$I114*100)</f>
        <v>1.3668390423070695</v>
      </c>
      <c r="W114" s="136">
        <f t="shared" si="9"/>
        <v>1.3668390423070695</v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>
        <f>IF($D114=" ","",ROUND(ABS(_xll.RtGet(SourceAlias,$L114,BID)-M114),4))</f>
        <v>0</v>
      </c>
      <c r="AB114" s="165">
        <f>IF($D114=" ","",ROUND(ABS(_xll.RtGet(SourceAlias,$L114,ASK)-N114),4))</f>
        <v>0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>
        <f>IF($G114=" ","",ROUND(ABS(_xll.RtGet(SourceAlias,$U114,BID)-V114),4))</f>
        <v>0</v>
      </c>
      <c r="AH114" s="165">
        <f>IF($G114=" ","",ROUND(ABS(_xll.RtGet(SourceAlias,$U114,ASK)-W114),4))</f>
        <v>0</v>
      </c>
    </row>
    <row r="115" spans="1:34" x14ac:dyDescent="0.2">
      <c r="A115" s="206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1.3924850725168869</v>
      </c>
      <c r="K115" s="136">
        <f t="shared" si="5"/>
        <v>1.3924850725168869</v>
      </c>
      <c r="L115" s="131" t="str">
        <v>EUR3MSW27Y=</v>
      </c>
      <c r="M115" s="136">
        <f>IF(L115="","",'3M Pricing'!$I115*100)</f>
        <v>1.4694505292080711</v>
      </c>
      <c r="N115" s="132">
        <f t="shared" si="6"/>
        <v>1.4694505292080711</v>
      </c>
      <c r="O115" s="131" t="str">
        <v>EUR6MSW27Y=</v>
      </c>
      <c r="P115" s="132">
        <f>IF(O115="","",'6M Pricing'!$I115*100)</f>
        <v>1.5265014069807787</v>
      </c>
      <c r="Q115" s="132">
        <f t="shared" si="7"/>
        <v>1.5265014069807787</v>
      </c>
      <c r="R115" s="131" t="str">
        <v>EUR1YSW27Y=</v>
      </c>
      <c r="S115" s="132">
        <f>IF(R115="","",'1Y Pricing'!$I115*100)</f>
        <v>1.5909958713717915</v>
      </c>
      <c r="T115" s="132">
        <f t="shared" si="8"/>
        <v>1.5909958713717915</v>
      </c>
      <c r="U115" s="131" t="str">
        <v>EURONOIS27Y=</v>
      </c>
      <c r="V115" s="136">
        <f>IF(U115="","",'ON Pricing'!$I115*100)</f>
        <v>1.3689514198537107</v>
      </c>
      <c r="W115" s="136">
        <f t="shared" si="9"/>
        <v>1.3689514198537107</v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>
        <f>IF($D115=" ","",ROUND(ABS(_xll.RtGet(SourceAlias,$L115,BID)-M115),4))</f>
        <v>0</v>
      </c>
      <c r="AB115" s="165">
        <f>IF($D115=" ","",ROUND(ABS(_xll.RtGet(SourceAlias,$L115,ASK)-N115),4))</f>
        <v>0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>
        <f>IF($G115=" ","",ROUND(ABS(_xll.RtGet(SourceAlias,$U115,BID)-V115),4))</f>
        <v>0</v>
      </c>
      <c r="AH115" s="165">
        <f>IF($G115=" ","",ROUND(ABS(_xll.RtGet(SourceAlias,$U115,ASK)-W115),4))</f>
        <v>0</v>
      </c>
    </row>
    <row r="116" spans="1:34" x14ac:dyDescent="0.2">
      <c r="A116" s="206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1.3943590798218823</v>
      </c>
      <c r="K116" s="136">
        <f t="shared" si="5"/>
        <v>1.3943590798218823</v>
      </c>
      <c r="L116" s="131" t="str">
        <v>EUR3MSW28Y=</v>
      </c>
      <c r="M116" s="136">
        <f>IF(L116="","",'3M Pricing'!$I116*100)</f>
        <v>1.4699234859906927</v>
      </c>
      <c r="N116" s="132">
        <f t="shared" si="6"/>
        <v>1.4699234859906927</v>
      </c>
      <c r="O116" s="131" t="str">
        <v>EUR6MSW28Y=</v>
      </c>
      <c r="P116" s="132">
        <f>IF(O116="","",'6M Pricing'!$I116*100)</f>
        <v>1.5255870326739793</v>
      </c>
      <c r="Q116" s="132">
        <f t="shared" si="7"/>
        <v>1.5255870326739793</v>
      </c>
      <c r="R116" s="131" t="str">
        <v>EUR1YSW28Y=</v>
      </c>
      <c r="S116" s="132">
        <f>IF(R116="","",'1Y Pricing'!$I116*100)</f>
        <v>1.5888156378052416</v>
      </c>
      <c r="T116" s="132">
        <f t="shared" si="8"/>
        <v>1.5888156378052416</v>
      </c>
      <c r="U116" s="131" t="str">
        <v>EURONOIS28Y=</v>
      </c>
      <c r="V116" s="136">
        <f>IF(U116="","",'ON Pricing'!$I116*100)</f>
        <v>1.3706567441287021</v>
      </c>
      <c r="W116" s="136">
        <f t="shared" si="9"/>
        <v>1.3706567441287021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>
        <f>IF($D116=" ","",ROUND(ABS(_xll.RtGet(SourceAlias,$L116,BID)-M116),4))</f>
        <v>0</v>
      </c>
      <c r="AB116" s="165">
        <f>IF($D116=" ","",ROUND(ABS(_xll.RtGet(SourceAlias,$L116,ASK)-N116),4))</f>
        <v>0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06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1.3961739253385987</v>
      </c>
      <c r="K117" s="136">
        <f t="shared" si="5"/>
        <v>1.3961739253385987</v>
      </c>
      <c r="L117" s="131" t="str">
        <v>EUR3MSW29Y=</v>
      </c>
      <c r="M117" s="136">
        <f>IF(L117="","",'3M Pricing'!$I117*100)</f>
        <v>1.4704149773750899</v>
      </c>
      <c r="N117" s="132">
        <f t="shared" si="6"/>
        <v>1.4704149773750899</v>
      </c>
      <c r="O117" s="131" t="str">
        <v>EUR6MSW29Y=</v>
      </c>
      <c r="P117" s="132">
        <f>IF(O117="","",'6M Pricing'!$I117*100)</f>
        <v>1.5246641777729693</v>
      </c>
      <c r="Q117" s="132">
        <f t="shared" si="7"/>
        <v>1.5246641777729693</v>
      </c>
      <c r="R117" s="131" t="str">
        <v>EUR1YSW29Y=</v>
      </c>
      <c r="S117" s="132">
        <f>IF(R117="","",'1Y Pricing'!$I117*100)</f>
        <v>1.5866390920176583</v>
      </c>
      <c r="T117" s="132">
        <f t="shared" si="8"/>
        <v>1.5866390920176583</v>
      </c>
      <c r="U117" s="131" t="str">
        <v>EURONOIS29Y=</v>
      </c>
      <c r="V117" s="136">
        <f>IF(U117="","",'ON Pricing'!$I117*100)</f>
        <v>1.3722505523040667</v>
      </c>
      <c r="W117" s="136">
        <f t="shared" si="9"/>
        <v>1.3722505523040667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>
        <f>IF($D117=" ","",ROUND(ABS(_xll.RtGet(SourceAlias,$L117,BID)-M117),4))</f>
        <v>0</v>
      </c>
      <c r="AB117" s="165">
        <f>IF($D117=" ","",ROUND(ABS(_xll.RtGet(SourceAlias,$L117,ASK)-N117),4))</f>
        <v>0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x14ac:dyDescent="0.2">
      <c r="A118" s="206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1.3980000000059172</v>
      </c>
      <c r="K118" s="136">
        <f t="shared" si="5"/>
        <v>1.3980000000059172</v>
      </c>
      <c r="L118" s="131" t="str">
        <v>EUR3MSW30Y=</v>
      </c>
      <c r="M118" s="136">
        <f>IF(L118="","",'3M Pricing'!$I118*100)</f>
        <v>1.4709999999930132</v>
      </c>
      <c r="N118" s="132">
        <f t="shared" si="6"/>
        <v>1.4709999999930132</v>
      </c>
      <c r="O118" s="131" t="str">
        <v>EUR6MSW30Y=</v>
      </c>
      <c r="P118" s="132">
        <f>IF(O118="","",'6M Pricing'!$I118*100)</f>
        <v>1.524000000057383</v>
      </c>
      <c r="Q118" s="132">
        <f t="shared" si="7"/>
        <v>1.524000000057383</v>
      </c>
      <c r="R118" s="131" t="str">
        <v>EUR1YSW30Y=</v>
      </c>
      <c r="S118" s="132">
        <f>IF(R118="","",'1Y Pricing'!$I118*100)</f>
        <v>1.5850000000533881</v>
      </c>
      <c r="T118" s="132">
        <f t="shared" si="8"/>
        <v>1.5850000000533881</v>
      </c>
      <c r="U118" s="131" t="str">
        <v>EURONOIS30Y=</v>
      </c>
      <c r="V118" s="136">
        <f>IF(U118="","",'ON Pricing'!$I118*100)</f>
        <v>1.3740000000253745</v>
      </c>
      <c r="W118" s="136">
        <f t="shared" si="9"/>
        <v>1.3740000000253745</v>
      </c>
      <c r="Y118" s="165">
        <f>IF($C118=" ","",ROUND(ABS(_xll.RtGet(SourceAlias,$I118,BID)-J118),4))</f>
        <v>0</v>
      </c>
      <c r="Z118" s="165">
        <f>IF($C118=" ","",ROUND(ABS(_xll.RtGet(SourceAlias,$I118,ASK)-K118),4))</f>
        <v>0</v>
      </c>
      <c r="AA118" s="165">
        <f>IF($D118=" ","",ROUND(ABS(_xll.RtGet(SourceAlias,$L118,BID)-M118),4))</f>
        <v>0</v>
      </c>
      <c r="AB118" s="165">
        <f>IF($D118=" ","",ROUND(ABS(_xll.RtGet(SourceAlias,$L118,ASK)-N118),4))</f>
        <v>0</v>
      </c>
      <c r="AC118" s="165">
        <f>IF($E118=" ","",ROUND(ABS(_xll.RtGet(SourceAlias,$O118,BID)-P118),4))</f>
        <v>0</v>
      </c>
      <c r="AD118" s="165">
        <f>IF($E118=" ","",ROUND(ABS(_xll.RtGet(SourceAlias,$O118,ASK)-Q118),4))</f>
        <v>0</v>
      </c>
      <c r="AE118" s="165">
        <f>IF($F118=" ","",ROUND(ABS(_xll.RtGet(SourceAlias,$R118,BID)-S118),4))</f>
        <v>0</v>
      </c>
      <c r="AF118" s="165">
        <f>IF($F118=" ","",ROUND(ABS(_xll.RtGet(SourceAlias,$R118,ASK)-T118),4))</f>
        <v>0</v>
      </c>
      <c r="AG118" s="165">
        <f>IF($G118=" ","",ROUND(ABS(_xll.RtGet(SourceAlias,$U118,BID)-V118),4))</f>
        <v>0</v>
      </c>
      <c r="AH118" s="165">
        <f>IF($G118=" ","",ROUND(ABS(_xll.RtGet(SourceAlias,$U118,ASK)-W118),4))</f>
        <v>0</v>
      </c>
    </row>
    <row r="119" spans="1:34" x14ac:dyDescent="0.2">
      <c r="A119" s="206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1.4001348960013273</v>
      </c>
      <c r="K119" s="136">
        <f t="shared" si="5"/>
        <v>1.4001348960013273</v>
      </c>
      <c r="L119" s="131" t="str">
        <v>EUR3MSW31Y=</v>
      </c>
      <c r="M119" s="136">
        <f>IF(L119="","",'3M Pricing'!$I119*100)</f>
        <v>1.4718206207237639</v>
      </c>
      <c r="N119" s="132">
        <f t="shared" si="6"/>
        <v>1.4718206207237639</v>
      </c>
      <c r="O119" s="131" t="str">
        <v>EUR6MSW31Y=</v>
      </c>
      <c r="P119" s="132">
        <f>IF(O119="","",'6M Pricing'!$I119*100)</f>
        <v>1.5238952659691485</v>
      </c>
      <c r="Q119" s="132">
        <f t="shared" si="7"/>
        <v>1.5238952659691485</v>
      </c>
      <c r="R119" s="131" t="str">
        <v>EUR1YSW31Y=</v>
      </c>
      <c r="S119" s="132">
        <f>IF(R119="","",'1Y Pricing'!$I119*100)</f>
        <v>1.5842088760962678</v>
      </c>
      <c r="T119" s="132">
        <f t="shared" si="8"/>
        <v>1.5842088760962678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>
        <f>IF($C119=" ","",ROUND(ABS(_xll.RtGet(SourceAlias,$I119,BID)-J119),4))</f>
        <v>0</v>
      </c>
      <c r="Z119" s="165">
        <f>IF($C119=" ","",ROUND(ABS(_xll.RtGet(SourceAlias,$I119,ASK)-K119),4))</f>
        <v>0</v>
      </c>
      <c r="AA119" s="165">
        <f>IF($D119=" ","",ROUND(ABS(_xll.RtGet(SourceAlias,$L119,BID)-M119),4))</f>
        <v>0</v>
      </c>
      <c r="AB119" s="165">
        <f>IF($D119=" ","",ROUND(ABS(_xll.RtGet(SourceAlias,$L119,ASK)-N119),4))</f>
        <v>0</v>
      </c>
      <c r="AC119" s="165">
        <f>IF($E119=" ","",ROUND(ABS(_xll.RtGet(SourceAlias,$O119,BID)-P119),4))</f>
        <v>0</v>
      </c>
      <c r="AD119" s="165">
        <f>IF($E119=" ","",ROUND(ABS(_xll.RtGet(SourceAlias,$O119,ASK)-Q119),4))</f>
        <v>0</v>
      </c>
      <c r="AE119" s="165">
        <f>IF($F119=" ","",ROUND(ABS(_xll.RtGet(SourceAlias,$R119,BID)-S119),4))</f>
        <v>0</v>
      </c>
      <c r="AF119" s="165">
        <f>IF($F119=" ","",ROUND(ABS(_xll.RtGet(SourceAlias,$R119,ASK)-T119),4))</f>
        <v>0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06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1.4024963803341761</v>
      </c>
      <c r="K120" s="136">
        <f t="shared" si="5"/>
        <v>1.4024963803341761</v>
      </c>
      <c r="L120" s="131" t="str">
        <v>EUR3MSW32Y=</v>
      </c>
      <c r="M120" s="136">
        <f>IF(L120="","",'3M Pricing'!$I120*100)</f>
        <v>1.4726926818668222</v>
      </c>
      <c r="N120" s="132">
        <f t="shared" si="6"/>
        <v>1.4726926818668222</v>
      </c>
      <c r="O120" s="131" t="str">
        <v>EUR6MSW32Y=</v>
      </c>
      <c r="P120" s="132">
        <f>IF(O120="","",'6M Pricing'!$I120*100)</f>
        <v>1.5241432229953622</v>
      </c>
      <c r="Q120" s="132">
        <f t="shared" si="7"/>
        <v>1.5241432229953622</v>
      </c>
      <c r="R120" s="131" t="str">
        <v>EUR1YSW32Y=</v>
      </c>
      <c r="S120" s="132">
        <f>IF(R120="","",'1Y Pricing'!$I120*100)</f>
        <v>1.5838554963778049</v>
      </c>
      <c r="T120" s="132">
        <f t="shared" si="8"/>
        <v>1.5838554963778049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>
        <f>IF($C120=" ","",ROUND(ABS(_xll.RtGet(SourceAlias,$I120,BID)-J120),4))</f>
        <v>0</v>
      </c>
      <c r="Z120" s="165">
        <f>IF($C120=" ","",ROUND(ABS(_xll.RtGet(SourceAlias,$I120,ASK)-K120),4))</f>
        <v>0</v>
      </c>
      <c r="AA120" s="165">
        <f>IF($D120=" ","",ROUND(ABS(_xll.RtGet(SourceAlias,$L120,BID)-M120),4))</f>
        <v>0</v>
      </c>
      <c r="AB120" s="165">
        <f>IF($D120=" ","",ROUND(ABS(_xll.RtGet(SourceAlias,$L120,ASK)-N120),4))</f>
        <v>0</v>
      </c>
      <c r="AC120" s="165">
        <f>IF($E120=" ","",ROUND(ABS(_xll.RtGet(SourceAlias,$O120,BID)-P120),4))</f>
        <v>0</v>
      </c>
      <c r="AD120" s="165">
        <f>IF($E120=" ","",ROUND(ABS(_xll.RtGet(SourceAlias,$O120,ASK)-Q120),4))</f>
        <v>0</v>
      </c>
      <c r="AE120" s="165">
        <f>IF($F120=" ","",ROUND(ABS(_xll.RtGet(SourceAlias,$R120,BID)-S120),4))</f>
        <v>0</v>
      </c>
      <c r="AF120" s="165">
        <f>IF($F120=" ","",ROUND(ABS(_xll.RtGet(SourceAlias,$R120,ASK)-T120),4))</f>
        <v>0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06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1.4050154239763766</v>
      </c>
      <c r="K121" s="136">
        <f t="shared" si="5"/>
        <v>1.4050154239763766</v>
      </c>
      <c r="L121" s="131" t="str">
        <v>EUR3MSW33Y=</v>
      </c>
      <c r="M121" s="136">
        <f>IF(L121="","",'3M Pricing'!$I121*100)</f>
        <v>1.4736723284621627</v>
      </c>
      <c r="N121" s="132">
        <f t="shared" si="6"/>
        <v>1.4736723284621627</v>
      </c>
      <c r="O121" s="131" t="str">
        <v>EUR6MSW33Y=</v>
      </c>
      <c r="P121" s="132">
        <f>IF(O121="","",'6M Pricing'!$I121*100)</f>
        <v>1.5247305123701242</v>
      </c>
      <c r="Q121" s="132">
        <f t="shared" si="7"/>
        <v>1.5247305123701242</v>
      </c>
      <c r="R121" s="131" t="str">
        <v>EUR1YSW33Y=</v>
      </c>
      <c r="S121" s="132">
        <f>IF(R121="","",'1Y Pricing'!$I121*100)</f>
        <v>1.5838856032410369</v>
      </c>
      <c r="T121" s="132">
        <f t="shared" si="8"/>
        <v>1.5838856032410369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>
        <f>IF($C121=" ","",ROUND(ABS(_xll.RtGet(SourceAlias,$I121,BID)-J121),4))</f>
        <v>0</v>
      </c>
      <c r="Z121" s="165">
        <f>IF($C121=" ","",ROUND(ABS(_xll.RtGet(SourceAlias,$I121,ASK)-K121),4))</f>
        <v>0</v>
      </c>
      <c r="AA121" s="165">
        <f>IF($D121=" ","",ROUND(ABS(_xll.RtGet(SourceAlias,$L121,BID)-M121),4))</f>
        <v>0</v>
      </c>
      <c r="AB121" s="165">
        <f>IF($D121=" ","",ROUND(ABS(_xll.RtGet(SourceAlias,$L121,ASK)-N121),4))</f>
        <v>0</v>
      </c>
      <c r="AC121" s="165">
        <f>IF($E121=" ","",ROUND(ABS(_xll.RtGet(SourceAlias,$O121,BID)-P121),4))</f>
        <v>0</v>
      </c>
      <c r="AD121" s="165">
        <f>IF($E121=" ","",ROUND(ABS(_xll.RtGet(SourceAlias,$O121,ASK)-Q121),4))</f>
        <v>0</v>
      </c>
      <c r="AE121" s="165">
        <f>IF($F121=" ","",ROUND(ABS(_xll.RtGet(SourceAlias,$R121,BID)-S121),4))</f>
        <v>0</v>
      </c>
      <c r="AF121" s="165">
        <f>IF($F121=" ","",ROUND(ABS(_xll.RtGet(SourceAlias,$R121,ASK)-T121),4))</f>
        <v>0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06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1.4074063637523697</v>
      </c>
      <c r="K122" s="136">
        <f t="shared" si="5"/>
        <v>1.4074063637523697</v>
      </c>
      <c r="L122" s="131" t="str">
        <v>EUR3MSW34Y=</v>
      </c>
      <c r="M122" s="136">
        <f>IF(L122="","",'3M Pricing'!$I122*100)</f>
        <v>1.4745465527298904</v>
      </c>
      <c r="N122" s="132">
        <f t="shared" si="6"/>
        <v>1.4745465527298904</v>
      </c>
      <c r="O122" s="131" t="str">
        <v>EUR6MSW34Y=</v>
      </c>
      <c r="P122" s="132">
        <f>IF(O122="","",'6M Pricing'!$I122*100)</f>
        <v>1.5253521307594189</v>
      </c>
      <c r="Q122" s="132">
        <f t="shared" si="7"/>
        <v>1.5253521307594189</v>
      </c>
      <c r="R122" s="131" t="str">
        <v>EUR1YSW34Y=</v>
      </c>
      <c r="S122" s="132">
        <f>IF(R122="","",'1Y Pricing'!$I122*100)</f>
        <v>1.5839282882736092</v>
      </c>
      <c r="T122" s="132">
        <f t="shared" si="8"/>
        <v>1.5839282882736092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>
        <f>IF($C122=" ","",ROUND(ABS(_xll.RtGet(SourceAlias,$I122,BID)-J122),4))</f>
        <v>0</v>
      </c>
      <c r="Z122" s="165">
        <f>IF($C122=" ","",ROUND(ABS(_xll.RtGet(SourceAlias,$I122,ASK)-K122),4))</f>
        <v>0</v>
      </c>
      <c r="AA122" s="165">
        <f>IF($D122=" ","",ROUND(ABS(_xll.RtGet(SourceAlias,$L122,BID)-M122),4))</f>
        <v>0</v>
      </c>
      <c r="AB122" s="165">
        <f>IF($D122=" ","",ROUND(ABS(_xll.RtGet(SourceAlias,$L122,ASK)-N122),4))</f>
        <v>0</v>
      </c>
      <c r="AC122" s="165">
        <f>IF($E122=" ","",ROUND(ABS(_xll.RtGet(SourceAlias,$O122,BID)-P122),4))</f>
        <v>0</v>
      </c>
      <c r="AD122" s="165">
        <f>IF($E122=" ","",ROUND(ABS(_xll.RtGet(SourceAlias,$O122,ASK)-Q122),4))</f>
        <v>0</v>
      </c>
      <c r="AE122" s="165">
        <f>IF($F122=" ","",ROUND(ABS(_xll.RtGet(SourceAlias,$R122,BID)-S122),4))</f>
        <v>0</v>
      </c>
      <c r="AF122" s="165">
        <f>IF($F122=" ","",ROUND(ABS(_xll.RtGet(SourceAlias,$R122,ASK)-T122),4))</f>
        <v>0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06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1.4096290117346826</v>
      </c>
      <c r="K123" s="136">
        <f t="shared" si="5"/>
        <v>1.4096290117346826</v>
      </c>
      <c r="L123" s="131" t="str">
        <v>EUR3MSW35Y=</v>
      </c>
      <c r="M123" s="136">
        <f>IF(L123="","",'3M Pricing'!$I123*100)</f>
        <v>1.4753805755278344</v>
      </c>
      <c r="N123" s="132">
        <f t="shared" si="6"/>
        <v>1.4753805755278344</v>
      </c>
      <c r="O123" s="131" t="str">
        <v>EUR6MSW35Y=</v>
      </c>
      <c r="P123" s="132">
        <f>IF(O123="","",'6M Pricing'!$I123*100)</f>
        <v>1.5260000000276719</v>
      </c>
      <c r="Q123" s="132">
        <f t="shared" si="7"/>
        <v>1.5260000000276719</v>
      </c>
      <c r="R123" s="131" t="str">
        <v>EUR1YSW35Y=</v>
      </c>
      <c r="S123" s="132">
        <f>IF(R123="","",'1Y Pricing'!$I123*100)</f>
        <v>1.5839299857413267</v>
      </c>
      <c r="T123" s="132">
        <f t="shared" si="8"/>
        <v>1.5839299857413267</v>
      </c>
      <c r="U123" s="131" t="str">
        <v>EURONOIS35Y=</v>
      </c>
      <c r="V123" s="136">
        <f>IF(U123="","",'ON Pricing'!$I123*100)</f>
        <v>1.3865782837109528</v>
      </c>
      <c r="W123" s="136">
        <f t="shared" si="9"/>
        <v>1.3865782837109528</v>
      </c>
      <c r="Y123" s="165">
        <f>IF($C123=" ","",ROUND(ABS(_xll.RtGet(SourceAlias,$I123,BID)-J123),4))</f>
        <v>0</v>
      </c>
      <c r="Z123" s="165">
        <f>IF($C123=" ","",ROUND(ABS(_xll.RtGet(SourceAlias,$I123,ASK)-K123),4))</f>
        <v>0</v>
      </c>
      <c r="AA123" s="165">
        <f>IF($D123=" ","",ROUND(ABS(_xll.RtGet(SourceAlias,$L123,BID)-M123),4))</f>
        <v>0</v>
      </c>
      <c r="AB123" s="165">
        <f>IF($D123=" ","",ROUND(ABS(_xll.RtGet(SourceAlias,$L123,ASK)-N123),4))</f>
        <v>0</v>
      </c>
      <c r="AC123" s="165">
        <f>IF($E123=" ","",ROUND(ABS(_xll.RtGet(SourceAlias,$O123,BID)-P123),4))</f>
        <v>0</v>
      </c>
      <c r="AD123" s="165">
        <f>IF($E123=" ","",ROUND(ABS(_xll.RtGet(SourceAlias,$O123,ASK)-Q123),4))</f>
        <v>0</v>
      </c>
      <c r="AE123" s="165">
        <f>IF($F123=" ","",ROUND(ABS(_xll.RtGet(SourceAlias,$R123,BID)-S123),4))</f>
        <v>0</v>
      </c>
      <c r="AF123" s="165">
        <f>IF($F123=" ","",ROUND(ABS(_xll.RtGet(SourceAlias,$R123,ASK)-T123),4))</f>
        <v>0</v>
      </c>
      <c r="AG123" s="165">
        <f>IF($G123=" ","",ROUND(ABS(_xll.RtGet(SourceAlias,$U123,BID)-V123),4))</f>
        <v>0</v>
      </c>
      <c r="AH123" s="165">
        <f>IF($G123=" ","",ROUND(ABS(_xll.RtGet(SourceAlias,$U123,ASK)-W123),4))</f>
        <v>0</v>
      </c>
    </row>
    <row r="124" spans="1:34" x14ac:dyDescent="0.2">
      <c r="A124" s="206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1.4115590725111471</v>
      </c>
      <c r="K124" s="136">
        <f t="shared" si="5"/>
        <v>1.4115590725111471</v>
      </c>
      <c r="L124" s="131" t="str">
        <v>EUR3MSW36Y=</v>
      </c>
      <c r="M124" s="136">
        <f>IF(L124="","",'3M Pricing'!$I124*100)</f>
        <v>1.4761449758609988</v>
      </c>
      <c r="N124" s="132">
        <f t="shared" si="6"/>
        <v>1.4761449758609988</v>
      </c>
      <c r="O124" s="131" t="str">
        <v>EUR6MSW36Y=</v>
      </c>
      <c r="P124" s="132">
        <f>IF(O124="","",'6M Pricing'!$I124*100)</f>
        <v>1.5265432119212317</v>
      </c>
      <c r="Q124" s="132">
        <f t="shared" si="7"/>
        <v>1.5265432119212317</v>
      </c>
      <c r="R124" s="131" t="str">
        <v>EUR1YSW36Y=</v>
      </c>
      <c r="S124" s="132">
        <f>IF(R124="","",'1Y Pricing'!$I124*100)</f>
        <v>1.5837343393598418</v>
      </c>
      <c r="T124" s="132">
        <f t="shared" si="8"/>
        <v>1.5837343393598418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>
        <f>IF($C124=" ","",ROUND(ABS(_xll.RtGet(SourceAlias,$I124,BID)-J124),4))</f>
        <v>0</v>
      </c>
      <c r="Z124" s="165">
        <f>IF($C124=" ","",ROUND(ABS(_xll.RtGet(SourceAlias,$I124,ASK)-K124),4))</f>
        <v>0</v>
      </c>
      <c r="AA124" s="165">
        <f>IF($D124=" ","",ROUND(ABS(_xll.RtGet(SourceAlias,$L124,BID)-M124),4))</f>
        <v>0</v>
      </c>
      <c r="AB124" s="165">
        <f>IF($D124=" ","",ROUND(ABS(_xll.RtGet(SourceAlias,$L124,ASK)-N124),4))</f>
        <v>0</v>
      </c>
      <c r="AC124" s="165">
        <f>IF($E124=" ","",ROUND(ABS(_xll.RtGet(SourceAlias,$O124,BID)-P124),4))</f>
        <v>0</v>
      </c>
      <c r="AD124" s="165">
        <f>IF($E124=" ","",ROUND(ABS(_xll.RtGet(SourceAlias,$O124,ASK)-Q124),4))</f>
        <v>0</v>
      </c>
      <c r="AE124" s="165">
        <f>IF($F124=" ","",ROUND(ABS(_xll.RtGet(SourceAlias,$R124,BID)-S124),4))</f>
        <v>0</v>
      </c>
      <c r="AF124" s="165">
        <f>IF($F124=" ","",ROUND(ABS(_xll.RtGet(SourceAlias,$R124,ASK)-T124),4))</f>
        <v>0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06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1.4131612103124218</v>
      </c>
      <c r="K125" s="136">
        <f t="shared" si="5"/>
        <v>1.4131612103124218</v>
      </c>
      <c r="L125" s="131" t="str">
        <v>EUR3MSW37Y=</v>
      </c>
      <c r="M125" s="136">
        <f>IF(L125="","",'3M Pricing'!$I125*100)</f>
        <v>1.4768956464964158</v>
      </c>
      <c r="N125" s="132">
        <f t="shared" si="6"/>
        <v>1.4768956464964158</v>
      </c>
      <c r="O125" s="131" t="str">
        <v>EUR6MSW37Y=</v>
      </c>
      <c r="P125" s="132">
        <f>IF(O125="","",'6M Pricing'!$I125*100)</f>
        <v>1.5268370472652977</v>
      </c>
      <c r="Q125" s="132">
        <f t="shared" si="7"/>
        <v>1.5268370472652977</v>
      </c>
      <c r="R125" s="131" t="str">
        <v>EUR1YSW37Y=</v>
      </c>
      <c r="S125" s="132">
        <f>IF(R125="","",'1Y Pricing'!$I125*100)</f>
        <v>1.5832668783131492</v>
      </c>
      <c r="T125" s="132">
        <f t="shared" si="8"/>
        <v>1.5832668783131492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>
        <f>IF($C125=" ","",ROUND(ABS(_xll.RtGet(SourceAlias,$I125,BID)-J125),4))</f>
        <v>0</v>
      </c>
      <c r="Z125" s="165">
        <f>IF($C125=" ","",ROUND(ABS(_xll.RtGet(SourceAlias,$I125,ASK)-K125),4))</f>
        <v>0</v>
      </c>
      <c r="AA125" s="165">
        <f>IF($D125=" ","",ROUND(ABS(_xll.RtGet(SourceAlias,$L125,BID)-M125),4))</f>
        <v>0</v>
      </c>
      <c r="AB125" s="165">
        <f>IF($D125=" ","",ROUND(ABS(_xll.RtGet(SourceAlias,$L125,ASK)-N125),4))</f>
        <v>0</v>
      </c>
      <c r="AC125" s="165">
        <f>IF($E125=" ","",ROUND(ABS(_xll.RtGet(SourceAlias,$O125,BID)-P125),4))</f>
        <v>0</v>
      </c>
      <c r="AD125" s="165">
        <f>IF($E125=" ","",ROUND(ABS(_xll.RtGet(SourceAlias,$O125,ASK)-Q125),4))</f>
        <v>0</v>
      </c>
      <c r="AE125" s="165">
        <f>IF($F125=" ","",ROUND(ABS(_xll.RtGet(SourceAlias,$R125,BID)-S125),4))</f>
        <v>0</v>
      </c>
      <c r="AF125" s="165">
        <f>IF($F125=" ","",ROUND(ABS(_xll.RtGet(SourceAlias,$R125,ASK)-T125),4))</f>
        <v>0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06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1.4141327791067271</v>
      </c>
      <c r="K126" s="136">
        <f t="shared" si="5"/>
        <v>1.4141327791067271</v>
      </c>
      <c r="L126" s="131" t="str">
        <v>EUR3MSW38Y=</v>
      </c>
      <c r="M126" s="136">
        <f>IF(L126="","",'3M Pricing'!$I126*100)</f>
        <v>1.4774296555640891</v>
      </c>
      <c r="N126" s="132">
        <f t="shared" si="6"/>
        <v>1.4774296555640891</v>
      </c>
      <c r="O126" s="131" t="str">
        <v>EUR6MSW38Y=</v>
      </c>
      <c r="P126" s="132">
        <f>IF(O126="","",'6M Pricing'!$I126*100)</f>
        <v>1.5264630425463661</v>
      </c>
      <c r="Q126" s="132">
        <f t="shared" si="7"/>
        <v>1.5264630425463661</v>
      </c>
      <c r="R126" s="131" t="str">
        <v>EUR1YSW38Y=</v>
      </c>
      <c r="S126" s="132">
        <f>IF(R126="","",'1Y Pricing'!$I126*100)</f>
        <v>1.5822140379941971</v>
      </c>
      <c r="T126" s="132">
        <f t="shared" si="8"/>
        <v>1.5822140379941971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>
        <f>IF($C126=" ","",ROUND(ABS(_xll.RtGet(SourceAlias,$I126,BID)-J126),4))</f>
        <v>0</v>
      </c>
      <c r="Z126" s="165">
        <f>IF($C126=" ","",ROUND(ABS(_xll.RtGet(SourceAlias,$I126,ASK)-K126),4))</f>
        <v>0</v>
      </c>
      <c r="AA126" s="165">
        <f>IF($D126=" ","",ROUND(ABS(_xll.RtGet(SourceAlias,$L126,BID)-M126),4))</f>
        <v>0</v>
      </c>
      <c r="AB126" s="165">
        <f>IF($D126=" ","",ROUND(ABS(_xll.RtGet(SourceAlias,$L126,ASK)-N126),4))</f>
        <v>0</v>
      </c>
      <c r="AC126" s="165">
        <f>IF($E126=" ","",ROUND(ABS(_xll.RtGet(SourceAlias,$O126,BID)-P126),4))</f>
        <v>0</v>
      </c>
      <c r="AD126" s="165">
        <f>IF($E126=" ","",ROUND(ABS(_xll.RtGet(SourceAlias,$O126,ASK)-Q126),4))</f>
        <v>0</v>
      </c>
      <c r="AE126" s="165">
        <f>IF($F126=" ","",ROUND(ABS(_xll.RtGet(SourceAlias,$R126,BID)-S126),4))</f>
        <v>0</v>
      </c>
      <c r="AF126" s="165">
        <f>IF($F126=" ","",ROUND(ABS(_xll.RtGet(SourceAlias,$R126,ASK)-T126),4))</f>
        <v>0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06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1.4144523515937784</v>
      </c>
      <c r="K127" s="136">
        <f t="shared" si="5"/>
        <v>1.4144523515937784</v>
      </c>
      <c r="L127" s="131" t="str">
        <v>EUR3MSW39Y=</v>
      </c>
      <c r="M127" s="136">
        <f>IF(L127="","",'3M Pricing'!$I127*100)</f>
        <v>1.4778074047788454</v>
      </c>
      <c r="N127" s="132">
        <f t="shared" si="6"/>
        <v>1.4778074047788454</v>
      </c>
      <c r="O127" s="131" t="str">
        <v>EUR6MSW39Y=</v>
      </c>
      <c r="P127" s="132">
        <f>IF(O127="","",'6M Pricing'!$I127*100)</f>
        <v>1.525266867414695</v>
      </c>
      <c r="Q127" s="132">
        <f t="shared" si="7"/>
        <v>1.525266867414695</v>
      </c>
      <c r="R127" s="131" t="str">
        <v>EUR1YSW39Y=</v>
      </c>
      <c r="S127" s="132">
        <f>IF(R127="","",'1Y Pricing'!$I127*100)</f>
        <v>1.5805104197199802</v>
      </c>
      <c r="T127" s="132">
        <f t="shared" si="8"/>
        <v>1.5805104197199802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>
        <f>IF($C127=" ","",ROUND(ABS(_xll.RtGet(SourceAlias,$I127,BID)-J127),4))</f>
        <v>0</v>
      </c>
      <c r="Z127" s="165">
        <f>IF($C127=" ","",ROUND(ABS(_xll.RtGet(SourceAlias,$I127,ASK)-K127),4))</f>
        <v>0</v>
      </c>
      <c r="AA127" s="165">
        <f>IF($D127=" ","",ROUND(ABS(_xll.RtGet(SourceAlias,$L127,BID)-M127),4))</f>
        <v>0</v>
      </c>
      <c r="AB127" s="165">
        <f>IF($D127=" ","",ROUND(ABS(_xll.RtGet(SourceAlias,$L127,ASK)-N127),4))</f>
        <v>0</v>
      </c>
      <c r="AC127" s="165">
        <f>IF($E127=" ","",ROUND(ABS(_xll.RtGet(SourceAlias,$O127,BID)-P127),4))</f>
        <v>0</v>
      </c>
      <c r="AD127" s="165">
        <f>IF($E127=" ","",ROUND(ABS(_xll.RtGet(SourceAlias,$O127,ASK)-Q127),4))</f>
        <v>0</v>
      </c>
      <c r="AE127" s="165">
        <f>IF($F127=" ","",ROUND(ABS(_xll.RtGet(SourceAlias,$R127,BID)-S127),4))</f>
        <v>0</v>
      </c>
      <c r="AF127" s="165">
        <f>IF($F127=" ","",ROUND(ABS(_xll.RtGet(SourceAlias,$R127,ASK)-T127),4))</f>
        <v>0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06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1.4139999999702855</v>
      </c>
      <c r="K128" s="136">
        <f t="shared" si="5"/>
        <v>1.4139999999702855</v>
      </c>
      <c r="L128" s="131" t="str">
        <v>EUR3MSW40Y=</v>
      </c>
      <c r="M128" s="136">
        <f>IF(L128="","",'3M Pricing'!$I128*100)</f>
        <v>1.4780000000057902</v>
      </c>
      <c r="N128" s="132">
        <f t="shared" si="6"/>
        <v>1.4780000000057902</v>
      </c>
      <c r="O128" s="131" t="str">
        <v>EUR6MSW40Y=</v>
      </c>
      <c r="P128" s="132">
        <f>IF(O128="","",'6M Pricing'!$I128*100)</f>
        <v>1.5230000000649704</v>
      </c>
      <c r="Q128" s="132">
        <f t="shared" si="7"/>
        <v>1.5230000000649704</v>
      </c>
      <c r="R128" s="131" t="str">
        <v>EUR1YSW40Y=</v>
      </c>
      <c r="S128" s="132">
        <f>IF(R128="","",'1Y Pricing'!$I128*100)</f>
        <v>1.578000000037334</v>
      </c>
      <c r="T128" s="132">
        <f t="shared" si="8"/>
        <v>1.578000000037334</v>
      </c>
      <c r="U128" s="131" t="str">
        <v>EURONOIS40Y=</v>
      </c>
      <c r="V128" s="136">
        <f>IF(U128="","",'ON Pricing'!$I128*100)</f>
        <v>1.3920000000060759</v>
      </c>
      <c r="W128" s="136">
        <f t="shared" si="9"/>
        <v>1.3920000000060759</v>
      </c>
      <c r="Y128" s="165">
        <f>IF($C128=" ","",ROUND(ABS(_xll.RtGet(SourceAlias,$I128,BID)-J128),4))</f>
        <v>0</v>
      </c>
      <c r="Z128" s="165">
        <f>IF($C128=" ","",ROUND(ABS(_xll.RtGet(SourceAlias,$I128,ASK)-K128),4))</f>
        <v>0</v>
      </c>
      <c r="AA128" s="165">
        <f>IF($D128=" ","",ROUND(ABS(_xll.RtGet(SourceAlias,$L128,BID)-M128),4))</f>
        <v>0</v>
      </c>
      <c r="AB128" s="165">
        <f>IF($D128=" ","",ROUND(ABS(_xll.RtGet(SourceAlias,$L128,ASK)-N128),4))</f>
        <v>0</v>
      </c>
      <c r="AC128" s="165">
        <f>IF($E128=" ","",ROUND(ABS(_xll.RtGet(SourceAlias,$O128,BID)-P128),4))</f>
        <v>0</v>
      </c>
      <c r="AD128" s="165">
        <f>IF($E128=" ","",ROUND(ABS(_xll.RtGet(SourceAlias,$O128,ASK)-Q128),4))</f>
        <v>0</v>
      </c>
      <c r="AE128" s="165">
        <f>IF($F128=" ","",ROUND(ABS(_xll.RtGet(SourceAlias,$R128,BID)-S128),4))</f>
        <v>0</v>
      </c>
      <c r="AF128" s="165">
        <f>IF($F128=" ","",ROUND(ABS(_xll.RtGet(SourceAlias,$R128,ASK)-T128),4))</f>
        <v>0</v>
      </c>
      <c r="AG128" s="165">
        <f>IF($G128=" ","",ROUND(ABS(_xll.RtGet(SourceAlias,$U128,BID)-V128),4))</f>
        <v>0</v>
      </c>
      <c r="AH128" s="165">
        <f>IF($G128=" ","",ROUND(ABS(_xll.RtGet(SourceAlias,$U128,ASK)-W128),4))</f>
        <v>0</v>
      </c>
    </row>
    <row r="129" spans="1:34" x14ac:dyDescent="0.2">
      <c r="A129" s="206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1.3799999999982</v>
      </c>
      <c r="K129" s="136">
        <f t="shared" si="5"/>
        <v>1.3799999999982</v>
      </c>
      <c r="L129" s="131" t="str">
        <v>EUR3MSW50Y=</v>
      </c>
      <c r="M129" s="136">
        <f>IF(L129="","",'3M Pricing'!$I129*100)</f>
        <v>1.4379999999791311</v>
      </c>
      <c r="N129" s="132">
        <f t="shared" si="6"/>
        <v>1.4379999999791311</v>
      </c>
      <c r="O129" s="131" t="str">
        <v>EUR6MSW50Y=</v>
      </c>
      <c r="P129" s="132">
        <f>IF(O129="","",'6M Pricing'!$I129*100)</f>
        <v>1.4770000000151815</v>
      </c>
      <c r="Q129" s="132">
        <f t="shared" si="7"/>
        <v>1.4770000000151815</v>
      </c>
      <c r="R129" s="131" t="str">
        <v>EUR1YSW50Y=</v>
      </c>
      <c r="S129" s="132">
        <f>IF(R129="","",'1Y Pricing'!$I129*100)</f>
        <v>1.528999999969358</v>
      </c>
      <c r="T129" s="132">
        <f t="shared" si="8"/>
        <v>1.528999999969358</v>
      </c>
      <c r="U129" s="131" t="str">
        <v>EURONOIS50Y=</v>
      </c>
      <c r="V129" s="136">
        <f>IF(U129="","",'ON Pricing'!$I129*100)</f>
        <v>1.3600000000000025</v>
      </c>
      <c r="W129" s="136">
        <f t="shared" si="9"/>
        <v>1.3600000000000025</v>
      </c>
      <c r="Y129" s="165">
        <f>IF($C129=" ","",ROUND(ABS(_xll.RtGet(SourceAlias,$I129,BID)-J129),4))</f>
        <v>0</v>
      </c>
      <c r="Z129" s="165">
        <f>IF($C129=" ","",ROUND(ABS(_xll.RtGet(SourceAlias,$I129,ASK)-K129),4))</f>
        <v>0</v>
      </c>
      <c r="AA129" s="165">
        <f>IF($D129=" ","",ROUND(ABS(_xll.RtGet(SourceAlias,$L129,BID)-M129),4))</f>
        <v>0</v>
      </c>
      <c r="AB129" s="165">
        <f>IF($D129=" ","",ROUND(ABS(_xll.RtGet(SourceAlias,$L129,ASK)-N129),4))</f>
        <v>0</v>
      </c>
      <c r="AC129" s="165">
        <f>IF($E129=" ","",ROUND(ABS(_xll.RtGet(SourceAlias,$O129,BID)-P129),4))</f>
        <v>0</v>
      </c>
      <c r="AD129" s="165">
        <f>IF($E129=" ","",ROUND(ABS(_xll.RtGet(SourceAlias,$O129,ASK)-Q129),4))</f>
        <v>0</v>
      </c>
      <c r="AE129" s="165">
        <f>IF($F129=" ","",ROUND(ABS(_xll.RtGet(SourceAlias,$R129,BID)-S129),4))</f>
        <v>0</v>
      </c>
      <c r="AF129" s="165">
        <f>IF($F129=" ","",ROUND(ABS(_xll.RtGet(SourceAlias,$R129,ASK)-T129),4))</f>
        <v>0</v>
      </c>
      <c r="AG129" s="165">
        <f>IF($G129=" ","",ROUND(ABS(_xll.RtGet(SourceAlias,$U129,BID)-V129),4))</f>
        <v>0</v>
      </c>
      <c r="AH129" s="165">
        <f>IF($G129=" ","",ROUND(ABS(_xll.RtGet(SourceAlias,$U129,ASK)-W129),4))</f>
        <v>0</v>
      </c>
    </row>
    <row r="130" spans="1:34" ht="11.25" customHeight="1" x14ac:dyDescent="0.2">
      <c r="A130" s="207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8">
        <f>IF(I130="","",'1M Pricing'!$I130*100)</f>
        <v>1.3739999999484829</v>
      </c>
      <c r="K130" s="198">
        <f t="shared" si="5"/>
        <v>1.3739999999484829</v>
      </c>
      <c r="L130" s="137" t="str">
        <v>EUR3MSW60Y=</v>
      </c>
      <c r="M130" s="198">
        <f>IF(L130="","",'3M Pricing'!$I130*100)</f>
        <v>1.4270000000140755</v>
      </c>
      <c r="N130" s="135">
        <f t="shared" si="6"/>
        <v>1.4270000000140755</v>
      </c>
      <c r="O130" s="137" t="str">
        <v>EUR6MSW60Y=</v>
      </c>
      <c r="P130" s="135">
        <f>IF(O130="","",'6M Pricing'!$I130*100)</f>
        <v>1.4619999999936013</v>
      </c>
      <c r="Q130" s="135">
        <f t="shared" si="7"/>
        <v>1.4619999999936013</v>
      </c>
      <c r="R130" s="137" t="str">
        <v>EUR1YSW60Y=</v>
      </c>
      <c r="S130" s="135">
        <f>IF(R130="","",'1Y Pricing'!$I130*100)</f>
        <v>1.511000000011512</v>
      </c>
      <c r="T130" s="135">
        <f t="shared" si="8"/>
        <v>1.511000000011512</v>
      </c>
      <c r="U130" s="137" t="str">
        <v>EURONOIS60Y=</v>
      </c>
      <c r="V130" s="198">
        <f>IF(U130="","",'ON Pricing'!$I130*100)</f>
        <v>1.3550000000324909</v>
      </c>
      <c r="W130" s="198">
        <f t="shared" si="9"/>
        <v>1.3550000000324909</v>
      </c>
      <c r="Y130" s="199">
        <f>IF($C130=" ","",ROUND(ABS(_xll.RtGet(SourceAlias,$I130,BID)-J130),4))</f>
        <v>0</v>
      </c>
      <c r="Z130" s="199">
        <f>IF($C130=" ","",ROUND(ABS(_xll.RtGet(SourceAlias,$I130,ASK)-K130),4))</f>
        <v>0</v>
      </c>
      <c r="AA130" s="199">
        <f>IF($D130=" ","",ROUND(ABS(_xll.RtGet(SourceAlias,$L130,BID)-M130),4))</f>
        <v>0</v>
      </c>
      <c r="AB130" s="199">
        <f>IF($D130=" ","",ROUND(ABS(_xll.RtGet(SourceAlias,$L130,ASK)-N130),4))</f>
        <v>0</v>
      </c>
      <c r="AC130" s="199">
        <f>IF($E130=" ","",ROUND(ABS(_xll.RtGet(SourceAlias,$O130,BID)-P130),4))</f>
        <v>0</v>
      </c>
      <c r="AD130" s="199">
        <f>IF($E130=" ","",ROUND(ABS(_xll.RtGet(SourceAlias,$O130,ASK)-Q130),4))</f>
        <v>0</v>
      </c>
      <c r="AE130" s="199">
        <f>IF($F130=" ","",ROUND(ABS(_xll.RtGet(SourceAlias,$R130,BID)-S130),4))</f>
        <v>0</v>
      </c>
      <c r="AF130" s="199">
        <f>IF($F130=" ","",ROUND(ABS(_xll.RtGet(SourceAlias,$R130,ASK)-T130),4))</f>
        <v>0</v>
      </c>
      <c r="AG130" s="199">
        <f>IF($G130=" ","",ROUND(ABS(_xll.RtGet(SourceAlias,$U130,BID)-V130),4))</f>
        <v>0</v>
      </c>
      <c r="AH130" s="199">
        <f>IF($G130=" ","",ROUND(ABS(_xll.RtGet(SourceAlias,$U130,ASK)-W130),4))</f>
        <v>0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42355</v>
      </c>
      <c r="G8" s="61">
        <f>_xll.qlInterestRateIndexValueDate(M8,F8)</f>
        <v>42359</v>
      </c>
      <c r="H8" s="61">
        <f>_xll.qlInterestRateIndexMaturity(M8,G8)</f>
        <v>42360</v>
      </c>
      <c r="I8" s="68">
        <f>_xll.qlIndexFixing(M8,F8,TRUE,AllTriggers)</f>
        <v>-2.0960366110367445E-3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obj_00625#0012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42355</v>
      </c>
      <c r="G9" s="61">
        <f>_xll.qlInterestRateIndexValueDate(M9,F9)</f>
        <v>42359</v>
      </c>
      <c r="H9" s="61">
        <f>_xll.qlInterestRateIndexMaturity(M9,G9)</f>
        <v>42366</v>
      </c>
      <c r="I9" s="68">
        <f>_xll.qlIndexFixing(M9,F9,TRUE,AllTriggers)</f>
        <v>-2.0959999999968304E-3</v>
      </c>
      <c r="J9" s="68" t="str">
        <f t="shared" si="0"/>
        <v>EUR1MDPSW=</v>
      </c>
      <c r="K9" s="68"/>
      <c r="L9" s="27"/>
      <c r="M9" s="59" t="str">
        <f>_xll.qlEuribor(,D9,YieldCurve,,Trigger)</f>
        <v>obj_00582#0012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42355</v>
      </c>
      <c r="G10" s="61">
        <f>_xll.qlInterestRateIndexValueDate(M10,F10)</f>
        <v>42359</v>
      </c>
      <c r="H10" s="61">
        <f>_xll.qlInterestRateIndexMaturity(M10,G10)</f>
        <v>42373</v>
      </c>
      <c r="I10" s="68">
        <f>_xll.qlIndexFixing(M10,F10,TRUE,AllTriggers)</f>
        <v>-1.8429999999981992E-3</v>
      </c>
      <c r="J10" s="68" t="str">
        <f t="shared" si="0"/>
        <v>EUR1MDP2W=</v>
      </c>
      <c r="K10" s="68"/>
      <c r="L10" s="27"/>
      <c r="M10" s="59" t="str">
        <f>_xll.qlEuribor(,D10,YieldCurve,,Trigger)</f>
        <v>obj_00581#0012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42355</v>
      </c>
      <c r="G11" s="61">
        <f>_xll.qlInterestRateIndexValueDate(M11,F11)</f>
        <v>42359</v>
      </c>
      <c r="H11" s="61">
        <f>_xll.qlInterestRateIndexMaturity(M11,G11)</f>
        <v>42380</v>
      </c>
      <c r="I11" s="68">
        <f>_xll.qlIndexFixing(M11,F11,TRUE,AllTriggers)</f>
        <v>-1.920000000000017E-3</v>
      </c>
      <c r="J11" s="68" t="str">
        <f t="shared" si="0"/>
        <v>EUR1MDP3W=</v>
      </c>
      <c r="K11" s="68"/>
      <c r="L11" s="27"/>
      <c r="M11" s="91" t="str">
        <f>_xll.qlEuribor(,D11,YieldCurve,,Trigger)</f>
        <v>obj_00583#0012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42355</v>
      </c>
      <c r="G12" s="61">
        <f>_xll.qlInterestRateIndexValueDate(IborIndex,F12)</f>
        <v>42359</v>
      </c>
      <c r="H12" s="61">
        <f>_xll.qlInterestRateIndexMaturity(IborIndex,G12)</f>
        <v>42390</v>
      </c>
      <c r="I12" s="68">
        <f>_xll.qlIndexFixing(IborIndex,F12,,AllTriggers)</f>
        <v>-1.98E-3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42355</v>
      </c>
      <c r="G63" s="32">
        <f>_xll.qlInterestRateIndexValueDate(M63,F63)</f>
        <v>42359</v>
      </c>
      <c r="H63" s="32">
        <f>_xll.qlInterestRateIndexMaturity(M63,G63)</f>
        <v>42390</v>
      </c>
      <c r="I63" s="68">
        <f>_xll.qlIndexFixing(M63,F63,TRUE,AllTriggers)</f>
        <v>-1.98E-3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obj_0068d#0010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42355</v>
      </c>
      <c r="G64" s="32">
        <f>_xll.qlInterestRateIndexValueDate(M64,F64)</f>
        <v>42359</v>
      </c>
      <c r="H64" s="32">
        <f>_xll.qlInterestRateIndexMaturity(M64,G64)</f>
        <v>42422</v>
      </c>
      <c r="I64" s="68">
        <f>_xll.qlIndexFixing(M64,F64,TRUE,AllTriggers)</f>
        <v>-2.1000000000375623E-3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obj_0060a#0012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42355</v>
      </c>
      <c r="G65" s="32">
        <f>_xll.qlInterestRateIndexValueDate(M65,F65)</f>
        <v>42359</v>
      </c>
      <c r="H65" s="32">
        <f>_xll.qlInterestRateIndexMaturity(M65,G65)</f>
        <v>42450</v>
      </c>
      <c r="I65" s="68">
        <f>_xll.qlIndexFixing(M65,F65,TRUE,AllTriggers)</f>
        <v>-2.1700000000009715E-3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obj_0067a#0010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42355</v>
      </c>
      <c r="G66" s="32">
        <f>_xll.qlInterestRateIndexValueDate(M66,F66)</f>
        <v>42359</v>
      </c>
      <c r="H66" s="32">
        <f>_xll.qlInterestRateIndexMaturity(M66,G66)</f>
        <v>42481</v>
      </c>
      <c r="I66" s="68">
        <f>_xll.qlIndexFixing(M66,F66,TRUE,AllTriggers)</f>
        <v>-2.2500000000080463E-3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obj_0064e#0012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42355</v>
      </c>
      <c r="G67" s="32">
        <f>_xll.qlInterestRateIndexValueDate(M67,F67)</f>
        <v>42359</v>
      </c>
      <c r="H67" s="32">
        <f>_xll.qlInterestRateIndexMaturity(M67,G67)</f>
        <v>42513</v>
      </c>
      <c r="I67" s="68">
        <f>_xll.qlIndexFixing(M67,F67,TRUE,AllTriggers)</f>
        <v>-2.309999999908499E-3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obj_00607#0012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42355</v>
      </c>
      <c r="G68" s="32">
        <f>_xll.qlInterestRateIndexValueDate(M68,F68)</f>
        <v>42359</v>
      </c>
      <c r="H68" s="32">
        <f>_xll.qlInterestRateIndexMaturity(M68,G68)</f>
        <v>42542</v>
      </c>
      <c r="I68" s="68">
        <f>_xll.qlIndexFixing(M68,F68,TRUE,AllTriggers)</f>
        <v>-2.3500000003721737E-3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obj_0062a#0012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42355</v>
      </c>
      <c r="G69" s="32">
        <f>_xll.qlInterestRateIndexValueDate(M69,F69)</f>
        <v>42359</v>
      </c>
      <c r="H69" s="32">
        <f>_xll.qlInterestRateIndexMaturity(M69,G69)</f>
        <v>42572</v>
      </c>
      <c r="I69" s="68">
        <f>_xll.qlIndexFixing(M69,F69,TRUE,AllTriggers)</f>
        <v>-2.3999999999997183E-3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obj_00600#0012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42355</v>
      </c>
      <c r="G70" s="32">
        <f>_xll.qlInterestRateIndexValueDate(M70,F70)</f>
        <v>42359</v>
      </c>
      <c r="H70" s="32">
        <f>_xll.qlInterestRateIndexMaturity(M70,G70)</f>
        <v>42604</v>
      </c>
      <c r="I70" s="68">
        <f>_xll.qlIndexFixing(M70,F70,TRUE,AllTriggers)</f>
        <v>-2.439999999999741E-3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obj_00615#0012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42355</v>
      </c>
      <c r="G71" s="32">
        <f>_xll.qlInterestRateIndexValueDate(M71,F71)</f>
        <v>42359</v>
      </c>
      <c r="H71" s="32">
        <f>_xll.qlInterestRateIndexMaturity(M71,G71)</f>
        <v>42634</v>
      </c>
      <c r="I71" s="68">
        <f>_xll.qlIndexFixing(M71,F71,TRUE,AllTriggers)</f>
        <v>-2.4800000000001462E-3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obj_00662#0010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42355</v>
      </c>
      <c r="G72" s="61">
        <f>_xll.qlInterestRateIndexValueDate(M72,F72)</f>
        <v>42359</v>
      </c>
      <c r="H72" s="61">
        <f>_xll.qlInterestRateIndexMaturity(M72,G72)</f>
        <v>42664</v>
      </c>
      <c r="I72" s="68">
        <f>_xll.qlIndexFixing(M72,F72,TRUE,AllTriggers)</f>
        <v>-2.5099999995998189E-3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obj_00651#0012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42355</v>
      </c>
      <c r="G73" s="61">
        <f>_xll.qlInterestRateIndexValueDate(M73,F73)</f>
        <v>42359</v>
      </c>
      <c r="H73" s="61">
        <f>_xll.qlInterestRateIndexMaturity(M73,G73)</f>
        <v>42695</v>
      </c>
      <c r="I73" s="68">
        <f>_xll.qlIndexFixing(M73,F73,TRUE,AllTriggers)</f>
        <v>-2.5399999999980161E-3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obj_00643#0012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42355</v>
      </c>
      <c r="G74" s="63">
        <f>_xll.qlInterestRateIndexValueDate(M74,F74)</f>
        <v>42359</v>
      </c>
      <c r="H74" s="63">
        <f>_xll.qlInterestRateIndexMaturity(M74,G74)</f>
        <v>42725</v>
      </c>
      <c r="I74" s="64">
        <f>_xll.qlIndexFixing(M74,F74,TRUE,AllTriggers)</f>
        <v>-2.5600000000028694E-3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obj_0063a#0012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42355</v>
      </c>
      <c r="G78" s="61">
        <f>_xll.qlInterestRateIndexValueDate(M78,F78)</f>
        <v>42359</v>
      </c>
      <c r="H78" s="61">
        <f>_xll.qlInterestRateIndexMaturity(M78,G78)</f>
        <v>42815</v>
      </c>
      <c r="I78" s="68">
        <f>_xll.qlIndexFixing(M78,F78,TRUE,AllTriggers)</f>
        <v>-2.6307860465676E-3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obj_00646#0012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42355</v>
      </c>
      <c r="G81" s="61">
        <f>_xll.qlInterestRateIndexValueDate(M81,F81)</f>
        <v>42359</v>
      </c>
      <c r="H81" s="61">
        <f>_xll.qlInterestRateIndexMaturity(M81,G81)</f>
        <v>42907</v>
      </c>
      <c r="I81" s="68">
        <f>_xll.qlIndexFixing(M81,F81,TRUE,AllTriggers)</f>
        <v>-2.6397562026184308E-3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obj_00611#0012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42355</v>
      </c>
      <c r="G84" s="61">
        <f>_xll.qlInterestRateIndexValueDate(M84,F84)</f>
        <v>42359</v>
      </c>
      <c r="H84" s="61">
        <f>_xll.qlInterestRateIndexMaturity(M84,G84)</f>
        <v>42999</v>
      </c>
      <c r="I84" s="68">
        <f>_xll.qlIndexFixing(M84,F84,TRUE,AllTriggers)</f>
        <v>-2.6139372754199028E-3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obj_00638#0012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42355</v>
      </c>
      <c r="G87" s="61">
        <f>_xll.qlInterestRateIndexValueDate(M87,F87)</f>
        <v>42359</v>
      </c>
      <c r="H87" s="61">
        <f>_xll.qlInterestRateIndexMaturity(M87,G87)</f>
        <v>43090</v>
      </c>
      <c r="I87" s="68">
        <f>_xll.qlIndexFixing(M87,F87,TRUE,AllTriggers)</f>
        <v>-2.5499999993040617E-3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obj_00645#0012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42355</v>
      </c>
      <c r="G88" s="61">
        <f>_xll.qlInterestRateIndexValueDate(M88,F88)</f>
        <v>42359</v>
      </c>
      <c r="H88" s="61">
        <f>_xll.qlInterestRateIndexMaturity(M88,G88)</f>
        <v>43180</v>
      </c>
      <c r="I88" s="68">
        <f>_xll.qlIndexFixing(M88,F88,TRUE,AllTriggers)</f>
        <v>-2.4507680230636095E-3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obj_00657#0012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42355</v>
      </c>
      <c r="G89" s="61">
        <f>_xll.qlInterestRateIndexValueDate(M89,F89)</f>
        <v>42359</v>
      </c>
      <c r="H89" s="61">
        <f>_xll.qlInterestRateIndexMaturity(M89,G89)</f>
        <v>43272</v>
      </c>
      <c r="I89" s="68">
        <f>_xll.qlIndexFixing(M89,F89,TRUE,AllTriggers)</f>
        <v>-2.3201383269027885E-3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obj_00685#0010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42355</v>
      </c>
      <c r="G90" s="61">
        <f>_xll.qlInterestRateIndexValueDate(M90,F90)</f>
        <v>42359</v>
      </c>
      <c r="H90" s="61">
        <f>_xll.qlInterestRateIndexMaturity(M90,G90)</f>
        <v>43364</v>
      </c>
      <c r="I90" s="68">
        <f>_xll.qlIndexFixing(M90,F90,TRUE,AllTriggers)</f>
        <v>-2.1529847381648172E-3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obj_00642#0012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42355</v>
      </c>
      <c r="G91" s="61">
        <f>_xll.qlInterestRateIndexValueDate(M91,F91)</f>
        <v>42359</v>
      </c>
      <c r="H91" s="61">
        <f>_xll.qlInterestRateIndexMaturity(M91,G91)</f>
        <v>43455</v>
      </c>
      <c r="I91" s="68">
        <f>_xll.qlIndexFixing(M91,F91,TRUE,AllTriggers)</f>
        <v>-1.9500000007098761E-3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obj_00681#0010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42355</v>
      </c>
      <c r="G92" s="61">
        <f>_xll.qlInterestRateIndexValueDate(M92,F92)</f>
        <v>42359</v>
      </c>
      <c r="H92" s="61">
        <f>_xll.qlInterestRateIndexMaturity(M92,G92)</f>
        <v>43822</v>
      </c>
      <c r="I92" s="68">
        <f>_xll.qlIndexFixing(M92,F92,TRUE,AllTriggers)</f>
        <v>-8.4000000000252297E-4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obj_00658#0012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42355</v>
      </c>
      <c r="G93" s="61">
        <f>_xll.qlInterestRateIndexValueDate(M93,F93)</f>
        <v>42359</v>
      </c>
      <c r="H93" s="61">
        <f>_xll.qlInterestRateIndexMaturity(M93,G93)</f>
        <v>44186</v>
      </c>
      <c r="I93" s="68">
        <f>_xll.qlIndexFixing(M93,F93,TRUE,AllTriggers)</f>
        <v>4.8999999999562805E-4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obj_00661#0012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42355</v>
      </c>
      <c r="G94" s="61">
        <f>_xll.qlInterestRateIndexValueDate(M94,F94)</f>
        <v>42359</v>
      </c>
      <c r="H94" s="61">
        <f>_xll.qlInterestRateIndexMaturity(M94,G94)</f>
        <v>44551</v>
      </c>
      <c r="I94" s="68">
        <f>_xll.qlIndexFixing(M94,F94,TRUE,AllTriggers)</f>
        <v>1.8799999999370004E-3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obj_0068f#0010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42355</v>
      </c>
      <c r="G95" s="61">
        <f>_xll.qlInterestRateIndexValueDate(M95,F95)</f>
        <v>42359</v>
      </c>
      <c r="H95" s="61">
        <f>_xll.qlInterestRateIndexMaturity(M95,G95)</f>
        <v>44916</v>
      </c>
      <c r="I95" s="68">
        <f>_xll.qlIndexFixing(M95,F95,TRUE,AllTriggers)</f>
        <v>3.3099999999732922E-3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obj_0068e#0010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42355</v>
      </c>
      <c r="G96" s="61">
        <f>_xll.qlInterestRateIndexValueDate(M96,F96)</f>
        <v>42359</v>
      </c>
      <c r="H96" s="61">
        <f>_xll.qlInterestRateIndexMaturity(M96,G96)</f>
        <v>45281</v>
      </c>
      <c r="I96" s="68">
        <f>_xll.qlIndexFixing(M96,F96,TRUE,AllTriggers)</f>
        <v>4.6999999996640337E-3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obj_005ff#0012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42355</v>
      </c>
      <c r="G97" s="61">
        <f>_xll.qlInterestRateIndexValueDate(M97,F97)</f>
        <v>42359</v>
      </c>
      <c r="H97" s="61">
        <f>_xll.qlInterestRateIndexMaturity(M97,G97)</f>
        <v>45649</v>
      </c>
      <c r="I97" s="68">
        <f>_xll.qlIndexFixing(M97,F97,TRUE,AllTriggers)</f>
        <v>6.0399999997216205E-3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obj_005fa#0012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42355</v>
      </c>
      <c r="G98" s="61">
        <f>_xll.qlInterestRateIndexValueDate(M98,F98)</f>
        <v>42359</v>
      </c>
      <c r="H98" s="61">
        <f>_xll.qlInterestRateIndexMaturity(M98,G98)</f>
        <v>46013</v>
      </c>
      <c r="I98" s="68">
        <f>_xll.qlIndexFixing(M98,F98,TRUE,AllTriggers)</f>
        <v>7.2099999999637758E-3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obj_00630#0012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42355</v>
      </c>
      <c r="G99" s="61">
        <f>_xll.qlInterestRateIndexValueDate(M99,F99)</f>
        <v>42359</v>
      </c>
      <c r="H99" s="61">
        <f>_xll.qlInterestRateIndexMaturity(M99,G99)</f>
        <v>46377</v>
      </c>
      <c r="I99" s="68">
        <f>_xll.qlIndexFixing(M99,F99,TRUE,AllTriggers)</f>
        <v>8.2714664895542269E-3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obj_00617#0012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42355</v>
      </c>
      <c r="G100" s="61">
        <f>_xll.qlInterestRateIndexValueDate(M100,F100)</f>
        <v>42359</v>
      </c>
      <c r="H100" s="61">
        <f>_xll.qlInterestRateIndexMaturity(M100,G100)</f>
        <v>46742</v>
      </c>
      <c r="I100" s="68">
        <f>_xll.qlIndexFixing(M100,F100,TRUE,AllTriggers)</f>
        <v>9.2299999999996708E-3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obj_0060b#0012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42355</v>
      </c>
      <c r="G101" s="61">
        <f>_xll.qlInterestRateIndexValueDate(M101,F101)</f>
        <v>42359</v>
      </c>
      <c r="H101" s="61">
        <f>_xll.qlInterestRateIndexMaturity(M101,G101)</f>
        <v>47108</v>
      </c>
      <c r="I101" s="68">
        <f>_xll.qlIndexFixing(M101,F101,TRUE,AllTriggers)</f>
        <v>1.0073353099480077E-2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obj_00689#0010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42355</v>
      </c>
      <c r="G102" s="61">
        <f>_xll.qlInterestRateIndexValueDate(M102,F102)</f>
        <v>42359</v>
      </c>
      <c r="H102" s="61">
        <f>_xll.qlInterestRateIndexMaturity(M102,G102)</f>
        <v>47473</v>
      </c>
      <c r="I102" s="68">
        <f>_xll.qlIndexFixing(M102,F102,TRUE,AllTriggers)</f>
        <v>1.0800182010702162E-2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obj_00690#0010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42355</v>
      </c>
      <c r="G103" s="61">
        <f>_xll.qlInterestRateIndexValueDate(M103,F103)</f>
        <v>42359</v>
      </c>
      <c r="H103" s="61">
        <f>_xll.qlInterestRateIndexMaturity(M103,G103)</f>
        <v>47840</v>
      </c>
      <c r="I103" s="68">
        <f>_xll.qlIndexFixing(M103,F103,TRUE,AllTriggers)</f>
        <v>1.1429999999922344E-2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obj_0066a#0010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42355</v>
      </c>
      <c r="G104" s="61">
        <f>_xll.qlInterestRateIndexValueDate(M104,F104)</f>
        <v>42359</v>
      </c>
      <c r="H104" s="61">
        <f>_xll.qlInterestRateIndexMaturity(M104,G104)</f>
        <v>48204</v>
      </c>
      <c r="I104" s="68">
        <f>_xll.qlIndexFixing(M104,F104,TRUE,AllTriggers)</f>
        <v>1.196544962630109E-2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obj_00605#0012</v>
      </c>
    </row>
    <row r="105" spans="4:15" x14ac:dyDescent="0.2">
      <c r="D105" s="53" t="s">
        <v>92</v>
      </c>
      <c r="E105" s="16" t="s">
        <v>115</v>
      </c>
      <c r="F105" s="61">
        <f t="shared" si="1"/>
        <v>42355</v>
      </c>
      <c r="G105" s="61">
        <f>_xll.qlInterestRateIndexValueDate(M105,F105)</f>
        <v>42359</v>
      </c>
      <c r="H105" s="61">
        <f>_xll.qlInterestRateIndexMaturity(M105,G105)</f>
        <v>48569</v>
      </c>
      <c r="I105" s="68">
        <f>_xll.qlIndexFixing(M105,F105,TRUE,AllTriggers)</f>
        <v>1.2421907434265331E-2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obj_0064a#0012</v>
      </c>
    </row>
    <row r="106" spans="4:15" x14ac:dyDescent="0.2">
      <c r="D106" s="53" t="s">
        <v>93</v>
      </c>
      <c r="E106" s="16" t="s">
        <v>115</v>
      </c>
      <c r="F106" s="61">
        <f t="shared" si="1"/>
        <v>42355</v>
      </c>
      <c r="G106" s="61">
        <f>_xll.qlInterestRateIndexValueDate(M106,F106)</f>
        <v>42359</v>
      </c>
      <c r="H106" s="61">
        <f>_xll.qlInterestRateIndexMaturity(M106,G106)</f>
        <v>48934</v>
      </c>
      <c r="I106" s="68">
        <f>_xll.qlIndexFixing(M106,F106,TRUE,AllTriggers)</f>
        <v>1.280017562704298E-2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obj_0064c#0012</v>
      </c>
    </row>
    <row r="107" spans="4:15" x14ac:dyDescent="0.2">
      <c r="D107" s="53" t="s">
        <v>94</v>
      </c>
      <c r="E107" s="16" t="s">
        <v>115</v>
      </c>
      <c r="F107" s="61">
        <f t="shared" si="1"/>
        <v>42355</v>
      </c>
      <c r="G107" s="61">
        <f>_xll.qlInterestRateIndexValueDate(M107,F107)</f>
        <v>42359</v>
      </c>
      <c r="H107" s="61">
        <f>_xll.qlInterestRateIndexMaturity(M107,G107)</f>
        <v>49299</v>
      </c>
      <c r="I107" s="68">
        <f>_xll.qlIndexFixing(M107,F107,TRUE,AllTriggers)</f>
        <v>1.3107722894301283E-2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obj_0063c#0012</v>
      </c>
    </row>
    <row r="108" spans="4:15" x14ac:dyDescent="0.2">
      <c r="D108" s="53" t="s">
        <v>95</v>
      </c>
      <c r="E108" s="16" t="s">
        <v>115</v>
      </c>
      <c r="F108" s="61">
        <f t="shared" si="1"/>
        <v>42355</v>
      </c>
      <c r="G108" s="61">
        <f>_xll.qlInterestRateIndexValueDate(M108,F108)</f>
        <v>42359</v>
      </c>
      <c r="H108" s="61">
        <f>_xll.qlInterestRateIndexMaturity(M108,G108)</f>
        <v>49664</v>
      </c>
      <c r="I108" s="68">
        <f>_xll.qlIndexFixing(M108,F108,TRUE,AllTriggers)</f>
        <v>1.3349999999194314E-2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obj_00663#0010</v>
      </c>
    </row>
    <row r="109" spans="4:15" x14ac:dyDescent="0.2">
      <c r="D109" s="53" t="s">
        <v>96</v>
      </c>
      <c r="E109" s="16" t="s">
        <v>115</v>
      </c>
      <c r="F109" s="61">
        <f t="shared" si="1"/>
        <v>42355</v>
      </c>
      <c r="G109" s="61">
        <f>_xll.qlInterestRateIndexValueDate(M109,F109)</f>
        <v>42359</v>
      </c>
      <c r="H109" s="61">
        <f>_xll.qlInterestRateIndexMaturity(M109,G109)</f>
        <v>50031</v>
      </c>
      <c r="I109" s="68">
        <f>_xll.qlIndexFixing(M109,F109,TRUE,AllTriggers)</f>
        <v>1.3535445030736682E-2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obj_0064f#0012</v>
      </c>
    </row>
    <row r="110" spans="4:15" x14ac:dyDescent="0.2">
      <c r="D110" s="53" t="s">
        <v>97</v>
      </c>
      <c r="E110" s="16" t="s">
        <v>115</v>
      </c>
      <c r="F110" s="61">
        <f t="shared" si="1"/>
        <v>42355</v>
      </c>
      <c r="G110" s="61">
        <f>_xll.qlInterestRateIndexValueDate(M110,F110)</f>
        <v>42359</v>
      </c>
      <c r="H110" s="61">
        <f>_xll.qlInterestRateIndexMaturity(M110,G110)</f>
        <v>50395</v>
      </c>
      <c r="I110" s="68">
        <f>_xll.qlIndexFixing(M110,F110,TRUE,AllTriggers)</f>
        <v>1.3668241864598703E-2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obj_00622#0012</v>
      </c>
    </row>
    <row r="111" spans="4:15" x14ac:dyDescent="0.2">
      <c r="D111" s="53" t="s">
        <v>98</v>
      </c>
      <c r="E111" s="16" t="s">
        <v>115</v>
      </c>
      <c r="F111" s="61">
        <f t="shared" si="1"/>
        <v>42355</v>
      </c>
      <c r="G111" s="61">
        <f>_xll.qlInterestRateIndexValueDate(M111,F111)</f>
        <v>42359</v>
      </c>
      <c r="H111" s="61">
        <f>_xll.qlInterestRateIndexMaturity(M111,G111)</f>
        <v>50760</v>
      </c>
      <c r="I111" s="68">
        <f>_xll.qlIndexFixing(M111,F111,TRUE,AllTriggers)</f>
        <v>1.3761769579143428E-2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obj_005f7#0012</v>
      </c>
    </row>
    <row r="112" spans="4:15" x14ac:dyDescent="0.2">
      <c r="D112" s="53" t="s">
        <v>99</v>
      </c>
      <c r="E112" s="16" t="s">
        <v>115</v>
      </c>
      <c r="F112" s="61">
        <f t="shared" si="1"/>
        <v>42355</v>
      </c>
      <c r="G112" s="61">
        <f>_xll.qlInterestRateIndexValueDate(M112,F112)</f>
        <v>42359</v>
      </c>
      <c r="H112" s="61">
        <f>_xll.qlInterestRateIndexMaturity(M112,G112)</f>
        <v>51125</v>
      </c>
      <c r="I112" s="68">
        <f>_xll.qlIndexFixing(M112,F112,TRUE,AllTriggers)</f>
        <v>1.382538629089365E-2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obj_0062b#0012</v>
      </c>
    </row>
    <row r="113" spans="1:13" x14ac:dyDescent="0.2">
      <c r="D113" s="53" t="s">
        <v>100</v>
      </c>
      <c r="E113" s="16" t="s">
        <v>115</v>
      </c>
      <c r="F113" s="61">
        <f t="shared" si="1"/>
        <v>42355</v>
      </c>
      <c r="G113" s="61">
        <f>_xll.qlInterestRateIndexValueDate(M113,F113)</f>
        <v>42359</v>
      </c>
      <c r="H113" s="61">
        <f>_xll.qlInterestRateIndexMaturity(M113,G113)</f>
        <v>51491</v>
      </c>
      <c r="I113" s="68">
        <f>_xll.qlIndexFixing(M113,F113,TRUE,AllTriggers)</f>
        <v>1.3869999999693801E-2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obj_005e5#0012</v>
      </c>
    </row>
    <row r="114" spans="1:13" x14ac:dyDescent="0.2">
      <c r="D114" s="53" t="s">
        <v>101</v>
      </c>
      <c r="E114" s="16" t="s">
        <v>115</v>
      </c>
      <c r="F114" s="61">
        <f t="shared" si="1"/>
        <v>42355</v>
      </c>
      <c r="G114" s="61">
        <f>_xll.qlInterestRateIndexValueDate(M114,F114)</f>
        <v>42359</v>
      </c>
      <c r="H114" s="61">
        <f>_xll.qlInterestRateIndexMaturity(M114,G114)</f>
        <v>51858</v>
      </c>
      <c r="I114" s="68">
        <f>_xll.qlIndexFixing(M114,F114,TRUE,AllTriggers)</f>
        <v>1.3901419361255857E-2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obj_0062d#0012</v>
      </c>
    </row>
    <row r="115" spans="1:13" x14ac:dyDescent="0.2">
      <c r="D115" s="53" t="s">
        <v>102</v>
      </c>
      <c r="E115" s="16" t="s">
        <v>115</v>
      </c>
      <c r="F115" s="61">
        <f t="shared" si="1"/>
        <v>42355</v>
      </c>
      <c r="G115" s="61">
        <f>_xll.qlInterestRateIndexValueDate(M115,F115)</f>
        <v>42359</v>
      </c>
      <c r="H115" s="61">
        <f>_xll.qlInterestRateIndexMaturity(M115,G115)</f>
        <v>52222</v>
      </c>
      <c r="I115" s="68">
        <f>_xll.qlIndexFixing(M115,F115,TRUE,AllTriggers)</f>
        <v>1.392485072516887E-2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obj_00612#0012</v>
      </c>
    </row>
    <row r="116" spans="1:13" x14ac:dyDescent="0.2">
      <c r="D116" s="53" t="s">
        <v>103</v>
      </c>
      <c r="E116" s="16" t="s">
        <v>115</v>
      </c>
      <c r="F116" s="61">
        <f t="shared" si="1"/>
        <v>42355</v>
      </c>
      <c r="G116" s="61">
        <f>_xll.qlInterestRateIndexValueDate(M116,F116)</f>
        <v>42359</v>
      </c>
      <c r="H116" s="61">
        <f>_xll.qlInterestRateIndexMaturity(M116,G116)</f>
        <v>52586</v>
      </c>
      <c r="I116" s="68">
        <f>_xll.qlIndexFixing(M116,F116,TRUE,AllTriggers)</f>
        <v>1.3943590798218823E-2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obj_0068c#0010</v>
      </c>
    </row>
    <row r="117" spans="1:13" x14ac:dyDescent="0.2">
      <c r="D117" s="53" t="s">
        <v>104</v>
      </c>
      <c r="E117" s="16" t="s">
        <v>115</v>
      </c>
      <c r="F117" s="61">
        <f t="shared" si="1"/>
        <v>42355</v>
      </c>
      <c r="G117" s="61">
        <f>_xll.qlInterestRateIndexValueDate(M117,F117)</f>
        <v>42359</v>
      </c>
      <c r="H117" s="61">
        <f>_xll.qlInterestRateIndexMaturity(M117,G117)</f>
        <v>52952</v>
      </c>
      <c r="I117" s="68">
        <f>_xll.qlIndexFixing(M117,F117,TRUE,AllTriggers)</f>
        <v>1.3961739253385987E-2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obj_00648#0012</v>
      </c>
    </row>
    <row r="118" spans="1:13" x14ac:dyDescent="0.2">
      <c r="D118" s="96" t="s">
        <v>105</v>
      </c>
      <c r="E118" s="86" t="s">
        <v>115</v>
      </c>
      <c r="F118" s="61">
        <f t="shared" si="1"/>
        <v>42355</v>
      </c>
      <c r="G118" s="61">
        <f>_xll.qlInterestRateIndexValueDate(M118,F118)</f>
        <v>42359</v>
      </c>
      <c r="H118" s="61">
        <f>_xll.qlInterestRateIndexMaturity(M118,G118)</f>
        <v>53317</v>
      </c>
      <c r="I118" s="68">
        <f>_xll.qlIndexFixing(M118,F118,TRUE,AllTriggers)</f>
        <v>1.3980000000059173E-2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obj_0061e#0012</v>
      </c>
    </row>
    <row r="119" spans="1:13" x14ac:dyDescent="0.2">
      <c r="D119" s="96" t="s">
        <v>116</v>
      </c>
      <c r="E119" s="86" t="s">
        <v>115</v>
      </c>
      <c r="F119" s="61">
        <f t="shared" si="1"/>
        <v>42355</v>
      </c>
      <c r="G119" s="61">
        <f>_xll.qlInterestRateIndexValueDate(M119,F119)</f>
        <v>42359</v>
      </c>
      <c r="H119" s="61">
        <f>_xll.qlInterestRateIndexMaturity(M119,G119)</f>
        <v>53682</v>
      </c>
      <c r="I119" s="68">
        <f>_xll.qlIndexFixing(M119,F119,TRUE,AllTriggers)</f>
        <v>1.4001348960013274E-2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obj_005ec#0012</v>
      </c>
    </row>
    <row r="120" spans="1:13" x14ac:dyDescent="0.2">
      <c r="D120" s="96" t="s">
        <v>117</v>
      </c>
      <c r="E120" s="86" t="s">
        <v>115</v>
      </c>
      <c r="F120" s="61">
        <f t="shared" si="1"/>
        <v>42355</v>
      </c>
      <c r="G120" s="61">
        <f>_xll.qlInterestRateIndexValueDate(M120,F120)</f>
        <v>42359</v>
      </c>
      <c r="H120" s="61">
        <f>_xll.qlInterestRateIndexMaturity(M120,G120)</f>
        <v>54049</v>
      </c>
      <c r="I120" s="68">
        <f>_xll.qlIndexFixing(M120,F120,TRUE,AllTriggers)</f>
        <v>1.4024963803341761E-2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obj_005f0#0012</v>
      </c>
    </row>
    <row r="121" spans="1:13" x14ac:dyDescent="0.2">
      <c r="D121" s="96" t="s">
        <v>118</v>
      </c>
      <c r="E121" s="86" t="s">
        <v>115</v>
      </c>
      <c r="F121" s="61">
        <f t="shared" si="1"/>
        <v>42355</v>
      </c>
      <c r="G121" s="61">
        <f>_xll.qlInterestRateIndexValueDate(M121,F121)</f>
        <v>42359</v>
      </c>
      <c r="H121" s="61">
        <f>_xll.qlInterestRateIndexMaturity(M121,G121)</f>
        <v>54413</v>
      </c>
      <c r="I121" s="68">
        <f>_xll.qlIndexFixing(M121,F121,TRUE,AllTriggers)</f>
        <v>1.4050154239763767E-2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obj_005e1#0012</v>
      </c>
    </row>
    <row r="122" spans="1:13" x14ac:dyDescent="0.2">
      <c r="D122" s="96" t="s">
        <v>119</v>
      </c>
      <c r="E122" s="86" t="s">
        <v>115</v>
      </c>
      <c r="F122" s="61">
        <f t="shared" si="1"/>
        <v>42355</v>
      </c>
      <c r="G122" s="61">
        <f>_xll.qlInterestRateIndexValueDate(M122,F122)</f>
        <v>42359</v>
      </c>
      <c r="H122" s="61">
        <f>_xll.qlInterestRateIndexMaturity(M122,G122)</f>
        <v>54778</v>
      </c>
      <c r="I122" s="68">
        <f>_xll.qlIndexFixing(M122,F122,TRUE,AllTriggers)</f>
        <v>1.4074063637523697E-2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obj_005eb#0012</v>
      </c>
    </row>
    <row r="123" spans="1:13" x14ac:dyDescent="0.2">
      <c r="D123" s="96" t="s">
        <v>106</v>
      </c>
      <c r="E123" s="86" t="s">
        <v>115</v>
      </c>
      <c r="F123" s="61">
        <f t="shared" si="1"/>
        <v>42355</v>
      </c>
      <c r="G123" s="61">
        <f>_xll.qlInterestRateIndexValueDate(M123,F123)</f>
        <v>42359</v>
      </c>
      <c r="H123" s="61">
        <f>_xll.qlInterestRateIndexMaturity(M123,G123)</f>
        <v>55143</v>
      </c>
      <c r="I123" s="68">
        <f>_xll.qlIndexFixing(M123,F123,TRUE,AllTriggers)</f>
        <v>1.4096290117346826E-2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obj_005ee#0012</v>
      </c>
    </row>
    <row r="124" spans="1:13" x14ac:dyDescent="0.2">
      <c r="D124" s="96" t="s">
        <v>120</v>
      </c>
      <c r="E124" s="86" t="s">
        <v>115</v>
      </c>
      <c r="F124" s="61">
        <f t="shared" si="1"/>
        <v>42355</v>
      </c>
      <c r="G124" s="61">
        <f>_xll.qlInterestRateIndexValueDate(M124,F124)</f>
        <v>42359</v>
      </c>
      <c r="H124" s="61">
        <f>_xll.qlInterestRateIndexMaturity(M124,G124)</f>
        <v>55508</v>
      </c>
      <c r="I124" s="68">
        <f>_xll.qlIndexFixing(M124,F124,TRUE,AllTriggers)</f>
        <v>1.4115590725111472E-2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obj_005e2#0012</v>
      </c>
    </row>
    <row r="125" spans="1:13" x14ac:dyDescent="0.2">
      <c r="D125" s="96" t="s">
        <v>121</v>
      </c>
      <c r="E125" s="86" t="s">
        <v>115</v>
      </c>
      <c r="F125" s="61">
        <f t="shared" si="1"/>
        <v>42355</v>
      </c>
      <c r="G125" s="61">
        <f>_xll.qlInterestRateIndexValueDate(M125,F125)</f>
        <v>42359</v>
      </c>
      <c r="H125" s="61">
        <f>_xll.qlInterestRateIndexMaturity(M125,G125)</f>
        <v>55876</v>
      </c>
      <c r="I125" s="68">
        <f>_xll.qlIndexFixing(M125,F125,TRUE,AllTriggers)</f>
        <v>1.4131612103124219E-2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obj_005dd#0012</v>
      </c>
    </row>
    <row r="126" spans="1:13" x14ac:dyDescent="0.2">
      <c r="D126" s="96" t="s">
        <v>122</v>
      </c>
      <c r="E126" s="86" t="s">
        <v>115</v>
      </c>
      <c r="F126" s="61">
        <f t="shared" si="1"/>
        <v>42355</v>
      </c>
      <c r="G126" s="61">
        <f>_xll.qlInterestRateIndexValueDate(M126,F126)</f>
        <v>42359</v>
      </c>
      <c r="H126" s="61">
        <f>_xll.qlInterestRateIndexMaturity(M126,G126)</f>
        <v>56240</v>
      </c>
      <c r="I126" s="68">
        <f>_xll.qlIndexFixing(M126,F126,TRUE,AllTriggers)</f>
        <v>1.4141327791067271E-2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obj_005e9#0012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42355</v>
      </c>
      <c r="G127" s="61">
        <f>_xll.qlInterestRateIndexValueDate(M127,F127)</f>
        <v>42359</v>
      </c>
      <c r="H127" s="61">
        <f>_xll.qlInterestRateIndexMaturity(M127,G127)</f>
        <v>56604</v>
      </c>
      <c r="I127" s="68">
        <f>_xll.qlIndexFixing(M127,F127,TRUE,AllTriggers)</f>
        <v>1.4144523515937785E-2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obj_005da#0012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42355</v>
      </c>
      <c r="G128" s="61">
        <f>_xll.qlInterestRateIndexValueDate(M128,F128)</f>
        <v>42359</v>
      </c>
      <c r="H128" s="61">
        <f>_xll.qlInterestRateIndexMaturity(M128,G128)</f>
        <v>56969</v>
      </c>
      <c r="I128" s="68">
        <f>_xll.qlIndexFixing(M128,F128,TRUE,AllTriggers)</f>
        <v>1.4139999999702854E-2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obj_0060f#0012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42355</v>
      </c>
      <c r="G129" s="61">
        <f>_xll.qlInterestRateIndexValueDate(M129,F129)</f>
        <v>42359</v>
      </c>
      <c r="H129" s="61">
        <f>_xll.qlInterestRateIndexMaturity(M129,G129)</f>
        <v>60622</v>
      </c>
      <c r="I129" s="68">
        <f>_xll.qlIndexFixing(M129,F129,TRUE,AllTriggers)</f>
        <v>1.3799999999982E-2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obj_00652#0012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42355</v>
      </c>
      <c r="G130" s="63">
        <f>_xll.qlInterestRateIndexValueDate(M130,F130)</f>
        <v>42359</v>
      </c>
      <c r="H130" s="63">
        <f>_xll.qlInterestRateIndexMaturity(M130,G130)</f>
        <v>64276</v>
      </c>
      <c r="I130" s="64">
        <f>_xll.qlIndexFixing(M130,F130,TRUE,AllTriggers)</f>
        <v>1.3739999999484829E-2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obj_005fb#0012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42355</v>
      </c>
      <c r="G8" s="97">
        <f>_xll.qlInterestRateIndexValueDate(M8,F8)</f>
        <v>42359</v>
      </c>
      <c r="H8" s="97">
        <f>_xll.qlInterestRateIndexMaturity(M8,G8)</f>
        <v>42360</v>
      </c>
      <c r="I8" s="89">
        <f>_xll.qlIndexFixing(M8,F8,TRUE,AllTriggers)</f>
        <v>-1.2195352015842431E-3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obj_005fd#0013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42355</v>
      </c>
      <c r="G9" s="97">
        <f>_xll.qlInterestRateIndexValueDate(M9,F9)</f>
        <v>42359</v>
      </c>
      <c r="H9" s="97">
        <f>_xll.qlInterestRateIndexMaturity(M9,G9)</f>
        <v>42366</v>
      </c>
      <c r="I9" s="89">
        <f>_xll.qlIndexFixing(M9,F9,TRUE,AllTriggers)</f>
        <v>-1.219522807749713E-3</v>
      </c>
      <c r="J9" s="89" t="str">
        <f t="shared" si="1"/>
        <v>EUR3MDPSW=</v>
      </c>
      <c r="K9" s="89"/>
      <c r="L9" s="27"/>
      <c r="M9" s="17" t="str">
        <f>_xll.qlEuribor(,D9,YieldCurve,,Trigger)</f>
        <v>obj_005d8#0013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42355</v>
      </c>
      <c r="G10" s="97">
        <f>_xll.qlInterestRateIndexValueDate(M10,F10)</f>
        <v>42359</v>
      </c>
      <c r="H10" s="97">
        <f>_xll.qlInterestRateIndexMaturity(M10,G10)</f>
        <v>42373</v>
      </c>
      <c r="I10" s="89">
        <f>_xll.qlIndexFixing(M10,F10,TRUE,AllTriggers)</f>
        <v>-9.7266054319382941E-4</v>
      </c>
      <c r="J10" s="89" t="str">
        <f t="shared" si="1"/>
        <v>EUR3MDP2W=</v>
      </c>
      <c r="K10" s="89"/>
      <c r="L10" s="27"/>
      <c r="M10" s="17" t="str">
        <f>_xll.qlEuribor(,D10,YieldCurve,,Trigger)</f>
        <v>obj_005d4#0013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42355</v>
      </c>
      <c r="G11" s="97">
        <f>_xll.qlInterestRateIndexValueDate(M11,F11)</f>
        <v>42359</v>
      </c>
      <c r="H11" s="97">
        <f>_xll.qlInterestRateIndexMaturity(M11,G11)</f>
        <v>42380</v>
      </c>
      <c r="I11" s="89">
        <f>_xll.qlIndexFixing(M11,F11,TRUE,AllTriggers)</f>
        <v>-1.0549325882770941E-3</v>
      </c>
      <c r="J11" s="89" t="str">
        <f t="shared" si="1"/>
        <v>EUR3MDP3W=</v>
      </c>
      <c r="K11" s="89"/>
      <c r="L11" s="27"/>
      <c r="M11" s="17" t="str">
        <f>_xll.qlEuribor(,D11,YieldCurve,,Trigger)</f>
        <v>obj_005d7#0013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42355</v>
      </c>
      <c r="G12" s="98">
        <f>_xll.qlInterestRateIndexValueDate(M12,F12)</f>
        <v>42359</v>
      </c>
      <c r="H12" s="97">
        <f>_xll.qlInterestRateIndexMaturity(M12,G12)</f>
        <v>42390</v>
      </c>
      <c r="I12" s="89">
        <f>_xll.qlIndexFixing(M12,F12,TRUE,AllTriggers)</f>
        <v>-1.107999999999987E-3</v>
      </c>
      <c r="J12" s="89" t="str">
        <f t="shared" si="1"/>
        <v>EUR3MDP1M=</v>
      </c>
      <c r="K12" s="89"/>
      <c r="L12" s="27"/>
      <c r="M12" s="17" t="str">
        <f>_xll.qlEuribor(,D12,YieldCurve,,Trigger)</f>
        <v>obj_005ce#0013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42355</v>
      </c>
      <c r="G13" s="98">
        <f>_xll.qlInterestRateIndexValueDate(M13,F13)</f>
        <v>42359</v>
      </c>
      <c r="H13" s="97">
        <f>_xll.qlInterestRateIndexMaturity(M13,G13)</f>
        <v>42422</v>
      </c>
      <c r="I13" s="89">
        <f>_xll.qlIndexFixing(M13,F13,TRUE,AllTriggers)</f>
        <v>-1.2000000000015173E-3</v>
      </c>
      <c r="J13" s="89" t="str">
        <f t="shared" si="1"/>
        <v>EUR3MDP2M=</v>
      </c>
      <c r="K13" s="89"/>
      <c r="L13" s="27"/>
      <c r="M13" s="91" t="str">
        <f>_xll.qlEuribor(,D13,YieldCurve,,Trigger)</f>
        <v>obj_005cf#0013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42355</v>
      </c>
      <c r="G14" s="98">
        <f>_xll.qlInterestRateIndexValueDate(IborIndex,F14)</f>
        <v>42359</v>
      </c>
      <c r="H14" s="97">
        <f>_xll.qlInterestRateIndexMaturity(IborIndex,G14)</f>
        <v>42450</v>
      </c>
      <c r="I14" s="89">
        <f>_xll.qlIndexFixing(IborIndex,F14,TRUE,AllTriggers)</f>
        <v>-1.2470000000039485E-3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42388</v>
      </c>
      <c r="G24" s="70">
        <f>_xll.qlCalendarAdvance(Calendar,SettlementDate,B24&amp;"M","mf",TRUE)</f>
        <v>42390</v>
      </c>
      <c r="H24" s="31">
        <f>_xll.qlInterestRateIndexMaturity(IborIndex,G24)</f>
        <v>42481</v>
      </c>
      <c r="I24" s="25">
        <f>_xll.qlIndexFixing(IborIndex,F24,TRUE,AllTriggers)</f>
        <v>-1.4099999999994429E-3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R24" s="27"/>
      <c r="S24" s="27"/>
    </row>
    <row r="25" spans="1:19" x14ac:dyDescent="0.2">
      <c r="A25" s="27"/>
      <c r="B25" s="53">
        <v>2</v>
      </c>
      <c r="C25" s="53" t="s">
        <v>177</v>
      </c>
      <c r="D25" s="53" t="str">
        <f t="shared" ref="D25:D38" si="4">(B25+3)&amp;"M"</f>
        <v>5M</v>
      </c>
      <c r="E25" s="16" t="s">
        <v>67</v>
      </c>
      <c r="F25" s="32">
        <f>_xll.qlInterestRateIndexFixingDate(IborIndex,G25)</f>
        <v>42418</v>
      </c>
      <c r="G25" s="61">
        <f>_xll.qlCalendarAdvance(Calendar,SettlementDate,B25&amp;"M","mf",TRUE)</f>
        <v>42422</v>
      </c>
      <c r="H25" s="32">
        <f>_xll.qlInterestRateIndexMaturity(IborIndex,G25)</f>
        <v>42513</v>
      </c>
      <c r="I25" s="24">
        <f>_xll.qlIndexFixing(IborIndex,F25,TRUE,AllTriggers)</f>
        <v>-1.5300000000026007E-3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R25" s="27"/>
      <c r="S25" s="27"/>
    </row>
    <row r="26" spans="1:19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42446</v>
      </c>
      <c r="G26" s="61">
        <f>_xll.qlCalendarAdvance(Calendar,SettlementDate,B26&amp;"M","mf",TRUE)</f>
        <v>42450</v>
      </c>
      <c r="H26" s="61">
        <f>_xll.qlInterestRateIndexMaturity(IborIndex,G26)</f>
        <v>42542</v>
      </c>
      <c r="I26" s="68">
        <f>_xll.qlIndexFixing(IborIndex,F26,TRUE,AllTriggers)</f>
        <v>-1.6300000000055524E-3</v>
      </c>
      <c r="J26" s="24" t="str">
        <f t="shared" si="5"/>
        <v>EUR3MFRA3X6F=</v>
      </c>
      <c r="K26" s="24" t="str">
        <f t="shared" si="6"/>
        <v>EUR3X6F=ICAP</v>
      </c>
      <c r="R26" s="27"/>
      <c r="S26" s="27"/>
    </row>
    <row r="27" spans="1:19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42479</v>
      </c>
      <c r="G27" s="61">
        <f>_xll.qlCalendarAdvance(Calendar,SettlementDate,B27&amp;"M","mf",TRUE)</f>
        <v>42481</v>
      </c>
      <c r="H27" s="61">
        <f>_xll.qlInterestRateIndexMaturity(IborIndex,G27)</f>
        <v>42572</v>
      </c>
      <c r="I27" s="68">
        <f>_xll.qlIndexFixing(IborIndex,F27,TRUE,AllTriggers)</f>
        <v>-1.7100000000005299E-3</v>
      </c>
      <c r="J27" s="24" t="str">
        <f t="shared" si="5"/>
        <v>EUR3MFRA4X7F=</v>
      </c>
      <c r="K27" s="24" t="str">
        <f t="shared" si="6"/>
        <v>EUR4X7F=ICAP</v>
      </c>
      <c r="R27" s="27"/>
      <c r="S27" s="27"/>
    </row>
    <row r="28" spans="1:19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42509</v>
      </c>
      <c r="G28" s="61">
        <f>_xll.qlCalendarAdvance(Calendar,SettlementDate,B28&amp;"M","mf",TRUE)</f>
        <v>42513</v>
      </c>
      <c r="H28" s="61">
        <f>_xll.qlInterestRateIndexMaturity(IborIndex,G28)</f>
        <v>42605</v>
      </c>
      <c r="I28" s="68">
        <f>_xll.qlIndexFixing(IborIndex,F28,TRUE,AllTriggers)</f>
        <v>-1.7900000000658574E-3</v>
      </c>
      <c r="J28" s="24" t="str">
        <f t="shared" si="5"/>
        <v>EUR3MFRA5X8F=</v>
      </c>
      <c r="K28" s="24" t="str">
        <f t="shared" si="6"/>
        <v>EUR5X8F=ICAP</v>
      </c>
      <c r="R28" s="27"/>
      <c r="S28" s="27"/>
    </row>
    <row r="29" spans="1:19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42538</v>
      </c>
      <c r="G29" s="61">
        <f>_xll.qlCalendarAdvance(Calendar,SettlementDate,B29&amp;"M","mf",TRUE)</f>
        <v>42542</v>
      </c>
      <c r="H29" s="61">
        <f>_xll.qlInterestRateIndexMaturity(IborIndex,G29)</f>
        <v>42634</v>
      </c>
      <c r="I29" s="68">
        <f>_xll.qlIndexFixing(IborIndex,F29,TRUE,AllTriggers)</f>
        <v>-1.8600000000093182E-3</v>
      </c>
      <c r="J29" s="24" t="str">
        <f t="shared" si="5"/>
        <v>EUR3MFRA6X9F=</v>
      </c>
      <c r="K29" s="24" t="str">
        <f t="shared" si="6"/>
        <v>EUR6X9F=ICAP</v>
      </c>
      <c r="R29" s="27"/>
      <c r="S29" s="27"/>
    </row>
    <row r="30" spans="1:19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42570</v>
      </c>
      <c r="G30" s="61">
        <f>_xll.qlCalendarAdvance(Calendar,SettlementDate,B30&amp;"M","mf",TRUE)</f>
        <v>42572</v>
      </c>
      <c r="H30" s="61">
        <f>_xll.qlInterestRateIndexMaturity(IborIndex,G30)</f>
        <v>42664</v>
      </c>
      <c r="I30" s="68">
        <f>_xll.qlIndexFixing(IborIndex,F30,TRUE,AllTriggers)</f>
        <v>-1.8800000000015423E-3</v>
      </c>
      <c r="J30" s="24" t="str">
        <f t="shared" si="5"/>
        <v>EUR3MFRA7X10F=</v>
      </c>
      <c r="K30" s="24" t="str">
        <f t="shared" si="6"/>
        <v>EUR7X10F=ICAP</v>
      </c>
      <c r="R30" s="27"/>
      <c r="S30" s="27"/>
    </row>
    <row r="31" spans="1:19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42600</v>
      </c>
      <c r="G31" s="61">
        <f>_xll.qlCalendarAdvance(Calendar,SettlementDate,B31&amp;"M","mf",TRUE)</f>
        <v>42604</v>
      </c>
      <c r="H31" s="61">
        <f>_xll.qlInterestRateIndexMaturity(IborIndex,G31)</f>
        <v>42696</v>
      </c>
      <c r="I31" s="68">
        <f>_xll.qlIndexFixing(IborIndex,F31,TRUE,AllTriggers)</f>
        <v>-1.899999996591271E-3</v>
      </c>
      <c r="J31" s="24" t="str">
        <f t="shared" si="5"/>
        <v>EUR3MFRA8X11F=</v>
      </c>
      <c r="K31" s="24" t="str">
        <f t="shared" si="6"/>
        <v>EUR8X11F=ICAP</v>
      </c>
      <c r="R31" s="27"/>
      <c r="S31" s="27"/>
    </row>
    <row r="32" spans="1:19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42632</v>
      </c>
      <c r="G32" s="61">
        <f>_xll.qlCalendarAdvance(Calendar,SettlementDate,B32&amp;"M","mf",TRUE)</f>
        <v>42634</v>
      </c>
      <c r="H32" s="61">
        <f>_xll.qlInterestRateIndexMaturity(IborIndex,G32)</f>
        <v>42725</v>
      </c>
      <c r="I32" s="68">
        <f>_xll.qlIndexFixing(IborIndex,F32,TRUE,AllTriggers)</f>
        <v>-1.9200000000127542E-3</v>
      </c>
      <c r="J32" s="24" t="str">
        <f t="shared" si="5"/>
        <v>EUR3MFRA9X12F=</v>
      </c>
      <c r="K32" s="24" t="str">
        <f t="shared" si="6"/>
        <v>EUR9X12F=ICAP</v>
      </c>
      <c r="R32" s="27"/>
      <c r="S32" s="27"/>
    </row>
    <row r="33" spans="1:20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42662</v>
      </c>
      <c r="G33" s="61">
        <f>_xll.qlCalendarAdvance(Calendar,SettlementDate,B33&amp;"M","mf",TRUE)</f>
        <v>42664</v>
      </c>
      <c r="H33" s="61">
        <f>_xll.qlInterestRateIndexMaturity(IborIndex,G33)</f>
        <v>42758</v>
      </c>
      <c r="I33" s="68">
        <f>_xll.qlIndexFixing(IborIndex,F33,TRUE,AllTriggers)</f>
        <v>-1.8900000000026873E-3</v>
      </c>
      <c r="J33" s="24" t="str">
        <f t="shared" si="5"/>
        <v>EUR3MFRA10X13F=</v>
      </c>
      <c r="K33" s="24" t="str">
        <f t="shared" si="6"/>
        <v>EUR10X13F=ICAP</v>
      </c>
      <c r="R33" s="44"/>
      <c r="S33" s="44"/>
    </row>
    <row r="34" spans="1:20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42691</v>
      </c>
      <c r="G34" s="61">
        <f>_xll.qlCalendarAdvance(Calendar,SettlementDate,B34&amp;"M","mf",TRUE)</f>
        <v>42695</v>
      </c>
      <c r="H34" s="61">
        <f>_xll.qlInterestRateIndexMaturity(IborIndex,G34)</f>
        <v>42787</v>
      </c>
      <c r="I34" s="68">
        <f>_xll.qlIndexFixing(IborIndex,F34,TRUE,AllTriggers)</f>
        <v>-1.8800000000106655E-3</v>
      </c>
      <c r="J34" s="24" t="str">
        <f t="shared" si="5"/>
        <v>EUR3MFRA11X14F=</v>
      </c>
      <c r="K34" s="24" t="str">
        <f t="shared" si="6"/>
        <v>EUR11X14F=ICAP</v>
      </c>
      <c r="R34" s="27"/>
      <c r="S34" s="27"/>
    </row>
    <row r="35" spans="1:20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42723</v>
      </c>
      <c r="G35" s="61">
        <f>_xll.qlCalendarAdvance(Calendar,SettlementDate,B35&amp;"M","mf",TRUE)</f>
        <v>42725</v>
      </c>
      <c r="H35" s="61">
        <f>_xll.qlInterestRateIndexMaturity(IborIndex,G35)</f>
        <v>42815</v>
      </c>
      <c r="I35" s="68">
        <f>_xll.qlIndexFixing(IborIndex,F35,TRUE,AllTriggers)</f>
        <v>-1.8600000000135175E-3</v>
      </c>
      <c r="J35" s="24" t="str">
        <f t="shared" si="5"/>
        <v>EUR3MFRA12X15F=</v>
      </c>
      <c r="K35" s="24" t="str">
        <f t="shared" si="6"/>
        <v>EUR12X15F=ICAP</v>
      </c>
      <c r="R35" s="27"/>
      <c r="S35" s="27"/>
    </row>
    <row r="36" spans="1:20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R36" s="27"/>
      <c r="S36" s="27"/>
    </row>
    <row r="37" spans="1:20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R37" s="44"/>
      <c r="S37" s="27"/>
    </row>
    <row r="38" spans="1:20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R38" s="27"/>
      <c r="S38" s="27"/>
    </row>
    <row r="39" spans="1:20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</row>
    <row r="40" spans="1:20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</row>
    <row r="41" spans="1:20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</row>
    <row r="42" spans="1:20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</row>
    <row r="43" spans="1:20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</row>
    <row r="44" spans="1:20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T44" s="44"/>
    </row>
    <row r="45" spans="1:20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</row>
    <row r="46" spans="1:20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</row>
    <row r="47" spans="1:20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</row>
    <row r="48" spans="1:20" x14ac:dyDescent="0.2">
      <c r="B48" s="122"/>
      <c r="C48" s="52"/>
      <c r="D48" s="93" t="str">
        <f>_xll.qlIMMNextCode(EvaluationDate+2)</f>
        <v>H6</v>
      </c>
      <c r="E48" s="85" t="s">
        <v>149</v>
      </c>
      <c r="F48" s="94">
        <f>_xll.qlInterestRateIndexFixingDate(IborIndex,G48)</f>
        <v>42443</v>
      </c>
      <c r="G48" s="104">
        <f>_xll.qlIMMdate(D48)</f>
        <v>42445</v>
      </c>
      <c r="H48" s="94">
        <f>_xll.qlInterestRateIndexMaturity(IborIndex,G48)</f>
        <v>42537</v>
      </c>
      <c r="I48" s="192">
        <f>(1-_xll.qlIndexFixing(IborIndex,F48,TRUE,AllTriggers))*100</f>
        <v>100.16144334099042</v>
      </c>
      <c r="J48" s="100" t="str">
        <f t="shared" ref="J48:J55" si="7">Currency&amp;CurveTenor&amp;E48&amp;UPPER(D48)</f>
        <v>EUR3MFUTH6</v>
      </c>
      <c r="K48" s="100" t="str">
        <f>"FEI"&amp;D48</f>
        <v>FEIH6</v>
      </c>
    </row>
    <row r="49" spans="2:11" x14ac:dyDescent="0.2">
      <c r="B49" s="116"/>
      <c r="C49" s="53"/>
      <c r="D49" s="96" t="str">
        <f>_xll.qlIMMNextCode(D48)</f>
        <v>M6</v>
      </c>
      <c r="E49" s="86" t="s">
        <v>149</v>
      </c>
      <c r="F49" s="97">
        <f>_xll.qlInterestRateIndexFixingDate(IborIndex,G49)</f>
        <v>42534</v>
      </c>
      <c r="G49" s="98">
        <f>_xll.qlIMMdate(D49)</f>
        <v>42536</v>
      </c>
      <c r="H49" s="97">
        <f>_xll.qlInterestRateIndexMaturity(IborIndex,G49)</f>
        <v>42628</v>
      </c>
      <c r="I49" s="193">
        <f>(1-_xll.qlIndexFixing(IborIndex,F49,TRUE,AllTriggers))*100</f>
        <v>100.18487257851444</v>
      </c>
      <c r="J49" s="89" t="str">
        <f t="shared" si="7"/>
        <v>EUR3MFUTM6</v>
      </c>
      <c r="K49" s="89" t="str">
        <f t="shared" ref="K49:K55" si="8">"FEI"&amp;D49</f>
        <v>FEIM6</v>
      </c>
    </row>
    <row r="50" spans="2:11" x14ac:dyDescent="0.2">
      <c r="B50" s="116"/>
      <c r="C50" s="53"/>
      <c r="D50" s="96" t="str">
        <f>_xll.qlIMMNextCode(D49)</f>
        <v>U6</v>
      </c>
      <c r="E50" s="86" t="s">
        <v>149</v>
      </c>
      <c r="F50" s="97">
        <f>_xll.qlInterestRateIndexFixingDate(IborIndex,G50)</f>
        <v>42632</v>
      </c>
      <c r="G50" s="98">
        <f>_xll.qlIMMdate(D50)</f>
        <v>42634</v>
      </c>
      <c r="H50" s="97">
        <f>_xll.qlInterestRateIndexMaturity(IborIndex,G50)</f>
        <v>42725</v>
      </c>
      <c r="I50" s="193">
        <f>(1-_xll.qlIndexFixing(IborIndex,F50,TRUE,AllTriggers))*100</f>
        <v>100.19200000000129</v>
      </c>
      <c r="J50" s="89" t="str">
        <f t="shared" si="7"/>
        <v>EUR3MFUTU6</v>
      </c>
      <c r="K50" s="89" t="str">
        <f t="shared" si="8"/>
        <v>FEIU6</v>
      </c>
    </row>
    <row r="51" spans="2:11" x14ac:dyDescent="0.2">
      <c r="B51" s="116"/>
      <c r="C51" s="53"/>
      <c r="D51" s="96" t="str">
        <f>_xll.qlIMMNextCode(D50)</f>
        <v>Z6</v>
      </c>
      <c r="E51" s="86" t="s">
        <v>149</v>
      </c>
      <c r="F51" s="97">
        <f>_xll.qlInterestRateIndexFixingDate(IborIndex,G51)</f>
        <v>42723</v>
      </c>
      <c r="G51" s="98">
        <f>_xll.qlIMMdate(D51)</f>
        <v>42725</v>
      </c>
      <c r="H51" s="97">
        <f>_xll.qlInterestRateIndexMaturity(IborIndex,G51)</f>
        <v>42815</v>
      </c>
      <c r="I51" s="193">
        <f>(1-_xll.qlIndexFixing(IborIndex,F51,TRUE,AllTriggers))*100</f>
        <v>100.18600000000136</v>
      </c>
      <c r="J51" s="89" t="str">
        <f t="shared" si="7"/>
        <v>EUR3MFUTZ6</v>
      </c>
      <c r="K51" s="89" t="str">
        <f t="shared" si="8"/>
        <v>FEIZ6</v>
      </c>
    </row>
    <row r="52" spans="2:11" x14ac:dyDescent="0.2">
      <c r="B52" s="116"/>
      <c r="C52" s="53"/>
      <c r="D52" s="96" t="str">
        <f>_xll.qlIMMNextCode(D51)</f>
        <v>H7</v>
      </c>
      <c r="E52" s="86" t="s">
        <v>149</v>
      </c>
      <c r="F52" s="98">
        <f>_xll.qlInterestRateIndexFixingDate(IborIndex,G52)</f>
        <v>42807</v>
      </c>
      <c r="G52" s="98">
        <f>_xll.qlIMMdate(D52)</f>
        <v>42809</v>
      </c>
      <c r="H52" s="98">
        <f>_xll.qlInterestRateIndexMaturity(IborIndex,G52)</f>
        <v>42901</v>
      </c>
      <c r="I52" s="194">
        <f>(1-_xll.qlIndexFixing(IborIndex,F52,TRUE,AllTriggers))*100</f>
        <v>100.16749999998906</v>
      </c>
      <c r="J52" s="90" t="str">
        <f t="shared" si="7"/>
        <v>EUR3MFUTH7</v>
      </c>
      <c r="K52" s="90" t="str">
        <f t="shared" si="8"/>
        <v>FEIH7</v>
      </c>
    </row>
    <row r="53" spans="2:11" x14ac:dyDescent="0.2">
      <c r="B53" s="116"/>
      <c r="C53" s="53"/>
      <c r="D53" s="96" t="str">
        <f>_xll.qlIMMNextCode(D52)</f>
        <v>M7</v>
      </c>
      <c r="E53" s="86" t="s">
        <v>149</v>
      </c>
      <c r="F53" s="98">
        <f>_xll.qlInterestRateIndexFixingDate(IborIndex,G53)</f>
        <v>42905</v>
      </c>
      <c r="G53" s="98">
        <f>_xll.qlIMMdate(D53)</f>
        <v>42907</v>
      </c>
      <c r="H53" s="98">
        <f>_xll.qlInterestRateIndexMaturity(IborIndex,G53)</f>
        <v>42999</v>
      </c>
      <c r="I53" s="194">
        <f>(1-_xll.qlIndexFixing(IborIndex,F53,TRUE,AllTriggers))*100</f>
        <v>100.13749999965731</v>
      </c>
      <c r="J53" s="90" t="str">
        <f t="shared" si="7"/>
        <v>EUR3MFUTM7</v>
      </c>
      <c r="K53" s="90" t="str">
        <f t="shared" si="8"/>
        <v>FEIM7</v>
      </c>
    </row>
    <row r="54" spans="2:11" x14ac:dyDescent="0.2">
      <c r="B54" s="116"/>
      <c r="C54" s="53"/>
      <c r="D54" s="96" t="str">
        <f>_xll.qlIMMNextCode(D53)</f>
        <v>U7</v>
      </c>
      <c r="E54" s="86" t="s">
        <v>149</v>
      </c>
      <c r="F54" s="98">
        <f>_xll.qlInterestRateIndexFixingDate(IborIndex,G54)</f>
        <v>42996</v>
      </c>
      <c r="G54" s="98">
        <f>_xll.qlIMMdate(D54)</f>
        <v>42998</v>
      </c>
      <c r="H54" s="98">
        <f>_xll.qlInterestRateIndexMaturity(IborIndex,G54)</f>
        <v>43089</v>
      </c>
      <c r="I54" s="194">
        <f>(1-_xll.qlIndexFixing(IborIndex,F54,TRUE,AllTriggers))*100</f>
        <v>100.1024999997246</v>
      </c>
      <c r="J54" s="90" t="str">
        <f t="shared" si="7"/>
        <v>EUR3MFUTU7</v>
      </c>
      <c r="K54" s="90" t="str">
        <f t="shared" si="8"/>
        <v>FEIU7</v>
      </c>
    </row>
    <row r="55" spans="2:11" x14ac:dyDescent="0.2">
      <c r="B55" s="116"/>
      <c r="C55" s="53"/>
      <c r="D55" s="96" t="str">
        <f>_xll.qlIMMNextCode(D54)</f>
        <v>Z7</v>
      </c>
      <c r="E55" s="86" t="s">
        <v>149</v>
      </c>
      <c r="F55" s="98">
        <f>_xll.qlInterestRateIndexFixingDate(IborIndex,G55)</f>
        <v>43087</v>
      </c>
      <c r="G55" s="98">
        <f>_xll.qlIMMdate(D55)</f>
        <v>43089</v>
      </c>
      <c r="H55" s="98">
        <f>_xll.qlInterestRateIndexMaturity(IborIndex,G55)</f>
        <v>43179</v>
      </c>
      <c r="I55" s="194">
        <f>(1-_xll.qlIndexFixing(IborIndex,F55,TRUE,AllTriggers))*100</f>
        <v>100.0524999999966</v>
      </c>
      <c r="J55" s="90" t="str">
        <f t="shared" si="7"/>
        <v>EUR3MFUTZ7</v>
      </c>
      <c r="K55" s="90" t="str">
        <f t="shared" si="8"/>
        <v>FEIZ7</v>
      </c>
    </row>
    <row r="56" spans="2:11" x14ac:dyDescent="0.2">
      <c r="B56" s="116"/>
      <c r="C56" s="53"/>
      <c r="D56" s="96" t="str">
        <f>_xll.qlIMMNextCode(D55)</f>
        <v>H8</v>
      </c>
      <c r="E56" s="86" t="s">
        <v>149</v>
      </c>
      <c r="F56" s="98">
        <f>_xll.qlInterestRateIndexFixingDate(IborIndex,G56)</f>
        <v>43178</v>
      </c>
      <c r="G56" s="98">
        <f>_xll.qlIMMdate(D56)</f>
        <v>43180</v>
      </c>
      <c r="H56" s="98">
        <f>_xll.qlInterestRateIndexMaturity(IborIndex,G56)</f>
        <v>43272</v>
      </c>
      <c r="I56" s="194">
        <f>(1-_xll.qlIndexFixing(IborIndex,F56,TRUE,AllTriggers))*100</f>
        <v>99.99086118627622</v>
      </c>
      <c r="J56" s="90" t="str">
        <f t="shared" ref="J56:J57" si="9">Currency&amp;CurveTenor&amp;E56&amp;UPPER(D56)</f>
        <v>EUR3MFUTH8</v>
      </c>
      <c r="K56" s="90" t="str">
        <f t="shared" ref="K56:K57" si="10">"FEI"&amp;D56</f>
        <v>FEIH8</v>
      </c>
    </row>
    <row r="57" spans="2:11" x14ac:dyDescent="0.2">
      <c r="B57" s="116"/>
      <c r="C57" s="53"/>
      <c r="D57" s="96" t="str">
        <f>_xll.qlIMMNextCode(D56)</f>
        <v>M8</v>
      </c>
      <c r="E57" s="86" t="s">
        <v>149</v>
      </c>
      <c r="F57" s="98">
        <f>_xll.qlInterestRateIndexFixingDate(IborIndex,G57)</f>
        <v>43269</v>
      </c>
      <c r="G57" s="98">
        <f>_xll.qlIMMdate(D57)</f>
        <v>43271</v>
      </c>
      <c r="H57" s="98">
        <f>_xll.qlInterestRateIndexMaturity(IborIndex,G57)</f>
        <v>43363</v>
      </c>
      <c r="I57" s="194">
        <f>(1-_xll.qlIndexFixing(IborIndex,F57,TRUE,AllTriggers))*100</f>
        <v>99.920552733410773</v>
      </c>
      <c r="J57" s="90" t="str">
        <f t="shared" si="9"/>
        <v>EUR3MFUTM8</v>
      </c>
      <c r="K57" s="90" t="str">
        <f t="shared" si="10"/>
        <v>FEIM8</v>
      </c>
    </row>
    <row r="58" spans="2:11" x14ac:dyDescent="0.2">
      <c r="B58" s="116"/>
      <c r="C58" s="53"/>
      <c r="D58" s="96" t="str">
        <f>_xll.qlIMMNextCode(D57)</f>
        <v>U8</v>
      </c>
      <c r="E58" s="86" t="s">
        <v>149</v>
      </c>
      <c r="F58" s="98">
        <f>_xll.qlInterestRateIndexFixingDate(IborIndex,G58)</f>
        <v>43360</v>
      </c>
      <c r="G58" s="98">
        <f>_xll.qlIMMdate(D58)</f>
        <v>43362</v>
      </c>
      <c r="H58" s="98">
        <f>_xll.qlInterestRateIndexMaturity(IborIndex,G58)</f>
        <v>43453</v>
      </c>
      <c r="I58" s="194">
        <f>(1-_xll.qlIndexFixing(IborIndex,F58,TRUE,AllTriggers))*100</f>
        <v>99.8419184609198</v>
      </c>
      <c r="J58" s="90" t="str">
        <f t="shared" ref="J58" si="11">Currency&amp;CurveTenor&amp;E58&amp;UPPER(D58)</f>
        <v>EUR3MFUTU8</v>
      </c>
      <c r="K58" s="90" t="str">
        <f t="shared" ref="K58" si="12">"FEI"&amp;D58</f>
        <v>FEIU8</v>
      </c>
    </row>
    <row r="59" spans="2:11" x14ac:dyDescent="0.2">
      <c r="B59" s="119"/>
      <c r="C59" s="54"/>
      <c r="D59" s="96" t="str">
        <f>_xll.qlIMMNextCode(D58)</f>
        <v>Z8</v>
      </c>
      <c r="E59" s="86"/>
      <c r="F59" s="98"/>
      <c r="G59" s="98"/>
      <c r="H59" s="98"/>
      <c r="I59" s="194"/>
      <c r="J59" s="90"/>
      <c r="K59" s="90"/>
    </row>
    <row r="60" spans="2:11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</row>
    <row r="61" spans="2:11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1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</row>
    <row r="63" spans="2:11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</row>
    <row r="64" spans="2:11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</row>
    <row r="65" spans="2:17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</row>
    <row r="66" spans="2:17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</row>
    <row r="67" spans="2:17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</row>
    <row r="68" spans="2:17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</row>
    <row r="69" spans="2:17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</row>
    <row r="70" spans="2:17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</row>
    <row r="71" spans="2:17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</row>
    <row r="72" spans="2:17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</row>
    <row r="73" spans="2:17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</row>
    <row r="74" spans="2:17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M74" s="42" t="s">
        <v>37</v>
      </c>
      <c r="N74" s="41"/>
      <c r="O74" s="42" t="s">
        <v>33</v>
      </c>
      <c r="P74" s="42" t="s">
        <v>56</v>
      </c>
      <c r="Q74" s="42" t="s">
        <v>34</v>
      </c>
    </row>
    <row r="75" spans="2:17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58"/>
      <c r="M75" s="59"/>
      <c r="N75" s="41"/>
      <c r="O75" s="43" t="s">
        <v>23</v>
      </c>
      <c r="P75" s="43" t="s">
        <v>40</v>
      </c>
      <c r="Q75" s="43" t="s">
        <v>124</v>
      </c>
    </row>
    <row r="76" spans="2:17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58"/>
      <c r="M76" s="59"/>
      <c r="N76" s="41"/>
      <c r="O76" s="44"/>
      <c r="P76" s="41"/>
      <c r="Q76" s="44"/>
    </row>
    <row r="77" spans="2:17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58"/>
      <c r="M77" s="59"/>
      <c r="N77" s="41"/>
      <c r="O77" s="44"/>
      <c r="P77" s="41"/>
      <c r="Q77" s="44"/>
    </row>
    <row r="78" spans="2:17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58"/>
      <c r="M78" s="59"/>
      <c r="N78" s="41"/>
      <c r="O78" s="44"/>
      <c r="P78" s="41"/>
      <c r="Q78" s="44"/>
    </row>
    <row r="79" spans="2:17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58"/>
      <c r="M79" s="59"/>
      <c r="N79" s="41"/>
      <c r="O79" s="44"/>
      <c r="P79" s="41"/>
      <c r="Q79" s="44"/>
    </row>
    <row r="80" spans="2:17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58"/>
      <c r="M80" s="59"/>
      <c r="N80" s="41"/>
      <c r="O80" s="44"/>
      <c r="P80" s="41"/>
      <c r="Q80" s="44"/>
    </row>
    <row r="81" spans="2:17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58"/>
      <c r="M81" s="59"/>
      <c r="N81" s="41"/>
      <c r="O81" s="44"/>
      <c r="P81" s="41"/>
      <c r="Q81" s="44"/>
    </row>
    <row r="82" spans="2:17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27"/>
      <c r="M82" s="59"/>
      <c r="N82" s="41"/>
      <c r="O82" s="44"/>
      <c r="P82" s="41"/>
      <c r="Q82" s="44"/>
    </row>
    <row r="83" spans="2:17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27"/>
      <c r="M83" s="59"/>
      <c r="N83" s="41"/>
      <c r="O83" s="44"/>
      <c r="P83" s="41"/>
      <c r="Q83" s="44"/>
    </row>
    <row r="84" spans="2:17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27"/>
      <c r="M84" s="59"/>
      <c r="N84" s="41"/>
      <c r="O84" s="44"/>
      <c r="P84" s="41"/>
      <c r="Q84" s="44"/>
    </row>
    <row r="85" spans="2:17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27"/>
      <c r="M85" s="59"/>
      <c r="N85" s="41"/>
      <c r="O85" s="44"/>
      <c r="P85" s="41"/>
      <c r="Q85" s="44"/>
    </row>
    <row r="86" spans="2:17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27"/>
      <c r="M86" s="59"/>
      <c r="N86" s="41"/>
      <c r="O86" s="44"/>
      <c r="P86" s="41"/>
      <c r="Q86" s="44"/>
    </row>
    <row r="87" spans="2:17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27"/>
      <c r="M87" s="59"/>
      <c r="N87" s="41"/>
      <c r="O87" s="44"/>
      <c r="P87" s="41"/>
      <c r="Q87" s="44"/>
    </row>
    <row r="88" spans="2:17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27"/>
      <c r="M88" s="59"/>
      <c r="N88" s="41"/>
      <c r="O88" s="41"/>
      <c r="P88" s="41"/>
      <c r="Q88" s="41"/>
    </row>
    <row r="89" spans="2:17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41"/>
      <c r="M89" s="59"/>
      <c r="N89" s="41"/>
      <c r="O89" s="41"/>
      <c r="P89" s="41"/>
      <c r="Q89" s="41"/>
    </row>
    <row r="90" spans="2:17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41"/>
      <c r="M90" s="59"/>
      <c r="N90" s="41"/>
      <c r="O90" s="41"/>
      <c r="P90" s="41"/>
      <c r="Q90" s="41"/>
    </row>
    <row r="91" spans="2:17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42355</v>
      </c>
      <c r="G91" s="97">
        <f>_xll.qlInterestRateIndexValueDate(M91,F91)</f>
        <v>42359</v>
      </c>
      <c r="H91" s="97">
        <f>_xll.qlInterestRateIndexMaturity(M91,G91)</f>
        <v>43455</v>
      </c>
      <c r="I91" s="89">
        <f>_xll.qlIndexFixing(M91,F91,TRUE,AllTriggers)</f>
        <v>-9.0000000014162009E-4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41"/>
      <c r="M91" s="59" t="str">
        <f>_xll.qlSwapIndex(,IborIndexFamily,D91,SettlementDays,Currency,Calendar,FixedLegTenor,FixedLegBDC,FixedLegDayCounter,IborIndex,DiscountingCurve,,Trigger)</f>
        <v>obj_00632#0013</v>
      </c>
      <c r="N91" s="41"/>
      <c r="O91" s="41"/>
      <c r="P91" s="41"/>
      <c r="Q91" s="41"/>
    </row>
    <row r="92" spans="2:17" x14ac:dyDescent="0.2">
      <c r="B92" s="53"/>
      <c r="C92" s="53"/>
      <c r="D92" s="96" t="s">
        <v>26</v>
      </c>
      <c r="E92" s="86" t="s">
        <v>115</v>
      </c>
      <c r="F92" s="97">
        <f t="shared" si="13"/>
        <v>42355</v>
      </c>
      <c r="G92" s="97">
        <f>_xll.qlInterestRateIndexValueDate(M92,F92)</f>
        <v>42359</v>
      </c>
      <c r="H92" s="97">
        <f>_xll.qlInterestRateIndexMaturity(M92,G92)</f>
        <v>43822</v>
      </c>
      <c r="I92" s="89">
        <f>_xll.qlIndexFixing(M92,F92,TRUE,AllTriggers)</f>
        <v>2.8999999999468204E-4</v>
      </c>
      <c r="J92" s="108" t="str">
        <f t="shared" si="14"/>
        <v>EUR3MSW4Y=</v>
      </c>
      <c r="K92" s="91" t="str">
        <f t="shared" si="15"/>
        <v>EURAB3E4Y=ICAP</v>
      </c>
      <c r="L92" s="41"/>
      <c r="M92" s="59" t="str">
        <f>_xll.qlSwapIndex(,IborIndexFamily,D92,SettlementDays,Currency,Calendar,FixedLegTenor,FixedLegBDC,FixedLegDayCounter,IborIndex,DiscountingCurve,,Trigger)</f>
        <v>obj_00670#0013</v>
      </c>
      <c r="N92" s="41"/>
      <c r="O92" s="41"/>
      <c r="P92" s="41"/>
      <c r="Q92" s="41"/>
    </row>
    <row r="93" spans="2:17" x14ac:dyDescent="0.2">
      <c r="B93" s="53"/>
      <c r="C93" s="53"/>
      <c r="D93" s="96" t="s">
        <v>27</v>
      </c>
      <c r="E93" s="86" t="s">
        <v>115</v>
      </c>
      <c r="F93" s="97">
        <f t="shared" si="13"/>
        <v>42355</v>
      </c>
      <c r="G93" s="97">
        <f>_xll.qlInterestRateIndexValueDate(M93,F93)</f>
        <v>42359</v>
      </c>
      <c r="H93" s="97">
        <f>_xll.qlInterestRateIndexMaturity(M93,G93)</f>
        <v>44186</v>
      </c>
      <c r="I93" s="89">
        <f>_xll.qlIndexFixing(M93,F93,TRUE,AllTriggers)</f>
        <v>1.649999999962824E-3</v>
      </c>
      <c r="J93" s="108" t="str">
        <f t="shared" si="14"/>
        <v>EUR3MSW5Y=</v>
      </c>
      <c r="K93" s="91" t="str">
        <f t="shared" si="15"/>
        <v>EURAB3E5Y=ICAP</v>
      </c>
      <c r="L93" s="41"/>
      <c r="M93" s="59" t="str">
        <f>_xll.qlSwapIndex(,IborIndexFamily,D93,SettlementDays,Currency,Calendar,FixedLegTenor,FixedLegBDC,FixedLegDayCounter,IborIndex,DiscountingCurve,,Trigger)</f>
        <v>obj_00677#0013</v>
      </c>
      <c r="N93" s="41"/>
      <c r="O93" s="41"/>
      <c r="P93" s="41"/>
      <c r="Q93" s="41"/>
    </row>
    <row r="94" spans="2:17" x14ac:dyDescent="0.2">
      <c r="B94" s="53"/>
      <c r="C94" s="53"/>
      <c r="D94" s="96" t="s">
        <v>85</v>
      </c>
      <c r="E94" s="86" t="s">
        <v>115</v>
      </c>
      <c r="F94" s="97">
        <f t="shared" si="13"/>
        <v>42355</v>
      </c>
      <c r="G94" s="97">
        <f>_xll.qlInterestRateIndexValueDate(M94,F94)</f>
        <v>42359</v>
      </c>
      <c r="H94" s="97">
        <f>_xll.qlInterestRateIndexMaturity(M94,G94)</f>
        <v>44551</v>
      </c>
      <c r="I94" s="89">
        <f>_xll.qlIndexFixing(M94,F94,TRUE,AllTriggers)</f>
        <v>3.0599999998489297E-3</v>
      </c>
      <c r="J94" s="108" t="str">
        <f t="shared" si="14"/>
        <v>EUR3MSW6Y=</v>
      </c>
      <c r="K94" s="91" t="str">
        <f t="shared" si="15"/>
        <v>EURAB3E6Y=ICAP</v>
      </c>
      <c r="L94" s="41"/>
      <c r="M94" s="59" t="str">
        <f>_xll.qlSwapIndex(,IborIndexFamily,D94,SettlementDays,Currency,Calendar,FixedLegTenor,FixedLegBDC,FixedLegDayCounter,IborIndex,DiscountingCurve,,Trigger)</f>
        <v>obj_00680#0013</v>
      </c>
      <c r="N94" s="41"/>
      <c r="O94" s="41"/>
      <c r="P94" s="41"/>
      <c r="Q94" s="41"/>
    </row>
    <row r="95" spans="2:17" x14ac:dyDescent="0.2">
      <c r="B95" s="53"/>
      <c r="C95" s="53"/>
      <c r="D95" s="96" t="s">
        <v>28</v>
      </c>
      <c r="E95" s="86" t="s">
        <v>115</v>
      </c>
      <c r="F95" s="97">
        <f t="shared" si="13"/>
        <v>42355</v>
      </c>
      <c r="G95" s="97">
        <f>_xll.qlInterestRateIndexValueDate(M95,F95)</f>
        <v>42359</v>
      </c>
      <c r="H95" s="97">
        <f>_xll.qlInterestRateIndexMaturity(M95,G95)</f>
        <v>44916</v>
      </c>
      <c r="I95" s="89">
        <f>_xll.qlIndexFixing(M95,F95,TRUE,AllTriggers)</f>
        <v>4.489999999771419E-3</v>
      </c>
      <c r="J95" s="108" t="str">
        <f t="shared" si="14"/>
        <v>EUR3MSW7Y=</v>
      </c>
      <c r="K95" s="91" t="str">
        <f t="shared" si="15"/>
        <v>EURAB3E7Y=ICAP</v>
      </c>
      <c r="L95" s="41"/>
      <c r="M95" s="59" t="str">
        <f>_xll.qlSwapIndex(,IborIndexFamily,D95,SettlementDays,Currency,Calendar,FixedLegTenor,FixedLegBDC,FixedLegDayCounter,IborIndex,DiscountingCurve,,Trigger)</f>
        <v>obj_00653#0013</v>
      </c>
      <c r="N95" s="41"/>
      <c r="O95" s="41"/>
      <c r="P95" s="41"/>
      <c r="Q95" s="41"/>
    </row>
    <row r="96" spans="2:17" x14ac:dyDescent="0.2">
      <c r="B96" s="53"/>
      <c r="C96" s="53"/>
      <c r="D96" s="96" t="s">
        <v>86</v>
      </c>
      <c r="E96" s="86" t="s">
        <v>115</v>
      </c>
      <c r="F96" s="97">
        <f t="shared" si="13"/>
        <v>42355</v>
      </c>
      <c r="G96" s="97">
        <f>_xll.qlInterestRateIndexValueDate(M96,F96)</f>
        <v>42359</v>
      </c>
      <c r="H96" s="97">
        <f>_xll.qlInterestRateIndexMaturity(M96,G96)</f>
        <v>45281</v>
      </c>
      <c r="I96" s="89">
        <f>_xll.qlIndexFixing(M96,F96,TRUE,AllTriggers)</f>
        <v>5.8699999990820305E-3</v>
      </c>
      <c r="J96" s="108" t="str">
        <f t="shared" si="14"/>
        <v>EUR3MSW8Y=</v>
      </c>
      <c r="K96" s="91" t="str">
        <f t="shared" si="15"/>
        <v>EURAB3E8Y=ICAP</v>
      </c>
      <c r="L96" s="41"/>
      <c r="M96" s="59" t="str">
        <f>_xll.qlSwapIndex(,IborIndexFamily,D96,SettlementDays,Currency,Calendar,FixedLegTenor,FixedLegBDC,FixedLegDayCounter,IborIndex,DiscountingCurve,,Trigger)</f>
        <v>obj_00619#0013</v>
      </c>
      <c r="N96" s="41"/>
      <c r="O96" s="41"/>
      <c r="P96" s="41"/>
      <c r="Q96" s="41"/>
    </row>
    <row r="97" spans="2:17" x14ac:dyDescent="0.2">
      <c r="B97" s="53"/>
      <c r="C97" s="53"/>
      <c r="D97" s="96" t="s">
        <v>87</v>
      </c>
      <c r="E97" s="86" t="s">
        <v>115</v>
      </c>
      <c r="F97" s="97">
        <f t="shared" si="13"/>
        <v>42355</v>
      </c>
      <c r="G97" s="97">
        <f>_xll.qlInterestRateIndexValueDate(M97,F97)</f>
        <v>42359</v>
      </c>
      <c r="H97" s="97">
        <f>_xll.qlInterestRateIndexMaturity(M97,G97)</f>
        <v>45649</v>
      </c>
      <c r="I97" s="89">
        <f>_xll.qlIndexFixing(M97,F97,TRUE,AllTriggers)</f>
        <v>7.1899999993087068E-3</v>
      </c>
      <c r="J97" s="108" t="str">
        <f t="shared" si="14"/>
        <v>EUR3MSW9Y=</v>
      </c>
      <c r="K97" s="91" t="str">
        <f t="shared" si="15"/>
        <v>EURAB3E9Y=ICAP</v>
      </c>
      <c r="L97" s="41"/>
      <c r="M97" s="59" t="str">
        <f>_xll.qlSwapIndex(,IborIndexFamily,D97,SettlementDays,Currency,Calendar,FixedLegTenor,FixedLegBDC,FixedLegDayCounter,IborIndex,DiscountingCurve,,Trigger)</f>
        <v>obj_0061a#0013</v>
      </c>
      <c r="N97" s="41"/>
      <c r="O97" s="41"/>
      <c r="P97" s="41"/>
      <c r="Q97" s="41"/>
    </row>
    <row r="98" spans="2:17" x14ac:dyDescent="0.2">
      <c r="B98" s="53"/>
      <c r="C98" s="53"/>
      <c r="D98" s="96" t="s">
        <v>29</v>
      </c>
      <c r="E98" s="86" t="s">
        <v>115</v>
      </c>
      <c r="F98" s="97">
        <f t="shared" si="13"/>
        <v>42355</v>
      </c>
      <c r="G98" s="97">
        <f>_xll.qlInterestRateIndexValueDate(M98,F98)</f>
        <v>42359</v>
      </c>
      <c r="H98" s="97">
        <f>_xll.qlInterestRateIndexMaturity(M98,G98)</f>
        <v>46013</v>
      </c>
      <c r="I98" s="89">
        <f>_xll.qlIndexFixing(M98,F98,TRUE,AllTriggers)</f>
        <v>8.359999999918653E-3</v>
      </c>
      <c r="J98" s="108" t="str">
        <f t="shared" si="14"/>
        <v>EUR3MSW10Y=</v>
      </c>
      <c r="K98" s="91" t="str">
        <f t="shared" si="15"/>
        <v>EURAB3E10Y=ICAP</v>
      </c>
      <c r="L98" s="41"/>
      <c r="M98" s="59" t="str">
        <f>_xll.qlSwapIndex(,IborIndexFamily,D98,SettlementDays,Currency,Calendar,FixedLegTenor,FixedLegBDC,FixedLegDayCounter,IborIndex,DiscountingCurve,,Trigger)</f>
        <v>obj_00647#0013</v>
      </c>
      <c r="N98" s="41"/>
      <c r="O98" s="41"/>
      <c r="P98" s="41"/>
      <c r="Q98" s="41"/>
    </row>
    <row r="99" spans="2:17" x14ac:dyDescent="0.2">
      <c r="B99" s="53"/>
      <c r="C99" s="53"/>
      <c r="D99" s="96" t="s">
        <v>88</v>
      </c>
      <c r="E99" s="86" t="s">
        <v>115</v>
      </c>
      <c r="F99" s="97">
        <f t="shared" si="13"/>
        <v>42355</v>
      </c>
      <c r="G99" s="97">
        <f>_xll.qlInterestRateIndexValueDate(M99,F99)</f>
        <v>42359</v>
      </c>
      <c r="H99" s="97">
        <f>_xll.qlInterestRateIndexMaturity(M99,G99)</f>
        <v>46377</v>
      </c>
      <c r="I99" s="89">
        <f>_xll.qlIndexFixing(M99,F99,TRUE,AllTriggers)</f>
        <v>9.4118209786142101E-3</v>
      </c>
      <c r="J99" s="108" t="str">
        <f t="shared" si="14"/>
        <v>EUR3MSW11Y=</v>
      </c>
      <c r="K99" s="91" t="str">
        <f t="shared" si="15"/>
        <v>EURAB3E11Y=ICAP</v>
      </c>
      <c r="L99" s="41"/>
      <c r="M99" s="59" t="str">
        <f>_xll.qlSwapIndex(,IborIndexFamily,D99,SettlementDays,Currency,Calendar,FixedLegTenor,FixedLegBDC,FixedLegDayCounter,IborIndex,DiscountingCurve,,Trigger)</f>
        <v>obj_00674#0013</v>
      </c>
      <c r="N99" s="41"/>
      <c r="O99" s="41"/>
      <c r="P99" s="41"/>
      <c r="Q99" s="41"/>
    </row>
    <row r="100" spans="2:17" x14ac:dyDescent="0.2">
      <c r="B100" s="53"/>
      <c r="C100" s="53"/>
      <c r="D100" s="96" t="s">
        <v>30</v>
      </c>
      <c r="E100" s="86" t="s">
        <v>115</v>
      </c>
      <c r="F100" s="97">
        <f t="shared" si="13"/>
        <v>42355</v>
      </c>
      <c r="G100" s="97">
        <f>_xll.qlInterestRateIndexValueDate(M100,F100)</f>
        <v>42359</v>
      </c>
      <c r="H100" s="97">
        <f>_xll.qlInterestRateIndexMaturity(M100,G100)</f>
        <v>46742</v>
      </c>
      <c r="I100" s="89">
        <f>_xll.qlIndexFixing(M100,F100,TRUE,AllTriggers)</f>
        <v>1.0350000000082895E-2</v>
      </c>
      <c r="J100" s="108" t="str">
        <f t="shared" si="14"/>
        <v>EUR3MSW12Y=</v>
      </c>
      <c r="K100" s="91" t="str">
        <f t="shared" si="15"/>
        <v>EURAB3E12Y=ICAP</v>
      </c>
      <c r="L100" s="41"/>
      <c r="M100" s="59" t="str">
        <f>_xll.qlSwapIndex(,IborIndexFamily,D100,SettlementDays,Currency,Calendar,FixedLegTenor,FixedLegBDC,FixedLegDayCounter,IborIndex,DiscountingCurve,,Trigger)</f>
        <v>obj_00649#0013</v>
      </c>
    </row>
    <row r="101" spans="2:17" x14ac:dyDescent="0.2">
      <c r="B101" s="53"/>
      <c r="C101" s="53"/>
      <c r="D101" s="96" t="s">
        <v>89</v>
      </c>
      <c r="E101" s="86" t="s">
        <v>115</v>
      </c>
      <c r="F101" s="97">
        <f t="shared" si="13"/>
        <v>42355</v>
      </c>
      <c r="G101" s="97">
        <f>_xll.qlInterestRateIndexValueDate(M101,F101)</f>
        <v>42359</v>
      </c>
      <c r="H101" s="97">
        <f>_xll.qlInterestRateIndexMaturity(M101,G101)</f>
        <v>47108</v>
      </c>
      <c r="I101" s="89">
        <f>_xll.qlIndexFixing(M101,F101,TRUE,AllTriggers)</f>
        <v>1.1171616326905685E-2</v>
      </c>
      <c r="J101" s="108" t="str">
        <f t="shared" si="14"/>
        <v>EUR3MSW13Y=</v>
      </c>
      <c r="K101" s="91"/>
      <c r="M101" s="59" t="str">
        <f>_xll.qlSwapIndex(,IborIndexFamily,D101,SettlementDays,Currency,Calendar,FixedLegTenor,FixedLegBDC,FixedLegDayCounter,IborIndex,DiscountingCurve,,Trigger)</f>
        <v>obj_00613#0013</v>
      </c>
    </row>
    <row r="102" spans="2:17" x14ac:dyDescent="0.2">
      <c r="B102" s="53"/>
      <c r="C102" s="53"/>
      <c r="D102" s="96" t="s">
        <v>90</v>
      </c>
      <c r="E102" s="86" t="s">
        <v>115</v>
      </c>
      <c r="F102" s="97">
        <f t="shared" si="13"/>
        <v>42355</v>
      </c>
      <c r="G102" s="97">
        <f>_xll.qlInterestRateIndexValueDate(M102,F102)</f>
        <v>42359</v>
      </c>
      <c r="H102" s="97">
        <f>_xll.qlInterestRateIndexMaturity(M102,G102)</f>
        <v>47473</v>
      </c>
      <c r="I102" s="89">
        <f>_xll.qlIndexFixing(M102,F102,TRUE,AllTriggers)</f>
        <v>1.1875595314130745E-2</v>
      </c>
      <c r="J102" s="108" t="str">
        <f t="shared" si="14"/>
        <v>EUR3MSW14Y=</v>
      </c>
      <c r="K102" s="91"/>
      <c r="M102" s="59" t="str">
        <f>_xll.qlSwapIndex(,IborIndexFamily,D102,SettlementDays,Currency,Calendar,FixedLegTenor,FixedLegBDC,FixedLegDayCounter,IborIndex,DiscountingCurve,,Trigger)</f>
        <v>obj_0063f#0013</v>
      </c>
    </row>
    <row r="103" spans="2:17" x14ac:dyDescent="0.2">
      <c r="B103" s="53"/>
      <c r="C103" s="53"/>
      <c r="D103" s="96" t="s">
        <v>31</v>
      </c>
      <c r="E103" s="86" t="s">
        <v>115</v>
      </c>
      <c r="F103" s="97">
        <f t="shared" si="13"/>
        <v>42355</v>
      </c>
      <c r="G103" s="97">
        <f>_xll.qlInterestRateIndexValueDate(M103,F103)</f>
        <v>42359</v>
      </c>
      <c r="H103" s="97">
        <f>_xll.qlInterestRateIndexMaturity(M103,G103)</f>
        <v>47840</v>
      </c>
      <c r="I103" s="89">
        <f>_xll.qlIndexFixing(M103,F103,TRUE,AllTriggers)</f>
        <v>1.2480000000261227E-2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M103" s="59" t="str">
        <f>_xll.qlSwapIndex(,IborIndexFamily,D103,SettlementDays,Currency,Calendar,FixedLegTenor,FixedLegBDC,FixedLegDayCounter,IborIndex,DiscountingCurve,,Trigger)</f>
        <v>obj_0065c#0013</v>
      </c>
    </row>
    <row r="104" spans="2:17" x14ac:dyDescent="0.2">
      <c r="B104" s="53"/>
      <c r="C104" s="53"/>
      <c r="D104" s="96" t="s">
        <v>91</v>
      </c>
      <c r="E104" s="86" t="s">
        <v>115</v>
      </c>
      <c r="F104" s="97">
        <f t="shared" si="13"/>
        <v>42355</v>
      </c>
      <c r="G104" s="97">
        <f>_xll.qlInterestRateIndexValueDate(M104,F104)</f>
        <v>42359</v>
      </c>
      <c r="H104" s="97">
        <f>_xll.qlInterestRateIndexMaturity(M104,G104)</f>
        <v>48204</v>
      </c>
      <c r="I104" s="89">
        <f>_xll.qlIndexFixing(M104,F104,TRUE,AllTriggers)</f>
        <v>1.2986899288118966E-2</v>
      </c>
      <c r="J104" s="108" t="str">
        <f t="shared" si="14"/>
        <v>EUR3MSW16Y=</v>
      </c>
      <c r="K104" s="91"/>
      <c r="M104" s="59" t="str">
        <f>_xll.qlSwapIndex(,IborIndexFamily,D104,SettlementDays,Currency,Calendar,FixedLegTenor,FixedLegBDC,FixedLegDayCounter,IborIndex,DiscountingCurve,,Trigger)</f>
        <v>obj_0064d#0013</v>
      </c>
    </row>
    <row r="105" spans="2:17" x14ac:dyDescent="0.2">
      <c r="B105" s="53"/>
      <c r="C105" s="53"/>
      <c r="D105" s="96" t="s">
        <v>92</v>
      </c>
      <c r="E105" s="86" t="s">
        <v>115</v>
      </c>
      <c r="F105" s="97">
        <f t="shared" si="13"/>
        <v>42355</v>
      </c>
      <c r="G105" s="97">
        <f>_xll.qlInterestRateIndexValueDate(M105,F105)</f>
        <v>42359</v>
      </c>
      <c r="H105" s="97">
        <f>_xll.qlInterestRateIndexMaturity(M105,G105)</f>
        <v>48569</v>
      </c>
      <c r="I105" s="89">
        <f>_xll.qlIndexFixing(M105,F105,TRUE,AllTriggers)</f>
        <v>1.3412621850442492E-2</v>
      </c>
      <c r="J105" s="108" t="str">
        <f t="shared" si="14"/>
        <v>EUR3MSW17Y=</v>
      </c>
      <c r="K105" s="91"/>
      <c r="M105" s="59" t="str">
        <f>_xll.qlSwapIndex(,IborIndexFamily,D105,SettlementDays,Currency,Calendar,FixedLegTenor,FixedLegBDC,FixedLegDayCounter,IborIndex,DiscountingCurve,,Trigger)</f>
        <v>obj_0067d#0013</v>
      </c>
    </row>
    <row r="106" spans="2:17" x14ac:dyDescent="0.2">
      <c r="B106" s="53"/>
      <c r="C106" s="53"/>
      <c r="D106" s="96" t="s">
        <v>93</v>
      </c>
      <c r="E106" s="86" t="s">
        <v>115</v>
      </c>
      <c r="F106" s="97">
        <f t="shared" si="13"/>
        <v>42355</v>
      </c>
      <c r="G106" s="97">
        <f>_xll.qlInterestRateIndexValueDate(M106,F106)</f>
        <v>42359</v>
      </c>
      <c r="H106" s="97">
        <f>_xll.qlInterestRateIndexMaturity(M106,G106)</f>
        <v>48934</v>
      </c>
      <c r="I106" s="89">
        <f>_xll.qlIndexFixing(M106,F106,TRUE,AllTriggers)</f>
        <v>1.3759320527836809E-2</v>
      </c>
      <c r="J106" s="108" t="str">
        <f t="shared" si="14"/>
        <v>EUR3MSW18Y=</v>
      </c>
      <c r="K106" s="91"/>
      <c r="M106" s="59" t="str">
        <f>_xll.qlSwapIndex(,IborIndexFamily,D106,SettlementDays,Currency,Calendar,FixedLegTenor,FixedLegBDC,FixedLegDayCounter,IborIndex,DiscountingCurve,,Trigger)</f>
        <v>obj_0067c#0013</v>
      </c>
    </row>
    <row r="107" spans="2:17" x14ac:dyDescent="0.2">
      <c r="B107" s="53"/>
      <c r="C107" s="53"/>
      <c r="D107" s="96" t="s">
        <v>94</v>
      </c>
      <c r="E107" s="86" t="s">
        <v>115</v>
      </c>
      <c r="F107" s="97">
        <f t="shared" si="13"/>
        <v>42355</v>
      </c>
      <c r="G107" s="97">
        <f>_xll.qlInterestRateIndexValueDate(M107,F107)</f>
        <v>42359</v>
      </c>
      <c r="H107" s="97">
        <f>_xll.qlInterestRateIndexMaturity(M107,G107)</f>
        <v>49299</v>
      </c>
      <c r="I107" s="89">
        <f>_xll.qlIndexFixing(M107,F107,TRUE,AllTriggers)</f>
        <v>1.4036136242062918E-2</v>
      </c>
      <c r="J107" s="108" t="str">
        <f t="shared" si="14"/>
        <v>EUR3MSW19Y=</v>
      </c>
      <c r="K107" s="91"/>
      <c r="M107" s="59" t="str">
        <f>_xll.qlSwapIndex(,IborIndexFamily,D107,SettlementDays,Currency,Calendar,FixedLegTenor,FixedLegBDC,FixedLegDayCounter,IborIndex,DiscountingCurve,,Trigger)</f>
        <v>obj_0065f#0013</v>
      </c>
    </row>
    <row r="108" spans="2:17" x14ac:dyDescent="0.2">
      <c r="B108" s="53"/>
      <c r="C108" s="53"/>
      <c r="D108" s="96" t="s">
        <v>95</v>
      </c>
      <c r="E108" s="86" t="s">
        <v>115</v>
      </c>
      <c r="F108" s="97">
        <f t="shared" si="13"/>
        <v>42355</v>
      </c>
      <c r="G108" s="97">
        <f>_xll.qlInterestRateIndexValueDate(M108,F108)</f>
        <v>42359</v>
      </c>
      <c r="H108" s="97">
        <f>_xll.qlInterestRateIndexMaturity(M108,G108)</f>
        <v>49664</v>
      </c>
      <c r="I108" s="89">
        <f>_xll.qlIndexFixing(M108,F108,TRUE,AllTriggers)</f>
        <v>1.4249999999610841E-2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M108" s="59" t="str">
        <f>_xll.qlSwapIndex(,IborIndexFamily,D108,SettlementDays,Currency,Calendar,FixedLegTenor,FixedLegBDC,FixedLegDayCounter,IborIndex,DiscountingCurve,,Trigger)</f>
        <v>obj_00665#0013</v>
      </c>
    </row>
    <row r="109" spans="2:17" x14ac:dyDescent="0.2">
      <c r="B109" s="53"/>
      <c r="C109" s="53"/>
      <c r="D109" s="96" t="s">
        <v>96</v>
      </c>
      <c r="E109" s="86" t="s">
        <v>115</v>
      </c>
      <c r="F109" s="97">
        <f t="shared" si="13"/>
        <v>42355</v>
      </c>
      <c r="G109" s="97">
        <f>_xll.qlInterestRateIndexValueDate(M109,F109)</f>
        <v>42359</v>
      </c>
      <c r="H109" s="97">
        <f>_xll.qlInterestRateIndexMaturity(M109,G109)</f>
        <v>50031</v>
      </c>
      <c r="I109" s="89">
        <f>_xll.qlIndexFixing(M109,F109,TRUE,AllTriggers)</f>
        <v>1.4410417292082115E-2</v>
      </c>
      <c r="J109" s="108" t="str">
        <f t="shared" si="14"/>
        <v>EUR3MSW21Y=</v>
      </c>
      <c r="K109" s="91"/>
      <c r="M109" s="59" t="str">
        <f>_xll.qlSwapIndex(,IborIndexFamily,D109,SettlementDays,Currency,Calendar,FixedLegTenor,FixedLegBDC,FixedLegDayCounter,IborIndex,DiscountingCurve,,Trigger)</f>
        <v>obj_00637#0013</v>
      </c>
    </row>
    <row r="110" spans="2:17" x14ac:dyDescent="0.2">
      <c r="B110" s="53"/>
      <c r="C110" s="53"/>
      <c r="D110" s="96" t="s">
        <v>97</v>
      </c>
      <c r="E110" s="86" t="s">
        <v>115</v>
      </c>
      <c r="F110" s="97">
        <f t="shared" si="13"/>
        <v>42355</v>
      </c>
      <c r="G110" s="97">
        <f>_xll.qlInterestRateIndexValueDate(M110,F110)</f>
        <v>42359</v>
      </c>
      <c r="H110" s="97">
        <f>_xll.qlInterestRateIndexMaturity(M110,G110)</f>
        <v>50395</v>
      </c>
      <c r="I110" s="89">
        <f>_xll.qlIndexFixing(M110,F110,TRUE,AllTriggers)</f>
        <v>1.4521403230088272E-2</v>
      </c>
      <c r="J110" s="108" t="str">
        <f t="shared" si="14"/>
        <v>EUR3MSW22Y=</v>
      </c>
      <c r="K110" s="91"/>
      <c r="M110" s="59" t="str">
        <f>_xll.qlSwapIndex(,IborIndexFamily,D110,SettlementDays,Currency,Calendar,FixedLegTenor,FixedLegBDC,FixedLegDayCounter,IborIndex,DiscountingCurve,,Trigger)</f>
        <v>obj_00604#0013</v>
      </c>
    </row>
    <row r="111" spans="2:17" x14ac:dyDescent="0.2">
      <c r="B111" s="53"/>
      <c r="C111" s="53"/>
      <c r="D111" s="96" t="s">
        <v>98</v>
      </c>
      <c r="E111" s="86" t="s">
        <v>115</v>
      </c>
      <c r="F111" s="97">
        <f t="shared" si="13"/>
        <v>42355</v>
      </c>
      <c r="G111" s="97">
        <f>_xll.qlInterestRateIndexValueDate(M111,F111)</f>
        <v>42359</v>
      </c>
      <c r="H111" s="97">
        <f>_xll.qlInterestRateIndexMaturity(M111,G111)</f>
        <v>50760</v>
      </c>
      <c r="I111" s="89">
        <f>_xll.qlIndexFixing(M111,F111,TRUE,AllTriggers)</f>
        <v>1.4595539054364476E-2</v>
      </c>
      <c r="J111" s="108" t="str">
        <f t="shared" si="14"/>
        <v>EUR3MSW23Y=</v>
      </c>
      <c r="K111" s="91"/>
      <c r="M111" s="59" t="str">
        <f>_xll.qlSwapIndex(,IborIndexFamily,D111,SettlementDays,Currency,Calendar,FixedLegTenor,FixedLegBDC,FixedLegDayCounter,IborIndex,DiscountingCurve,,Trigger)</f>
        <v>obj_0063d#0013</v>
      </c>
    </row>
    <row r="112" spans="2:17" x14ac:dyDescent="0.2">
      <c r="B112" s="53"/>
      <c r="C112" s="53"/>
      <c r="D112" s="96" t="s">
        <v>99</v>
      </c>
      <c r="E112" s="86" t="s">
        <v>115</v>
      </c>
      <c r="F112" s="97">
        <f t="shared" si="13"/>
        <v>42355</v>
      </c>
      <c r="G112" s="97">
        <f>_xll.qlInterestRateIndexValueDate(M112,F112)</f>
        <v>42359</v>
      </c>
      <c r="H112" s="97">
        <f>_xll.qlInterestRateIndexMaturity(M112,G112)</f>
        <v>51125</v>
      </c>
      <c r="I112" s="89">
        <f>_xll.qlIndexFixing(M112,F112,TRUE,AllTriggers)</f>
        <v>1.4641628163819243E-2</v>
      </c>
      <c r="J112" s="108" t="str">
        <f t="shared" si="14"/>
        <v>EUR3MSW24Y=</v>
      </c>
      <c r="K112" s="91"/>
      <c r="M112" s="59" t="str">
        <f>_xll.qlSwapIndex(,IborIndexFamily,D112,SettlementDays,Currency,Calendar,FixedLegTenor,FixedLegBDC,FixedLegDayCounter,IborIndex,DiscountingCurve,,Trigger)</f>
        <v>obj_00664#0013</v>
      </c>
    </row>
    <row r="113" spans="2:13" x14ac:dyDescent="0.2">
      <c r="B113" s="53"/>
      <c r="C113" s="53"/>
      <c r="D113" s="96" t="s">
        <v>100</v>
      </c>
      <c r="E113" s="86" t="s">
        <v>115</v>
      </c>
      <c r="F113" s="97">
        <f t="shared" si="13"/>
        <v>42355</v>
      </c>
      <c r="G113" s="97">
        <f>_xll.qlInterestRateIndexValueDate(M113,F113)</f>
        <v>42359</v>
      </c>
      <c r="H113" s="97">
        <f>_xll.qlInterestRateIndexMaturity(M113,G113)</f>
        <v>51491</v>
      </c>
      <c r="I113" s="89">
        <f>_xll.qlIndexFixing(M113,F113,TRUE,AllTriggers)</f>
        <v>1.4669999999303849E-2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M113" s="59" t="str">
        <f>_xll.qlSwapIndex(,IborIndexFamily,D113,SettlementDays,Currency,Calendar,FixedLegTenor,FixedLegBDC,FixedLegDayCounter,IborIndex,DiscountingCurve,,Trigger)</f>
        <v>obj_00654#0013</v>
      </c>
    </row>
    <row r="114" spans="2:13" x14ac:dyDescent="0.2">
      <c r="B114" s="53"/>
      <c r="C114" s="53"/>
      <c r="D114" s="96" t="s">
        <v>101</v>
      </c>
      <c r="E114" s="86" t="s">
        <v>115</v>
      </c>
      <c r="F114" s="97">
        <f t="shared" si="13"/>
        <v>42355</v>
      </c>
      <c r="G114" s="97">
        <f>_xll.qlInterestRateIndexValueDate(M114,F114)</f>
        <v>42359</v>
      </c>
      <c r="H114" s="97">
        <f>_xll.qlInterestRateIndexMaturity(M114,G114)</f>
        <v>51858</v>
      </c>
      <c r="I114" s="89">
        <f>_xll.qlIndexFixing(M114,F114,TRUE,AllTriggers)</f>
        <v>1.468583071161423E-2</v>
      </c>
      <c r="J114" s="108" t="str">
        <f t="shared" si="14"/>
        <v>EUR3MSW26Y=</v>
      </c>
      <c r="K114" s="91"/>
      <c r="M114" s="59" t="str">
        <f>_xll.qlSwapIndex(,IborIndexFamily,D114,SettlementDays,Currency,Calendar,FixedLegTenor,FixedLegBDC,FixedLegDayCounter,IborIndex,DiscountingCurve,,Trigger)</f>
        <v>obj_00634#0013</v>
      </c>
    </row>
    <row r="115" spans="2:13" x14ac:dyDescent="0.2">
      <c r="B115" s="53"/>
      <c r="C115" s="53"/>
      <c r="D115" s="96" t="s">
        <v>102</v>
      </c>
      <c r="E115" s="86" t="s">
        <v>115</v>
      </c>
      <c r="F115" s="97">
        <f t="shared" si="13"/>
        <v>42355</v>
      </c>
      <c r="G115" s="97">
        <f>_xll.qlInterestRateIndexValueDate(M115,F115)</f>
        <v>42359</v>
      </c>
      <c r="H115" s="97">
        <f>_xll.qlInterestRateIndexMaturity(M115,G115)</f>
        <v>52222</v>
      </c>
      <c r="I115" s="89">
        <f>_xll.qlIndexFixing(M115,F115,TRUE,AllTriggers)</f>
        <v>1.469450529208071E-2</v>
      </c>
      <c r="J115" s="108" t="str">
        <f t="shared" si="14"/>
        <v>EUR3MSW27Y=</v>
      </c>
      <c r="K115" s="91"/>
      <c r="M115" s="59" t="str">
        <f>_xll.qlSwapIndex(,IborIndexFamily,D115,SettlementDays,Currency,Calendar,FixedLegTenor,FixedLegBDC,FixedLegDayCounter,IborIndex,DiscountingCurve,,Trigger)</f>
        <v>obj_00616#0013</v>
      </c>
    </row>
    <row r="116" spans="2:13" x14ac:dyDescent="0.2">
      <c r="B116" s="53"/>
      <c r="C116" s="53"/>
      <c r="D116" s="96" t="s">
        <v>103</v>
      </c>
      <c r="E116" s="86" t="s">
        <v>115</v>
      </c>
      <c r="F116" s="97">
        <f t="shared" si="13"/>
        <v>42355</v>
      </c>
      <c r="G116" s="97">
        <f>_xll.qlInterestRateIndexValueDate(M116,F116)</f>
        <v>42359</v>
      </c>
      <c r="H116" s="97">
        <f>_xll.qlInterestRateIndexMaturity(M116,G116)</f>
        <v>52586</v>
      </c>
      <c r="I116" s="89">
        <f>_xll.qlIndexFixing(M116,F116,TRUE,AllTriggers)</f>
        <v>1.4699234859906927E-2</v>
      </c>
      <c r="J116" s="108" t="str">
        <f t="shared" si="14"/>
        <v>EUR3MSW28Y=</v>
      </c>
      <c r="K116" s="91"/>
      <c r="M116" s="59" t="str">
        <f>_xll.qlSwapIndex(,IborIndexFamily,D116,SettlementDays,Currency,Calendar,FixedLegTenor,FixedLegBDC,FixedLegDayCounter,IborIndex,DiscountingCurve,,Trigger)</f>
        <v>obj_00633#0013</v>
      </c>
    </row>
    <row r="117" spans="2:13" x14ac:dyDescent="0.2">
      <c r="B117" s="53"/>
      <c r="C117" s="53"/>
      <c r="D117" s="96" t="s">
        <v>104</v>
      </c>
      <c r="E117" s="86" t="s">
        <v>115</v>
      </c>
      <c r="F117" s="97">
        <f t="shared" si="13"/>
        <v>42355</v>
      </c>
      <c r="G117" s="97">
        <f>_xll.qlInterestRateIndexValueDate(M117,F117)</f>
        <v>42359</v>
      </c>
      <c r="H117" s="97">
        <f>_xll.qlInterestRateIndexMaturity(M117,G117)</f>
        <v>52952</v>
      </c>
      <c r="I117" s="89">
        <f>_xll.qlIndexFixing(M117,F117,TRUE,AllTriggers)</f>
        <v>1.4704149773750898E-2</v>
      </c>
      <c r="J117" s="108" t="str">
        <f t="shared" si="14"/>
        <v>EUR3MSW29Y=</v>
      </c>
      <c r="K117" s="91"/>
      <c r="M117" s="59" t="str">
        <f>_xll.qlSwapIndex(,IborIndexFamily,D117,SettlementDays,Currency,Calendar,FixedLegTenor,FixedLegBDC,FixedLegDayCounter,IborIndex,DiscountingCurve,,Trigger)</f>
        <v>obj_00601#0013</v>
      </c>
    </row>
    <row r="118" spans="2:13" x14ac:dyDescent="0.2">
      <c r="B118" s="53"/>
      <c r="C118" s="53"/>
      <c r="D118" s="96" t="s">
        <v>105</v>
      </c>
      <c r="E118" s="86" t="s">
        <v>115</v>
      </c>
      <c r="F118" s="97">
        <f t="shared" si="13"/>
        <v>42355</v>
      </c>
      <c r="G118" s="97">
        <f>_xll.qlInterestRateIndexValueDate(M118,F118)</f>
        <v>42359</v>
      </c>
      <c r="H118" s="97">
        <f>_xll.qlInterestRateIndexMaturity(M118,G118)</f>
        <v>53317</v>
      </c>
      <c r="I118" s="89">
        <f>_xll.qlIndexFixing(M118,F118,TRUE,AllTriggers)</f>
        <v>1.4709999999930133E-2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M118" s="59" t="str">
        <f>_xll.qlSwapIndex(,IborIndexFamily,D118,SettlementDays,Currency,Calendar,FixedLegTenor,FixedLegBDC,FixedLegDayCounter,IborIndex,DiscountingCurve,,Trigger)</f>
        <v>obj_00644#0013</v>
      </c>
    </row>
    <row r="119" spans="2:13" x14ac:dyDescent="0.2">
      <c r="B119" s="53"/>
      <c r="C119" s="53"/>
      <c r="D119" s="96" t="s">
        <v>116</v>
      </c>
      <c r="E119" s="86" t="s">
        <v>115</v>
      </c>
      <c r="F119" s="97">
        <f t="shared" si="13"/>
        <v>42355</v>
      </c>
      <c r="G119" s="97">
        <f>_xll.qlInterestRateIndexValueDate(M119,F119)</f>
        <v>42359</v>
      </c>
      <c r="H119" s="97">
        <f>_xll.qlInterestRateIndexMaturity(M119,G119)</f>
        <v>53682</v>
      </c>
      <c r="I119" s="89">
        <f>_xll.qlIndexFixing(M119,F119,TRUE,AllTriggers)</f>
        <v>1.4718206207237638E-2</v>
      </c>
      <c r="J119" s="108" t="str">
        <f t="shared" si="14"/>
        <v>EUR3MSW31Y=</v>
      </c>
      <c r="K119" s="91"/>
      <c r="M119" s="59" t="str">
        <f>_xll.qlSwapIndex(,IborIndexFamily,D119,SettlementDays,Currency,Calendar,FixedLegTenor,FixedLegBDC,FixedLegDayCounter,IborIndex,DiscountingCurve,,Trigger)</f>
        <v>obj_00614#0013</v>
      </c>
    </row>
    <row r="120" spans="2:13" x14ac:dyDescent="0.2">
      <c r="B120" s="53"/>
      <c r="C120" s="53"/>
      <c r="D120" s="96" t="s">
        <v>117</v>
      </c>
      <c r="E120" s="86" t="s">
        <v>115</v>
      </c>
      <c r="F120" s="97">
        <f t="shared" si="13"/>
        <v>42355</v>
      </c>
      <c r="G120" s="97">
        <f>_xll.qlInterestRateIndexValueDate(M120,F120)</f>
        <v>42359</v>
      </c>
      <c r="H120" s="97">
        <f>_xll.qlInterestRateIndexMaturity(M120,G120)</f>
        <v>54049</v>
      </c>
      <c r="I120" s="89">
        <f>_xll.qlIndexFixing(M120,F120,TRUE,AllTriggers)</f>
        <v>1.4726926818668223E-2</v>
      </c>
      <c r="J120" s="108" t="str">
        <f t="shared" si="14"/>
        <v>EUR3MSW32Y=</v>
      </c>
      <c r="K120" s="91"/>
      <c r="M120" s="59" t="str">
        <f>_xll.qlSwapIndex(,IborIndexFamily,D120,SettlementDays,Currency,Calendar,FixedLegTenor,FixedLegBDC,FixedLegDayCounter,IborIndex,DiscountingCurve,,Trigger)</f>
        <v>obj_0065d#0013</v>
      </c>
    </row>
    <row r="121" spans="2:13" x14ac:dyDescent="0.2">
      <c r="B121" s="53"/>
      <c r="C121" s="53"/>
      <c r="D121" s="96" t="s">
        <v>118</v>
      </c>
      <c r="E121" s="86" t="s">
        <v>115</v>
      </c>
      <c r="F121" s="97">
        <f t="shared" si="13"/>
        <v>42355</v>
      </c>
      <c r="G121" s="97">
        <f>_xll.qlInterestRateIndexValueDate(M121,F121)</f>
        <v>42359</v>
      </c>
      <c r="H121" s="97">
        <f>_xll.qlInterestRateIndexMaturity(M121,G121)</f>
        <v>54413</v>
      </c>
      <c r="I121" s="89">
        <f>_xll.qlIndexFixing(M121,F121,TRUE,AllTriggers)</f>
        <v>1.4736723284621627E-2</v>
      </c>
      <c r="J121" s="108" t="str">
        <f t="shared" si="14"/>
        <v>EUR3MSW33Y=</v>
      </c>
      <c r="K121" s="91"/>
      <c r="M121" s="59" t="str">
        <f>_xll.qlSwapIndex(,IborIndexFamily,D121,SettlementDays,Currency,Calendar,FixedLegTenor,FixedLegBDC,FixedLegDayCounter,IborIndex,DiscountingCurve,,Trigger)</f>
        <v>obj_00621#0013</v>
      </c>
    </row>
    <row r="122" spans="2:13" x14ac:dyDescent="0.2">
      <c r="B122" s="53"/>
      <c r="C122" s="53"/>
      <c r="D122" s="96" t="s">
        <v>119</v>
      </c>
      <c r="E122" s="86" t="s">
        <v>115</v>
      </c>
      <c r="F122" s="97">
        <f t="shared" si="13"/>
        <v>42355</v>
      </c>
      <c r="G122" s="97">
        <f>_xll.qlInterestRateIndexValueDate(M122,F122)</f>
        <v>42359</v>
      </c>
      <c r="H122" s="97">
        <f>_xll.qlInterestRateIndexMaturity(M122,G122)</f>
        <v>54778</v>
      </c>
      <c r="I122" s="89">
        <f>_xll.qlIndexFixing(M122,F122,TRUE,AllTriggers)</f>
        <v>1.4745465527298903E-2</v>
      </c>
      <c r="J122" s="108" t="str">
        <f t="shared" si="14"/>
        <v>EUR3MSW34Y=</v>
      </c>
      <c r="K122" s="91"/>
      <c r="M122" s="59" t="str">
        <f>_xll.qlSwapIndex(,IborIndexFamily,D122,SettlementDays,Currency,Calendar,FixedLegTenor,FixedLegBDC,FixedLegDayCounter,IborIndex,DiscountingCurve,,Trigger)</f>
        <v>obj_0068a#0012</v>
      </c>
    </row>
    <row r="123" spans="2:13" x14ac:dyDescent="0.2">
      <c r="B123" s="53"/>
      <c r="C123" s="53"/>
      <c r="D123" s="96" t="s">
        <v>106</v>
      </c>
      <c r="E123" s="86" t="s">
        <v>115</v>
      </c>
      <c r="F123" s="97">
        <f t="shared" si="13"/>
        <v>42355</v>
      </c>
      <c r="G123" s="97">
        <f>_xll.qlInterestRateIndexValueDate(M123,F123)</f>
        <v>42359</v>
      </c>
      <c r="H123" s="97">
        <f>_xll.qlInterestRateIndexMaturity(M123,G123)</f>
        <v>55143</v>
      </c>
      <c r="I123" s="89">
        <f>_xll.qlIndexFixing(M123,F123,TRUE,AllTriggers)</f>
        <v>1.4753805755278345E-2</v>
      </c>
      <c r="J123" s="108" t="str">
        <f t="shared" si="14"/>
        <v>EUR3MSW35Y=</v>
      </c>
      <c r="K123" s="91"/>
      <c r="M123" s="59" t="str">
        <f>_xll.qlSwapIndex(,IborIndexFamily,D123,SettlementDays,Currency,Calendar,FixedLegTenor,FixedLegBDC,FixedLegDayCounter,IborIndex,DiscountingCurve,,Trigger)</f>
        <v>obj_00671#0013</v>
      </c>
    </row>
    <row r="124" spans="2:13" x14ac:dyDescent="0.2">
      <c r="B124" s="53"/>
      <c r="C124" s="53"/>
      <c r="D124" s="96" t="s">
        <v>120</v>
      </c>
      <c r="E124" s="86" t="s">
        <v>115</v>
      </c>
      <c r="F124" s="97">
        <f t="shared" si="13"/>
        <v>42355</v>
      </c>
      <c r="G124" s="97">
        <f>_xll.qlInterestRateIndexValueDate(M124,F124)</f>
        <v>42359</v>
      </c>
      <c r="H124" s="97">
        <f>_xll.qlInterestRateIndexMaturity(M124,G124)</f>
        <v>55508</v>
      </c>
      <c r="I124" s="89">
        <f>_xll.qlIndexFixing(M124,F124,TRUE,AllTriggers)</f>
        <v>1.4761449758609988E-2</v>
      </c>
      <c r="J124" s="108" t="str">
        <f t="shared" si="14"/>
        <v>EUR3MSW36Y=</v>
      </c>
      <c r="K124" s="91"/>
      <c r="M124" s="59" t="str">
        <f>_xll.qlSwapIndex(,IborIndexFamily,D124,SettlementDays,Currency,Calendar,FixedLegTenor,FixedLegBDC,FixedLegDayCounter,IborIndex,DiscountingCurve,,Trigger)</f>
        <v>obj_00640#0013</v>
      </c>
    </row>
    <row r="125" spans="2:13" x14ac:dyDescent="0.2">
      <c r="B125" s="53"/>
      <c r="C125" s="53"/>
      <c r="D125" s="96" t="s">
        <v>121</v>
      </c>
      <c r="E125" s="86" t="s">
        <v>115</v>
      </c>
      <c r="F125" s="97">
        <f t="shared" si="13"/>
        <v>42355</v>
      </c>
      <c r="G125" s="97">
        <f>_xll.qlInterestRateIndexValueDate(M125,F125)</f>
        <v>42359</v>
      </c>
      <c r="H125" s="97">
        <f>_xll.qlInterestRateIndexMaturity(M125,G125)</f>
        <v>55876</v>
      </c>
      <c r="I125" s="89">
        <f>_xll.qlIndexFixing(M125,F125,TRUE,AllTriggers)</f>
        <v>1.4768956464964159E-2</v>
      </c>
      <c r="J125" s="108" t="str">
        <f t="shared" si="14"/>
        <v>EUR3MSW37Y=</v>
      </c>
      <c r="K125" s="91"/>
      <c r="M125" s="59" t="str">
        <f>_xll.qlSwapIndex(,IborIndexFamily,D125,SettlementDays,Currency,Calendar,FixedLegTenor,FixedLegBDC,FixedLegDayCounter,IborIndex,DiscountingCurve,,Trigger)</f>
        <v>obj_0066c#0013</v>
      </c>
    </row>
    <row r="126" spans="2:13" x14ac:dyDescent="0.2">
      <c r="B126" s="53"/>
      <c r="C126" s="53"/>
      <c r="D126" s="96" t="s">
        <v>122</v>
      </c>
      <c r="E126" s="86" t="s">
        <v>115</v>
      </c>
      <c r="F126" s="97">
        <f t="shared" si="13"/>
        <v>42355</v>
      </c>
      <c r="G126" s="97">
        <f>_xll.qlInterestRateIndexValueDate(M126,F126)</f>
        <v>42359</v>
      </c>
      <c r="H126" s="97">
        <f>_xll.qlInterestRateIndexMaturity(M126,G126)</f>
        <v>56240</v>
      </c>
      <c r="I126" s="89">
        <f>_xll.qlIndexFixing(M126,F126,TRUE,AllTriggers)</f>
        <v>1.477429655564089E-2</v>
      </c>
      <c r="J126" s="108" t="str">
        <f t="shared" si="14"/>
        <v>EUR3MSW38Y=</v>
      </c>
      <c r="K126" s="91"/>
      <c r="M126" s="59" t="str">
        <f>_xll.qlSwapIndex(,IborIndexFamily,D126,SettlementDays,Currency,Calendar,FixedLegTenor,FixedLegBDC,FixedLegDayCounter,IborIndex,DiscountingCurve,,Trigger)</f>
        <v>obj_00684#0013</v>
      </c>
    </row>
    <row r="127" spans="2:13" x14ac:dyDescent="0.2">
      <c r="B127" s="53"/>
      <c r="C127" s="53"/>
      <c r="D127" s="96" t="s">
        <v>123</v>
      </c>
      <c r="E127" s="86" t="s">
        <v>115</v>
      </c>
      <c r="F127" s="97">
        <f t="shared" si="13"/>
        <v>42355</v>
      </c>
      <c r="G127" s="97">
        <f>_xll.qlInterestRateIndexValueDate(M127,F127)</f>
        <v>42359</v>
      </c>
      <c r="H127" s="97">
        <f>_xll.qlInterestRateIndexMaturity(M127,G127)</f>
        <v>56604</v>
      </c>
      <c r="I127" s="89">
        <f>_xll.qlIndexFixing(M127,F127,TRUE,AllTriggers)</f>
        <v>1.4778074047788454E-2</v>
      </c>
      <c r="J127" s="108" t="str">
        <f t="shared" si="14"/>
        <v>EUR3MSW39Y=</v>
      </c>
      <c r="K127" s="91"/>
      <c r="M127" s="59" t="str">
        <f>_xll.qlSwapIndex(,IborIndexFamily,D127,SettlementDays,Currency,Calendar,FixedLegTenor,FixedLegBDC,FixedLegDayCounter,IborIndex,DiscountingCurve,,Trigger)</f>
        <v>obj_0068b#0012</v>
      </c>
    </row>
    <row r="128" spans="2:13" x14ac:dyDescent="0.2">
      <c r="B128" s="53"/>
      <c r="C128" s="53"/>
      <c r="D128" s="96" t="s">
        <v>107</v>
      </c>
      <c r="E128" s="86" t="s">
        <v>115</v>
      </c>
      <c r="F128" s="97">
        <f t="shared" si="13"/>
        <v>42355</v>
      </c>
      <c r="G128" s="97">
        <f>_xll.qlInterestRateIndexValueDate(M128,F128)</f>
        <v>42359</v>
      </c>
      <c r="H128" s="97">
        <f>_xll.qlInterestRateIndexMaturity(M128,G128)</f>
        <v>56969</v>
      </c>
      <c r="I128" s="89">
        <f>_xll.qlIndexFixing(M128,F128,TRUE,AllTriggers)</f>
        <v>1.4780000000057901E-2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M128" s="59" t="str">
        <f>_xll.qlSwapIndex(,IborIndexFamily,D128,SettlementDays,Currency,Calendar,FixedLegTenor,FixedLegBDC,FixedLegDayCounter,IborIndex,DiscountingCurve,,Trigger)</f>
        <v>obj_00610#0013</v>
      </c>
    </row>
    <row r="129" spans="2:13" x14ac:dyDescent="0.2">
      <c r="B129" s="53"/>
      <c r="C129" s="53"/>
      <c r="D129" s="96" t="s">
        <v>108</v>
      </c>
      <c r="E129" s="86" t="s">
        <v>115</v>
      </c>
      <c r="F129" s="97">
        <f t="shared" si="13"/>
        <v>42355</v>
      </c>
      <c r="G129" s="97">
        <f>_xll.qlInterestRateIndexValueDate(M129,F129)</f>
        <v>42359</v>
      </c>
      <c r="H129" s="97">
        <f>_xll.qlInterestRateIndexMaturity(M129,G129)</f>
        <v>60622</v>
      </c>
      <c r="I129" s="89">
        <f>_xll.qlIndexFixing(M129,F129,TRUE,AllTriggers)</f>
        <v>1.437999999979131E-2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M129" s="59" t="str">
        <f>_xll.qlSwapIndex(,IborIndexFamily,D129,SettlementDays,Currency,Calendar,FixedLegTenor,FixedLegBDC,FixedLegDayCounter,IborIndex,DiscountingCurve,,Trigger)</f>
        <v>obj_00627#0013</v>
      </c>
    </row>
    <row r="130" spans="2:13" x14ac:dyDescent="0.2">
      <c r="B130" s="54"/>
      <c r="C130" s="54"/>
      <c r="D130" s="99" t="s">
        <v>109</v>
      </c>
      <c r="E130" s="87" t="s">
        <v>115</v>
      </c>
      <c r="F130" s="107">
        <f t="shared" si="13"/>
        <v>42355</v>
      </c>
      <c r="G130" s="107">
        <f>_xll.qlInterestRateIndexValueDate(M130,F130)</f>
        <v>42359</v>
      </c>
      <c r="H130" s="107">
        <f>_xll.qlInterestRateIndexMaturity(M130,G130)</f>
        <v>64276</v>
      </c>
      <c r="I130" s="101">
        <f>_xll.qlIndexFixing(M130,F130,TRUE,AllTriggers)</f>
        <v>1.4270000000140753E-2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M130" s="65" t="str">
        <f>_xll.qlSwapIndex(,IborIndexFamily,D130,SettlementDays,Currency,Calendar,FixedLegTenor,FixedLegBDC,FixedLegDayCounter,IborIndex,DiscountingCurve,,Trigger)</f>
        <v>obj_005f6#0013</v>
      </c>
    </row>
    <row r="131" spans="2:13" x14ac:dyDescent="0.2">
      <c r="B131" s="3"/>
      <c r="C131" s="3"/>
    </row>
    <row r="132" spans="2:13" x14ac:dyDescent="0.2">
      <c r="B132" s="3"/>
      <c r="C132" s="3"/>
    </row>
    <row r="133" spans="2:13" x14ac:dyDescent="0.2">
      <c r="B133" s="3"/>
      <c r="C133" s="3"/>
    </row>
    <row r="134" spans="2:13" x14ac:dyDescent="0.2">
      <c r="B134" s="3"/>
      <c r="C134" s="3"/>
    </row>
    <row r="135" spans="2:13" x14ac:dyDescent="0.2">
      <c r="B135" s="3"/>
      <c r="C135" s="3"/>
    </row>
    <row r="136" spans="2:13" x14ac:dyDescent="0.2">
      <c r="B136" s="3"/>
      <c r="C136" s="3"/>
    </row>
    <row r="137" spans="2:13" x14ac:dyDescent="0.2">
      <c r="B137" s="3"/>
      <c r="C137" s="3"/>
    </row>
    <row r="138" spans="2:13" x14ac:dyDescent="0.2">
      <c r="B138" s="3"/>
      <c r="C138" s="3"/>
    </row>
    <row r="139" spans="2:13" x14ac:dyDescent="0.2">
      <c r="B139" s="3"/>
      <c r="C139" s="3"/>
    </row>
    <row r="140" spans="2:13" x14ac:dyDescent="0.2">
      <c r="B140" s="3"/>
      <c r="C140" s="3"/>
    </row>
    <row r="141" spans="2:13" x14ac:dyDescent="0.2">
      <c r="B141" s="3"/>
      <c r="C141" s="3"/>
    </row>
    <row r="142" spans="2:13" x14ac:dyDescent="0.2">
      <c r="B142" s="3"/>
      <c r="C142" s="3"/>
    </row>
    <row r="143" spans="2:13" x14ac:dyDescent="0.2">
      <c r="B143" s="3"/>
      <c r="C143" s="3"/>
    </row>
    <row r="144" spans="2:1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42355</v>
      </c>
      <c r="G8" s="32">
        <f>_xll.qlInterestRateIndexValueDate(M8,F8)</f>
        <v>42359</v>
      </c>
      <c r="H8" s="32">
        <f>_xll.qlInterestRateIndexMaturity(M8,G8)</f>
        <v>42360</v>
      </c>
      <c r="I8" s="24">
        <f>_xll.qlIndexFixing(M8,F8,TRUE,AllTriggers)</f>
        <v>-1.8248457688940789E-4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obj_005f8#0010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42355</v>
      </c>
      <c r="G9" s="32">
        <f>_xll.qlInterestRateIndexValueDate(M9,F9)</f>
        <v>42359</v>
      </c>
      <c r="H9" s="32">
        <f>_xll.qlInterestRateIndexMaturity(M9,G9)</f>
        <v>42366</v>
      </c>
      <c r="I9" s="24">
        <f>_xll.qlIndexFixing(M9,F9,TRUE,AllTriggers)</f>
        <v>-1.8248429939138333E-4</v>
      </c>
      <c r="J9" s="24" t="str">
        <f t="shared" si="1"/>
        <v>EUR6MDPSW=</v>
      </c>
      <c r="K9" s="24"/>
      <c r="L9" s="27"/>
      <c r="M9" s="17" t="str">
        <f>_xll.qlEuribor(,D9,YieldCurve,,Trigger)</f>
        <v>obj_005d3#0012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42355</v>
      </c>
      <c r="G10" s="32">
        <f>_xll.qlInterestRateIndexValueDate(M10,F10)</f>
        <v>42359</v>
      </c>
      <c r="H10" s="32">
        <f>_xll.qlInterestRateIndexMaturity(M10,G10)</f>
        <v>42373</v>
      </c>
      <c r="I10" s="24">
        <f>_xll.qlIndexFixing(M10,F10,TRUE,AllTriggers)</f>
        <v>6.4373785216683844E-5</v>
      </c>
      <c r="J10" s="24" t="str">
        <f t="shared" si="1"/>
        <v>EUR6MDP2W=</v>
      </c>
      <c r="K10" s="24"/>
      <c r="L10" s="27"/>
      <c r="M10" s="17" t="str">
        <f>_xll.qlEuribor(,D10,YieldCurve,,Trigger)</f>
        <v>obj_005d0#0012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42355</v>
      </c>
      <c r="G11" s="32">
        <f>_xll.qlInterestRateIndexValueDate(M11,F11)</f>
        <v>42359</v>
      </c>
      <c r="H11" s="32">
        <f>_xll.qlInterestRateIndexMaturity(M11,G11)</f>
        <v>42380</v>
      </c>
      <c r="I11" s="24">
        <f>_xll.qlIndexFixing(M11,F11,TRUE,AllTriggers)</f>
        <v>-1.791239526229203E-5</v>
      </c>
      <c r="J11" s="24" t="str">
        <f t="shared" si="1"/>
        <v>EUR6MDP3W=</v>
      </c>
      <c r="K11" s="24"/>
      <c r="L11" s="27"/>
      <c r="M11" s="17" t="str">
        <f>_xll.qlEuribor(,D11,YieldCurve,,Trigger)</f>
        <v>obj_005d2#0012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42355</v>
      </c>
      <c r="G12" s="32">
        <f>_xll.qlInterestRateIndexValueDate(M12,F12)</f>
        <v>42359</v>
      </c>
      <c r="H12" s="32">
        <f>_xll.qlInterestRateIndexMaturity(M12,G12)</f>
        <v>42390</v>
      </c>
      <c r="I12" s="24">
        <f>_xll.qlIndexFixing(M12,F12,TRUE,AllTriggers)</f>
        <v>-7.1000000005712557E-5</v>
      </c>
      <c r="J12" s="24" t="str">
        <f t="shared" si="1"/>
        <v>EUR6MDP1M=</v>
      </c>
      <c r="K12" s="24"/>
      <c r="L12" s="27"/>
      <c r="M12" s="17" t="str">
        <f>_xll.qlEuribor(,D12,YieldCurve,,Trigger)</f>
        <v>obj_005cd#0012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42355</v>
      </c>
      <c r="G13" s="32">
        <f>_xll.qlInterestRateIndexValueDate(M13,F13)</f>
        <v>42359</v>
      </c>
      <c r="H13" s="32">
        <f>_xll.qlInterestRateIndexMaturity(M13,G13)</f>
        <v>42422</v>
      </c>
      <c r="I13" s="24">
        <f>_xll.qlIndexFixing(M13,F13,TRUE,AllTriggers)</f>
        <v>-1.5700000001268272E-4</v>
      </c>
      <c r="J13" s="24" t="str">
        <f t="shared" si="1"/>
        <v>EUR6MDP2M=</v>
      </c>
      <c r="K13" s="24"/>
      <c r="L13" s="27"/>
      <c r="M13" s="17" t="str">
        <f>_xll.qlEuribor(,D13,YieldCurve,,Trigger)</f>
        <v>obj_005d5#0012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42355</v>
      </c>
      <c r="G14" s="32">
        <f>_xll.qlInterestRateIndexValueDate(M14,F14)</f>
        <v>42359</v>
      </c>
      <c r="H14" s="32">
        <f>_xll.qlInterestRateIndexMaturity(M14,G14)</f>
        <v>42450</v>
      </c>
      <c r="I14" s="24">
        <f>_xll.qlIndexFixing(M14,F14,TRUE,AllTriggers)</f>
        <v>-1.9800000001941892E-4</v>
      </c>
      <c r="J14" s="24" t="str">
        <f t="shared" si="1"/>
        <v>EUR6MDP3M=</v>
      </c>
      <c r="K14" s="24"/>
      <c r="L14" s="27"/>
      <c r="M14" s="17" t="str">
        <f>_xll.qlEuribor(,D14,YieldCurve,,Trigger)</f>
        <v>obj_005d1#0012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42355</v>
      </c>
      <c r="G15" s="32">
        <f>_xll.qlInterestRateIndexValueDate(M15,F15)</f>
        <v>42359</v>
      </c>
      <c r="H15" s="32">
        <f>_xll.qlInterestRateIndexMaturity(M15,G15)</f>
        <v>42481</v>
      </c>
      <c r="I15" s="24">
        <f>_xll.qlIndexFixing(M15,F15,TRUE,AllTriggers)</f>
        <v>-2.7800000002479303E-4</v>
      </c>
      <c r="J15" s="24" t="str">
        <f t="shared" si="1"/>
        <v>EUR6MDP4M=</v>
      </c>
      <c r="K15" s="24"/>
      <c r="L15" s="27"/>
      <c r="M15" s="17" t="str">
        <f>_xll.qlEuribor(,D15,YieldCurve,,Trigger)</f>
        <v>obj_005d9#0012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42355</v>
      </c>
      <c r="G16" s="32">
        <f>_xll.qlInterestRateIndexValueDate(M16,F16)</f>
        <v>42359</v>
      </c>
      <c r="H16" s="32">
        <f>_xll.qlInterestRateIndexMaturity(M16,G16)</f>
        <v>42513</v>
      </c>
      <c r="I16" s="24">
        <f>_xll.qlIndexFixing(M16,F16,TRUE,AllTriggers)</f>
        <v>-3.3300000002599111E-4</v>
      </c>
      <c r="J16" s="24" t="str">
        <f t="shared" si="1"/>
        <v>EUR6MDP5M=</v>
      </c>
      <c r="K16" s="24"/>
      <c r="L16" s="27"/>
      <c r="M16" s="17" t="str">
        <f>_xll.qlEuribor(,D16,YieldCurve,,Trigger)</f>
        <v>obj_005d6#0012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42355</v>
      </c>
      <c r="G17" s="32">
        <f>_xll.qlInterestRateIndexValueDate(IborIndex,F17)</f>
        <v>42359</v>
      </c>
      <c r="H17" s="32">
        <f>_xll.qlInterestRateIndexMaturity(IborIndex,G17)</f>
        <v>42542</v>
      </c>
      <c r="I17" s="24">
        <f>_xll.qlIndexFixing(IborIndex,F17,TRUE,AllTriggers)</f>
        <v>-3.7300000002300201E-4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42388</v>
      </c>
      <c r="G24" s="70">
        <f>_xll.qlCalendarAdvance(Calendar,SettlementDate,B24&amp;"M","mf",TRUE)</f>
        <v>42390</v>
      </c>
      <c r="H24" s="31">
        <f>_xll.qlInterestRateIndexMaturity(IborIndex,G24)</f>
        <v>42572</v>
      </c>
      <c r="I24" s="25">
        <f>_xll.qlIndexFixing(IborIndex,F24,TRUE,AllTriggers)</f>
        <v>-4.8000000000362775E-4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42418</v>
      </c>
      <c r="G25" s="61">
        <f>_xll.qlCalendarAdvance(Calendar,SettlementDate,B25&amp;"M","mf",TRUE)</f>
        <v>42422</v>
      </c>
      <c r="H25" s="32">
        <f>_xll.qlInterestRateIndexMaturity(IborIndex,G25)</f>
        <v>42604</v>
      </c>
      <c r="I25" s="24">
        <f>_xll.qlIndexFixing(IborIndex,F25,TRUE,AllTriggers)</f>
        <v>-5.7000000001225482E-4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42446</v>
      </c>
      <c r="G26" s="61">
        <f>_xll.qlCalendarAdvance(Calendar,SettlementDate,B26&amp;"M","mf",TRUE)</f>
        <v>42450</v>
      </c>
      <c r="H26" s="61">
        <f>_xll.qlInterestRateIndexMaturity(IborIndex,G26)</f>
        <v>42634</v>
      </c>
      <c r="I26" s="68">
        <f>_xll.qlIndexFixing(IborIndex,F26,TRUE,AllTriggers)</f>
        <v>-6.5000000002163577E-4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42479</v>
      </c>
      <c r="G27" s="61">
        <f>_xll.qlCalendarAdvance(Calendar,SettlementDate,B27&amp;"M","mf",TRUE)</f>
        <v>42481</v>
      </c>
      <c r="H27" s="61">
        <f>_xll.qlInterestRateIndexMaturity(IborIndex,G27)</f>
        <v>42664</v>
      </c>
      <c r="I27" s="68">
        <f>_xll.qlIndexFixing(IborIndex,F27,TRUE,AllTriggers)</f>
        <v>-7.0000000003144966E-4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42509</v>
      </c>
      <c r="G28" s="61">
        <f>_xll.qlCalendarAdvance(Calendar,SettlementDate,B28&amp;"M","mf",TRUE)</f>
        <v>42513</v>
      </c>
      <c r="H28" s="61">
        <f>_xll.qlInterestRateIndexMaturity(IborIndex,G28)</f>
        <v>42697</v>
      </c>
      <c r="I28" s="68">
        <f>_xll.qlIndexFixing(IborIndex,F28,TRUE,AllTriggers)</f>
        <v>-7.5000000004097158E-4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42538</v>
      </c>
      <c r="G29" s="61">
        <f>_xll.qlCalendarAdvance(Calendar,SettlementDate,B29&amp;"M","mf",TRUE)</f>
        <v>42542</v>
      </c>
      <c r="H29" s="61">
        <f>_xll.qlInterestRateIndexMaturity(IborIndex,G29)</f>
        <v>42725</v>
      </c>
      <c r="I29" s="68">
        <f>_xll.qlIndexFixing(IborIndex,F29,TRUE,AllTriggers)</f>
        <v>-7.9000000003485668E-4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42570</v>
      </c>
      <c r="G30" s="61">
        <f>_xll.qlCalendarAdvance(Calendar,SettlementDate,B30&amp;"M","mf",TRUE)</f>
        <v>42572</v>
      </c>
      <c r="H30" s="61">
        <f>_xll.qlInterestRateIndexMaturity(IborIndex,G30)</f>
        <v>42758</v>
      </c>
      <c r="I30" s="68">
        <f>_xll.qlIndexFixing(IborIndex,F30,TRUE,AllTriggers)</f>
        <v>-7.8000000000523874E-4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42600</v>
      </c>
      <c r="G31" s="61">
        <f>_xll.qlCalendarAdvance(Calendar,SettlementDate,B31&amp;"M","mf",TRUE)</f>
        <v>42604</v>
      </c>
      <c r="H31" s="61">
        <f>_xll.qlInterestRateIndexMaturity(IborIndex,G31)</f>
        <v>42788</v>
      </c>
      <c r="I31" s="68">
        <f>_xll.qlIndexFixing(IborIndex,F31,TRUE,AllTriggers)</f>
        <v>-7.9000000003693271E-4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42632</v>
      </c>
      <c r="G32" s="61">
        <f>_xll.qlCalendarAdvance(Calendar,SettlementDate,B32&amp;"M","mf",TRUE)</f>
        <v>42634</v>
      </c>
      <c r="H32" s="61">
        <f>_xll.qlInterestRateIndexMaturity(IborIndex,G32)</f>
        <v>42815</v>
      </c>
      <c r="I32" s="68">
        <f>_xll.qlIndexFixing(IborIndex,F32,TRUE,AllTriggers)</f>
        <v>-7.800000000315198E-4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42662</v>
      </c>
      <c r="G33" s="61">
        <f>_xll.qlCalendarAdvance(Calendar,SettlementDate,B33&amp;"M","mf",TRUE)</f>
        <v>42664</v>
      </c>
      <c r="H33" s="61">
        <f>_xll.qlInterestRateIndexMaturity(IborIndex,G33)</f>
        <v>42846</v>
      </c>
      <c r="I33" s="68">
        <f>_xll.qlIndexFixing(IborIndex,F33,TRUE,AllTriggers)</f>
        <v>-7.4000000004428889E-4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42691</v>
      </c>
      <c r="G34" s="61">
        <f>_xll.qlCalendarAdvance(Calendar,SettlementDate,B34&amp;"M","mf",TRUE)</f>
        <v>42695</v>
      </c>
      <c r="H34" s="61">
        <f>_xll.qlInterestRateIndexMaturity(IborIndex,G34)</f>
        <v>42877</v>
      </c>
      <c r="I34" s="68">
        <f>_xll.qlIndexFixing(IborIndex,F34,TRUE,AllTriggers)</f>
        <v>-7.1000000000342154E-4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42723</v>
      </c>
      <c r="G35" s="61">
        <f>_xll.qlCalendarAdvance(Calendar,SettlementDate,B35&amp;"M","mf",TRUE)</f>
        <v>42725</v>
      </c>
      <c r="H35" s="61">
        <f>_xll.qlInterestRateIndexMaturity(IborIndex,G35)</f>
        <v>42907</v>
      </c>
      <c r="I35" s="68">
        <f>_xll.qlIndexFixing(IborIndex,F35,TRUE,AllTriggers)</f>
        <v>-6.6000000004986983E-4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42754</v>
      </c>
      <c r="G36" s="61">
        <f>_xll.qlCalendarAdvance(Calendar,SettlementDate,B36&amp;"M","mf",TRUE)</f>
        <v>42758</v>
      </c>
      <c r="H36" s="61">
        <f>_xll.qlInterestRateIndexMaturity(IborIndex,G36)</f>
        <v>42940</v>
      </c>
      <c r="I36" s="68">
        <f>_xll.qlIndexFixing(IborIndex,F36,TRUE,AllTriggers)</f>
        <v>-5.8999999934342649E-4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42783</v>
      </c>
      <c r="G37" s="61">
        <f>_xll.qlCalendarAdvance(Calendar,SettlementDate,B37&amp;"M","mf",TRUE)</f>
        <v>42787</v>
      </c>
      <c r="H37" s="61">
        <f>_xll.qlInterestRateIndexMaturity(IborIndex,G37)</f>
        <v>42968</v>
      </c>
      <c r="I37" s="68">
        <f>_xll.qlIndexFixing(IborIndex,F37,TRUE,AllTriggers)</f>
        <v>-5.1000000000371646E-4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42811</v>
      </c>
      <c r="G38" s="61">
        <f>_xll.qlCalendarAdvance(Calendar,SettlementDate,B38&amp;"M","mf",TRUE)</f>
        <v>42815</v>
      </c>
      <c r="H38" s="61">
        <f>_xll.qlInterestRateIndexMaturity(IborIndex,G38)</f>
        <v>42999</v>
      </c>
      <c r="I38" s="68">
        <f>_xll.qlIndexFixing(IborIndex,F38,TRUE,AllTriggers)</f>
        <v>-4.2000000004632537E-4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42844</v>
      </c>
      <c r="G39" s="61">
        <f>_xll.qlCalendarAdvance(Calendar,SettlementDate,B39&amp;"M","mf",TRUE)</f>
        <v>42846</v>
      </c>
      <c r="H39" s="61">
        <f>_xll.qlInterestRateIndexMaturity(IborIndex,G39)</f>
        <v>43031</v>
      </c>
      <c r="I39" s="68">
        <f>_xll.qlIndexFixing(IborIndex,F39,TRUE,AllTriggers)</f>
        <v>-3.0000000006721048E-4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42873</v>
      </c>
      <c r="G40" s="61">
        <f>_xll.qlCalendarAdvance(Calendar,SettlementDate,B40&amp;"M","mf",TRUE)</f>
        <v>42877</v>
      </c>
      <c r="H40" s="61">
        <f>_xll.qlInterestRateIndexMaturity(IborIndex,G40)</f>
        <v>43061</v>
      </c>
      <c r="I40" s="68">
        <f>_xll.qlIndexFixing(IborIndex,F40,TRUE,AllTriggers)</f>
        <v>-1.9000000351630255E-4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42905</v>
      </c>
      <c r="G41" s="61">
        <f>_xll.qlCalendarAdvance(Calendar,SettlementDate,B41&amp;"M","mf",TRUE)</f>
        <v>42907</v>
      </c>
      <c r="H41" s="61">
        <f>_xll.qlInterestRateIndexMaturity(IborIndex,G41)</f>
        <v>43090</v>
      </c>
      <c r="I41" s="68">
        <f>_xll.qlIndexFixing(IborIndex,F41,TRUE,AllTriggers)</f>
        <v>-7.0000000079018695E-5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43088</v>
      </c>
      <c r="G47" s="61">
        <f>_xll.qlCalendarAdvance(Calendar,SettlementDate,B47&amp;"M","mf",TRUE)</f>
        <v>43090</v>
      </c>
      <c r="H47" s="61">
        <f>_xll.qlInterestRateIndexMaturity(IborIndex,G47)</f>
        <v>43272</v>
      </c>
      <c r="I47" s="68">
        <f>_xll.qlIndexFixing(IborIndex,F47,TRUE,AllTriggers)</f>
        <v>9.7248660469418193E-4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/>
      <c r="E75" s="15"/>
      <c r="F75" s="70"/>
      <c r="G75" s="31"/>
      <c r="H75" s="31"/>
      <c r="I75" s="25"/>
      <c r="J75" s="25"/>
      <c r="K75" s="25"/>
      <c r="L75" s="27"/>
      <c r="M75" s="59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17"/>
      <c r="K87" s="117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116"/>
      <c r="E89" s="117"/>
      <c r="F89" s="117"/>
      <c r="G89" s="117"/>
      <c r="H89" s="117"/>
      <c r="I89" s="124"/>
      <c r="J89" s="117"/>
      <c r="K89" s="117"/>
      <c r="L89" s="5"/>
      <c r="M89" s="117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116"/>
      <c r="E90" s="117"/>
      <c r="F90" s="117"/>
      <c r="G90" s="117"/>
      <c r="H90" s="117"/>
      <c r="I90" s="124"/>
      <c r="J90" s="117"/>
      <c r="K90" s="117"/>
      <c r="L90" s="5"/>
      <c r="M90" s="117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ref="F91:F127" si="6">EvaluationDate</f>
        <v>42355</v>
      </c>
      <c r="G91" s="32">
        <f>_xll.qlInterestRateIndexValueDate(M91,F91)</f>
        <v>42359</v>
      </c>
      <c r="H91" s="32">
        <f>_xll.qlInterestRateIndexMaturity(M91,G91)</f>
        <v>43455</v>
      </c>
      <c r="I91" s="24">
        <f>_xll.qlIndexFixing(M91,F91,,AllTriggers)</f>
        <v>2.599999996830782E-4</v>
      </c>
      <c r="J91" s="24" t="str">
        <f t="shared" ref="J91:J118" si="7">Currency&amp;CurveTenor&amp;E91&amp;B88&amp;C88&amp;IF(E91="FRA",SUBSTITUTE(D91,"M",""),D91)&amp;"="</f>
        <v>EUR6MSW3Y=</v>
      </c>
      <c r="K91" s="24" t="str">
        <f t="shared" ref="K91:K118" si="8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obj_005fc#0010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6"/>
        <v>42355</v>
      </c>
      <c r="G92" s="32">
        <f>_xll.qlInterestRateIndexValueDate(M92,F92)</f>
        <v>42359</v>
      </c>
      <c r="H92" s="32">
        <f>_xll.qlInterestRateIndexMaturity(M92,G92)</f>
        <v>43822</v>
      </c>
      <c r="I92" s="24">
        <f>_xll.qlIndexFixing(M92,F92,,AllTriggers)</f>
        <v>1.4899999998297681E-3</v>
      </c>
      <c r="J92" s="24" t="str">
        <f t="shared" si="7"/>
        <v>EUR6MSW4Y=</v>
      </c>
      <c r="K92" s="24" t="str">
        <f t="shared" si="8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obj_00628#0010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6"/>
        <v>42355</v>
      </c>
      <c r="G93" s="32">
        <f>_xll.qlInterestRateIndexValueDate(M93,F93)</f>
        <v>42359</v>
      </c>
      <c r="H93" s="32">
        <f>_xll.qlInterestRateIndexMaturity(M93,G93)</f>
        <v>44186</v>
      </c>
      <c r="I93" s="24">
        <f>_xll.qlIndexFixing(M93,F93,,AllTriggers)</f>
        <v>2.8799999995960559E-3</v>
      </c>
      <c r="J93" s="24" t="str">
        <f t="shared" si="7"/>
        <v>EUR6MSW5Y=</v>
      </c>
      <c r="K93" s="24" t="str">
        <f t="shared" si="8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obj_0067e#0009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6"/>
        <v>42355</v>
      </c>
      <c r="G94" s="32">
        <f>_xll.qlInterestRateIndexValueDate(M94,F94)</f>
        <v>42359</v>
      </c>
      <c r="H94" s="32">
        <f>_xll.qlInterestRateIndexMaturity(M94,G94)</f>
        <v>44551</v>
      </c>
      <c r="I94" s="24">
        <f>_xll.qlIndexFixing(M94,F94,,AllTriggers)</f>
        <v>4.2700000000214407E-3</v>
      </c>
      <c r="J94" s="24" t="str">
        <f t="shared" si="7"/>
        <v>EUR6MSW6Y=</v>
      </c>
      <c r="K94" s="24" t="str">
        <f t="shared" si="8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obj_00602#0010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6"/>
        <v>42355</v>
      </c>
      <c r="G95" s="32">
        <f>_xll.qlInterestRateIndexValueDate(M95,F95)</f>
        <v>42359</v>
      </c>
      <c r="H95" s="32">
        <f>_xll.qlInterestRateIndexMaturity(M95,G95)</f>
        <v>44916</v>
      </c>
      <c r="I95" s="24">
        <f>_xll.qlIndexFixing(M95,F95,,AllTriggers)</f>
        <v>5.6800000001754848E-3</v>
      </c>
      <c r="J95" s="24" t="str">
        <f t="shared" si="7"/>
        <v>EUR6MSW7Y=</v>
      </c>
      <c r="K95" s="24" t="str">
        <f t="shared" si="8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obj_00675#0009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6"/>
        <v>42355</v>
      </c>
      <c r="G96" s="32">
        <f>_xll.qlInterestRateIndexValueDate(M96,F96)</f>
        <v>42359</v>
      </c>
      <c r="H96" s="32">
        <f>_xll.qlInterestRateIndexMaturity(M96,G96)</f>
        <v>45281</v>
      </c>
      <c r="I96" s="24">
        <f>_xll.qlIndexFixing(M96,F96,,AllTriggers)</f>
        <v>7.0400000002077932E-3</v>
      </c>
      <c r="J96" s="24" t="str">
        <f t="shared" si="7"/>
        <v>EUR6MSW8Y=</v>
      </c>
      <c r="K96" s="24" t="str">
        <f t="shared" si="8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obj_00678#0009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6"/>
        <v>42355</v>
      </c>
      <c r="G97" s="32">
        <f>_xll.qlInterestRateIndexValueDate(M97,F97)</f>
        <v>42359</v>
      </c>
      <c r="H97" s="32">
        <f>_xll.qlInterestRateIndexMaturity(M97,G97)</f>
        <v>45649</v>
      </c>
      <c r="I97" s="24">
        <f>_xll.qlIndexFixing(M97,F97,,AllTriggers)</f>
        <v>8.3100000000901897E-3</v>
      </c>
      <c r="J97" s="24" t="str">
        <f t="shared" si="7"/>
        <v>EUR6MSW9Y=</v>
      </c>
      <c r="K97" s="24" t="str">
        <f t="shared" si="8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obj_00682#0009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6"/>
        <v>42355</v>
      </c>
      <c r="G98" s="32">
        <f>_xll.qlInterestRateIndexValueDate(M98,F98)</f>
        <v>42359</v>
      </c>
      <c r="H98" s="32">
        <f>_xll.qlInterestRateIndexMaturity(M98,G98)</f>
        <v>46013</v>
      </c>
      <c r="I98" s="24">
        <f>_xll.qlIndexFixing(M98,F98,,AllTriggers)</f>
        <v>9.4300000000938859E-3</v>
      </c>
      <c r="J98" s="24" t="str">
        <f t="shared" si="7"/>
        <v>EUR6MSW10Y=</v>
      </c>
      <c r="K98" s="24" t="str">
        <f t="shared" si="8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obj_005f9#0010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6"/>
        <v>42355</v>
      </c>
      <c r="G99" s="32">
        <f>_xll.qlInterestRateIndexValueDate(M99,F99)</f>
        <v>42359</v>
      </c>
      <c r="H99" s="32">
        <f>_xll.qlInterestRateIndexMaturity(M99,G99)</f>
        <v>46377</v>
      </c>
      <c r="I99" s="24">
        <f>_xll.qlIndexFixing(M99,F99,,AllTriggers)</f>
        <v>1.0431781886246187E-2</v>
      </c>
      <c r="J99" s="24" t="str">
        <f t="shared" si="7"/>
        <v>EUR6MSW11Y=</v>
      </c>
      <c r="K99" s="24" t="str">
        <f t="shared" si="8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obj_0067b#0009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6"/>
        <v>42355</v>
      </c>
      <c r="G100" s="32">
        <f>_xll.qlInterestRateIndexValueDate(M100,F100)</f>
        <v>42359</v>
      </c>
      <c r="H100" s="32">
        <f>_xll.qlInterestRateIndexMaturity(M100,G100)</f>
        <v>46742</v>
      </c>
      <c r="I100" s="24">
        <f>_xll.qlIndexFixing(M100,F100,,AllTriggers)</f>
        <v>1.1319999999832539E-2</v>
      </c>
      <c r="J100" s="24" t="str">
        <f t="shared" si="7"/>
        <v>EUR6MSW12Y=</v>
      </c>
      <c r="K100" s="24" t="str">
        <f t="shared" si="8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obj_00629#0010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6"/>
        <v>42355</v>
      </c>
      <c r="G101" s="32">
        <f>_xll.qlInterestRateIndexValueDate(M101,F101)</f>
        <v>42359</v>
      </c>
      <c r="H101" s="32">
        <f>_xll.qlInterestRateIndexMaturity(M101,G101)</f>
        <v>47108</v>
      </c>
      <c r="I101" s="24">
        <f>_xll.qlIndexFixing(M101,F101,,AllTriggers)</f>
        <v>1.2094723056477189E-2</v>
      </c>
      <c r="J101" s="24" t="str">
        <f t="shared" si="7"/>
        <v>EUR6MSW13Y=</v>
      </c>
      <c r="K101" s="24" t="str">
        <f t="shared" si="8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obj_00667#0009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6"/>
        <v>42355</v>
      </c>
      <c r="G102" s="32">
        <f>_xll.qlInterestRateIndexValueDate(M102,F102)</f>
        <v>42359</v>
      </c>
      <c r="H102" s="32">
        <f>_xll.qlInterestRateIndexMaturity(M102,G102)</f>
        <v>47473</v>
      </c>
      <c r="I102" s="24">
        <f>_xll.qlIndexFixing(M102,F102,,AllTriggers)</f>
        <v>1.2755385496522486E-2</v>
      </c>
      <c r="J102" s="24" t="str">
        <f t="shared" si="7"/>
        <v>EUR6MSW14Y=</v>
      </c>
      <c r="K102" s="24" t="str">
        <f t="shared" si="8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obj_0065a#0009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6"/>
        <v>42355</v>
      </c>
      <c r="G103" s="32">
        <f>_xll.qlInterestRateIndexValueDate(M103,F103)</f>
        <v>42359</v>
      </c>
      <c r="H103" s="32">
        <f>_xll.qlInterestRateIndexMaturity(M103,G103)</f>
        <v>47840</v>
      </c>
      <c r="I103" s="24">
        <f>_xll.qlIndexFixing(M103,F103,,AllTriggers)</f>
        <v>1.3319999999871272E-2</v>
      </c>
      <c r="J103" s="24" t="str">
        <f t="shared" si="7"/>
        <v>EUR6MSW15Y=</v>
      </c>
      <c r="K103" s="24" t="str">
        <f t="shared" si="8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obj_0061b#0010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6"/>
        <v>42355</v>
      </c>
      <c r="G104" s="32">
        <f>_xll.qlInterestRateIndexValueDate(M104,F104)</f>
        <v>42359</v>
      </c>
      <c r="H104" s="32">
        <f>_xll.qlInterestRateIndexMaturity(M104,G104)</f>
        <v>48204</v>
      </c>
      <c r="I104" s="24">
        <f>_xll.qlIndexFixing(M104,F104,,AllTriggers)</f>
        <v>1.3791673331966637E-2</v>
      </c>
      <c r="J104" s="24" t="str">
        <f t="shared" si="7"/>
        <v>EUR6MSW16Y=</v>
      </c>
      <c r="K104" s="24" t="str">
        <f t="shared" si="8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obj_0061d#0010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6"/>
        <v>42355</v>
      </c>
      <c r="G105" s="32">
        <f>_xll.qlInterestRateIndexValueDate(M105,F105)</f>
        <v>42359</v>
      </c>
      <c r="H105" s="32">
        <f>_xll.qlInterestRateIndexMaturity(M105,G105)</f>
        <v>48569</v>
      </c>
      <c r="I105" s="24">
        <f>_xll.qlIndexFixing(M105,F105,,AllTriggers)</f>
        <v>1.4186041583965667E-2</v>
      </c>
      <c r="J105" s="24" t="str">
        <f t="shared" si="7"/>
        <v>EUR6MSW17Y=</v>
      </c>
      <c r="K105" s="24" t="str">
        <f t="shared" si="8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obj_00672#0009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6"/>
        <v>42355</v>
      </c>
      <c r="G106" s="32">
        <f>_xll.qlInterestRateIndexValueDate(M106,F106)</f>
        <v>42359</v>
      </c>
      <c r="H106" s="32">
        <f>_xll.qlInterestRateIndexMaturity(M106,G106)</f>
        <v>48934</v>
      </c>
      <c r="I106" s="24">
        <f>_xll.qlIndexFixing(M106,F106,,AllTriggers)</f>
        <v>1.4503896867700523E-2</v>
      </c>
      <c r="J106" s="24" t="str">
        <f t="shared" si="7"/>
        <v>EUR6MSW18Y=</v>
      </c>
      <c r="K106" s="24" t="str">
        <f t="shared" si="8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obj_00673#0009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6"/>
        <v>42355</v>
      </c>
      <c r="G107" s="32">
        <f>_xll.qlInterestRateIndexValueDate(M107,F107)</f>
        <v>42359</v>
      </c>
      <c r="H107" s="32">
        <f>_xll.qlInterestRateIndexMaturity(M107,G107)</f>
        <v>49299</v>
      </c>
      <c r="I107" s="24">
        <f>_xll.qlIndexFixing(M107,F107,,AllTriggers)</f>
        <v>1.4753296759147987E-2</v>
      </c>
      <c r="J107" s="24" t="str">
        <f t="shared" si="7"/>
        <v>EUR6MSW19Y=</v>
      </c>
      <c r="K107" s="24" t="str">
        <f t="shared" si="8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obj_00626#0010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6"/>
        <v>42355</v>
      </c>
      <c r="G108" s="32">
        <f>_xll.qlInterestRateIndexValueDate(M108,F108)</f>
        <v>42359</v>
      </c>
      <c r="H108" s="32">
        <f>_xll.qlInterestRateIndexMaturity(M108,G108)</f>
        <v>49664</v>
      </c>
      <c r="I108" s="24">
        <f>_xll.qlIndexFixing(M108,F108,,AllTriggers)</f>
        <v>1.4940000000029678E-2</v>
      </c>
      <c r="J108" s="24" t="str">
        <f t="shared" si="7"/>
        <v>EUR6MSW20Y=</v>
      </c>
      <c r="K108" s="24" t="str">
        <f t="shared" si="8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obj_00641#0010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6"/>
        <v>42355</v>
      </c>
      <c r="G109" s="32">
        <f>_xll.qlInterestRateIndexValueDate(M109,F109)</f>
        <v>42359</v>
      </c>
      <c r="H109" s="32">
        <f>_xll.qlInterestRateIndexMaturity(M109,G109)</f>
        <v>50031</v>
      </c>
      <c r="I109" s="24">
        <f>_xll.qlIndexFixing(M109,F109,,AllTriggers)</f>
        <v>1.5073180140450998E-2</v>
      </c>
      <c r="J109" s="24" t="str">
        <f t="shared" si="7"/>
        <v>EUR6MSW21Y=</v>
      </c>
      <c r="K109" s="24" t="str">
        <f t="shared" si="8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obj_00618#0010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6"/>
        <v>42355</v>
      </c>
      <c r="G110" s="32">
        <f>_xll.qlInterestRateIndexValueDate(M110,F110)</f>
        <v>42359</v>
      </c>
      <c r="H110" s="32">
        <f>_xll.qlInterestRateIndexMaturity(M110,G110)</f>
        <v>50395</v>
      </c>
      <c r="I110" s="24">
        <f>_xll.qlIndexFixing(M110,F110,,AllTriggers)</f>
        <v>1.5158824261856819E-2</v>
      </c>
      <c r="J110" s="24" t="str">
        <f t="shared" si="7"/>
        <v>EUR6MSW22Y=</v>
      </c>
      <c r="K110" s="24" t="str">
        <f t="shared" si="8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obj_0066d#0009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6"/>
        <v>42355</v>
      </c>
      <c r="G111" s="32">
        <f>_xll.qlInterestRateIndexValueDate(M111,F111)</f>
        <v>42359</v>
      </c>
      <c r="H111" s="32">
        <f>_xll.qlInterestRateIndexMaturity(M111,G111)</f>
        <v>50760</v>
      </c>
      <c r="I111" s="24">
        <f>_xll.qlIndexFixing(M111,F111,,AllTriggers)</f>
        <v>1.521113613259728E-2</v>
      </c>
      <c r="J111" s="24" t="str">
        <f t="shared" si="7"/>
        <v>EUR6MSW23Y=</v>
      </c>
      <c r="K111" s="24" t="str">
        <f t="shared" si="8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obj_0063b#0010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6"/>
        <v>42355</v>
      </c>
      <c r="G112" s="32">
        <f>_xll.qlInterestRateIndexValueDate(M112,F112)</f>
        <v>42359</v>
      </c>
      <c r="H112" s="32">
        <f>_xll.qlInterestRateIndexMaturity(M112,G112)</f>
        <v>51125</v>
      </c>
      <c r="I112" s="24">
        <f>_xll.qlIndexFixing(M112,F112,,AllTriggers)</f>
        <v>1.5240806898154232E-2</v>
      </c>
      <c r="J112" s="24" t="str">
        <f t="shared" si="7"/>
        <v>EUR6MSW24Y=</v>
      </c>
      <c r="K112" s="24" t="str">
        <f t="shared" si="8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obj_0066e#0009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6"/>
        <v>42355</v>
      </c>
      <c r="G113" s="32">
        <f>_xll.qlInterestRateIndexValueDate(M113,F113)</f>
        <v>42359</v>
      </c>
      <c r="H113" s="32">
        <f>_xll.qlInterestRateIndexMaturity(M113,G113)</f>
        <v>51491</v>
      </c>
      <c r="I113" s="24">
        <f>_xll.qlIndexFixing(M113,F113,,AllTriggers)</f>
        <v>1.5260000000070348E-2</v>
      </c>
      <c r="J113" s="24" t="str">
        <f t="shared" si="7"/>
        <v>EUR6MSW25Y=</v>
      </c>
      <c r="K113" s="24" t="str">
        <f t="shared" si="8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obj_00624#0010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6"/>
        <v>42355</v>
      </c>
      <c r="G114" s="32">
        <f>_xll.qlInterestRateIndexValueDate(M114,F114)</f>
        <v>42359</v>
      </c>
      <c r="H114" s="32">
        <f>_xll.qlInterestRateIndexMaturity(M114,G114)</f>
        <v>51858</v>
      </c>
      <c r="I114" s="24">
        <f>_xll.qlIndexFixing(M114,F114,,AllTriggers)</f>
        <v>1.5268084617161705E-2</v>
      </c>
      <c r="J114" s="24" t="str">
        <f t="shared" si="7"/>
        <v>EUR6MSW26Y=</v>
      </c>
      <c r="K114" s="24" t="str">
        <f t="shared" si="8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obj_00688#0009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6"/>
        <v>42355</v>
      </c>
      <c r="G115" s="32">
        <f>_xll.qlInterestRateIndexValueDate(M115,F115)</f>
        <v>42359</v>
      </c>
      <c r="H115" s="32">
        <f>_xll.qlInterestRateIndexMaturity(M115,G115)</f>
        <v>52222</v>
      </c>
      <c r="I115" s="24">
        <f>_xll.qlIndexFixing(M115,F115,,AllTriggers)</f>
        <v>1.5265014069807787E-2</v>
      </c>
      <c r="J115" s="24" t="str">
        <f t="shared" si="7"/>
        <v>EUR6MSW27Y=</v>
      </c>
      <c r="K115" s="24" t="str">
        <f t="shared" si="8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obj_0064b#0010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6"/>
        <v>42355</v>
      </c>
      <c r="G116" s="32">
        <f>_xll.qlInterestRateIndexValueDate(M116,F116)</f>
        <v>42359</v>
      </c>
      <c r="H116" s="32">
        <f>_xll.qlInterestRateIndexMaturity(M116,G116)</f>
        <v>52586</v>
      </c>
      <c r="I116" s="24">
        <f>_xll.qlIndexFixing(M116,F116,,AllTriggers)</f>
        <v>1.5255870326739793E-2</v>
      </c>
      <c r="J116" s="24" t="str">
        <f t="shared" si="7"/>
        <v>EUR6MSW28Y=</v>
      </c>
      <c r="K116" s="24" t="str">
        <f t="shared" si="8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obj_00608#0010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6"/>
        <v>42355</v>
      </c>
      <c r="G117" s="32">
        <f>_xll.qlInterestRateIndexValueDate(M117,F117)</f>
        <v>42359</v>
      </c>
      <c r="H117" s="32">
        <f>_xll.qlInterestRateIndexMaturity(M117,G117)</f>
        <v>52952</v>
      </c>
      <c r="I117" s="24">
        <f>_xll.qlIndexFixing(M117,F117,,AllTriggers)</f>
        <v>1.5246641777729693E-2</v>
      </c>
      <c r="J117" s="24" t="str">
        <f t="shared" si="7"/>
        <v>EUR6MSW29Y=</v>
      </c>
      <c r="K117" s="24" t="str">
        <f t="shared" si="8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obj_0067f#0009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6"/>
        <v>42355</v>
      </c>
      <c r="G118" s="32">
        <f>_xll.qlInterestRateIndexValueDate(M118,F118)</f>
        <v>42359</v>
      </c>
      <c r="H118" s="32">
        <f>_xll.qlInterestRateIndexMaturity(M118,G118)</f>
        <v>53317</v>
      </c>
      <c r="I118" s="24">
        <f>_xll.qlIndexFixing(M118,F118,,AllTriggers)</f>
        <v>1.5240000000573829E-2</v>
      </c>
      <c r="J118" s="24" t="str">
        <f t="shared" si="7"/>
        <v>EUR6MSW30Y=</v>
      </c>
      <c r="K118" s="24" t="str">
        <f t="shared" si="8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obj_00631#0010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6"/>
        <v>42355</v>
      </c>
      <c r="G119" s="32">
        <f>_xll.qlInterestRateIndexValueDate(M119,F119)</f>
        <v>42359</v>
      </c>
      <c r="H119" s="32">
        <f>_xll.qlInterestRateIndexMaturity(M119,G119)</f>
        <v>53682</v>
      </c>
      <c r="I119" s="24">
        <f>_xll.qlIndexFixing(M119,F119,,AllTriggers)</f>
        <v>1.5238952659691486E-2</v>
      </c>
      <c r="J119" s="24" t="str">
        <f t="shared" ref="J119:J127" si="9">Currency&amp;CurveTenor&amp;E119&amp;B116&amp;C116&amp;IF(E119="FRA",SUBSTITUTE(D119,"M",""),D119)&amp;"="</f>
        <v>EUR6MSW31Y=</v>
      </c>
      <c r="K119" s="24" t="str">
        <f t="shared" ref="K119:K127" si="10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obj_005de#0012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6"/>
        <v>42355</v>
      </c>
      <c r="G120" s="32">
        <f>_xll.qlInterestRateIndexValueDate(M120,F120)</f>
        <v>42359</v>
      </c>
      <c r="H120" s="32">
        <f>_xll.qlInterestRateIndexMaturity(M120,G120)</f>
        <v>54049</v>
      </c>
      <c r="I120" s="24">
        <f>_xll.qlIndexFixing(M120,F120,,AllTriggers)</f>
        <v>1.5241432229953623E-2</v>
      </c>
      <c r="J120" s="24" t="str">
        <f t="shared" si="9"/>
        <v>EUR6MSW32Y=</v>
      </c>
      <c r="K120" s="24" t="str">
        <f t="shared" si="10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obj_005e8#0012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6"/>
        <v>42355</v>
      </c>
      <c r="G121" s="32">
        <f>_xll.qlInterestRateIndexValueDate(M121,F121)</f>
        <v>42359</v>
      </c>
      <c r="H121" s="32">
        <f>_xll.qlInterestRateIndexMaturity(M121,G121)</f>
        <v>54413</v>
      </c>
      <c r="I121" s="24">
        <f>_xll.qlIndexFixing(M121,F121,,AllTriggers)</f>
        <v>1.5247305123701243E-2</v>
      </c>
      <c r="J121" s="24" t="str">
        <f t="shared" si="9"/>
        <v>EUR6MSW33Y=</v>
      </c>
      <c r="K121" s="24" t="str">
        <f t="shared" si="10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obj_005dc#0012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6"/>
        <v>42355</v>
      </c>
      <c r="G122" s="32">
        <f>_xll.qlInterestRateIndexValueDate(M122,F122)</f>
        <v>42359</v>
      </c>
      <c r="H122" s="32">
        <f>_xll.qlInterestRateIndexMaturity(M122,G122)</f>
        <v>54778</v>
      </c>
      <c r="I122" s="24">
        <f>_xll.qlIndexFixing(M122,F122,,AllTriggers)</f>
        <v>1.5253521307594189E-2</v>
      </c>
      <c r="J122" s="24" t="str">
        <f t="shared" si="9"/>
        <v>EUR6MSW34Y=</v>
      </c>
      <c r="K122" s="24" t="str">
        <f t="shared" si="10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obj_005f1#0012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6"/>
        <v>42355</v>
      </c>
      <c r="G123" s="32">
        <f>_xll.qlInterestRateIndexValueDate(M123,F123)</f>
        <v>42359</v>
      </c>
      <c r="H123" s="32">
        <f>_xll.qlInterestRateIndexMaturity(M123,G123)</f>
        <v>55143</v>
      </c>
      <c r="I123" s="24">
        <f>_xll.qlIndexFixing(M123,F123,,AllTriggers)</f>
        <v>1.5260000000276719E-2</v>
      </c>
      <c r="J123" s="24" t="str">
        <f t="shared" si="9"/>
        <v>EUR6MSW35Y=</v>
      </c>
      <c r="K123" s="24" t="str">
        <f t="shared" si="10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obj_005f4#0012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6"/>
        <v>42355</v>
      </c>
      <c r="G124" s="32">
        <f>_xll.qlInterestRateIndexValueDate(M124,F124)</f>
        <v>42359</v>
      </c>
      <c r="H124" s="32">
        <f>_xll.qlInterestRateIndexMaturity(M124,G124)</f>
        <v>55508</v>
      </c>
      <c r="I124" s="24">
        <f>_xll.qlIndexFixing(M124,F124,,AllTriggers)</f>
        <v>1.5265432119212316E-2</v>
      </c>
      <c r="J124" s="24" t="str">
        <f t="shared" si="9"/>
        <v>EUR6MSW36Y=</v>
      </c>
      <c r="K124" s="24" t="str">
        <f t="shared" si="10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obj_005ea#0012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6"/>
        <v>42355</v>
      </c>
      <c r="G125" s="32">
        <f>_xll.qlInterestRateIndexValueDate(M125,F125)</f>
        <v>42359</v>
      </c>
      <c r="H125" s="32">
        <f>_xll.qlInterestRateIndexMaturity(M125,G125)</f>
        <v>55876</v>
      </c>
      <c r="I125" s="24">
        <f>_xll.qlIndexFixing(M125,F125,,AllTriggers)</f>
        <v>1.5268370472652977E-2</v>
      </c>
      <c r="J125" s="24" t="str">
        <f t="shared" si="9"/>
        <v>EUR6MSW37Y=</v>
      </c>
      <c r="K125" s="24" t="str">
        <f t="shared" si="10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obj_005ef#0012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6"/>
        <v>42355</v>
      </c>
      <c r="G126" s="32">
        <f>_xll.qlInterestRateIndexValueDate(M126,F126)</f>
        <v>42359</v>
      </c>
      <c r="H126" s="32">
        <f>_xll.qlInterestRateIndexMaturity(M126,G126)</f>
        <v>56240</v>
      </c>
      <c r="I126" s="24">
        <f>_xll.qlIndexFixing(M126,F126,,AllTriggers)</f>
        <v>1.5264630425463662E-2</v>
      </c>
      <c r="J126" s="24" t="str">
        <f t="shared" si="9"/>
        <v>EUR6MSW38Y=</v>
      </c>
      <c r="K126" s="24" t="str">
        <f t="shared" si="10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obj_005db#0012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6"/>
        <v>42355</v>
      </c>
      <c r="G127" s="32">
        <f>_xll.qlInterestRateIndexValueDate(M127,F127)</f>
        <v>42359</v>
      </c>
      <c r="H127" s="32">
        <f>_xll.qlInterestRateIndexMaturity(M127,G127)</f>
        <v>56604</v>
      </c>
      <c r="I127" s="24">
        <f>_xll.qlIndexFixing(M127,F127,,AllTriggers)</f>
        <v>1.5252668674146949E-2</v>
      </c>
      <c r="J127" s="24" t="str">
        <f t="shared" si="9"/>
        <v>EUR6MSW39Y=</v>
      </c>
      <c r="K127" s="24" t="str">
        <f t="shared" si="10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obj_005e4#0012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42355</v>
      </c>
      <c r="G128" s="32">
        <f>_xll.qlInterestRateIndexValueDate(M128,F128)</f>
        <v>42359</v>
      </c>
      <c r="H128" s="32">
        <f>_xll.qlInterestRateIndexMaturity(M128,G128)</f>
        <v>56969</v>
      </c>
      <c r="I128" s="24">
        <f>_xll.qlIndexFixing(M128,F128,,AllTriggers)</f>
        <v>1.5230000000649703E-2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obj_00687#0009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42355</v>
      </c>
      <c r="G129" s="32">
        <f>_xll.qlInterestRateIndexValueDate(M129,F129)</f>
        <v>42359</v>
      </c>
      <c r="H129" s="32">
        <f>_xll.qlInterestRateIndexMaturity(M129,G129)</f>
        <v>60622</v>
      </c>
      <c r="I129" s="24">
        <f>_xll.qlIndexFixing(M129,F129,,AllTriggers)</f>
        <v>1.4770000000151814E-2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obj_0063e#0010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42355</v>
      </c>
      <c r="G130" s="33">
        <f>_xll.qlInterestRateIndexValueDate(M130,F130)</f>
        <v>42359</v>
      </c>
      <c r="H130" s="33">
        <f>_xll.qlInterestRateIndexMaturity(M130,G130)</f>
        <v>64276</v>
      </c>
      <c r="I130" s="26">
        <f>_xll.qlIndexFixing(M130,F130,,AllTriggers)</f>
        <v>1.4619999999936014E-2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obj_0065b#0009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42355</v>
      </c>
      <c r="G8" s="97">
        <f>_xll.qlInterestRateIndexValueDate(M8,F8)</f>
        <v>42359</v>
      </c>
      <c r="H8" s="97">
        <f>_xll.qlInterestRateIndexMaturity(M8,G8)</f>
        <v>42360</v>
      </c>
      <c r="I8" s="89">
        <f>_xll.qlIndexFixing(M8,F8,TRUE,AllTriggers)</f>
        <v>8.8590189008641573E-4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obj_00623#0012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42355</v>
      </c>
      <c r="G9" s="97">
        <f>_xll.qlInterestRateIndexValueDate(M9,F9)</f>
        <v>42359</v>
      </c>
      <c r="H9" s="97">
        <f>_xll.qlInterestRateIndexMaturity(M9,G9)</f>
        <v>42366</v>
      </c>
      <c r="I9" s="89">
        <f>_xll.qlIndexFixing(M9,F9,TRUE,AllTriggers)</f>
        <v>8.8590843026053231E-4</v>
      </c>
      <c r="J9" s="89" t="str">
        <f t="shared" si="1"/>
        <v>EUR1YDPSW=</v>
      </c>
      <c r="K9" s="89"/>
      <c r="L9" s="27"/>
      <c r="M9" s="91" t="str">
        <f>_xll.qlEuribor(,D9,YieldCurve,,Trigger)</f>
        <v>obj_005c7#0012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42355</v>
      </c>
      <c r="G10" s="97">
        <f>_xll.qlInterestRateIndexValueDate(M10,F10)</f>
        <v>42359</v>
      </c>
      <c r="H10" s="97">
        <f>_xll.qlInterestRateIndexMaturity(M10,G10)</f>
        <v>42373</v>
      </c>
      <c r="I10" s="89">
        <f>_xll.qlIndexFixing(M10,F10,TRUE,AllTriggers)</f>
        <v>8.8591606059118533E-4</v>
      </c>
      <c r="J10" s="89" t="str">
        <f t="shared" si="1"/>
        <v>EUR1YDP2W=</v>
      </c>
      <c r="K10" s="89"/>
      <c r="L10" s="27"/>
      <c r="M10" s="91" t="str">
        <f>_xll.qlEuribor(,D10,YieldCurve,,Trigger)</f>
        <v>obj_005c8#0012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42355</v>
      </c>
      <c r="G11" s="97">
        <f>_xll.qlInterestRateIndexValueDate(M11,F11)</f>
        <v>42359</v>
      </c>
      <c r="H11" s="97">
        <f>_xll.qlInterestRateIndexMaturity(M11,G11)</f>
        <v>42380</v>
      </c>
      <c r="I11" s="89">
        <f>_xll.qlIndexFixing(M11,F11,TRUE,AllTriggers)</f>
        <v>8.8592369100558093E-4</v>
      </c>
      <c r="J11" s="89" t="str">
        <f t="shared" si="1"/>
        <v>EUR1YDP3W=</v>
      </c>
      <c r="K11" s="89"/>
      <c r="L11" s="27"/>
      <c r="M11" s="91" t="str">
        <f>_xll.qlEuribor(,D11,YieldCurve,,Trigger)</f>
        <v>obj_005cb#0012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42355</v>
      </c>
      <c r="G12" s="98">
        <f>_xll.qlInterestRateIndexValueDate(M12,F12)</f>
        <v>42359</v>
      </c>
      <c r="H12" s="97">
        <f>_xll.qlInterestRateIndexMaturity(M12,G12)</f>
        <v>42390</v>
      </c>
      <c r="I12" s="89">
        <f>_xll.qlIndexFixing(M12,F12,TRUE,AllTriggers)</f>
        <v>8.859345917523071E-4</v>
      </c>
      <c r="J12" s="89" t="str">
        <f t="shared" si="1"/>
        <v>EUR1YDP1M=</v>
      </c>
      <c r="K12" s="89"/>
      <c r="L12" s="27"/>
      <c r="M12" s="91" t="str">
        <f>_xll.qlEuribor(,D12,YieldCurve,,Trigger)</f>
        <v>obj_005c5#0012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42355</v>
      </c>
      <c r="G13" s="98">
        <f>_xll.qlInterestRateIndexValueDate(M13,F13)</f>
        <v>42359</v>
      </c>
      <c r="H13" s="97">
        <f>_xll.qlInterestRateIndexMaturity(M13,G13)</f>
        <v>42422</v>
      </c>
      <c r="I13" s="89">
        <f>_xll.qlIndexFixing(M13,F13,TRUE,AllTriggers)</f>
        <v>8.8596947533936554E-4</v>
      </c>
      <c r="J13" s="89" t="str">
        <f t="shared" si="1"/>
        <v>EUR1YDP2M=</v>
      </c>
      <c r="K13" s="89"/>
      <c r="L13" s="27"/>
      <c r="M13" s="91" t="str">
        <f>_xll.qlEuribor(,D13,YieldCurve,,Trigger)</f>
        <v>obj_005cc#0012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42355</v>
      </c>
      <c r="G14" s="98">
        <f>_xll.qlInterestRateIndexValueDate(M14,F14)</f>
        <v>42359</v>
      </c>
      <c r="H14" s="97">
        <f>_xll.qlInterestRateIndexMaturity(M14,G14)</f>
        <v>42450</v>
      </c>
      <c r="I14" s="89">
        <f>_xll.qlIndexFixing(M14,F14,TRUE,AllTriggers)</f>
        <v>8.8599999998200806E-4</v>
      </c>
      <c r="J14" s="89" t="str">
        <f t="shared" si="1"/>
        <v>EUR1YDP3M=</v>
      </c>
      <c r="K14" s="89"/>
      <c r="L14" s="27"/>
      <c r="M14" s="91" t="str">
        <f>_xll.qlEuribor(,D14,YieldCurve,,Trigger)</f>
        <v>obj_005c0#0012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42355</v>
      </c>
      <c r="G15" s="98">
        <f>_xll.qlInterestRateIndexValueDate(M15,F15)</f>
        <v>42359</v>
      </c>
      <c r="H15" s="97">
        <f>_xll.qlInterestRateIndexMaturity(M15,G15)</f>
        <v>42481</v>
      </c>
      <c r="I15" s="89">
        <f>_xll.qlIndexFixing(M15,F15,TRUE,AllTriggers)</f>
        <v>8.5775297781187816E-4</v>
      </c>
      <c r="J15" s="89" t="str">
        <f t="shared" si="1"/>
        <v>EUR1YDP4M=</v>
      </c>
      <c r="K15" s="89"/>
      <c r="L15" s="27"/>
      <c r="M15" s="91" t="str">
        <f>_xll.qlEuribor(,D15,YieldCurve,,Trigger)</f>
        <v>obj_005c2#0012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42355</v>
      </c>
      <c r="G16" s="98">
        <f>_xll.qlInterestRateIndexValueDate(M16,F16)</f>
        <v>42359</v>
      </c>
      <c r="H16" s="97">
        <f>_xll.qlInterestRateIndexMaturity(M16,G16)</f>
        <v>42513</v>
      </c>
      <c r="I16" s="89">
        <f>_xll.qlIndexFixing(M16,F16,TRUE,AllTriggers)</f>
        <v>7.9386047688573345E-4</v>
      </c>
      <c r="J16" s="89" t="str">
        <f t="shared" si="1"/>
        <v>EUR1YDP5M=</v>
      </c>
      <c r="K16" s="89"/>
      <c r="L16" s="27"/>
      <c r="M16" s="91" t="str">
        <f>_xll.qlEuribor(,D16,YieldCurve,,Trigger)</f>
        <v>obj_005c1#0012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42355</v>
      </c>
      <c r="G17" s="98">
        <f>_xll.qlInterestRateIndexValueDate(M17,F17)</f>
        <v>42359</v>
      </c>
      <c r="H17" s="97">
        <f>_xll.qlInterestRateIndexMaturity(M17,G17)</f>
        <v>42542</v>
      </c>
      <c r="I17" s="89">
        <f>_xll.qlIndexFixing(M17,F17,TRUE,AllTriggers)</f>
        <v>7.3699999997708433E-4</v>
      </c>
      <c r="J17" s="89" t="str">
        <f t="shared" si="1"/>
        <v>EUR1YDP6M=</v>
      </c>
      <c r="K17" s="89"/>
      <c r="L17" s="27"/>
      <c r="M17" s="91" t="str">
        <f>_xll.qlEuribor(,D17,YieldCurve,,Trigger)</f>
        <v>obj_005ca#0012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42355</v>
      </c>
      <c r="G18" s="98">
        <f>_xll.qlInterestRateIndexValueDate(M18,F18)</f>
        <v>42359</v>
      </c>
      <c r="H18" s="97">
        <f>_xll.qlInterestRateIndexMaturity(M18,G18)</f>
        <v>42572</v>
      </c>
      <c r="I18" s="89">
        <f>_xll.qlIndexFixing(M18,F18,TRUE,AllTriggers)</f>
        <v>6.9546516464984382E-4</v>
      </c>
      <c r="J18" s="89" t="str">
        <f t="shared" si="1"/>
        <v>EUR1YDP7M=</v>
      </c>
      <c r="K18" s="89"/>
      <c r="L18" s="27"/>
      <c r="M18" s="91" t="str">
        <f>_xll.qlEuribor(,D18,YieldCurve,,Trigger)</f>
        <v>obj_005c3#0012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42355</v>
      </c>
      <c r="G19" s="98">
        <f>_xll.qlInterestRateIndexValueDate(M19,F19)</f>
        <v>42359</v>
      </c>
      <c r="H19" s="97">
        <f>_xll.qlInterestRateIndexMaturity(M19,G19)</f>
        <v>42604</v>
      </c>
      <c r="I19" s="89">
        <f>_xll.qlIndexFixing(M19,F19,TRUE,AllTriggers)</f>
        <v>6.6248039789842212E-4</v>
      </c>
      <c r="J19" s="89" t="str">
        <f t="shared" si="1"/>
        <v>EUR1YDP8M=</v>
      </c>
      <c r="K19" s="89"/>
      <c r="L19" s="27"/>
      <c r="M19" s="91" t="str">
        <f>_xll.qlEuribor(,D19,YieldCurve,,Trigger)</f>
        <v>obj_005c4#0012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42355</v>
      </c>
      <c r="G20" s="98">
        <f>_xll.qlInterestRateIndexValueDate(M20,F20)</f>
        <v>42359</v>
      </c>
      <c r="H20" s="98">
        <f>_xll.qlInterestRateIndexMaturity(M20,G20)</f>
        <v>42634</v>
      </c>
      <c r="I20" s="89">
        <f>_xll.qlIndexFixing(M20,F20,TRUE,AllTriggers)</f>
        <v>6.3799999999015458E-4</v>
      </c>
      <c r="J20" s="89" t="str">
        <f t="shared" si="1"/>
        <v>EUR1YDP9M=</v>
      </c>
      <c r="K20" s="90"/>
      <c r="L20" s="58"/>
      <c r="M20" s="91" t="str">
        <f>_xll.qlEuribor(,D20,YieldCurve,,Trigger)</f>
        <v>obj_005c6#0012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42355</v>
      </c>
      <c r="G21" s="98">
        <f>_xll.qlInterestRateIndexValueDate(M21,F21)</f>
        <v>42359</v>
      </c>
      <c r="H21" s="98">
        <f>_xll.qlInterestRateIndexMaturity(M21,G21)</f>
        <v>42664</v>
      </c>
      <c r="I21" s="89">
        <f>_xll.qlIndexFixing(M21,F21,TRUE,AllTriggers)</f>
        <v>6.1676459255037401E-4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obj_005bf#0012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42355</v>
      </c>
      <c r="G22" s="98">
        <f>_xll.qlInterestRateIndexValueDate(M22,F22)</f>
        <v>42359</v>
      </c>
      <c r="H22" s="98">
        <f>_xll.qlInterestRateIndexMaturity(M22,G22)</f>
        <v>42695</v>
      </c>
      <c r="I22" s="89">
        <f>_xll.qlIndexFixing(M22,F22,TRUE,AllTriggers)</f>
        <v>5.9959955559201513E-4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obj_005c9#0012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42355</v>
      </c>
      <c r="G23" s="102">
        <f>_xll.qlInterestRateIndexValueDate(IborIndex,F23)</f>
        <v>42359</v>
      </c>
      <c r="H23" s="102">
        <f>_xll.qlInterestRateIndexMaturity(IborIndex,G23)</f>
        <v>42725</v>
      </c>
      <c r="I23" s="89">
        <f>_xll.qlIndexFixing(IborIndex,F23,TRUE,AllTriggers)</f>
        <v>5.8999999999750973E-4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42388</v>
      </c>
      <c r="G24" s="104">
        <f>_xll.qlCalendarAdvance(Calendar,SettlementDate,B24&amp;"M","mf",TRUE)</f>
        <v>42390</v>
      </c>
      <c r="H24" s="104">
        <f>_xll.qlInterestRateIndexMaturity(IborIndex,G24)</f>
        <v>42758</v>
      </c>
      <c r="I24" s="95">
        <f>_xll.qlIndexFixing(IborIndex,F24,TRUE,AllTriggers)</f>
        <v>5.5999999999884647E-4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42418</v>
      </c>
      <c r="G25" s="98">
        <f>_xll.qlCalendarAdvance(Calendar,SettlementDate,B25&amp;"M","mf",TRUE)</f>
        <v>42422</v>
      </c>
      <c r="H25" s="98">
        <f>_xll.qlInterestRateIndexMaturity(IborIndex,G25)</f>
        <v>42788</v>
      </c>
      <c r="I25" s="90">
        <f>_xll.qlIndexFixing(IborIndex,F25,TRUE,AllTriggers)</f>
        <v>5.1999999995955097E-4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42446</v>
      </c>
      <c r="G26" s="98">
        <f>_xll.qlCalendarAdvance(Calendar,SettlementDate,B26&amp;"M","mf",TRUE)</f>
        <v>42450</v>
      </c>
      <c r="H26" s="98">
        <f>_xll.qlInterestRateIndexMaturity(IborIndex,G26)</f>
        <v>42815</v>
      </c>
      <c r="I26" s="90">
        <f>_xll.qlIndexFixing(IborIndex,F26,TRUE,AllTriggers)</f>
        <v>4.8999999998957722E-4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42479</v>
      </c>
      <c r="G27" s="98">
        <f>_xll.qlCalendarAdvance(Calendar,SettlementDate,B27&amp;"M","mf",TRUE)</f>
        <v>42481</v>
      </c>
      <c r="H27" s="98">
        <f>_xll.qlInterestRateIndexMaturity(IborIndex,G27)</f>
        <v>42846</v>
      </c>
      <c r="I27" s="90">
        <f>_xll.qlIndexFixing(IborIndex,F27,TRUE,AllTriggers)</f>
        <v>5.1000000088488259E-4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42509</v>
      </c>
      <c r="G28" s="98">
        <f>_xll.qlCalendarAdvance(Calendar,SettlementDate,B28&amp;"M","mf",TRUE)</f>
        <v>42513</v>
      </c>
      <c r="H28" s="98">
        <f>_xll.qlInterestRateIndexMaturity(IborIndex,G28)</f>
        <v>42878</v>
      </c>
      <c r="I28" s="90">
        <f>_xll.qlIndexFixing(IborIndex,F28,TRUE,AllTriggers)</f>
        <v>5.1999999993463969E-4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42538</v>
      </c>
      <c r="G29" s="98">
        <f>_xll.qlCalendarAdvance(Calendar,SettlementDate,B29&amp;"M","mf",TRUE)</f>
        <v>42542</v>
      </c>
      <c r="H29" s="98">
        <f>_xll.qlInterestRateIndexMaturity(IborIndex,G29)</f>
        <v>42907</v>
      </c>
      <c r="I29" s="90">
        <f>_xll.qlIndexFixing(IborIndex,F29,TRUE,AllTriggers)</f>
        <v>5.2999999997626105E-4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42570</v>
      </c>
      <c r="G30" s="98">
        <f>_xll.qlCalendarAdvance(Calendar,SettlementDate,B30&amp;"M","mf",TRUE)</f>
        <v>42572</v>
      </c>
      <c r="H30" s="98">
        <f>_xll.qlInterestRateIndexMaturity(IborIndex,G30)</f>
        <v>42937</v>
      </c>
      <c r="I30" s="90">
        <f>_xll.qlIndexFixing(IborIndex,F30,TRUE,AllTriggers)</f>
        <v>5.6999999918022853E-4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42600</v>
      </c>
      <c r="G31" s="98">
        <f>_xll.qlCalendarAdvance(Calendar,SettlementDate,B31&amp;"M","mf",TRUE)</f>
        <v>42604</v>
      </c>
      <c r="H31" s="98">
        <f>_xll.qlInterestRateIndexMaturity(IborIndex,G31)</f>
        <v>42969</v>
      </c>
      <c r="I31" s="90">
        <f>_xll.qlIndexFixing(IborIndex,F31,TRUE,AllTriggers)</f>
        <v>6.0000000000371171E-4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42632</v>
      </c>
      <c r="G32" s="98">
        <f>_xll.qlCalendarAdvance(Calendar,SettlementDate,B32&amp;"M","mf",TRUE)</f>
        <v>42634</v>
      </c>
      <c r="H32" s="98">
        <f>_xll.qlInterestRateIndexMaturity(IborIndex,G32)</f>
        <v>42999</v>
      </c>
      <c r="I32" s="90">
        <f>_xll.qlIndexFixing(IborIndex,F32,TRUE,AllTriggers)</f>
        <v>6.3999999998229254E-4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42662</v>
      </c>
      <c r="G33" s="98">
        <f>_xll.qlCalendarAdvance(Calendar,SettlementDate,B33&amp;"M","mf",TRUE)</f>
        <v>42664</v>
      </c>
      <c r="H33" s="98">
        <f>_xll.qlInterestRateIndexMaturity(IborIndex,G33)</f>
        <v>43031</v>
      </c>
      <c r="I33" s="90">
        <f>_xll.qlIndexFixing(IborIndex,F33,TRUE,AllTriggers)</f>
        <v>7.1999999999805195E-4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42691</v>
      </c>
      <c r="G34" s="98">
        <f>_xll.qlCalendarAdvance(Calendar,SettlementDate,B34&amp;"M","mf",TRUE)</f>
        <v>42695</v>
      </c>
      <c r="H34" s="98">
        <f>_xll.qlInterestRateIndexMaturity(IborIndex,G34)</f>
        <v>43060</v>
      </c>
      <c r="I34" s="90">
        <f>_xll.qlIndexFixing(IborIndex,F34,TRUE,AllTriggers)</f>
        <v>7.8999999999625117E-4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42723</v>
      </c>
      <c r="G35" s="98">
        <f>_xll.qlCalendarAdvance(Calendar,SettlementDate,B35&amp;"M","mf",TRUE)</f>
        <v>42725</v>
      </c>
      <c r="H35" s="98">
        <f>_xll.qlInterestRateIndexMaturity(IborIndex,G35)</f>
        <v>43090</v>
      </c>
      <c r="I35" s="90">
        <f>_xll.qlIndexFixing(IborIndex,F35,TRUE,AllTriggers)</f>
        <v>8.6999999999984128E-4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42355</v>
      </c>
      <c r="G91" s="98">
        <f>_xll.qlInterestRateIndexValueDate(M91,F91)</f>
        <v>42359</v>
      </c>
      <c r="H91" s="98">
        <f>_xll.qlInterestRateIndexMaturity(M91,G91)</f>
        <v>43455</v>
      </c>
      <c r="I91" s="90">
        <f>_xll.qlIndexFixing(M91,F91,TRUE,AllTriggers)</f>
        <v>1.5099999993040021E-3</v>
      </c>
      <c r="J91" s="89" t="str">
        <f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obj_00666#0009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42355</v>
      </c>
      <c r="G92" s="98">
        <f>_xll.qlInterestRateIndexValueDate(M92,F92)</f>
        <v>42359</v>
      </c>
      <c r="H92" s="98">
        <f>_xll.qlInterestRateIndexMaturity(M92,G92)</f>
        <v>43822</v>
      </c>
      <c r="I92" s="90">
        <f>_xll.qlIndexFixing(M92,F92,TRUE,AllTriggers)</f>
        <v>2.7499999990191456E-3</v>
      </c>
      <c r="J92" s="89" t="str">
        <f>Currency&amp;CurveTenor&amp;E92&amp;B40&amp;C40&amp;IF(E92="FRA",SUBSTITUTE(D92,"M",""),D92)&amp;"="</f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obj_00679#0009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42355</v>
      </c>
      <c r="G93" s="98">
        <f>_xll.qlInterestRateIndexValueDate(M93,F93)</f>
        <v>42359</v>
      </c>
      <c r="H93" s="98">
        <f>_xll.qlInterestRateIndexMaturity(M93,G93)</f>
        <v>44186</v>
      </c>
      <c r="I93" s="90">
        <f>_xll.qlIndexFixing(M93,F93,TRUE,AllTriggers)</f>
        <v>4.1300000000000121E-3</v>
      </c>
      <c r="J93" s="89" t="str">
        <f>Currency&amp;CurveTenor&amp;E93&amp;B41&amp;C41&amp;IF(E93="FRA",SUBSTITUTE(D93,"M",""),D93)&amp;"="</f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obj_0062e#0011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42355</v>
      </c>
      <c r="G94" s="98">
        <f>_xll.qlInterestRateIndexValueDate(M94,F94)</f>
        <v>42359</v>
      </c>
      <c r="H94" s="98">
        <f>_xll.qlInterestRateIndexMaturity(M94,G94)</f>
        <v>44551</v>
      </c>
      <c r="I94" s="90">
        <f>_xll.qlIndexFixing(M94,F94,TRUE,AllTriggers)</f>
        <v>5.5099999999999975E-3</v>
      </c>
      <c r="J94" s="89" t="str">
        <f>Currency&amp;CurveTenor&amp;E94&amp;B42&amp;C42&amp;IF(E94="FRA",SUBSTITUTE(D94,"M",""),D94)&amp;"="</f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obj_0066b#0009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42355</v>
      </c>
      <c r="G95" s="98">
        <f>_xll.qlInterestRateIndexValueDate(M95,F95)</f>
        <v>42359</v>
      </c>
      <c r="H95" s="98">
        <f>_xll.qlInterestRateIndexMaturity(M95,G95)</f>
        <v>44916</v>
      </c>
      <c r="I95" s="90">
        <f>_xll.qlIndexFixing(M95,F95,TRUE,AllTriggers)</f>
        <v>6.890000000000015E-3</v>
      </c>
      <c r="J95" s="89" t="str">
        <f>Currency&amp;CurveTenor&amp;E95&amp;B43&amp;C43&amp;IF(E95="FRA",SUBSTITUTE(D95,"M",""),D95)&amp;"="</f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obj_00655#0011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42355</v>
      </c>
      <c r="G96" s="98">
        <f>_xll.qlInterestRateIndexValueDate(M96,F96)</f>
        <v>42359</v>
      </c>
      <c r="H96" s="98">
        <f>_xll.qlInterestRateIndexMaturity(M96,G96)</f>
        <v>45281</v>
      </c>
      <c r="I96" s="90">
        <f>_xll.qlIndexFixing(M96,F96,TRUE,AllTriggers)</f>
        <v>8.219999999999953E-3</v>
      </c>
      <c r="J96" s="89" t="str">
        <f>Currency&amp;CurveTenor&amp;E96&amp;B44&amp;C44&amp;IF(E96="FRA",SUBSTITUTE(D96,"M",""),D96)&amp;"="</f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obj_00669#0009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42355</v>
      </c>
      <c r="G97" s="98">
        <f>_xll.qlInterestRateIndexValueDate(M97,F97)</f>
        <v>42359</v>
      </c>
      <c r="H97" s="98">
        <f>_xll.qlInterestRateIndexMaturity(M97,G97)</f>
        <v>45649</v>
      </c>
      <c r="I97" s="90">
        <f>_xll.qlIndexFixing(M97,F97,TRUE,AllTriggers)</f>
        <v>9.4499999999734692E-3</v>
      </c>
      <c r="J97" s="89" t="str">
        <f>Currency&amp;CurveTenor&amp;E97&amp;B45&amp;C45&amp;IF(E97="FRA",SUBSTITUTE(D97,"M",""),D97)&amp;"="</f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obj_00686#0004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42355</v>
      </c>
      <c r="G98" s="98">
        <f>_xll.qlInterestRateIndexValueDate(M98,F98)</f>
        <v>42359</v>
      </c>
      <c r="H98" s="98">
        <f>_xll.qlInterestRateIndexMaturity(M98,G98)</f>
        <v>46013</v>
      </c>
      <c r="I98" s="90">
        <f>_xll.qlIndexFixing(M98,F98,TRUE,AllTriggers)</f>
        <v>1.0509999999970588E-2</v>
      </c>
      <c r="J98" s="89" t="str">
        <f>Currency&amp;CurveTenor&amp;E98&amp;B46&amp;C46&amp;IF(E98="FRA",SUBSTITUTE(D98,"M",""),D98)&amp;"="</f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obj_0060e#0012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42355</v>
      </c>
      <c r="G99" s="98">
        <f>_xll.qlInterestRateIndexValueDate(M99,F99)</f>
        <v>42359</v>
      </c>
      <c r="H99" s="98">
        <f>_xll.qlInterestRateIndexMaturity(M99,G99)</f>
        <v>46377</v>
      </c>
      <c r="I99" s="90">
        <f>_xll.qlIndexFixing(M99,F99,TRUE,AllTriggers)</f>
        <v>1.145329096992608E-2</v>
      </c>
      <c r="J99" s="89" t="str">
        <f>Currency&amp;CurveTenor&amp;E99&amp;B47&amp;C47&amp;IF(E99="FRA",SUBSTITUTE(D99,"M",""),D99)&amp;"="</f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obj_005fe#0012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42355</v>
      </c>
      <c r="G100" s="98">
        <f>_xll.qlInterestRateIndexValueDate(M100,F100)</f>
        <v>42359</v>
      </c>
      <c r="H100" s="98">
        <f>_xll.qlInterestRateIndexMaturity(M100,G100)</f>
        <v>46742</v>
      </c>
      <c r="I100" s="90">
        <f>_xll.qlIndexFixing(M100,F100,TRUE,AllTriggers)</f>
        <v>1.2289999999817666E-2</v>
      </c>
      <c r="J100" s="89" t="str">
        <f t="shared" ref="J100:J115" si="6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obj_00635#0011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42355</v>
      </c>
      <c r="G101" s="98">
        <f>_xll.qlInterestRateIndexValueDate(M101,F101)</f>
        <v>42359</v>
      </c>
      <c r="H101" s="98">
        <f>_xll.qlInterestRateIndexMaturity(M101,G101)</f>
        <v>47108</v>
      </c>
      <c r="I101" s="90">
        <f>_xll.qlIndexFixing(M101,F101,TRUE,AllTriggers)</f>
        <v>1.3019536640520584E-2</v>
      </c>
      <c r="J101" s="89" t="str">
        <f t="shared" si="6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obj_00683#0009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42355</v>
      </c>
      <c r="G102" s="98">
        <f>_xll.qlInterestRateIndexValueDate(M102,F102)</f>
        <v>42359</v>
      </c>
      <c r="H102" s="98">
        <f>_xll.qlInterestRateIndexMaturity(M102,G102)</f>
        <v>47473</v>
      </c>
      <c r="I102" s="90">
        <f>_xll.qlIndexFixing(M102,F102,TRUE,AllTriggers)</f>
        <v>1.3640470592621188E-2</v>
      </c>
      <c r="J102" s="89" t="str">
        <f t="shared" si="6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obj_00659#0011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42355</v>
      </c>
      <c r="G103" s="98">
        <f>_xll.qlInterestRateIndexValueDate(M103,F103)</f>
        <v>42359</v>
      </c>
      <c r="H103" s="98">
        <f>_xll.qlInterestRateIndexMaturity(M103,G103)</f>
        <v>47840</v>
      </c>
      <c r="I103" s="90">
        <f>_xll.qlIndexFixing(M103,F103,TRUE,AllTriggers)</f>
        <v>1.4169999999802617E-2</v>
      </c>
      <c r="J103" s="89" t="str">
        <f t="shared" si="6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obj_00656#0011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42355</v>
      </c>
      <c r="G104" s="98">
        <f>_xll.qlInterestRateIndexValueDate(M104,F104)</f>
        <v>42359</v>
      </c>
      <c r="H104" s="98">
        <f>_xll.qlInterestRateIndexMaturity(M104,G104)</f>
        <v>48204</v>
      </c>
      <c r="I104" s="90">
        <f>_xll.qlIndexFixing(M104,F104,TRUE,AllTriggers)</f>
        <v>1.4614729254745404E-2</v>
      </c>
      <c r="J104" s="89" t="str">
        <f t="shared" si="6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obj_00676#0009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42355</v>
      </c>
      <c r="G105" s="98">
        <f>_xll.qlInterestRateIndexValueDate(M105,F105)</f>
        <v>42359</v>
      </c>
      <c r="H105" s="98">
        <f>_xll.qlInterestRateIndexMaturity(M105,G105)</f>
        <v>48569</v>
      </c>
      <c r="I105" s="90">
        <f>_xll.qlIndexFixing(M105,F105,TRUE,AllTriggers)</f>
        <v>1.4989523319025456E-2</v>
      </c>
      <c r="J105" s="89" t="str">
        <f t="shared" si="6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obj_0061f#0012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42355</v>
      </c>
      <c r="G106" s="98">
        <f>_xll.qlInterestRateIndexValueDate(M106,F106)</f>
        <v>42359</v>
      </c>
      <c r="H106" s="98">
        <f>_xll.qlInterestRateIndexMaturity(M106,G106)</f>
        <v>48934</v>
      </c>
      <c r="I106" s="90">
        <f>_xll.qlIndexFixing(M106,F106,TRUE,AllTriggers)</f>
        <v>1.5289100771285211E-2</v>
      </c>
      <c r="J106" s="89" t="str">
        <f t="shared" si="6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obj_00668#0009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42355</v>
      </c>
      <c r="G107" s="98">
        <f>_xll.qlInterestRateIndexValueDate(M107,F107)</f>
        <v>42359</v>
      </c>
      <c r="H107" s="98">
        <f>_xll.qlInterestRateIndexMaturity(M107,G107)</f>
        <v>49299</v>
      </c>
      <c r="I107" s="90">
        <f>_xll.qlIndexFixing(M107,F107,TRUE,AllTriggers)</f>
        <v>1.5515878455812027E-2</v>
      </c>
      <c r="J107" s="89" t="str">
        <f t="shared" si="6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obj_0065e#0011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42355</v>
      </c>
      <c r="G108" s="98">
        <f>_xll.qlInterestRateIndexValueDate(M108,F108)</f>
        <v>42359</v>
      </c>
      <c r="H108" s="98">
        <f>_xll.qlInterestRateIndexMaturity(M108,G108)</f>
        <v>49664</v>
      </c>
      <c r="I108" s="90">
        <f>_xll.qlIndexFixing(M108,F108,TRUE,AllTriggers)</f>
        <v>1.567000000033748E-2</v>
      </c>
      <c r="J108" s="89" t="str">
        <f t="shared" si="6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obj_0060d#0012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42355</v>
      </c>
      <c r="G109" s="98">
        <f>_xll.qlInterestRateIndexValueDate(M109,F109)</f>
        <v>42359</v>
      </c>
      <c r="H109" s="98">
        <f>_xll.qlInterestRateIndexMaturity(M109,G109)</f>
        <v>50031</v>
      </c>
      <c r="I109" s="90">
        <f>_xll.qlIndexFixing(M109,F109,TRUE,AllTriggers)</f>
        <v>1.5770887774064504E-2</v>
      </c>
      <c r="J109" s="89" t="str">
        <f t="shared" si="6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obj_00650#0011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42355</v>
      </c>
      <c r="G110" s="98">
        <f>_xll.qlInterestRateIndexValueDate(M110,F110)</f>
        <v>42359</v>
      </c>
      <c r="H110" s="98">
        <f>_xll.qlInterestRateIndexMaturity(M110,G110)</f>
        <v>50395</v>
      </c>
      <c r="I110" s="90">
        <f>_xll.qlIndexFixing(M110,F110,TRUE,AllTriggers)</f>
        <v>1.583655345277107E-2</v>
      </c>
      <c r="J110" s="89" t="str">
        <f t="shared" si="6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obj_00636#0011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42355</v>
      </c>
      <c r="G111" s="98">
        <f>_xll.qlInterestRateIndexValueDate(M111,F111)</f>
        <v>42359</v>
      </c>
      <c r="H111" s="98">
        <f>_xll.qlInterestRateIndexMaturity(M111,G111)</f>
        <v>50760</v>
      </c>
      <c r="I111" s="90">
        <f>_xll.qlIndexFixing(M111,F111,TRUE,AllTriggers)</f>
        <v>1.5877881665260114E-2</v>
      </c>
      <c r="J111" s="89" t="str">
        <f t="shared" si="6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obj_0066f#0009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42355</v>
      </c>
      <c r="G112" s="98">
        <f>_xll.qlInterestRateIndexValueDate(M112,F112)</f>
        <v>42359</v>
      </c>
      <c r="H112" s="98">
        <f>_xll.qlInterestRateIndexMaturity(M112,G112)</f>
        <v>51125</v>
      </c>
      <c r="I112" s="90">
        <f>_xll.qlIndexFixing(M112,F112,TRUE,AllTriggers)</f>
        <v>1.5902613365742845E-2</v>
      </c>
      <c r="J112" s="89" t="str">
        <f t="shared" si="6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obj_00639#0011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42355</v>
      </c>
      <c r="G113" s="98">
        <f>_xll.qlInterestRateIndexValueDate(M113,F113)</f>
        <v>42359</v>
      </c>
      <c r="H113" s="98">
        <f>_xll.qlInterestRateIndexMaturity(M113,G113)</f>
        <v>51491</v>
      </c>
      <c r="I113" s="90">
        <f>_xll.qlIndexFixing(M113,F113,TRUE,AllTriggers)</f>
        <v>1.5920000000179887E-2</v>
      </c>
      <c r="J113" s="89" t="str">
        <f t="shared" si="6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obj_0061c#0012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42355</v>
      </c>
      <c r="G114" s="98">
        <f>_xll.qlInterestRateIndexValueDate(M114,F114)</f>
        <v>42359</v>
      </c>
      <c r="H114" s="98">
        <f>_xll.qlInterestRateIndexMaturity(M114,G114)</f>
        <v>51858</v>
      </c>
      <c r="I114" s="90">
        <f>_xll.qlIndexFixing(M114,F114,TRUE,AllTriggers)</f>
        <v>1.5923162690586922E-2</v>
      </c>
      <c r="J114" s="89" t="str">
        <f t="shared" si="6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obj_00620#0012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42355</v>
      </c>
      <c r="G115" s="98">
        <f>_xll.qlInterestRateIndexValueDate(M115,F115)</f>
        <v>42359</v>
      </c>
      <c r="H115" s="98">
        <f>_xll.qlInterestRateIndexMaturity(M115,G115)</f>
        <v>52222</v>
      </c>
      <c r="I115" s="90">
        <f>_xll.qlIndexFixing(M115,F115,TRUE,AllTriggers)</f>
        <v>1.5909958713717916E-2</v>
      </c>
      <c r="J115" s="89" t="str">
        <f t="shared" si="6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obj_0062c#0011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42355</v>
      </c>
      <c r="G116" s="98">
        <f>_xll.qlInterestRateIndexValueDate(M116,F116)</f>
        <v>42359</v>
      </c>
      <c r="H116" s="98">
        <f>_xll.qlInterestRateIndexMaturity(M116,G116)</f>
        <v>52586</v>
      </c>
      <c r="I116" s="90">
        <f>_xll.qlIndexFixing(M116,F116,TRUE,AllTriggers)</f>
        <v>1.5888156378052416E-2</v>
      </c>
      <c r="J116" s="89" t="str">
        <f t="shared" ref="J116:J118" si="7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obj_0062f#0011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42355</v>
      </c>
      <c r="G117" s="98">
        <f>_xll.qlInterestRateIndexValueDate(M117,F117)</f>
        <v>42359</v>
      </c>
      <c r="H117" s="98">
        <f>_xll.qlInterestRateIndexMaturity(M117,G117)</f>
        <v>52952</v>
      </c>
      <c r="I117" s="90">
        <f>_xll.qlIndexFixing(M117,F117,TRUE,AllTriggers)</f>
        <v>1.5866390920176582E-2</v>
      </c>
      <c r="J117" s="89" t="str">
        <f t="shared" si="7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obj_00609#0012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42355</v>
      </c>
      <c r="G118" s="98">
        <f>_xll.qlInterestRateIndexValueDate(M118,F118)</f>
        <v>42359</v>
      </c>
      <c r="H118" s="98">
        <f>_xll.qlInterestRateIndexMaturity(M118,G118)</f>
        <v>53317</v>
      </c>
      <c r="I118" s="90">
        <f>_xll.qlIndexFixing(M118,F118,TRUE,AllTriggers)</f>
        <v>1.5850000000533881E-2</v>
      </c>
      <c r="J118" s="89" t="str">
        <f t="shared" si="7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obj_00660#0009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42355</v>
      </c>
      <c r="G119" s="98">
        <f>_xll.qlInterestRateIndexValueDate(M119,F119)</f>
        <v>42359</v>
      </c>
      <c r="H119" s="98">
        <f>_xll.qlInterestRateIndexMaturity(M119,G119)</f>
        <v>53682</v>
      </c>
      <c r="I119" s="90">
        <f>_xll.qlIndexFixing(M119,F119,TRUE,AllTriggers)</f>
        <v>1.5842088760962679E-2</v>
      </c>
      <c r="J119" s="89" t="str">
        <f t="shared" ref="J119:J127" si="8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obj_005f5#0012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42355</v>
      </c>
      <c r="G120" s="98">
        <f>_xll.qlInterestRateIndexValueDate(M120,F120)</f>
        <v>42359</v>
      </c>
      <c r="H120" s="98">
        <f>_xll.qlInterestRateIndexMaturity(M120,G120)</f>
        <v>54049</v>
      </c>
      <c r="I120" s="90">
        <f>_xll.qlIndexFixing(M120,F120,TRUE,AllTriggers)</f>
        <v>1.5838554963778048E-2</v>
      </c>
      <c r="J120" s="89" t="str">
        <f t="shared" si="8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obj_005df#0012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42355</v>
      </c>
      <c r="G121" s="98">
        <f>_xll.qlInterestRateIndexValueDate(M121,F121)</f>
        <v>42359</v>
      </c>
      <c r="H121" s="98">
        <f>_xll.qlInterestRateIndexMaturity(M121,G121)</f>
        <v>54413</v>
      </c>
      <c r="I121" s="90">
        <f>_xll.qlIndexFixing(M121,F121,TRUE,AllTriggers)</f>
        <v>1.5838856032410368E-2</v>
      </c>
      <c r="J121" s="89" t="str">
        <f t="shared" si="8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obj_005ed#0012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42355</v>
      </c>
      <c r="G122" s="98">
        <f>_xll.qlInterestRateIndexValueDate(M122,F122)</f>
        <v>42359</v>
      </c>
      <c r="H122" s="98">
        <f>_xll.qlInterestRateIndexMaturity(M122,G122)</f>
        <v>54778</v>
      </c>
      <c r="I122" s="90">
        <f>_xll.qlIndexFixing(M122,F122,TRUE,AllTriggers)</f>
        <v>1.5839282882736092E-2</v>
      </c>
      <c r="J122" s="89" t="str">
        <f t="shared" si="8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obj_005e0#0012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42355</v>
      </c>
      <c r="G123" s="98">
        <f>_xll.qlInterestRateIndexValueDate(M123,F123)</f>
        <v>42359</v>
      </c>
      <c r="H123" s="98">
        <f>_xll.qlInterestRateIndexMaturity(M123,G123)</f>
        <v>55143</v>
      </c>
      <c r="I123" s="90">
        <f>_xll.qlIndexFixing(M123,F123,TRUE,AllTriggers)</f>
        <v>1.5839299857413267E-2</v>
      </c>
      <c r="J123" s="89" t="str">
        <f t="shared" si="8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obj_005e3#0012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42355</v>
      </c>
      <c r="G124" s="98">
        <f>_xll.qlInterestRateIndexValueDate(M124,F124)</f>
        <v>42359</v>
      </c>
      <c r="H124" s="98">
        <f>_xll.qlInterestRateIndexMaturity(M124,G124)</f>
        <v>55508</v>
      </c>
      <c r="I124" s="90">
        <f>_xll.qlIndexFixing(M124,F124,TRUE,AllTriggers)</f>
        <v>1.5837343393598418E-2</v>
      </c>
      <c r="J124" s="89" t="str">
        <f t="shared" si="8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obj_005e6#0012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42355</v>
      </c>
      <c r="G125" s="98">
        <f>_xll.qlInterestRateIndexValueDate(M125,F125)</f>
        <v>42359</v>
      </c>
      <c r="H125" s="98">
        <f>_xll.qlInterestRateIndexMaturity(M125,G125)</f>
        <v>55876</v>
      </c>
      <c r="I125" s="90">
        <f>_xll.qlIndexFixing(M125,F125,TRUE,AllTriggers)</f>
        <v>1.5832668783131491E-2</v>
      </c>
      <c r="J125" s="89" t="str">
        <f t="shared" si="8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obj_005f2#0012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42355</v>
      </c>
      <c r="G126" s="98">
        <f>_xll.qlInterestRateIndexValueDate(M126,F126)</f>
        <v>42359</v>
      </c>
      <c r="H126" s="98">
        <f>_xll.qlInterestRateIndexMaturity(M126,G126)</f>
        <v>56240</v>
      </c>
      <c r="I126" s="90">
        <f>_xll.qlIndexFixing(M126,F126,TRUE,AllTriggers)</f>
        <v>1.5822140379941972E-2</v>
      </c>
      <c r="J126" s="89" t="str">
        <f t="shared" si="8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obj_005f3#0012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42355</v>
      </c>
      <c r="G127" s="98">
        <f>_xll.qlInterestRateIndexValueDate(M127,F127)</f>
        <v>42359</v>
      </c>
      <c r="H127" s="98">
        <f>_xll.qlInterestRateIndexMaturity(M127,G127)</f>
        <v>56604</v>
      </c>
      <c r="I127" s="90">
        <f>_xll.qlIndexFixing(M127,F127,TRUE,AllTriggers)</f>
        <v>1.5805104197199802E-2</v>
      </c>
      <c r="J127" s="89" t="str">
        <f t="shared" si="8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obj_005e7#0012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42355</v>
      </c>
      <c r="G128" s="98">
        <f>_xll.qlInterestRateIndexValueDate(M128,F128)</f>
        <v>42359</v>
      </c>
      <c r="H128" s="98">
        <f>_xll.qlInterestRateIndexMaturity(M128,G128)</f>
        <v>56969</v>
      </c>
      <c r="I128" s="90">
        <f>_xll.qlIndexFixing(M128,F128,TRUE,AllTriggers)</f>
        <v>1.5780000000373339E-2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obj_0060c#0012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42355</v>
      </c>
      <c r="G129" s="98">
        <f>_xll.qlInterestRateIndexValueDate(M129,F129)</f>
        <v>42359</v>
      </c>
      <c r="H129" s="98">
        <f>_xll.qlInterestRateIndexMaturity(M129,G129)</f>
        <v>60622</v>
      </c>
      <c r="I129" s="90">
        <f>_xll.qlIndexFixing(M129,F129,TRUE,AllTriggers)</f>
        <v>1.528999999969358E-2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obj_00606#0012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42355</v>
      </c>
      <c r="G130" s="102">
        <f>_xll.qlInterestRateIndexValueDate(M130,F130)</f>
        <v>42359</v>
      </c>
      <c r="H130" s="102">
        <f>_xll.qlInterestRateIndexMaturity(M130,G130)</f>
        <v>64276</v>
      </c>
      <c r="I130" s="103">
        <f>_xll.qlIndexFixing(M130,F130,TRUE,AllTriggers)</f>
        <v>1.511000000011512E-2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obj_00603#0012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42355</v>
      </c>
      <c r="G6" s="70">
        <f>_xll.qlInterestRateIndexValueDate(OvernightIndex,F6)</f>
        <v>42355</v>
      </c>
      <c r="H6" s="70">
        <f>_xll.qlInterestRateIndexMaturity(OvernightIndex,G6)</f>
        <v>42356</v>
      </c>
      <c r="I6" s="67">
        <f>_xll.qlIndexFixing(OvernightIndex,F6,TRUE,AllTriggers)</f>
        <v>-2.49999999997641E-3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42356</v>
      </c>
      <c r="G7" s="61">
        <f>_xll.qlInterestRateIndexValueDate(OvernightIndex,F7)</f>
        <v>42356</v>
      </c>
      <c r="H7" s="61">
        <f>_xll.qlInterestRateIndexMaturity(OvernightIndex,G7)</f>
        <v>42359</v>
      </c>
      <c r="I7" s="68">
        <f>_xll.qlIndexFixing(OvernightIndex,F7,TRUE,AllTriggers)</f>
        <v>-2.500000000016378E-3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42359</v>
      </c>
      <c r="G8" s="61">
        <f>_xll.qlInterestRateIndexValueDate(OvernightIndex,F8)</f>
        <v>42359</v>
      </c>
      <c r="H8" s="61">
        <f>_xll.qlInterestRateIndexMaturity(OvernightIndex,G8)</f>
        <v>42360</v>
      </c>
      <c r="I8" s="68">
        <f>_xll.qlIndexFixing(OvernightIndex,F8,TRUE,AllTriggers)</f>
        <v>-2.4769593290452363E-3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42355</v>
      </c>
      <c r="G60" s="70">
        <f>_xll.qlSwapStartDate(M60)</f>
        <v>42359</v>
      </c>
      <c r="H60" s="70">
        <f>_xll.qlSwapMaturityDate(M60)</f>
        <v>42366</v>
      </c>
      <c r="I60" s="67">
        <f>_xll.qlOvernightIndexedSwapFairRate(M60,AllTriggers)</f>
        <v>-2.3199999999055721E-3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obj_005ae#0001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42355</v>
      </c>
      <c r="G61" s="61">
        <f>_xll.qlSwapStartDate(M61)</f>
        <v>42359</v>
      </c>
      <c r="H61" s="61">
        <f>_xll.qlSwapMaturityDate(M61)</f>
        <v>42373</v>
      </c>
      <c r="I61" s="68">
        <f>_xll.qlOvernightIndexedSwapFairRate(M61,AllTriggers)</f>
        <v>-2.0599999999986502E-3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obj_005a7#0001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42355</v>
      </c>
      <c r="G62" s="61">
        <f>_xll.qlSwapStartDate(M62)</f>
        <v>42359</v>
      </c>
      <c r="H62" s="61">
        <f>_xll.qlSwapMaturityDate(M62)</f>
        <v>42380</v>
      </c>
      <c r="I62" s="68">
        <f>_xll.qlOvernightIndexedSwapFairRate(M62,AllTriggers)</f>
        <v>-2.1300000000027248E-3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obj_005be#0001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42355</v>
      </c>
      <c r="G63" s="61">
        <f>_xll.qlSwapStartDate(M63)</f>
        <v>42359</v>
      </c>
      <c r="H63" s="61">
        <f>_xll.qlSwapMaturityDate(M63)</f>
        <v>42390</v>
      </c>
      <c r="I63" s="68">
        <f>_xll.qlOvernightIndexedSwapFairRate(M63,AllTriggers)</f>
        <v>-2.1800000000008735E-3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obj_00588#0012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42355</v>
      </c>
      <c r="G64" s="61">
        <f>_xll.qlSwapStartDate(M64)</f>
        <v>42359</v>
      </c>
      <c r="H64" s="61">
        <f>_xll.qlSwapMaturityDate(M64)</f>
        <v>42422</v>
      </c>
      <c r="I64" s="68">
        <f>_xll.qlOvernightIndexedSwapFairRate(M64,AllTriggers)</f>
        <v>-2.2700000000013586E-3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obj_00599#0001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42355</v>
      </c>
      <c r="G65" s="61">
        <f>_xll.qlSwapStartDate(M65)</f>
        <v>42359</v>
      </c>
      <c r="H65" s="61">
        <f>_xll.qlSwapMaturityDate(M65)</f>
        <v>42450</v>
      </c>
      <c r="I65" s="68">
        <f>_xll.qlOvernightIndexedSwapFairRate(M65,AllTriggers)</f>
        <v>-2.3150774215579908E-3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obj_0058b#0012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42355</v>
      </c>
      <c r="G66" s="61">
        <f>_xll.qlSwapStartDate(M66)</f>
        <v>42359</v>
      </c>
      <c r="H66" s="61">
        <f>_xll.qlSwapMaturityDate(M66)</f>
        <v>42481</v>
      </c>
      <c r="I66" s="68">
        <f>_xll.qlOvernightIndexedSwapFairRate(M66,AllTriggers)</f>
        <v>-2.3989469717255836E-3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obj_005bd#0001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42355</v>
      </c>
      <c r="G67" s="61">
        <f>_xll.qlSwapStartDate(M67)</f>
        <v>42359</v>
      </c>
      <c r="H67" s="61">
        <f>_xll.qlSwapMaturityDate(M67)</f>
        <v>42513</v>
      </c>
      <c r="I67" s="68">
        <f>_xll.qlOvernightIndexedSwapFairRate(M67,AllTriggers)</f>
        <v>-2.4584078447473993E-3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obj_00596#0001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42355</v>
      </c>
      <c r="G68" s="61">
        <f>_xll.qlSwapStartDate(M68)</f>
        <v>42359</v>
      </c>
      <c r="H68" s="61">
        <f>_xll.qlSwapMaturityDate(M68)</f>
        <v>42542</v>
      </c>
      <c r="I68" s="68">
        <f>_xll.qlOvernightIndexedSwapFairRate(M68,AllTriggers)</f>
        <v>-2.5017447349104248E-3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obj_005b9#0001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42355</v>
      </c>
      <c r="G69" s="61">
        <f>_xll.qlSwapStartDate(M69)</f>
        <v>42359</v>
      </c>
      <c r="H69" s="61">
        <f>_xll.qlSwapMaturityDate(M69)</f>
        <v>42572</v>
      </c>
      <c r="I69" s="68">
        <f>_xll.qlOvernightIndexedSwapFairRate(M69,AllTriggers)</f>
        <v>-2.5531323512179411E-3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obj_005b7#0001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42355</v>
      </c>
      <c r="G70" s="61">
        <f>_xll.qlSwapStartDate(M70)</f>
        <v>42359</v>
      </c>
      <c r="H70" s="61">
        <f>_xll.qlSwapMaturityDate(M70)</f>
        <v>42604</v>
      </c>
      <c r="I70" s="68">
        <f>_xll.qlOvernightIndexedSwapFairRate(M70,AllTriggers)</f>
        <v>-2.6002963477227549E-3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obj_00591#0012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42355</v>
      </c>
      <c r="G71" s="61">
        <f>_xll.qlSwapStartDate(M71)</f>
        <v>42359</v>
      </c>
      <c r="H71" s="61">
        <f>_xll.qlSwapMaturityDate(M71)</f>
        <v>42634</v>
      </c>
      <c r="I71" s="68">
        <f>_xll.qlOvernightIndexedSwapFairRate(M71,AllTriggers)</f>
        <v>-2.6376586749383177E-3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obj_00598#0001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42355</v>
      </c>
      <c r="G72" s="61">
        <f>_xll.qlSwapStartDate(M72)</f>
        <v>42359</v>
      </c>
      <c r="H72" s="61">
        <f>_xll.qlSwapMaturityDate(M72)</f>
        <v>42664</v>
      </c>
      <c r="I72" s="68">
        <f>_xll.qlOvernightIndexedSwapFairRate(M72,AllTriggers)</f>
        <v>-2.6720304996384584E-3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obj_00595#0001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42355</v>
      </c>
      <c r="G73" s="61">
        <f>_xll.qlSwapStartDate(M73)</f>
        <v>42359</v>
      </c>
      <c r="H73" s="61">
        <f>_xll.qlSwapMaturityDate(M73)</f>
        <v>42695</v>
      </c>
      <c r="I73" s="68">
        <f>_xll.qlOvernightIndexedSwapFairRate(M73,AllTriggers)</f>
        <v>-2.7013629157184621E-3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obj_005aa#0001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42355</v>
      </c>
      <c r="G75" s="61">
        <f>_xll.qlSwapStartDate(M75)</f>
        <v>42359</v>
      </c>
      <c r="H75" s="61">
        <f>_xll.qlSwapMaturityDate(M75)</f>
        <v>42725</v>
      </c>
      <c r="I75" s="68">
        <f>_xll.qlOvernightIndexedSwapFairRate(M75,AllTriggers)</f>
        <v>-2.7215876397059945E-3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obj_0059c#0001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42355</v>
      </c>
      <c r="G76" s="61">
        <f>_xll.qlSwapStartDate(M76)</f>
        <v>42359</v>
      </c>
      <c r="H76" s="61">
        <f>_xll.qlSwapMaturityDate(M76)</f>
        <v>42758</v>
      </c>
      <c r="I76" s="68">
        <f>_xll.qlOvernightIndexedSwapFairRate(M76,AllTriggers)</f>
        <v>-2.7314097264632491E-3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obj_005a9#0001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42355</v>
      </c>
      <c r="G77" s="61">
        <f>_xll.qlSwapStartDate(M77)</f>
        <v>42359</v>
      </c>
      <c r="H77" s="61">
        <f>_xll.qlSwapMaturityDate(M77)</f>
        <v>42787</v>
      </c>
      <c r="I77" s="68">
        <f>_xll.qlOvernightIndexedSwapFairRate(M77,AllTriggers)</f>
        <v>-2.7465135323389801E-3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obj_00594#0001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42355</v>
      </c>
      <c r="G78" s="61">
        <f>_xll.qlSwapStartDate(M78)</f>
        <v>42359</v>
      </c>
      <c r="H78" s="61">
        <f>_xll.qlSwapMaturityDate(M78)</f>
        <v>42815</v>
      </c>
      <c r="I78" s="68">
        <f>_xll.qlOvernightIndexedSwapFairRate(M78,AllTriggers)</f>
        <v>-2.7599999999597703E-3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obj_005b8#0001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42355</v>
      </c>
      <c r="G79" s="61">
        <f>_xll.qlSwapStartDate(M79)</f>
        <v>42359</v>
      </c>
      <c r="H79" s="61">
        <f>_xll.qlSwapMaturityDate(M79)</f>
        <v>42846</v>
      </c>
      <c r="I79" s="68">
        <f>_xll.qlOvernightIndexedSwapFairRate(M79,AllTriggers)</f>
        <v>-2.7696061361506936E-3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obj_005a4#0001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42355</v>
      </c>
      <c r="G80" s="61">
        <f>_xll.qlSwapStartDate(M80)</f>
        <v>42359</v>
      </c>
      <c r="H80" s="61">
        <f>_xll.qlSwapMaturityDate(M80)</f>
        <v>42877</v>
      </c>
      <c r="I80" s="68">
        <f>_xll.qlOvernightIndexedSwapFairRate(M80,AllTriggers)</f>
        <v>-2.7728696883655181E-3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obj_005b2#0001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42355</v>
      </c>
      <c r="G81" s="61">
        <f>_xll.qlSwapStartDate(M81)</f>
        <v>42359</v>
      </c>
      <c r="H81" s="61">
        <f>_xll.qlSwapMaturityDate(M81)</f>
        <v>42907</v>
      </c>
      <c r="I81" s="68">
        <f>_xll.qlOvernightIndexedSwapFairRate(M81,AllTriggers)</f>
        <v>-2.7700000001056901E-3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obj_005ba#0001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42355</v>
      </c>
      <c r="G82" s="61">
        <f>_xll.qlSwapStartDate(M82)</f>
        <v>42359</v>
      </c>
      <c r="H82" s="61">
        <f>_xll.qlSwapMaturityDate(M82)</f>
        <v>42937</v>
      </c>
      <c r="I82" s="68">
        <f>_xll.qlOvernightIndexedSwapFairRate(M82,AllTriggers)</f>
        <v>-2.7614392819443668E-3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obj_00597#0001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42355</v>
      </c>
      <c r="G83" s="61">
        <f>_xll.qlSwapStartDate(M83)</f>
        <v>42359</v>
      </c>
      <c r="H83" s="61">
        <f>_xll.qlSwapMaturityDate(M83)</f>
        <v>42968</v>
      </c>
      <c r="I83" s="68">
        <f>_xll.qlOvernightIndexedSwapFairRate(M83,AllTriggers)</f>
        <v>-2.7476289372702846E-3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obj_005ad#0001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42355</v>
      </c>
      <c r="G84" s="61">
        <f>_xll.qlSwapStartDate(M84)</f>
        <v>42359</v>
      </c>
      <c r="H84" s="61">
        <f>_xll.qlSwapMaturityDate(M84)</f>
        <v>42999</v>
      </c>
      <c r="I84" s="68">
        <f>_xll.qlOvernightIndexedSwapFairRate(M84,AllTriggers)</f>
        <v>-2.7300000004368049E-3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obj_00586#0012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42355</v>
      </c>
      <c r="G85" s="61">
        <f>_xll.qlSwapStartDate(M85)</f>
        <v>42359</v>
      </c>
      <c r="H85" s="61">
        <f>_xll.qlSwapMaturityDate(M85)</f>
        <v>43031</v>
      </c>
      <c r="I85" s="68">
        <f>_xll.qlOvernightIndexedSwapFairRate(M85,AllTriggers)</f>
        <v>-2.7087761182778632E-3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obj_00584#0012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42355</v>
      </c>
      <c r="G86" s="61">
        <f>_xll.qlSwapStartDate(M86)</f>
        <v>42359</v>
      </c>
      <c r="H86" s="61">
        <f>_xll.qlSwapMaturityDate(M86)</f>
        <v>43060</v>
      </c>
      <c r="I86" s="68">
        <f>_xll.qlOvernightIndexedSwapFairRate(M86,AllTriggers)</f>
        <v>-2.6865658192056856E-3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obj_0059a#0001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42355</v>
      </c>
      <c r="G87" s="61">
        <f>_xll.qlSwapStartDate(M87)</f>
        <v>42359</v>
      </c>
      <c r="H87" s="61">
        <f>_xll.qlSwapMaturityDate(M87)</f>
        <v>43090</v>
      </c>
      <c r="I87" s="68">
        <f>_xll.qlOvernightIndexedSwapFairRate(M87,AllTriggers)</f>
        <v>-2.6599999999087479E-3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obj_0058d#0012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42355</v>
      </c>
      <c r="G91" s="61">
        <f>_xll.qlSwapStartDate(M91)</f>
        <v>42359</v>
      </c>
      <c r="H91" s="61">
        <f>_xll.qlSwapMaturityDate(M91)</f>
        <v>43455</v>
      </c>
      <c r="I91" s="68">
        <f>_xll.qlOvernightIndexedSwapFairRate(M91,AllTriggers)</f>
        <v>-2.0199999999564642E-3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obj_00587#0012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42355</v>
      </c>
      <c r="G92" s="61">
        <f>_xll.qlSwapStartDate(M92)</f>
        <v>42359</v>
      </c>
      <c r="H92" s="61">
        <f>_xll.qlSwapMaturityDate(M92)</f>
        <v>43822</v>
      </c>
      <c r="I92" s="68">
        <f>_xll.qlOvernightIndexedSwapFairRate(M92,AllTriggers)</f>
        <v>-9.0000000047683263E-4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obj_005b3#0001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42355</v>
      </c>
      <c r="G93" s="61">
        <f>_xll.qlSwapStartDate(M93)</f>
        <v>42359</v>
      </c>
      <c r="H93" s="61">
        <f>_xll.qlSwapMaturityDate(M93)</f>
        <v>44186</v>
      </c>
      <c r="I93" s="68">
        <f>_xll.qlOvernightIndexedSwapFairRate(M93,AllTriggers)</f>
        <v>4.1999999999986959E-4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obj_005a3#0001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42355</v>
      </c>
      <c r="G94" s="61">
        <f>_xll.qlSwapStartDate(M94)</f>
        <v>42359</v>
      </c>
      <c r="H94" s="61">
        <f>_xll.qlSwapMaturityDate(M94)</f>
        <v>44551</v>
      </c>
      <c r="I94" s="68">
        <f>_xll.qlOvernightIndexedSwapFairRate(M94,AllTriggers)</f>
        <v>1.8099999999998976E-3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obj_005b1#0001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42355</v>
      </c>
      <c r="G95" s="61">
        <f>_xll.qlSwapStartDate(M95)</f>
        <v>42359</v>
      </c>
      <c r="H95" s="61">
        <f>_xll.qlSwapMaturityDate(M95)</f>
        <v>44916</v>
      </c>
      <c r="I95" s="68">
        <f>_xll.qlOvernightIndexedSwapFairRate(M95,AllTriggers)</f>
        <v>3.2499999999997075E-3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obj_005a2#0001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42355</v>
      </c>
      <c r="G96" s="61">
        <f>_xll.qlSwapStartDate(M96)</f>
        <v>42359</v>
      </c>
      <c r="H96" s="61">
        <f>_xll.qlSwapMaturityDate(M96)</f>
        <v>45281</v>
      </c>
      <c r="I96" s="68">
        <f>_xll.qlOvernightIndexedSwapFairRate(M96,AllTriggers)</f>
        <v>4.6500000000000378E-3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obj_005b6#0001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42355</v>
      </c>
      <c r="G97" s="61">
        <f>_xll.qlSwapStartDate(M97)</f>
        <v>42359</v>
      </c>
      <c r="H97" s="61">
        <f>_xll.qlSwapMaturityDate(M97)</f>
        <v>45649</v>
      </c>
      <c r="I97" s="68">
        <f>_xll.qlOvernightIndexedSwapFairRate(M97,AllTriggers)</f>
        <v>5.9699999999977297E-3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obj_005b5#0001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42355</v>
      </c>
      <c r="G98" s="61">
        <f>_xll.qlSwapStartDate(M98)</f>
        <v>42359</v>
      </c>
      <c r="H98" s="61">
        <f>_xll.qlSwapMaturityDate(M98)</f>
        <v>46013</v>
      </c>
      <c r="I98" s="68">
        <f>_xll.qlOvernightIndexedSwapFairRate(M98,AllTriggers)</f>
        <v>7.1399999999961911E-3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obj_0059f#0001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42355</v>
      </c>
      <c r="G99" s="61">
        <f>_xll.qlSwapStartDate(M99)</f>
        <v>42359</v>
      </c>
      <c r="H99" s="61">
        <f>_xll.qlSwapMaturityDate(M99)</f>
        <v>46377</v>
      </c>
      <c r="I99" s="68">
        <f>_xll.qlOvernightIndexedSwapFairRate(M99,AllTriggers)</f>
        <v>8.1999999999942431E-3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obj_0059e#0001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42355</v>
      </c>
      <c r="G100" s="61">
        <f>_xll.qlSwapStartDate(M100)</f>
        <v>42359</v>
      </c>
      <c r="H100" s="61">
        <f>_xll.qlSwapMaturityDate(M100)</f>
        <v>46742</v>
      </c>
      <c r="I100" s="68">
        <f>_xll.qlOvernightIndexedSwapFairRate(M100,AllTriggers)</f>
        <v>9.1299999999920698E-3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obj_0059d#0001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42355</v>
      </c>
      <c r="G101" s="61">
        <f>_xll.qlSwapStartDate(M101)</f>
        <v>42359</v>
      </c>
      <c r="H101" s="61">
        <f>_xll.qlSwapMaturityDate(M101)</f>
        <v>47108</v>
      </c>
      <c r="I101" s="68">
        <f>_xll.qlOvernightIndexedSwapFairRate(M101,AllTriggers)</f>
        <v>9.9477216799988798E-3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obj_005b4#0001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42355</v>
      </c>
      <c r="G102" s="61">
        <f>_xll.qlSwapStartDate(M102)</f>
        <v>42359</v>
      </c>
      <c r="H102" s="61">
        <f>_xll.qlSwapMaturityDate(M102)</f>
        <v>47473</v>
      </c>
      <c r="I102" s="68">
        <f>_xll.qlOvernightIndexedSwapFairRate(M102,AllTriggers)</f>
        <v>1.0660568267337502E-2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obj_005a6#0001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42355</v>
      </c>
      <c r="G103" s="61">
        <f>_xll.qlSwapStartDate(M103)</f>
        <v>42359</v>
      </c>
      <c r="H103" s="61">
        <f>_xll.qlSwapMaturityDate(M103)</f>
        <v>47840</v>
      </c>
      <c r="I103" s="68">
        <f>_xll.qlOvernightIndexedSwapFairRate(M103,AllTriggers)</f>
        <v>1.1279999999986069E-2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obj_005ab#0001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42355</v>
      </c>
      <c r="G104" s="61">
        <f>_xll.qlSwapStartDate(M104)</f>
        <v>42359</v>
      </c>
      <c r="H104" s="61">
        <f>_xll.qlSwapMaturityDate(M104)</f>
        <v>48204</v>
      </c>
      <c r="I104" s="68">
        <f>_xll.qlOvernightIndexedSwapFairRate(M104,AllTriggers)</f>
        <v>1.1803930078420457E-2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obj_00589#0012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42355</v>
      </c>
      <c r="G105" s="61">
        <f>_xll.qlSwapStartDate(M105)</f>
        <v>42359</v>
      </c>
      <c r="H105" s="61">
        <f>_xll.qlSwapMaturityDate(M105)</f>
        <v>48569</v>
      </c>
      <c r="I105" s="68">
        <f>_xll.qlOvernightIndexedSwapFairRate(M105,AllTriggers)</f>
        <v>1.2245937201359493E-2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obj_00590#0012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42355</v>
      </c>
      <c r="G106" s="61">
        <f>_xll.qlSwapStartDate(M106)</f>
        <v>42359</v>
      </c>
      <c r="H106" s="61">
        <f>_xll.qlSwapMaturityDate(M106)</f>
        <v>48934</v>
      </c>
      <c r="I106" s="68">
        <f>_xll.qlOvernightIndexedSwapFairRate(M106,AllTriggers)</f>
        <v>1.2611480517024612E-2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obj_005ac#0001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42355</v>
      </c>
      <c r="G107" s="61">
        <f>_xll.qlSwapStartDate(M107)</f>
        <v>42359</v>
      </c>
      <c r="H107" s="61">
        <f>_xll.qlSwapMaturityDate(M107)</f>
        <v>49299</v>
      </c>
      <c r="I107" s="68">
        <f>_xll.qlOvernightIndexedSwapFairRate(M107,AllTriggers)</f>
        <v>1.2907332229937441E-2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obj_00585#0012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42355</v>
      </c>
      <c r="G108" s="61">
        <f>_xll.qlSwapStartDate(M108)</f>
        <v>42359</v>
      </c>
      <c r="H108" s="61">
        <f>_xll.qlSwapMaturityDate(M108)</f>
        <v>49664</v>
      </c>
      <c r="I108" s="68">
        <f>_xll.qlOvernightIndexedSwapFairRate(M108,AllTriggers)</f>
        <v>1.314000000061029E-2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obj_00592#0001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42355</v>
      </c>
      <c r="G109" s="61">
        <f>_xll.qlSwapStartDate(M109)</f>
        <v>42359</v>
      </c>
      <c r="H109" s="61">
        <f>_xll.qlSwapMaturityDate(M109)</f>
        <v>50031</v>
      </c>
      <c r="I109" s="68">
        <f>_xll.qlOvernightIndexedSwapFairRate(M109,AllTriggers)</f>
        <v>1.3317476543939001E-2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obj_00593#0001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42355</v>
      </c>
      <c r="G110" s="61">
        <f>_xll.qlSwapStartDate(M110)</f>
        <v>42359</v>
      </c>
      <c r="H110" s="61">
        <f>_xll.qlSwapMaturityDate(M110)</f>
        <v>50395</v>
      </c>
      <c r="I110" s="68">
        <f>_xll.qlOvernightIndexedSwapFairRate(M110,AllTriggers)</f>
        <v>1.3446470791432867E-2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obj_005a8#0001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42355</v>
      </c>
      <c r="G111" s="61">
        <f>_xll.qlSwapStartDate(M111)</f>
        <v>42359</v>
      </c>
      <c r="H111" s="61">
        <f>_xll.qlSwapMaturityDate(M111)</f>
        <v>50760</v>
      </c>
      <c r="I111" s="68">
        <f>_xll.qlOvernightIndexedSwapFairRate(M111,AllTriggers)</f>
        <v>1.3537692336945295E-2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obj_0058c#0012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42355</v>
      </c>
      <c r="G112" s="61">
        <f>_xll.qlSwapStartDate(M112)</f>
        <v>42359</v>
      </c>
      <c r="H112" s="61">
        <f>_xll.qlSwapMaturityDate(M112)</f>
        <v>51125</v>
      </c>
      <c r="I112" s="68">
        <f>_xll.qlOvernightIndexedSwapFairRate(M112,AllTriggers)</f>
        <v>1.3599351269235949E-2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obj_005a1#0001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42355</v>
      </c>
      <c r="G113" s="61">
        <f>_xll.qlSwapStartDate(M113)</f>
        <v>42359</v>
      </c>
      <c r="H113" s="61">
        <f>_xll.qlSwapMaturityDate(M113)</f>
        <v>51491</v>
      </c>
      <c r="I113" s="68">
        <f>_xll.qlOvernightIndexedSwapFairRate(M113,AllTriggers)</f>
        <v>1.3640000000709453E-2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obj_005a0#0001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42355</v>
      </c>
      <c r="G114" s="61">
        <f>_xll.qlSwapStartDate(M114)</f>
        <v>42359</v>
      </c>
      <c r="H114" s="61">
        <f>_xll.qlSwapMaturityDate(M114)</f>
        <v>51858</v>
      </c>
      <c r="I114" s="68">
        <f>_xll.qlOvernightIndexedSwapFairRate(M114,AllTriggers)</f>
        <v>1.3668390423070696E-2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obj_005a5#0001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42355</v>
      </c>
      <c r="G115" s="61">
        <f>_xll.qlSwapStartDate(M115)</f>
        <v>42359</v>
      </c>
      <c r="H115" s="61">
        <f>_xll.qlSwapMaturityDate(M115)</f>
        <v>52222</v>
      </c>
      <c r="I115" s="68">
        <f>_xll.qlOvernightIndexedSwapFairRate(M115,AllTriggers)</f>
        <v>1.3689514198537107E-2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obj_005af#0001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42355</v>
      </c>
      <c r="G116" s="61">
        <f>_xll.qlSwapStartDate(M116)</f>
        <v>42359</v>
      </c>
      <c r="H116" s="61">
        <f>_xll.qlSwapMaturityDate(M116)</f>
        <v>52586</v>
      </c>
      <c r="I116" s="68">
        <f>_xll.qlOvernightIndexedSwapFairRate(M116,AllTriggers)</f>
        <v>1.370656744128702E-2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obj_005bb#0001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42355</v>
      </c>
      <c r="G117" s="61">
        <f>_xll.qlSwapStartDate(M117)</f>
        <v>42359</v>
      </c>
      <c r="H117" s="61">
        <f>_xll.qlSwapMaturityDate(M117)</f>
        <v>52952</v>
      </c>
      <c r="I117" s="68">
        <f>_xll.qlOvernightIndexedSwapFairRate(M117,AllTriggers)</f>
        <v>1.3722505523040667E-2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obj_005b0#0001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42355</v>
      </c>
      <c r="G118" s="61">
        <f>_xll.qlSwapStartDate(M118)</f>
        <v>42359</v>
      </c>
      <c r="H118" s="61">
        <f>_xll.qlSwapMaturityDate(M118)</f>
        <v>53317</v>
      </c>
      <c r="I118" s="68">
        <f>_xll.qlOvernightIndexedSwapFairRate(M118,AllTriggers)</f>
        <v>1.3740000000253744E-2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obj_0059b#0001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42355</v>
      </c>
      <c r="G123" s="61">
        <f>_xll.qlSwapStartDate(M123)</f>
        <v>42359</v>
      </c>
      <c r="H123" s="61">
        <f>_xll.qlSwapMaturityDate(M123)</f>
        <v>55143</v>
      </c>
      <c r="I123" s="68">
        <f>_xll.qlOvernightIndexedSwapFairRate(M123,AllTriggers)</f>
        <v>1.3865782837109528E-2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obj_005bc#0001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42355</v>
      </c>
      <c r="G128" s="61">
        <f>_xll.qlSwapStartDate(M128)</f>
        <v>42359</v>
      </c>
      <c r="H128" s="61">
        <f>_xll.qlSwapMaturityDate(M128)</f>
        <v>56969</v>
      </c>
      <c r="I128" s="68">
        <f>_xll.qlOvernightIndexedSwapFairRate(M128,AllTriggers)</f>
        <v>1.3920000000060759E-2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obj_0058f#0012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42355</v>
      </c>
      <c r="G129" s="61">
        <f>_xll.qlSwapStartDate(M129)</f>
        <v>42359</v>
      </c>
      <c r="H129" s="61">
        <f>_xll.qlSwapMaturityDate(M129)</f>
        <v>60622</v>
      </c>
      <c r="I129" s="68">
        <f>_xll.qlOvernightIndexedSwapFairRate(M129,AllTriggers)</f>
        <v>1.3600000000000025E-2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obj_0058a#0012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42355</v>
      </c>
      <c r="G130" s="63">
        <f>_xll.qlSwapStartDate(M130)</f>
        <v>42359</v>
      </c>
      <c r="H130" s="63">
        <f>_xll.qlSwapMaturityDate(M130)</f>
        <v>64276</v>
      </c>
      <c r="I130" s="64">
        <f>_xll.qlOvernightIndexedSwapFairRate(M130,AllTriggers)</f>
        <v>1.3550000000324908E-2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obj_0058e#0012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2015-12-17T14:05:37Z</dcterms:modified>
</cp:coreProperties>
</file>