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85" windowHeight="7665" activeTab="3"/>
  </bookViews>
  <sheets>
    <sheet name="Triggers" sheetId="2" r:id="rId1"/>
    <sheet name="Indexes" sheetId="4" r:id="rId2"/>
    <sheet name="Pricing" sheetId="1" r:id="rId3"/>
    <sheet name="Contribution" sheetId="7" r:id="rId4"/>
    <sheet name="Contribution (2)" sheetId="9" r:id="rId5"/>
  </sheets>
  <externalReferences>
    <externalReference r:id="rId6"/>
  </externalReferences>
  <definedNames>
    <definedName name="Calendar">Triggers!$D$11</definedName>
    <definedName name="Contribute" localSheetId="3">Contribution!$C$1</definedName>
    <definedName name="Contribute" localSheetId="4">'Contribution (2)'!$C$1</definedName>
    <definedName name="Currency">Triggers!$D$4</definedName>
    <definedName name="EffectiveDate">Pricing!$AB$82</definedName>
    <definedName name="EvaluationDate">Triggers!$D$17</definedName>
    <definedName name="Fields" localSheetId="3">Contribution!$B$2:$C$2</definedName>
    <definedName name="Fields" localSheetId="4">'Contribution (2)'!$B$2:$C$2</definedName>
    <definedName name="FixingDate">Pricing!$AB$83</definedName>
    <definedName name="FuturesRollDays">Indexes!$M$23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Triggers!$D$21</definedName>
    <definedName name="JoinCalendar">Triggers!$D$10</definedName>
    <definedName name="LiborCalendar">Triggers!$D$6</definedName>
    <definedName name="LiveData">Pricing!$B$5:$G$138</definedName>
    <definedName name="LocalCalendar">Triggers!$D$7</definedName>
    <definedName name="SettlementDate">Triggers!$D$20</definedName>
    <definedName name="SettlementDays">Triggers!$D$19</definedName>
    <definedName name="SourceAlias" localSheetId="3">Contribution!$D$2</definedName>
    <definedName name="SourceAlias" localSheetId="4">'Contribution (2)'!$D$2</definedName>
    <definedName name="Start">Pricing!$AB$81</definedName>
    <definedName name="StaticData">Pricing!$P$5:$U$138</definedName>
    <definedName name="Tomorrow">Triggers!$D$18</definedName>
    <definedName name="Trigger">Triggers!$D$16</definedName>
  </definedNames>
  <calcPr calcId="145621"/>
</workbook>
</file>

<file path=xl/calcChain.xml><?xml version="1.0" encoding="utf-8"?>
<calcChain xmlns="http://schemas.openxmlformats.org/spreadsheetml/2006/main">
  <c r="Q8" i="7" l="1"/>
  <c r="D10" i="2" l="1"/>
  <c r="E4" i="1" l="1"/>
  <c r="D4" i="1"/>
  <c r="C4" i="1"/>
  <c r="B4" i="1"/>
  <c r="R31" i="4"/>
  <c r="C2" i="4" l="1"/>
  <c r="E2" i="4"/>
  <c r="D2" i="4"/>
  <c r="B2" i="4"/>
  <c r="F2" i="4"/>
  <c r="F1" i="4"/>
  <c r="G2" i="4"/>
  <c r="G1" i="4"/>
  <c r="C1" i="4"/>
  <c r="D17" i="2"/>
  <c r="G105" i="4"/>
  <c r="G112" i="4"/>
  <c r="G124" i="4"/>
  <c r="G135" i="4"/>
  <c r="G90" i="4"/>
  <c r="G121" i="4"/>
  <c r="G114" i="4"/>
  <c r="G118" i="4"/>
  <c r="G74" i="4"/>
  <c r="G99" i="4"/>
  <c r="G96" i="4"/>
  <c r="G134" i="4"/>
  <c r="G120" i="4"/>
  <c r="G76" i="4"/>
  <c r="G95" i="4"/>
  <c r="G89" i="4"/>
  <c r="G132" i="4"/>
  <c r="G125" i="4"/>
  <c r="G91" i="4"/>
  <c r="G110" i="4"/>
  <c r="G93" i="4"/>
  <c r="G128" i="4"/>
  <c r="G94" i="4"/>
  <c r="G122" i="4"/>
  <c r="G80" i="4"/>
  <c r="G101" i="4"/>
  <c r="G82" i="4"/>
  <c r="G129" i="4"/>
  <c r="G102" i="4"/>
  <c r="G84" i="4"/>
  <c r="G111" i="4"/>
  <c r="G81" i="4"/>
  <c r="G97" i="4"/>
  <c r="G75" i="4"/>
  <c r="G78" i="4"/>
  <c r="G106" i="4"/>
  <c r="G100" i="4"/>
  <c r="G137" i="4"/>
  <c r="G109" i="4"/>
  <c r="G103" i="4"/>
  <c r="G98" i="4"/>
  <c r="G104" i="4"/>
  <c r="G87" i="4"/>
  <c r="G107" i="4"/>
  <c r="G117" i="4"/>
  <c r="G126" i="4"/>
  <c r="G116" i="4"/>
  <c r="G136" i="4"/>
  <c r="G83" i="4"/>
  <c r="G92" i="4"/>
  <c r="G133" i="4"/>
  <c r="G85" i="4"/>
  <c r="G108" i="4"/>
  <c r="G88" i="4"/>
  <c r="G127" i="4"/>
  <c r="G77" i="4"/>
  <c r="G113" i="4"/>
  <c r="G123" i="4"/>
  <c r="G115" i="4"/>
  <c r="G130" i="4"/>
  <c r="G119" i="4"/>
  <c r="G79" i="4"/>
  <c r="G131" i="4"/>
  <c r="G138" i="4"/>
  <c r="G86" i="4"/>
  <c r="C1" i="9" l="1"/>
  <c r="D5" i="2"/>
  <c r="F4" i="1"/>
  <c r="R4" i="9" s="1"/>
  <c r="G4" i="1"/>
  <c r="V4" i="9" s="1"/>
  <c r="A5" i="1"/>
  <c r="A5" i="7"/>
  <c r="A6" i="1"/>
  <c r="A7" i="1"/>
  <c r="A7" i="9"/>
  <c r="V7" i="9"/>
  <c r="A8" i="1"/>
  <c r="A8" i="7"/>
  <c r="V8" i="9"/>
  <c r="A9" i="1"/>
  <c r="A9" i="7"/>
  <c r="A9" i="9"/>
  <c r="V9" i="9"/>
  <c r="A10" i="1"/>
  <c r="A10" i="9"/>
  <c r="V10" i="9"/>
  <c r="A11" i="1"/>
  <c r="A12" i="1"/>
  <c r="A12" i="9"/>
  <c r="V12" i="9"/>
  <c r="A13" i="1"/>
  <c r="A13" i="7"/>
  <c r="A14" i="1"/>
  <c r="A14" i="9"/>
  <c r="V14" i="9"/>
  <c r="A15" i="1"/>
  <c r="A15" i="7"/>
  <c r="A15" i="9"/>
  <c r="V15" i="9" s="1"/>
  <c r="A16" i="1"/>
  <c r="A16" i="9"/>
  <c r="V16" i="9"/>
  <c r="A17" i="1"/>
  <c r="A17" i="9"/>
  <c r="V17" i="9"/>
  <c r="A18" i="1"/>
  <c r="A18" i="9"/>
  <c r="V18" i="9" s="1"/>
  <c r="A19" i="1"/>
  <c r="A19" i="9"/>
  <c r="V19" i="9" s="1"/>
  <c r="A20" i="1"/>
  <c r="A20" i="9"/>
  <c r="V20" i="9"/>
  <c r="A21" i="1"/>
  <c r="A21" i="9"/>
  <c r="V21" i="9" s="1"/>
  <c r="A22" i="1"/>
  <c r="A22" i="7"/>
  <c r="G2" i="1"/>
  <c r="A53" i="9"/>
  <c r="A54" i="9"/>
  <c r="A55" i="9"/>
  <c r="K55" i="4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1"/>
  <c r="A73" i="9"/>
  <c r="R73" i="9"/>
  <c r="E1" i="4"/>
  <c r="A74" i="1"/>
  <c r="A74" i="9"/>
  <c r="R74" i="9"/>
  <c r="A75" i="1"/>
  <c r="A75" i="9"/>
  <c r="R75" i="9" s="1"/>
  <c r="A76" i="1"/>
  <c r="A77" i="1"/>
  <c r="A77" i="9"/>
  <c r="R77" i="9"/>
  <c r="A78" i="1"/>
  <c r="A78" i="7"/>
  <c r="A78" i="9"/>
  <c r="R78" i="9" s="1"/>
  <c r="A79" i="1"/>
  <c r="A79" i="9"/>
  <c r="R79" i="9" s="1"/>
  <c r="A80" i="1"/>
  <c r="A81" i="1"/>
  <c r="A81" i="9"/>
  <c r="R81" i="9"/>
  <c r="A82" i="1"/>
  <c r="A83" i="1"/>
  <c r="A83" i="9"/>
  <c r="R83" i="9"/>
  <c r="A84" i="1"/>
  <c r="A84" i="7"/>
  <c r="A84" i="9"/>
  <c r="R84" i="9"/>
  <c r="A85" i="1"/>
  <c r="A85" i="9"/>
  <c r="R85" i="9"/>
  <c r="A86" i="1"/>
  <c r="A86" i="9"/>
  <c r="R86" i="9"/>
  <c r="A87" i="1"/>
  <c r="A87" i="9"/>
  <c r="R87" i="9"/>
  <c r="A88" i="1"/>
  <c r="A88" i="9"/>
  <c r="R88" i="9"/>
  <c r="A89" i="1"/>
  <c r="A89" i="9"/>
  <c r="R89" i="9" s="1"/>
  <c r="A90" i="1"/>
  <c r="A91" i="1"/>
  <c r="A91" i="9"/>
  <c r="R91" i="9" s="1"/>
  <c r="A92" i="1"/>
  <c r="A92" i="7"/>
  <c r="A92" i="9"/>
  <c r="R92" i="9"/>
  <c r="A93" i="1"/>
  <c r="A93" i="9"/>
  <c r="R93" i="9"/>
  <c r="A94" i="1"/>
  <c r="A94" i="7"/>
  <c r="A95" i="1"/>
  <c r="A95" i="9"/>
  <c r="R95" i="9" s="1"/>
  <c r="A96" i="1"/>
  <c r="A96" i="9"/>
  <c r="R96" i="9" s="1"/>
  <c r="A97" i="1"/>
  <c r="A97" i="9"/>
  <c r="R97" i="9" s="1"/>
  <c r="A98" i="1"/>
  <c r="A98" i="9"/>
  <c r="R98" i="9"/>
  <c r="A99" i="1"/>
  <c r="A99" i="9"/>
  <c r="R99" i="9" s="1"/>
  <c r="A100" i="1"/>
  <c r="A100" i="7"/>
  <c r="A101" i="1"/>
  <c r="A101" i="9"/>
  <c r="R101" i="9" s="1"/>
  <c r="A102" i="1"/>
  <c r="A102" i="7"/>
  <c r="A103" i="1"/>
  <c r="A103" i="9"/>
  <c r="R103" i="9"/>
  <c r="A104" i="1"/>
  <c r="A104" i="9"/>
  <c r="R104" i="9" s="1"/>
  <c r="A105" i="1"/>
  <c r="A105" i="9"/>
  <c r="R105" i="9" s="1"/>
  <c r="A106" i="1"/>
  <c r="A106" i="9"/>
  <c r="R106" i="9"/>
  <c r="A107" i="1"/>
  <c r="A107" i="9"/>
  <c r="R107" i="9" s="1"/>
  <c r="A108" i="1"/>
  <c r="A109" i="1"/>
  <c r="A109" i="9"/>
  <c r="R109" i="9"/>
  <c r="A110" i="1"/>
  <c r="A111" i="1"/>
  <c r="A111" i="9"/>
  <c r="R111" i="9" s="1"/>
  <c r="A112" i="1"/>
  <c r="A112" i="7"/>
  <c r="A112" i="9"/>
  <c r="R112" i="9"/>
  <c r="A113" i="1"/>
  <c r="A113" i="9"/>
  <c r="R113" i="9" s="1"/>
  <c r="A114" i="1"/>
  <c r="A115" i="1"/>
  <c r="A115" i="9"/>
  <c r="R115" i="9"/>
  <c r="A116" i="1"/>
  <c r="A116" i="9"/>
  <c r="R116" i="9"/>
  <c r="A117" i="1"/>
  <c r="A117" i="9"/>
  <c r="R117" i="9"/>
  <c r="A118" i="1"/>
  <c r="A118" i="9"/>
  <c r="R118" i="9"/>
  <c r="A119" i="1"/>
  <c r="A119" i="9"/>
  <c r="R119" i="9" s="1"/>
  <c r="A120" i="1"/>
  <c r="A120" i="9"/>
  <c r="R120" i="9" s="1"/>
  <c r="A121" i="1"/>
  <c r="A121" i="9"/>
  <c r="R121" i="9"/>
  <c r="A122" i="1"/>
  <c r="A122" i="9"/>
  <c r="R122" i="9" s="1"/>
  <c r="A123" i="1"/>
  <c r="A123" i="9"/>
  <c r="R123" i="9"/>
  <c r="A124" i="1"/>
  <c r="A125" i="1"/>
  <c r="A125" i="9"/>
  <c r="R125" i="9"/>
  <c r="A126" i="1"/>
  <c r="A126" i="7"/>
  <c r="A127" i="1"/>
  <c r="A127" i="9"/>
  <c r="R127" i="9"/>
  <c r="A128" i="1"/>
  <c r="A128" i="9"/>
  <c r="R128" i="9"/>
  <c r="A129" i="1"/>
  <c r="A129" i="9"/>
  <c r="R129" i="9" s="1"/>
  <c r="A130" i="1"/>
  <c r="A130" i="9"/>
  <c r="R130" i="9" s="1"/>
  <c r="A131" i="1"/>
  <c r="A131" i="9"/>
  <c r="R131" i="9"/>
  <c r="A132" i="1"/>
  <c r="A132" i="7"/>
  <c r="A132" i="9"/>
  <c r="R132" i="9"/>
  <c r="A133" i="1"/>
  <c r="A133" i="9"/>
  <c r="R133" i="9"/>
  <c r="A134" i="1"/>
  <c r="A134" i="9"/>
  <c r="R134" i="9" s="1"/>
  <c r="A135" i="1"/>
  <c r="A135" i="9"/>
  <c r="R135" i="9" s="1"/>
  <c r="A136" i="1"/>
  <c r="A136" i="7"/>
  <c r="A136" i="9"/>
  <c r="R136" i="9"/>
  <c r="A137" i="1"/>
  <c r="A137" i="9"/>
  <c r="R137" i="9" s="1"/>
  <c r="A138" i="1"/>
  <c r="A138" i="7"/>
  <c r="A138" i="9"/>
  <c r="R138" i="9"/>
  <c r="A14" i="7"/>
  <c r="A137" i="7"/>
  <c r="A135" i="7"/>
  <c r="A134" i="7"/>
  <c r="A133" i="7"/>
  <c r="A131" i="7"/>
  <c r="A130" i="7"/>
  <c r="A129" i="7"/>
  <c r="A128" i="7"/>
  <c r="A127" i="7"/>
  <c r="A125" i="7"/>
  <c r="A123" i="7"/>
  <c r="A122" i="7"/>
  <c r="A121" i="7"/>
  <c r="A120" i="7"/>
  <c r="A119" i="7"/>
  <c r="A118" i="7"/>
  <c r="A117" i="7"/>
  <c r="A116" i="7"/>
  <c r="A115" i="7"/>
  <c r="A113" i="7"/>
  <c r="A111" i="7"/>
  <c r="A109" i="7"/>
  <c r="A107" i="7"/>
  <c r="A106" i="7"/>
  <c r="A105" i="7"/>
  <c r="A104" i="7"/>
  <c r="A103" i="7"/>
  <c r="A101" i="7"/>
  <c r="A99" i="7"/>
  <c r="A98" i="7"/>
  <c r="A97" i="7"/>
  <c r="A96" i="7"/>
  <c r="A95" i="7"/>
  <c r="A93" i="7"/>
  <c r="A91" i="7"/>
  <c r="A89" i="7"/>
  <c r="A88" i="7"/>
  <c r="A87" i="7"/>
  <c r="A86" i="7"/>
  <c r="A85" i="7"/>
  <c r="A83" i="7"/>
  <c r="A81" i="7"/>
  <c r="A79" i="7"/>
  <c r="A77" i="7"/>
  <c r="A75" i="7"/>
  <c r="A74" i="7"/>
  <c r="A73" i="7"/>
  <c r="A7" i="7"/>
  <c r="A10" i="7"/>
  <c r="A12" i="7"/>
  <c r="A16" i="7"/>
  <c r="A17" i="7"/>
  <c r="A18" i="7"/>
  <c r="A19" i="7"/>
  <c r="A20" i="7"/>
  <c r="A21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56" i="4"/>
  <c r="A54" i="1"/>
  <c r="A5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76" i="7"/>
  <c r="A76" i="9"/>
  <c r="R76" i="9"/>
  <c r="A114" i="9"/>
  <c r="R114" i="9" s="1"/>
  <c r="A114" i="7"/>
  <c r="A110" i="7"/>
  <c r="A110" i="9"/>
  <c r="R110" i="9" s="1"/>
  <c r="A80" i="9"/>
  <c r="R80" i="9" s="1"/>
  <c r="A80" i="7"/>
  <c r="A8" i="9"/>
  <c r="A13" i="9"/>
  <c r="V13" i="9"/>
  <c r="A102" i="9"/>
  <c r="R102" i="9" s="1"/>
  <c r="A11" i="7"/>
  <c r="A11" i="9"/>
  <c r="V11" i="9"/>
  <c r="A94" i="9"/>
  <c r="R94" i="9"/>
  <c r="A126" i="9"/>
  <c r="R126" i="9"/>
  <c r="A90" i="7"/>
  <c r="A90" i="9"/>
  <c r="R90" i="9"/>
  <c r="A82" i="7"/>
  <c r="A82" i="9"/>
  <c r="R82" i="9"/>
  <c r="A5" i="9"/>
  <c r="V5" i="9"/>
  <c r="A108" i="7"/>
  <c r="A108" i="9"/>
  <c r="R108" i="9"/>
  <c r="A100" i="9"/>
  <c r="R100" i="9" s="1"/>
  <c r="A22" i="9"/>
  <c r="V22" i="9"/>
  <c r="A124" i="7"/>
  <c r="A124" i="9"/>
  <c r="R124" i="9"/>
  <c r="A6" i="9"/>
  <c r="V6" i="9"/>
  <c r="A6" i="7"/>
  <c r="E89" i="7"/>
  <c r="Y77" i="7"/>
  <c r="E85" i="7"/>
  <c r="M106" i="7"/>
  <c r="M96" i="7"/>
  <c r="Y22" i="7"/>
  <c r="Q67" i="7"/>
  <c r="Y121" i="7"/>
  <c r="M87" i="7"/>
  <c r="Q19" i="7"/>
  <c r="E15" i="7"/>
  <c r="Y137" i="7"/>
  <c r="Q127" i="7"/>
  <c r="Q118" i="7"/>
  <c r="I73" i="7"/>
  <c r="E127" i="7"/>
  <c r="M124" i="7"/>
  <c r="Q114" i="7"/>
  <c r="E87" i="7"/>
  <c r="E109" i="7"/>
  <c r="Q58" i="7"/>
  <c r="M86" i="7"/>
  <c r="Y10" i="7"/>
  <c r="E136" i="7"/>
  <c r="M136" i="7"/>
  <c r="E126" i="7"/>
  <c r="E99" i="7"/>
  <c r="Y93" i="7"/>
  <c r="M125" i="7"/>
  <c r="Y109" i="7"/>
  <c r="Y94" i="7"/>
  <c r="E81" i="7"/>
  <c r="M103" i="7"/>
  <c r="Q88" i="7"/>
  <c r="E8" i="7"/>
  <c r="I104" i="7"/>
  <c r="M88" i="7"/>
  <c r="Q93" i="7"/>
  <c r="M77" i="7"/>
  <c r="Y103" i="7"/>
  <c r="Y117" i="7"/>
  <c r="Y122" i="7"/>
  <c r="E131" i="7"/>
  <c r="Y99" i="7"/>
  <c r="M126" i="7"/>
  <c r="E96" i="7"/>
  <c r="I91" i="7"/>
  <c r="E97" i="7"/>
  <c r="M98" i="7"/>
  <c r="M118" i="7"/>
  <c r="Q126" i="7"/>
  <c r="E119" i="7"/>
  <c r="E105" i="7"/>
  <c r="M110" i="7"/>
  <c r="E112" i="7"/>
  <c r="I97" i="7"/>
  <c r="Q100" i="7"/>
  <c r="M100" i="7"/>
  <c r="Q96" i="7"/>
  <c r="E12" i="7"/>
  <c r="Y125" i="7"/>
  <c r="I112" i="7"/>
  <c r="I12" i="7"/>
  <c r="I108" i="7"/>
  <c r="Y73" i="7"/>
  <c r="Y95" i="7"/>
  <c r="M84" i="7"/>
  <c r="Y17" i="7"/>
  <c r="E9" i="7"/>
  <c r="E92" i="7"/>
  <c r="E104" i="7"/>
  <c r="Y107" i="7"/>
  <c r="M138" i="7"/>
  <c r="I10" i="7"/>
  <c r="I122" i="7"/>
  <c r="I83" i="7"/>
  <c r="E130" i="7"/>
  <c r="Q87" i="7"/>
  <c r="Q64" i="7"/>
  <c r="Y97" i="7"/>
  <c r="Q69" i="7"/>
  <c r="E80" i="7"/>
  <c r="E123" i="7"/>
  <c r="Q133" i="7"/>
  <c r="I131" i="7"/>
  <c r="M132" i="7"/>
  <c r="Y9" i="7"/>
  <c r="Y130" i="7"/>
  <c r="M12" i="7"/>
  <c r="I79" i="7"/>
  <c r="I8" i="7"/>
  <c r="M114" i="7"/>
  <c r="Q92" i="7"/>
  <c r="E111" i="7"/>
  <c r="I90" i="7"/>
  <c r="I86" i="7"/>
  <c r="M14" i="7"/>
  <c r="I100" i="7"/>
  <c r="Y111" i="7"/>
  <c r="M105" i="7"/>
  <c r="M11" i="7"/>
  <c r="Q77" i="7"/>
  <c r="I111" i="7"/>
  <c r="Y19" i="7"/>
  <c r="Y108" i="7"/>
  <c r="M71" i="7"/>
  <c r="E100" i="7"/>
  <c r="E91" i="7"/>
  <c r="Q98" i="7"/>
  <c r="M112" i="7"/>
  <c r="Y74" i="7"/>
  <c r="M108" i="7"/>
  <c r="M115" i="7"/>
  <c r="Y21" i="7"/>
  <c r="Y113" i="7"/>
  <c r="Y88" i="7"/>
  <c r="Y104" i="7"/>
  <c r="I82" i="7"/>
  <c r="Y96" i="7"/>
  <c r="I96" i="7"/>
  <c r="I17" i="7"/>
  <c r="Q83" i="7"/>
  <c r="I11" i="7"/>
  <c r="Q12" i="7"/>
  <c r="Y20" i="7"/>
  <c r="Q86" i="7"/>
  <c r="M89" i="7"/>
  <c r="M90" i="7"/>
  <c r="Q81" i="7"/>
  <c r="M119" i="7"/>
  <c r="I103" i="7"/>
  <c r="Q108" i="7"/>
  <c r="Y129" i="7"/>
  <c r="Y135" i="7"/>
  <c r="E120" i="7"/>
  <c r="I124" i="7"/>
  <c r="M83" i="7"/>
  <c r="I120" i="7"/>
  <c r="I119" i="7"/>
  <c r="M104" i="7"/>
  <c r="E98" i="7"/>
  <c r="E94" i="7"/>
  <c r="Y120" i="7"/>
  <c r="Y81" i="7"/>
  <c r="Y112" i="7"/>
  <c r="Q56" i="7"/>
  <c r="I59" i="7"/>
  <c r="M19" i="7"/>
  <c r="Q66" i="7"/>
  <c r="M16" i="7"/>
  <c r="I77" i="7"/>
  <c r="E93" i="7"/>
  <c r="I123" i="7"/>
  <c r="M134" i="7"/>
  <c r="Y131" i="7"/>
  <c r="I92" i="7"/>
  <c r="M57" i="7"/>
  <c r="Q138" i="7"/>
  <c r="Q82" i="7"/>
  <c r="Q130" i="7"/>
  <c r="M66" i="7"/>
  <c r="Y100" i="7"/>
  <c r="I16" i="7"/>
  <c r="Q10" i="7"/>
  <c r="Q9" i="7"/>
  <c r="Y16" i="7"/>
  <c r="E90" i="7"/>
  <c r="E77" i="7"/>
  <c r="Y115" i="7"/>
  <c r="M56" i="7"/>
  <c r="E19" i="7"/>
  <c r="Y106" i="7"/>
  <c r="I15" i="7"/>
  <c r="M91" i="7"/>
  <c r="I127" i="7"/>
  <c r="I134" i="7"/>
  <c r="E73" i="7"/>
  <c r="M120" i="7"/>
  <c r="Y8" i="7"/>
  <c r="I110" i="7"/>
  <c r="Q102" i="7"/>
  <c r="I130" i="7"/>
  <c r="Q62" i="7"/>
  <c r="M73" i="7"/>
  <c r="Q95" i="7"/>
  <c r="Y116" i="7"/>
  <c r="I98" i="7"/>
  <c r="I116" i="7"/>
  <c r="E95" i="7"/>
  <c r="Q109" i="7"/>
  <c r="Q105" i="7"/>
  <c r="Y89" i="7"/>
  <c r="Y136" i="7"/>
  <c r="E108" i="7"/>
  <c r="Q61" i="7"/>
  <c r="I56" i="7"/>
  <c r="Q111" i="7"/>
  <c r="M63" i="7"/>
  <c r="Q71" i="7"/>
  <c r="Q122" i="7"/>
  <c r="E134" i="7"/>
  <c r="Y14" i="7"/>
  <c r="Y11" i="7"/>
  <c r="M82" i="7"/>
  <c r="M101" i="7"/>
  <c r="M62" i="7"/>
  <c r="I135" i="7"/>
  <c r="Q89" i="7"/>
  <c r="I106" i="7"/>
  <c r="Q14" i="7"/>
  <c r="I102" i="7"/>
  <c r="I99" i="7"/>
  <c r="E10" i="7"/>
  <c r="E16" i="7"/>
  <c r="I94" i="7"/>
  <c r="M121" i="7"/>
  <c r="M17" i="7"/>
  <c r="Q101" i="7"/>
  <c r="E86" i="7"/>
  <c r="M107" i="7"/>
  <c r="I13" i="7"/>
  <c r="I9" i="7"/>
  <c r="Y119" i="7"/>
  <c r="Y12" i="7"/>
  <c r="I53" i="7"/>
  <c r="Q137" i="7"/>
  <c r="Y76" i="7"/>
  <c r="E122" i="7"/>
  <c r="E118" i="7"/>
  <c r="Q107" i="7"/>
  <c r="Y133" i="7"/>
  <c r="I19" i="7"/>
  <c r="M117" i="7"/>
  <c r="M9" i="7"/>
  <c r="Y13" i="7"/>
  <c r="M18" i="7"/>
  <c r="E138" i="7"/>
  <c r="Y132" i="7"/>
  <c r="M128" i="7"/>
  <c r="E84" i="7"/>
  <c r="M93" i="7"/>
  <c r="E101" i="7"/>
  <c r="M133" i="7"/>
  <c r="I129" i="7"/>
  <c r="I114" i="7"/>
  <c r="Q125" i="7"/>
  <c r="M55" i="7"/>
  <c r="M95" i="7"/>
  <c r="U79" i="9"/>
  <c r="Q115" i="7"/>
  <c r="E20" i="9"/>
  <c r="Q115" i="9"/>
  <c r="U88" i="9"/>
  <c r="E113" i="9"/>
  <c r="E76" i="9"/>
  <c r="Y87" i="9"/>
  <c r="Y90" i="7"/>
  <c r="E79" i="7"/>
  <c r="M122" i="7"/>
  <c r="Q119" i="9"/>
  <c r="E12" i="9"/>
  <c r="M132" i="9"/>
  <c r="Y99" i="9"/>
  <c r="Q18" i="7"/>
  <c r="Y18" i="7"/>
  <c r="U81" i="9"/>
  <c r="I85" i="7"/>
  <c r="U112" i="9"/>
  <c r="E80" i="9"/>
  <c r="E112" i="9"/>
  <c r="Y31" i="9"/>
  <c r="Y111" i="9"/>
  <c r="M111" i="7"/>
  <c r="Q134" i="7"/>
  <c r="I57" i="7"/>
  <c r="I125" i="7"/>
  <c r="M109" i="7"/>
  <c r="Q11" i="7"/>
  <c r="E11" i="7"/>
  <c r="I113" i="7"/>
  <c r="Q110" i="7"/>
  <c r="Q94" i="7"/>
  <c r="M70" i="7"/>
  <c r="I136" i="7"/>
  <c r="I137" i="7"/>
  <c r="I138" i="7"/>
  <c r="I14" i="7"/>
  <c r="Q57" i="7"/>
  <c r="M61" i="7"/>
  <c r="Q70" i="7"/>
  <c r="E103" i="7"/>
  <c r="M135" i="7"/>
  <c r="I126" i="7"/>
  <c r="M19" i="9"/>
  <c r="E121" i="9"/>
  <c r="Y12" i="9"/>
  <c r="Q58" i="9"/>
  <c r="Y109" i="9"/>
  <c r="Q90" i="7"/>
  <c r="Y35" i="9"/>
  <c r="I16" i="9"/>
  <c r="E138" i="9"/>
  <c r="M127" i="9"/>
  <c r="Q103" i="9"/>
  <c r="U134" i="9"/>
  <c r="Q101" i="9"/>
  <c r="Y95" i="9"/>
  <c r="M69" i="7"/>
  <c r="E83" i="7"/>
  <c r="Y64" i="9"/>
  <c r="U87" i="9"/>
  <c r="E117" i="9"/>
  <c r="M136" i="9"/>
  <c r="M138" i="9"/>
  <c r="Y127" i="9"/>
  <c r="Y84" i="7"/>
  <c r="M130" i="7"/>
  <c r="Y15" i="7"/>
  <c r="E133" i="7"/>
  <c r="I117" i="7"/>
  <c r="Y102" i="7"/>
  <c r="Y87" i="7"/>
  <c r="E121" i="7"/>
  <c r="M75" i="7"/>
  <c r="M85" i="7"/>
  <c r="I105" i="7"/>
  <c r="Q129" i="7"/>
  <c r="Y98" i="7"/>
  <c r="Y101" i="7"/>
  <c r="E114" i="7"/>
  <c r="I121" i="7"/>
  <c r="Y123" i="7"/>
  <c r="E76" i="7"/>
  <c r="Q119" i="7"/>
  <c r="Q68" i="7"/>
  <c r="E129" i="7"/>
  <c r="Y92" i="7"/>
  <c r="Q99" i="7"/>
  <c r="M97" i="7"/>
  <c r="M94" i="7"/>
  <c r="Q88" i="9"/>
  <c r="U80" i="9"/>
  <c r="E97" i="9"/>
  <c r="U111" i="9"/>
  <c r="M115" i="9"/>
  <c r="Y66" i="9"/>
  <c r="M137" i="7"/>
  <c r="M99" i="7"/>
  <c r="E107" i="7"/>
  <c r="I103" i="9"/>
  <c r="I112" i="9"/>
  <c r="E22" i="9"/>
  <c r="I113" i="9"/>
  <c r="U90" i="9"/>
  <c r="M54" i="7"/>
  <c r="Y93" i="9"/>
  <c r="Q63" i="7"/>
  <c r="U131" i="9"/>
  <c r="Q106" i="9"/>
  <c r="Q16" i="9"/>
  <c r="I7" i="9"/>
  <c r="E88" i="7"/>
  <c r="E115" i="7"/>
  <c r="E102" i="7"/>
  <c r="M60" i="7"/>
  <c r="E125" i="7"/>
  <c r="E17" i="7"/>
  <c r="Y91" i="7"/>
  <c r="Q132" i="7"/>
  <c r="Q116" i="7"/>
  <c r="I93" i="7"/>
  <c r="I75" i="7"/>
  <c r="Q103" i="7"/>
  <c r="E106" i="7"/>
  <c r="Q13" i="7"/>
  <c r="I80" i="7"/>
  <c r="Q136" i="7"/>
  <c r="M67" i="7"/>
  <c r="Q16" i="7"/>
  <c r="Y127" i="7"/>
  <c r="E113" i="7"/>
  <c r="I115" i="7"/>
  <c r="Q65" i="7"/>
  <c r="I132" i="7"/>
  <c r="Q104" i="7"/>
  <c r="M8" i="7"/>
  <c r="M123" i="7"/>
  <c r="Q17" i="7"/>
  <c r="Q113" i="7"/>
  <c r="Y126" i="7"/>
  <c r="Y85" i="7"/>
  <c r="I84" i="7"/>
  <c r="I54" i="7"/>
  <c r="Y128" i="7"/>
  <c r="Q91" i="7"/>
  <c r="I18" i="7"/>
  <c r="I101" i="7"/>
  <c r="I89" i="7"/>
  <c r="I118" i="7"/>
  <c r="E137" i="7"/>
  <c r="E14" i="7"/>
  <c r="Q117" i="7"/>
  <c r="I133" i="7"/>
  <c r="M92" i="7"/>
  <c r="E78" i="7"/>
  <c r="I95" i="7"/>
  <c r="Q73" i="7"/>
  <c r="I109" i="7"/>
  <c r="I87" i="7"/>
  <c r="Q112" i="7"/>
  <c r="I60" i="7"/>
  <c r="E82" i="7"/>
  <c r="E110" i="7"/>
  <c r="M129" i="7"/>
  <c r="Q60" i="7"/>
  <c r="M13" i="7"/>
  <c r="M58" i="7"/>
  <c r="M72" i="7"/>
  <c r="E128" i="7"/>
  <c r="E117" i="7"/>
  <c r="Y114" i="7"/>
  <c r="M81" i="7"/>
  <c r="I128" i="7"/>
  <c r="M127" i="7"/>
  <c r="Q72" i="7"/>
  <c r="E18" i="7"/>
  <c r="Q121" i="7"/>
  <c r="Q55" i="7"/>
  <c r="E75" i="7"/>
  <c r="M113" i="7"/>
  <c r="M53" i="7"/>
  <c r="Y83" i="7"/>
  <c r="Y138" i="7"/>
  <c r="Q128" i="7"/>
  <c r="Q120" i="7"/>
  <c r="Q124" i="7"/>
  <c r="Q131" i="7"/>
  <c r="M65" i="7"/>
  <c r="E116" i="7"/>
  <c r="I55" i="7"/>
  <c r="Q85" i="7"/>
  <c r="M129" i="9"/>
  <c r="M137" i="9"/>
  <c r="Y125" i="9"/>
  <c r="M68" i="7"/>
  <c r="M59" i="7"/>
  <c r="Q106" i="7"/>
  <c r="Y43" i="9"/>
  <c r="Q86" i="9"/>
  <c r="Y41" i="9"/>
  <c r="Q61" i="9"/>
  <c r="Y126" i="9"/>
  <c r="I78" i="7"/>
  <c r="Q135" i="7"/>
  <c r="I76" i="7"/>
  <c r="Y32" i="9"/>
  <c r="M97" i="9"/>
  <c r="E84" i="9"/>
  <c r="Y118" i="9"/>
  <c r="E75" i="9"/>
  <c r="Y56" i="9"/>
  <c r="E85" i="9"/>
  <c r="M54" i="9"/>
  <c r="U82" i="9"/>
  <c r="Q107" i="9"/>
  <c r="M15" i="7"/>
  <c r="E101" i="9"/>
  <c r="M102" i="7"/>
  <c r="Y75" i="7"/>
  <c r="E135" i="7"/>
  <c r="I116" i="9"/>
  <c r="Q11" i="9"/>
  <c r="I130" i="9"/>
  <c r="Q123" i="7"/>
  <c r="M66" i="9"/>
  <c r="M134" i="9"/>
  <c r="I81" i="7"/>
  <c r="E111" i="9"/>
  <c r="Y134" i="7"/>
  <c r="Y138" i="9"/>
  <c r="U136" i="9"/>
  <c r="Q17" i="9"/>
  <c r="E93" i="9"/>
  <c r="Y118" i="7"/>
  <c r="M71" i="9"/>
  <c r="M64" i="7"/>
  <c r="I58" i="7"/>
  <c r="I107" i="7"/>
  <c r="Q130" i="9"/>
  <c r="Y40" i="9"/>
  <c r="Q136" i="9"/>
  <c r="Y13" i="9"/>
  <c r="M121" i="9"/>
  <c r="Y101" i="9"/>
  <c r="M10" i="7"/>
  <c r="Y82" i="7"/>
  <c r="Y137" i="9"/>
  <c r="Q102" i="9"/>
  <c r="M56" i="9"/>
  <c r="U99" i="9"/>
  <c r="E124" i="7"/>
  <c r="Q15" i="7"/>
  <c r="Y86" i="7"/>
  <c r="I21" i="9"/>
  <c r="U115" i="9"/>
  <c r="Q100" i="9"/>
  <c r="Y7" i="9"/>
  <c r="Q84" i="7"/>
  <c r="E132" i="7"/>
  <c r="Q97" i="9"/>
  <c r="Q110" i="9"/>
  <c r="U126" i="9"/>
  <c r="Q89" i="9"/>
  <c r="M60" i="9"/>
  <c r="Y110" i="7"/>
  <c r="I104" i="9"/>
  <c r="U73" i="9"/>
  <c r="Q113" i="9"/>
  <c r="Y39" i="9"/>
  <c r="E18" i="9"/>
  <c r="I74" i="7"/>
  <c r="M104" i="9"/>
  <c r="M131" i="7"/>
  <c r="U123" i="9"/>
  <c r="M116" i="9"/>
  <c r="U130" i="9"/>
  <c r="Y105" i="7"/>
  <c r="M116" i="7"/>
  <c r="Q55" i="9"/>
  <c r="M53" i="9"/>
  <c r="Y44" i="9"/>
  <c r="Y81" i="9"/>
  <c r="Q97" i="7"/>
  <c r="Y96" i="9"/>
  <c r="Q70" i="9"/>
  <c r="Y15" i="9"/>
  <c r="E21" i="9"/>
  <c r="Y68" i="9"/>
  <c r="E74" i="7"/>
  <c r="M125" i="9"/>
  <c r="I102" i="9"/>
  <c r="I88" i="7"/>
  <c r="U93" i="9"/>
  <c r="Y124" i="7"/>
  <c r="M15" i="9"/>
  <c r="E13" i="7"/>
  <c r="Q59" i="7"/>
  <c r="Y61" i="9"/>
  <c r="M79" i="7"/>
  <c r="Y131" i="9"/>
  <c r="Q133" i="9"/>
  <c r="U117" i="9"/>
  <c r="Q66" i="9"/>
  <c r="Q111" i="9"/>
  <c r="E127" i="9"/>
  <c r="Q99" i="9"/>
  <c r="I18" i="9"/>
  <c r="I117" i="9"/>
  <c r="M75" i="9"/>
  <c r="Q129" i="9"/>
  <c r="Y20" i="9"/>
  <c r="E108" i="9"/>
  <c r="E79" i="9"/>
  <c r="U84" i="9"/>
  <c r="I111" i="9"/>
  <c r="M79" i="9"/>
  <c r="I78" i="9"/>
  <c r="I73" i="9"/>
  <c r="M22" i="9"/>
  <c r="U125" i="9"/>
  <c r="I80" i="9"/>
  <c r="E81" i="9"/>
  <c r="Q69" i="9"/>
  <c r="Q18" i="9"/>
  <c r="I119" i="9"/>
  <c r="Q21" i="9"/>
  <c r="E7" i="9"/>
  <c r="I56" i="9"/>
  <c r="E115" i="9"/>
  <c r="M112" i="9"/>
  <c r="Q72" i="9"/>
  <c r="M101" i="9"/>
  <c r="I122" i="9"/>
  <c r="Y9" i="9"/>
  <c r="Q56" i="9"/>
  <c r="Q60" i="9"/>
  <c r="M69" i="9"/>
  <c r="Q14" i="9"/>
  <c r="Q8" i="9"/>
  <c r="E116" i="9"/>
  <c r="Q20" i="9"/>
  <c r="I135" i="9"/>
  <c r="Y8" i="9"/>
  <c r="M83" i="9"/>
  <c r="Y37" i="9"/>
  <c r="I134" i="9"/>
  <c r="M98" i="9"/>
  <c r="E124" i="9"/>
  <c r="U107" i="9"/>
  <c r="M130" i="9"/>
  <c r="E129" i="9"/>
  <c r="Q10" i="9"/>
  <c r="I90" i="9"/>
  <c r="M102" i="9"/>
  <c r="Q9" i="9"/>
  <c r="M103" i="9"/>
  <c r="Q109" i="9"/>
  <c r="U75" i="9"/>
  <c r="I97" i="9"/>
  <c r="M58" i="9"/>
  <c r="U116" i="9"/>
  <c r="U94" i="9"/>
  <c r="I133" i="9"/>
  <c r="U97" i="9"/>
  <c r="Y5" i="9"/>
  <c r="Q67" i="9"/>
  <c r="Q138" i="9"/>
  <c r="U127" i="9"/>
  <c r="Q19" i="9"/>
  <c r="U74" i="9"/>
  <c r="M61" i="9"/>
  <c r="E98" i="9"/>
  <c r="Q135" i="9"/>
  <c r="I77" i="9"/>
  <c r="I94" i="9"/>
  <c r="E126" i="9"/>
  <c r="E19" i="9"/>
  <c r="M62" i="9"/>
  <c r="Y18" i="9"/>
  <c r="I110" i="9"/>
  <c r="U98" i="9"/>
  <c r="I10" i="9"/>
  <c r="Y42" i="9"/>
  <c r="U106" i="9"/>
  <c r="E94" i="9"/>
  <c r="I60" i="9"/>
  <c r="Q137" i="9"/>
  <c r="E74" i="9"/>
  <c r="I87" i="9"/>
  <c r="U85" i="9"/>
  <c r="U103" i="9"/>
  <c r="E109" i="9"/>
  <c r="U114" i="9"/>
  <c r="I105" i="9"/>
  <c r="Y46" i="9"/>
  <c r="U96" i="9"/>
  <c r="U100" i="9"/>
  <c r="M6" i="9"/>
  <c r="M106" i="9"/>
  <c r="I131" i="9"/>
  <c r="I57" i="9"/>
  <c r="U76" i="9"/>
  <c r="Q127" i="9"/>
  <c r="M86" i="9"/>
  <c r="M118" i="9"/>
  <c r="Y45" i="9"/>
  <c r="E90" i="9"/>
  <c r="I53" i="9"/>
  <c r="U108" i="9"/>
  <c r="Q77" i="9"/>
  <c r="Y36" i="9"/>
  <c r="E83" i="9"/>
  <c r="Q73" i="9"/>
  <c r="U92" i="9"/>
  <c r="Q65" i="9"/>
  <c r="Q122" i="9"/>
  <c r="U78" i="9"/>
  <c r="E131" i="9"/>
  <c r="I120" i="9"/>
  <c r="M10" i="9"/>
  <c r="I124" i="9"/>
  <c r="E136" i="9"/>
  <c r="Q105" i="9"/>
  <c r="E87" i="9"/>
  <c r="E89" i="9"/>
  <c r="U129" i="9"/>
  <c r="I92" i="9"/>
  <c r="I138" i="9"/>
  <c r="E137" i="9"/>
  <c r="I123" i="9"/>
  <c r="M111" i="9"/>
  <c r="M93" i="9"/>
  <c r="M119" i="9"/>
  <c r="M128" i="9"/>
  <c r="I128" i="9"/>
  <c r="E119" i="9"/>
  <c r="I88" i="9"/>
  <c r="E17" i="9"/>
  <c r="M8" i="9"/>
  <c r="E86" i="9"/>
  <c r="I54" i="9"/>
  <c r="M95" i="9"/>
  <c r="I136" i="9"/>
  <c r="M100" i="9"/>
  <c r="Q22" i="9"/>
  <c r="U138" i="9"/>
  <c r="E120" i="9"/>
  <c r="E104" i="9"/>
  <c r="Y19" i="9"/>
  <c r="M16" i="9"/>
  <c r="Y6" i="9"/>
  <c r="Q132" i="9"/>
  <c r="E123" i="9"/>
  <c r="U83" i="9"/>
  <c r="Q96" i="9"/>
  <c r="U91" i="9"/>
  <c r="I13" i="9"/>
  <c r="M84" i="9"/>
  <c r="E11" i="9"/>
  <c r="U132" i="9"/>
  <c r="I95" i="9"/>
  <c r="M70" i="9"/>
  <c r="I109" i="9"/>
  <c r="M11" i="9"/>
  <c r="U89" i="9"/>
  <c r="Q62" i="9"/>
  <c r="Y14" i="9"/>
  <c r="I82" i="9"/>
  <c r="Q114" i="9"/>
  <c r="M73" i="9"/>
  <c r="Q125" i="9"/>
  <c r="I132" i="9"/>
  <c r="Q85" i="9"/>
  <c r="Y38" i="9"/>
  <c r="I114" i="9"/>
  <c r="M96" i="9"/>
  <c r="Y34" i="9"/>
  <c r="I19" i="9"/>
  <c r="Q13" i="9"/>
  <c r="Q7" i="9"/>
  <c r="I86" i="9"/>
  <c r="Y25" i="9"/>
  <c r="E114" i="9"/>
  <c r="M17" i="9"/>
  <c r="Y33" i="9"/>
  <c r="M123" i="9"/>
  <c r="Q63" i="9"/>
  <c r="Q126" i="9"/>
  <c r="M131" i="9"/>
  <c r="E105" i="9"/>
  <c r="M68" i="9"/>
  <c r="I127" i="9"/>
  <c r="E14" i="9"/>
  <c r="Q57" i="9"/>
  <c r="M94" i="9"/>
  <c r="I98" i="9"/>
  <c r="Q90" i="9"/>
  <c r="U110" i="9"/>
  <c r="I84" i="9"/>
  <c r="M18" i="9"/>
  <c r="I76" i="9"/>
  <c r="M90" i="9"/>
  <c r="M110" i="9"/>
  <c r="M126" i="9"/>
  <c r="I129" i="9"/>
  <c r="Q64" i="9"/>
  <c r="I108" i="9"/>
  <c r="U133" i="9"/>
  <c r="Q93" i="9"/>
  <c r="M64" i="9"/>
  <c r="I118" i="9"/>
  <c r="M82" i="9"/>
  <c r="Q116" i="9"/>
  <c r="M120" i="9"/>
  <c r="I75" i="9"/>
  <c r="I6" i="9"/>
  <c r="I125" i="9"/>
  <c r="Q117" i="9"/>
  <c r="Q120" i="9"/>
  <c r="Q112" i="9"/>
  <c r="Y16" i="9"/>
  <c r="M7" i="9"/>
  <c r="E10" i="9"/>
  <c r="I83" i="9"/>
  <c r="M72" i="9"/>
  <c r="Q131" i="9"/>
  <c r="E91" i="9"/>
  <c r="M63" i="9"/>
  <c r="U95" i="9"/>
  <c r="U104" i="9"/>
  <c r="E103" i="9"/>
  <c r="I59" i="9"/>
  <c r="Q95" i="9"/>
  <c r="Y29" i="9"/>
  <c r="M89" i="9"/>
  <c r="M122" i="9"/>
  <c r="Y22" i="9"/>
  <c r="Q71" i="9"/>
  <c r="Y21" i="9"/>
  <c r="Q98" i="9"/>
  <c r="M92" i="9"/>
  <c r="U122" i="9"/>
  <c r="I14" i="9"/>
  <c r="M9" i="9"/>
  <c r="M85" i="9"/>
  <c r="M81" i="9"/>
  <c r="I121" i="9"/>
  <c r="M109" i="9"/>
  <c r="Y17" i="9"/>
  <c r="M105" i="9"/>
  <c r="E132" i="9"/>
  <c r="M20" i="9"/>
  <c r="Q15" i="9"/>
  <c r="I55" i="9"/>
  <c r="U135" i="9"/>
  <c r="M99" i="9"/>
  <c r="Y27" i="9"/>
  <c r="I89" i="9"/>
  <c r="U113" i="9"/>
  <c r="M13" i="9"/>
  <c r="Q59" i="9"/>
  <c r="Y26" i="9"/>
  <c r="E77" i="9"/>
  <c r="I20" i="9"/>
  <c r="Q82" i="9"/>
  <c r="M107" i="9"/>
  <c r="E122" i="9"/>
  <c r="Q118" i="9"/>
  <c r="Y30" i="9"/>
  <c r="E5" i="9"/>
  <c r="Y48" i="9"/>
  <c r="I9" i="9"/>
  <c r="M87" i="9"/>
  <c r="E130" i="9"/>
  <c r="U102" i="9"/>
  <c r="I85" i="9"/>
  <c r="I22" i="9"/>
  <c r="E13" i="9"/>
  <c r="I99" i="9"/>
  <c r="M59" i="9"/>
  <c r="Y10" i="9"/>
  <c r="I115" i="9"/>
  <c r="I17" i="9"/>
  <c r="E96" i="9"/>
  <c r="I15" i="9"/>
  <c r="Q134" i="9"/>
  <c r="M14" i="9"/>
  <c r="I100" i="9"/>
  <c r="E125" i="9"/>
  <c r="E16" i="9"/>
  <c r="M12" i="9"/>
  <c r="E128" i="9"/>
  <c r="Q121" i="9"/>
  <c r="M124" i="9"/>
  <c r="E88" i="9"/>
  <c r="U118" i="9"/>
  <c r="E135" i="9"/>
  <c r="Q104" i="9"/>
  <c r="Q87" i="9"/>
  <c r="M67" i="9"/>
  <c r="Q81" i="9"/>
  <c r="Q123" i="9"/>
  <c r="Y23" i="9"/>
  <c r="M135" i="9"/>
  <c r="M117" i="9"/>
  <c r="Q68" i="9"/>
  <c r="M88" i="9"/>
  <c r="I93" i="9"/>
  <c r="E95" i="9"/>
  <c r="M21" i="9"/>
  <c r="E9" i="9"/>
  <c r="I81" i="9"/>
  <c r="Q94" i="9"/>
  <c r="E73" i="9"/>
  <c r="U121" i="9"/>
  <c r="E107" i="9"/>
  <c r="I96" i="9"/>
  <c r="Y47" i="9"/>
  <c r="U109" i="9"/>
  <c r="U120" i="9"/>
  <c r="U86" i="9"/>
  <c r="I126" i="9"/>
  <c r="U124" i="9"/>
  <c r="Q128" i="9"/>
  <c r="Q12" i="9"/>
  <c r="E92" i="9"/>
  <c r="I5" i="9"/>
  <c r="Q124" i="9"/>
  <c r="M133" i="9"/>
  <c r="E100" i="9"/>
  <c r="M114" i="9"/>
  <c r="E99" i="9"/>
  <c r="M65" i="9"/>
  <c r="I11" i="9"/>
  <c r="Q84" i="9"/>
  <c r="M55" i="9"/>
  <c r="E110" i="9"/>
  <c r="Q91" i="9"/>
  <c r="E82" i="9"/>
  <c r="M113" i="9"/>
  <c r="Q83" i="9"/>
  <c r="I12" i="9"/>
  <c r="M57" i="9"/>
  <c r="E102" i="9"/>
  <c r="U101" i="9"/>
  <c r="I58" i="9"/>
  <c r="M108" i="9"/>
  <c r="I91" i="9"/>
  <c r="Q6" i="9"/>
  <c r="U137" i="9"/>
  <c r="E8" i="9"/>
  <c r="U77" i="9"/>
  <c r="Q5" i="9"/>
  <c r="Q92" i="9"/>
  <c r="M91" i="9"/>
  <c r="E134" i="9"/>
  <c r="Y24" i="9"/>
  <c r="U119" i="9"/>
  <c r="M77" i="9"/>
  <c r="I8" i="9"/>
  <c r="E78" i="9"/>
  <c r="I107" i="9"/>
  <c r="E106" i="9"/>
  <c r="I101" i="9"/>
  <c r="E118" i="9"/>
  <c r="Q108" i="9"/>
  <c r="Y11" i="9"/>
  <c r="I79" i="9"/>
  <c r="E133" i="9"/>
  <c r="I137" i="9"/>
  <c r="Y28" i="9"/>
  <c r="U105" i="9"/>
  <c r="U128" i="9"/>
  <c r="E15" i="9"/>
  <c r="I74" i="9"/>
  <c r="M5" i="9"/>
  <c r="I106" i="9"/>
  <c r="E6" i="9"/>
  <c r="Y69" i="9"/>
  <c r="Y102" i="9"/>
  <c r="Y115" i="9"/>
  <c r="Y79" i="9"/>
  <c r="Y85" i="9"/>
  <c r="Y67" i="9"/>
  <c r="Y70" i="9"/>
  <c r="Y133" i="9"/>
  <c r="Y136" i="9"/>
  <c r="Y117" i="9"/>
  <c r="Y91" i="9"/>
  <c r="Y104" i="9"/>
  <c r="Y77" i="9"/>
  <c r="Y90" i="9"/>
  <c r="Y98" i="9"/>
  <c r="Y119" i="9"/>
  <c r="Y110" i="9"/>
  <c r="Y73" i="9"/>
  <c r="Y71" i="9"/>
  <c r="Y105" i="9"/>
  <c r="Y114" i="9"/>
  <c r="Y135" i="9"/>
  <c r="Y58" i="9"/>
  <c r="Y62" i="9"/>
  <c r="Y107" i="9"/>
  <c r="Y100" i="9"/>
  <c r="Y129" i="9"/>
  <c r="Y53" i="9"/>
  <c r="Y128" i="9"/>
  <c r="Y106" i="9"/>
  <c r="Y89" i="9"/>
  <c r="Y82" i="9"/>
  <c r="Y54" i="9"/>
  <c r="Y57" i="9"/>
  <c r="Y122" i="9"/>
  <c r="Y60" i="9"/>
  <c r="Y84" i="9"/>
  <c r="Y83" i="9"/>
  <c r="Y75" i="9"/>
  <c r="Y120" i="9"/>
  <c r="Y55" i="9"/>
  <c r="Y65" i="9"/>
  <c r="Y92" i="9"/>
  <c r="Y123" i="9"/>
  <c r="Y88" i="9"/>
  <c r="Y121" i="9"/>
  <c r="Y130" i="9"/>
  <c r="Y116" i="9"/>
  <c r="Y134" i="9"/>
  <c r="Y94" i="9"/>
  <c r="Y132" i="9"/>
  <c r="Y59" i="9"/>
  <c r="Y112" i="9"/>
  <c r="Y86" i="9"/>
  <c r="Y108" i="9"/>
  <c r="Y103" i="9"/>
  <c r="Y63" i="9"/>
  <c r="Y97" i="9"/>
  <c r="Y72" i="9"/>
  <c r="Y113" i="9"/>
  <c r="Y124" i="9"/>
  <c r="E26" i="7"/>
  <c r="Q45" i="7"/>
  <c r="I40" i="7"/>
  <c r="I39" i="9"/>
  <c r="E35" i="9"/>
  <c r="M51" i="9"/>
  <c r="I47" i="9"/>
  <c r="M35" i="9"/>
  <c r="M41" i="7"/>
  <c r="E36" i="7"/>
  <c r="E49" i="7"/>
  <c r="I36" i="7"/>
  <c r="M38" i="7"/>
  <c r="M49" i="7"/>
  <c r="Q38" i="7"/>
  <c r="M34" i="9"/>
  <c r="I45" i="9"/>
  <c r="M36" i="9"/>
  <c r="E45" i="9"/>
  <c r="I35" i="7"/>
  <c r="M45" i="9"/>
  <c r="E35" i="7"/>
  <c r="E37" i="7"/>
  <c r="M52" i="7"/>
  <c r="E45" i="7"/>
  <c r="M43" i="7"/>
  <c r="M26" i="7"/>
  <c r="M45" i="7"/>
  <c r="Q40" i="7"/>
  <c r="E39" i="9"/>
  <c r="E52" i="9"/>
  <c r="E43" i="9"/>
  <c r="Q41" i="7"/>
  <c r="I52" i="9"/>
  <c r="I51" i="9"/>
  <c r="I44" i="9"/>
  <c r="I34" i="7"/>
  <c r="E47" i="9"/>
  <c r="M44" i="7"/>
  <c r="M34" i="7"/>
  <c r="E44" i="7"/>
  <c r="I23" i="9"/>
  <c r="I36" i="9"/>
  <c r="M23" i="9"/>
  <c r="E37" i="9"/>
  <c r="M39" i="7"/>
  <c r="I40" i="9"/>
  <c r="Q51" i="7"/>
  <c r="M26" i="9"/>
  <c r="E39" i="7"/>
  <c r="I43" i="7"/>
  <c r="E51" i="7"/>
  <c r="M51" i="7"/>
  <c r="E41" i="7"/>
  <c r="E44" i="9"/>
  <c r="M47" i="9"/>
  <c r="M52" i="9"/>
  <c r="I35" i="9"/>
  <c r="M43" i="9"/>
  <c r="E51" i="9"/>
  <c r="I38" i="7"/>
  <c r="I23" i="7"/>
  <c r="M44" i="9"/>
  <c r="E34" i="7"/>
  <c r="Q23" i="7"/>
  <c r="E47" i="7"/>
  <c r="Q36" i="7"/>
  <c r="I49" i="7"/>
  <c r="M23" i="7"/>
  <c r="E36" i="9"/>
  <c r="E40" i="9"/>
  <c r="E38" i="9"/>
  <c r="I49" i="9"/>
  <c r="M38" i="9"/>
  <c r="Q37" i="7"/>
  <c r="Q39" i="7"/>
  <c r="Q43" i="7"/>
  <c r="M40" i="9"/>
  <c r="E43" i="7"/>
  <c r="E26" i="9"/>
  <c r="M39" i="9"/>
  <c r="M37" i="7"/>
  <c r="E52" i="7"/>
  <c r="I43" i="9"/>
  <c r="I41" i="7"/>
  <c r="I41" i="9"/>
  <c r="E28" i="7"/>
  <c r="M41" i="9"/>
  <c r="I44" i="7"/>
  <c r="M47" i="7"/>
  <c r="M36" i="7"/>
  <c r="E38" i="7"/>
  <c r="Q34" i="7"/>
  <c r="Q49" i="7"/>
  <c r="I28" i="7"/>
  <c r="E41" i="9"/>
  <c r="M37" i="9"/>
  <c r="Q44" i="7"/>
  <c r="I47" i="7"/>
  <c r="I38" i="9"/>
  <c r="E34" i="9"/>
  <c r="M49" i="9"/>
  <c r="E23" i="9"/>
  <c r="M28" i="7"/>
  <c r="Q47" i="7"/>
  <c r="I37" i="9"/>
  <c r="I39" i="7"/>
  <c r="I34" i="9"/>
  <c r="E49" i="9"/>
  <c r="I26" i="9"/>
  <c r="I52" i="7"/>
  <c r="Q23" i="9"/>
  <c r="I37" i="7"/>
  <c r="Q52" i="7"/>
  <c r="I51" i="7"/>
  <c r="I45" i="7"/>
  <c r="M40" i="7"/>
  <c r="M35" i="7"/>
  <c r="I26" i="7"/>
  <c r="E40" i="7"/>
  <c r="Q35" i="7"/>
  <c r="E23" i="7"/>
  <c r="E28" i="9"/>
  <c r="E25" i="9"/>
  <c r="I42" i="7"/>
  <c r="E48" i="9"/>
  <c r="E42" i="9"/>
  <c r="M50" i="7"/>
  <c r="Q50" i="7"/>
  <c r="E48" i="7"/>
  <c r="I33" i="9"/>
  <c r="E46" i="7"/>
  <c r="Q46" i="7"/>
  <c r="M28" i="9"/>
  <c r="E27" i="7"/>
  <c r="I30" i="9"/>
  <c r="E46" i="9"/>
  <c r="E33" i="7"/>
  <c r="I50" i="9"/>
  <c r="I48" i="9"/>
  <c r="M25" i="9"/>
  <c r="E42" i="7"/>
  <c r="M48" i="9"/>
  <c r="E50" i="9"/>
  <c r="I27" i="9"/>
  <c r="I42" i="9"/>
  <c r="M42" i="9"/>
  <c r="M25" i="7"/>
  <c r="M30" i="7"/>
  <c r="E30" i="9"/>
  <c r="M33" i="7"/>
  <c r="I46" i="9"/>
  <c r="M50" i="9"/>
  <c r="I28" i="9"/>
  <c r="Q48" i="7"/>
  <c r="E50" i="7"/>
  <c r="I48" i="7"/>
  <c r="M27" i="9"/>
  <c r="M48" i="7"/>
  <c r="I50" i="7"/>
  <c r="M24" i="9"/>
  <c r="M30" i="9"/>
  <c r="I33" i="7"/>
  <c r="Q24" i="7"/>
  <c r="M27" i="7"/>
  <c r="M24" i="7"/>
  <c r="E24" i="7"/>
  <c r="I25" i="9"/>
  <c r="E27" i="9"/>
  <c r="I24" i="9"/>
  <c r="I25" i="7"/>
  <c r="Q24" i="9"/>
  <c r="M46" i="7"/>
  <c r="E25" i="7"/>
  <c r="E24" i="9"/>
  <c r="E33" i="9"/>
  <c r="I46" i="7"/>
  <c r="M33" i="9"/>
  <c r="M46" i="9"/>
  <c r="Q33" i="7"/>
  <c r="I24" i="7"/>
  <c r="I27" i="7"/>
  <c r="M42" i="7"/>
  <c r="Q42" i="7"/>
  <c r="E30" i="7"/>
  <c r="M29" i="7"/>
  <c r="M31" i="9"/>
  <c r="I32" i="9"/>
  <c r="M32" i="7"/>
  <c r="M29" i="9"/>
  <c r="I29" i="7"/>
  <c r="I31" i="9"/>
  <c r="M32" i="9"/>
  <c r="E32" i="7"/>
  <c r="I29" i="9"/>
  <c r="I31" i="7"/>
  <c r="E29" i="7"/>
  <c r="E31" i="9"/>
  <c r="I30" i="7"/>
  <c r="E32" i="9"/>
  <c r="E29" i="9"/>
  <c r="E31" i="7"/>
  <c r="I32" i="7"/>
  <c r="M31" i="7"/>
  <c r="B1" i="2"/>
  <c r="F4" i="7"/>
  <c r="B4" i="7"/>
  <c r="N4" i="7"/>
  <c r="J4" i="7"/>
  <c r="B4" i="9"/>
  <c r="F4" i="9"/>
  <c r="J4" i="9"/>
  <c r="N4" i="9"/>
  <c r="C18" i="4"/>
  <c r="F10" i="4"/>
  <c r="E12" i="4"/>
  <c r="C17" i="4"/>
  <c r="E11" i="4"/>
  <c r="C14" i="4"/>
  <c r="F16" i="4"/>
  <c r="G18" i="4"/>
  <c r="E10" i="4"/>
  <c r="F21" i="4"/>
  <c r="F8" i="4"/>
  <c r="G10" i="4"/>
  <c r="E16" i="4"/>
  <c r="C22" i="4"/>
  <c r="C10" i="4"/>
  <c r="C19" i="4"/>
  <c r="F6" i="4"/>
  <c r="C20" i="4"/>
  <c r="G21" i="4"/>
  <c r="G22" i="4"/>
  <c r="F13" i="4"/>
  <c r="E17" i="4"/>
  <c r="E9" i="4"/>
  <c r="G6" i="4"/>
  <c r="E18" i="4"/>
  <c r="E14" i="4"/>
  <c r="F7" i="4"/>
  <c r="F12" i="4"/>
  <c r="E13" i="4"/>
  <c r="E20" i="4"/>
  <c r="C12" i="4"/>
  <c r="F11" i="4"/>
  <c r="E21" i="4"/>
  <c r="F15" i="4"/>
  <c r="C8" i="4"/>
  <c r="E7" i="4"/>
  <c r="C13" i="4"/>
  <c r="M70" i="4"/>
  <c r="J28" i="4"/>
  <c r="J29" i="4"/>
  <c r="G16" i="4"/>
  <c r="C15" i="4"/>
  <c r="F5" i="4"/>
  <c r="J27" i="4"/>
  <c r="A33" i="4" a="1"/>
  <c r="E8" i="4"/>
  <c r="M60" i="4"/>
  <c r="C21" i="4"/>
  <c r="G12" i="4"/>
  <c r="E15" i="4"/>
  <c r="F19" i="4"/>
  <c r="F22" i="4"/>
  <c r="F14" i="4"/>
  <c r="M54" i="4"/>
  <c r="G11" i="4"/>
  <c r="J24" i="4"/>
  <c r="G8" i="4"/>
  <c r="E22" i="4"/>
  <c r="J30" i="4"/>
  <c r="F9" i="4"/>
  <c r="G73" i="4"/>
  <c r="E19" i="4"/>
  <c r="G13" i="4"/>
  <c r="C9" i="4"/>
  <c r="F20" i="4"/>
  <c r="G19" i="4"/>
  <c r="C7" i="4"/>
  <c r="G7" i="4"/>
  <c r="F17" i="4"/>
  <c r="M72" i="4"/>
  <c r="J32" i="4"/>
  <c r="M53" i="4"/>
  <c r="M71" i="4"/>
  <c r="G5" i="4"/>
  <c r="G15" i="4"/>
  <c r="G17" i="4"/>
  <c r="C11" i="4"/>
  <c r="G14" i="4"/>
  <c r="F18" i="4"/>
  <c r="C16" i="4"/>
  <c r="G9" i="4"/>
  <c r="M67" i="4"/>
  <c r="J23" i="4"/>
  <c r="M65" i="4"/>
  <c r="M62" i="4"/>
  <c r="G20" i="4"/>
  <c r="M66" i="4"/>
  <c r="J25" i="4"/>
  <c r="M64" i="4"/>
  <c r="M57" i="4"/>
  <c r="M69" i="4"/>
  <c r="M59" i="4"/>
  <c r="M63" i="4"/>
  <c r="M58" i="4"/>
  <c r="M68" i="4"/>
  <c r="M61" i="4"/>
  <c r="M56" i="4"/>
  <c r="J31" i="4"/>
  <c r="J26" i="4"/>
  <c r="M55" i="4"/>
  <c r="V4" i="7" l="1"/>
  <c r="R4" i="7"/>
  <c r="B1" i="4"/>
  <c r="D1" i="4"/>
  <c r="F4" i="4"/>
  <c r="F1" i="1"/>
  <c r="E4" i="4"/>
  <c r="E1" i="1"/>
  <c r="C4" i="4"/>
  <c r="C1" i="1"/>
  <c r="G1" i="1"/>
  <c r="A43" i="4"/>
  <c r="A47" i="4"/>
  <c r="A49" i="4"/>
  <c r="A41" i="4"/>
  <c r="A39" i="4"/>
  <c r="A52" i="4"/>
  <c r="A51" i="4"/>
  <c r="A45" i="4"/>
  <c r="A42" i="4"/>
  <c r="A50" i="4"/>
  <c r="A46" i="4"/>
  <c r="A36" i="4"/>
  <c r="A33" i="4"/>
  <c r="A35" i="4"/>
  <c r="A34" i="4"/>
  <c r="A48" i="4"/>
  <c r="A37" i="4"/>
  <c r="A44" i="4"/>
  <c r="A38" i="4"/>
  <c r="A40" i="4"/>
  <c r="D19" i="2"/>
  <c r="S35" i="4"/>
  <c r="S33" i="4"/>
  <c r="S42" i="4"/>
  <c r="S47" i="4"/>
  <c r="S45" i="4"/>
  <c r="S41" i="4"/>
  <c r="S40" i="4"/>
  <c r="S49" i="4"/>
  <c r="S52" i="4"/>
  <c r="S51" i="4"/>
  <c r="S48" i="4"/>
  <c r="S37" i="4"/>
  <c r="S50" i="4"/>
  <c r="S46" i="4"/>
  <c r="S36" i="4"/>
  <c r="S39" i="4"/>
  <c r="D8" i="2"/>
  <c r="S34" i="4"/>
  <c r="S43" i="4"/>
  <c r="S44" i="4"/>
  <c r="S38" i="4"/>
  <c r="D11" i="2" l="1"/>
  <c r="A38" i="1"/>
  <c r="A40" i="1"/>
  <c r="A41" i="1"/>
  <c r="A49" i="1"/>
  <c r="A44" i="1"/>
  <c r="A47" i="1"/>
  <c r="A33" i="1"/>
  <c r="A34" i="1"/>
  <c r="A35" i="1"/>
  <c r="C2" i="1"/>
  <c r="A37" i="1"/>
  <c r="A43" i="1"/>
  <c r="A36" i="1"/>
  <c r="A48" i="1"/>
  <c r="A46" i="1"/>
  <c r="A50" i="1"/>
  <c r="A42" i="1"/>
  <c r="E2" i="1"/>
  <c r="A45" i="1"/>
  <c r="A51" i="1"/>
  <c r="F2" i="1"/>
  <c r="A52" i="1"/>
  <c r="A39" i="1"/>
  <c r="R36" i="4"/>
  <c r="F132" i="4"/>
  <c r="P48" i="4"/>
  <c r="F95" i="4"/>
  <c r="C93" i="4"/>
  <c r="E74" i="4"/>
  <c r="R37" i="4"/>
  <c r="P40" i="4"/>
  <c r="C114" i="4"/>
  <c r="C87" i="4"/>
  <c r="P39" i="4"/>
  <c r="C138" i="4"/>
  <c r="C86" i="4"/>
  <c r="E137" i="4"/>
  <c r="F80" i="4"/>
  <c r="F111" i="4"/>
  <c r="C96" i="4"/>
  <c r="E80" i="4"/>
  <c r="F124" i="4"/>
  <c r="B11" i="4"/>
  <c r="P44" i="4"/>
  <c r="E138" i="4"/>
  <c r="C80" i="4"/>
  <c r="R38" i="4"/>
  <c r="F109" i="4"/>
  <c r="P36" i="4"/>
  <c r="F136" i="4"/>
  <c r="F83" i="4"/>
  <c r="D17" i="4"/>
  <c r="C79" i="4"/>
  <c r="L48" i="4"/>
  <c r="P52" i="4"/>
  <c r="E113" i="4"/>
  <c r="C137" i="4"/>
  <c r="D11" i="4"/>
  <c r="C85" i="4"/>
  <c r="D8" i="4"/>
  <c r="F77" i="4"/>
  <c r="F87" i="4"/>
  <c r="E92" i="4"/>
  <c r="C82" i="4"/>
  <c r="B21" i="4"/>
  <c r="F104" i="4"/>
  <c r="R43" i="4"/>
  <c r="E106" i="4"/>
  <c r="L44" i="4"/>
  <c r="E95" i="4"/>
  <c r="F114" i="4"/>
  <c r="R51" i="4"/>
  <c r="E132" i="4"/>
  <c r="C108" i="4"/>
  <c r="R40" i="4"/>
  <c r="F93" i="4"/>
  <c r="F110" i="4"/>
  <c r="C89" i="4"/>
  <c r="D19" i="4"/>
  <c r="E127" i="4"/>
  <c r="F126" i="4"/>
  <c r="C121" i="4"/>
  <c r="E102" i="4"/>
  <c r="C118" i="4"/>
  <c r="C116" i="4"/>
  <c r="C117" i="4"/>
  <c r="P33" i="4"/>
  <c r="B7" i="4"/>
  <c r="D20" i="4"/>
  <c r="E75" i="4"/>
  <c r="C115" i="4"/>
  <c r="F74" i="4"/>
  <c r="C132" i="4"/>
  <c r="C84" i="4"/>
  <c r="D16" i="4"/>
  <c r="F120" i="4"/>
  <c r="R41" i="4"/>
  <c r="C78" i="4"/>
  <c r="F82" i="4"/>
  <c r="C113" i="4"/>
  <c r="C129" i="4"/>
  <c r="P41" i="4"/>
  <c r="F102" i="4"/>
  <c r="P49" i="4"/>
  <c r="F91" i="4"/>
  <c r="C92" i="4"/>
  <c r="F78" i="4"/>
  <c r="C109" i="4"/>
  <c r="C111" i="4"/>
  <c r="F101" i="4"/>
  <c r="R33" i="4"/>
  <c r="F103" i="4"/>
  <c r="E104" i="4"/>
  <c r="C100" i="4"/>
  <c r="F138" i="4"/>
  <c r="E108" i="4"/>
  <c r="F92" i="4"/>
  <c r="F108" i="4"/>
  <c r="E130" i="4"/>
  <c r="E110" i="4"/>
  <c r="C128" i="4"/>
  <c r="E121" i="4"/>
  <c r="F119" i="4"/>
  <c r="C112" i="4"/>
  <c r="E120" i="4"/>
  <c r="C75" i="4"/>
  <c r="R42" i="4"/>
  <c r="D18" i="2"/>
  <c r="P42" i="4"/>
  <c r="C101" i="4"/>
  <c r="C90" i="4"/>
  <c r="P50" i="4"/>
  <c r="E91" i="4"/>
  <c r="C76" i="4"/>
  <c r="C81" i="4"/>
  <c r="R48" i="4"/>
  <c r="E90" i="4"/>
  <c r="P45" i="4"/>
  <c r="C126" i="4"/>
  <c r="C74" i="4"/>
  <c r="F75" i="4"/>
  <c r="R49" i="4"/>
  <c r="E81" i="4"/>
  <c r="E78" i="4"/>
  <c r="E133" i="4"/>
  <c r="R52" i="4"/>
  <c r="C102" i="4"/>
  <c r="F122" i="4"/>
  <c r="C136" i="4"/>
  <c r="E99" i="4"/>
  <c r="F113" i="4"/>
  <c r="A23" i="4"/>
  <c r="F86" i="4"/>
  <c r="R34" i="4"/>
  <c r="C119" i="4"/>
  <c r="F81" i="4"/>
  <c r="E82" i="4"/>
  <c r="E85" i="4"/>
  <c r="C131" i="4"/>
  <c r="C125" i="4"/>
  <c r="F121" i="4"/>
  <c r="F90" i="4"/>
  <c r="R45" i="4"/>
  <c r="B19" i="4"/>
  <c r="E105" i="4"/>
  <c r="F100" i="4"/>
  <c r="C99" i="4"/>
  <c r="E117" i="4"/>
  <c r="E107" i="4"/>
  <c r="R39" i="4"/>
  <c r="E77" i="4"/>
  <c r="F98" i="4"/>
  <c r="E111" i="4"/>
  <c r="F130" i="4"/>
  <c r="B12" i="4"/>
  <c r="L40" i="4"/>
  <c r="D21" i="4"/>
  <c r="E100" i="4"/>
  <c r="E131" i="4"/>
  <c r="C104" i="4"/>
  <c r="E122" i="4"/>
  <c r="E112" i="4"/>
  <c r="E116" i="4"/>
  <c r="C130" i="4"/>
  <c r="B15" i="4"/>
  <c r="P46" i="4"/>
  <c r="E86" i="4"/>
  <c r="C133" i="4"/>
  <c r="F107" i="4"/>
  <c r="C124" i="4"/>
  <c r="E79" i="4"/>
  <c r="B16" i="4"/>
  <c r="P43" i="4"/>
  <c r="C122" i="4"/>
  <c r="E103" i="4"/>
  <c r="F85" i="4"/>
  <c r="E93" i="4"/>
  <c r="F123" i="4"/>
  <c r="R35" i="4"/>
  <c r="E123" i="4"/>
  <c r="F116" i="4"/>
  <c r="D12" i="4"/>
  <c r="C88" i="4"/>
  <c r="C134" i="4"/>
  <c r="E76" i="4"/>
  <c r="E73" i="4"/>
  <c r="E119" i="4"/>
  <c r="E94" i="4"/>
  <c r="R47" i="4"/>
  <c r="D20" i="2"/>
  <c r="C98" i="4"/>
  <c r="C103" i="4"/>
  <c r="E134" i="4"/>
  <c r="E136" i="4"/>
  <c r="R46" i="4"/>
  <c r="C120" i="4"/>
  <c r="C97" i="4"/>
  <c r="C95" i="4"/>
  <c r="B17" i="4"/>
  <c r="C123" i="4"/>
  <c r="P34" i="4"/>
  <c r="F133" i="4"/>
  <c r="R50" i="4"/>
  <c r="E88" i="4"/>
  <c r="P51" i="4"/>
  <c r="B13" i="4"/>
  <c r="B22" i="4"/>
  <c r="C73" i="4"/>
  <c r="E83" i="4"/>
  <c r="C110" i="4"/>
  <c r="C135" i="4"/>
  <c r="F127" i="4"/>
  <c r="F106" i="4"/>
  <c r="L45" i="4"/>
  <c r="B20" i="4"/>
  <c r="F97" i="4"/>
  <c r="B14" i="4"/>
  <c r="D14" i="4"/>
  <c r="C91" i="4"/>
  <c r="F115" i="4"/>
  <c r="R44" i="4"/>
  <c r="E118" i="4"/>
  <c r="F94" i="4"/>
  <c r="E98" i="4"/>
  <c r="F118" i="4"/>
  <c r="E125" i="4"/>
  <c r="E128" i="4"/>
  <c r="B10" i="4"/>
  <c r="F105" i="4"/>
  <c r="Q53" i="4"/>
  <c r="F112" i="4"/>
  <c r="S60" i="4"/>
  <c r="F84" i="4"/>
  <c r="C83" i="4"/>
  <c r="C94" i="4"/>
  <c r="E87" i="4"/>
  <c r="B18" i="4"/>
  <c r="S68" i="4"/>
  <c r="C106" i="4"/>
  <c r="F96" i="4"/>
  <c r="E89" i="4"/>
  <c r="F128" i="4"/>
  <c r="P47" i="4"/>
  <c r="F129" i="4"/>
  <c r="F125" i="4"/>
  <c r="D18" i="4"/>
  <c r="E97" i="4"/>
  <c r="A24" i="4"/>
  <c r="E101" i="4"/>
  <c r="E115" i="4"/>
  <c r="C77" i="4"/>
  <c r="F117" i="4"/>
  <c r="D9" i="4"/>
  <c r="E84" i="4"/>
  <c r="F131" i="4"/>
  <c r="C127" i="4"/>
  <c r="E129" i="4"/>
  <c r="E114" i="4"/>
  <c r="F73" i="4"/>
  <c r="E109" i="4"/>
  <c r="P58" i="4"/>
  <c r="F134" i="4"/>
  <c r="S55" i="4"/>
  <c r="E124" i="4"/>
  <c r="P38" i="4"/>
  <c r="E126" i="4"/>
  <c r="S69" i="4"/>
  <c r="F135" i="4"/>
  <c r="B8" i="4"/>
  <c r="D15" i="4"/>
  <c r="S65" i="4"/>
  <c r="P63" i="4"/>
  <c r="E96" i="4"/>
  <c r="P37" i="4"/>
  <c r="P35" i="4"/>
  <c r="F99" i="4"/>
  <c r="D10" i="4"/>
  <c r="F137" i="4"/>
  <c r="E135" i="4"/>
  <c r="F88" i="4"/>
  <c r="D7" i="4"/>
  <c r="F76" i="4"/>
  <c r="D13" i="4"/>
  <c r="C107" i="4"/>
  <c r="D22" i="4"/>
  <c r="F79" i="4"/>
  <c r="C105" i="4"/>
  <c r="F89" i="4"/>
  <c r="B9" i="4"/>
  <c r="S59" i="4"/>
  <c r="S71" i="4"/>
  <c r="S53" i="4"/>
  <c r="P59" i="4"/>
  <c r="L59" i="4" s="1"/>
  <c r="S66" i="4"/>
  <c r="S72" i="4"/>
  <c r="P56" i="4"/>
  <c r="S64" i="4"/>
  <c r="P60" i="4"/>
  <c r="P72" i="4"/>
  <c r="S63" i="4"/>
  <c r="P67" i="4"/>
  <c r="L67" i="4" s="1"/>
  <c r="S56" i="4"/>
  <c r="S57" i="4"/>
  <c r="S58" i="4"/>
  <c r="S70" i="4"/>
  <c r="S54" i="4"/>
  <c r="P55" i="4"/>
  <c r="P64" i="4"/>
  <c r="P53" i="4"/>
  <c r="S67" i="4"/>
  <c r="P68" i="4"/>
  <c r="P69" i="4"/>
  <c r="P57" i="4"/>
  <c r="P61" i="4"/>
  <c r="S61" i="4"/>
  <c r="S62" i="4"/>
  <c r="P66" i="4"/>
  <c r="P62" i="4"/>
  <c r="P70" i="4"/>
  <c r="P71" i="4"/>
  <c r="P65" i="4"/>
  <c r="L65" i="4" s="1"/>
  <c r="D4" i="4" l="1"/>
  <c r="B1" i="1"/>
  <c r="D1" i="1"/>
  <c r="A23" i="1"/>
  <c r="A23" i="7" s="1"/>
  <c r="B4" i="4"/>
  <c r="A24" i="1"/>
  <c r="A24" i="9" s="1"/>
  <c r="A35" i="7"/>
  <c r="A35" i="9"/>
  <c r="A47" i="7"/>
  <c r="A47" i="9"/>
  <c r="A45" i="7"/>
  <c r="A45" i="9"/>
  <c r="A44" i="7"/>
  <c r="A44" i="9"/>
  <c r="A49" i="9"/>
  <c r="A49" i="7"/>
  <c r="A52" i="9"/>
  <c r="A52" i="7"/>
  <c r="A40" i="7"/>
  <c r="A40" i="9"/>
  <c r="A51" i="9"/>
  <c r="A51" i="7"/>
  <c r="A42" i="9"/>
  <c r="A42" i="7"/>
  <c r="A46" i="9"/>
  <c r="A46" i="7"/>
  <c r="A48" i="7"/>
  <c r="A48" i="9"/>
  <c r="A36" i="9"/>
  <c r="A36" i="7"/>
  <c r="A39" i="9"/>
  <c r="A39" i="7"/>
  <c r="A50" i="9"/>
  <c r="A50" i="7"/>
  <c r="A43" i="7"/>
  <c r="A43" i="9"/>
  <c r="A34" i="9"/>
  <c r="A34" i="7"/>
  <c r="A33" i="7"/>
  <c r="A33" i="9"/>
  <c r="A41" i="9"/>
  <c r="A41" i="7"/>
  <c r="A38" i="9"/>
  <c r="A38" i="7"/>
  <c r="A37" i="7"/>
  <c r="A37" i="9"/>
  <c r="L66" i="4"/>
  <c r="L58" i="4"/>
  <c r="D85" i="4"/>
  <c r="B93" i="4"/>
  <c r="R68" i="4"/>
  <c r="D92" i="4"/>
  <c r="B73" i="4"/>
  <c r="D115" i="4"/>
  <c r="D108" i="4"/>
  <c r="B99" i="4"/>
  <c r="L35" i="4"/>
  <c r="D86" i="4"/>
  <c r="B111" i="4"/>
  <c r="D99" i="4"/>
  <c r="R58" i="4"/>
  <c r="D135" i="4"/>
  <c r="L37" i="4"/>
  <c r="D73" i="4"/>
  <c r="B121" i="4"/>
  <c r="B110" i="4"/>
  <c r="B104" i="4"/>
  <c r="B129" i="4"/>
  <c r="B124" i="4"/>
  <c r="B115" i="4"/>
  <c r="L47" i="4"/>
  <c r="B75" i="4"/>
  <c r="B123" i="4"/>
  <c r="R59" i="4"/>
  <c r="B122" i="4"/>
  <c r="D117" i="4"/>
  <c r="D96" i="4"/>
  <c r="L61" i="4"/>
  <c r="B89" i="4"/>
  <c r="D93" i="4"/>
  <c r="B82" i="4"/>
  <c r="D89" i="4"/>
  <c r="P54" i="4"/>
  <c r="B92" i="4"/>
  <c r="D136" i="4"/>
  <c r="B105" i="4"/>
  <c r="B100" i="4"/>
  <c r="B132" i="4"/>
  <c r="D105" i="4"/>
  <c r="D82" i="4"/>
  <c r="D120" i="4"/>
  <c r="R54" i="4"/>
  <c r="B87" i="4"/>
  <c r="B128" i="4"/>
  <c r="L36" i="4"/>
  <c r="B86" i="4"/>
  <c r="A26" i="4"/>
  <c r="D134" i="4"/>
  <c r="R55" i="4"/>
  <c r="D106" i="4"/>
  <c r="L64" i="4"/>
  <c r="R57" i="4"/>
  <c r="L42" i="4"/>
  <c r="D79" i="4"/>
  <c r="D111" i="4"/>
  <c r="L68" i="4"/>
  <c r="B125" i="4"/>
  <c r="D102" i="4"/>
  <c r="B109" i="4"/>
  <c r="B94" i="4"/>
  <c r="B80" i="4"/>
  <c r="B76" i="4"/>
  <c r="R71" i="4"/>
  <c r="B96" i="4"/>
  <c r="R56" i="4"/>
  <c r="L70" i="4"/>
  <c r="D116" i="4"/>
  <c r="R70" i="4"/>
  <c r="B136" i="4"/>
  <c r="A25" i="4"/>
  <c r="K24" i="4"/>
  <c r="B101" i="4"/>
  <c r="R62" i="4"/>
  <c r="D97" i="4"/>
  <c r="B137" i="4"/>
  <c r="B131" i="4"/>
  <c r="L46" i="4"/>
  <c r="D137" i="4"/>
  <c r="B95" i="4"/>
  <c r="B107" i="4"/>
  <c r="R67" i="4"/>
  <c r="L41" i="4"/>
  <c r="D138" i="4"/>
  <c r="B138" i="4"/>
  <c r="L57" i="4"/>
  <c r="D110" i="4"/>
  <c r="D109" i="4"/>
  <c r="D131" i="4"/>
  <c r="D132" i="4"/>
  <c r="L62" i="4"/>
  <c r="L53" i="4"/>
  <c r="L50" i="4"/>
  <c r="D77" i="4"/>
  <c r="B126" i="4"/>
  <c r="R64" i="4"/>
  <c r="B85" i="4"/>
  <c r="D84" i="4"/>
  <c r="R53" i="4"/>
  <c r="D98" i="4"/>
  <c r="D103" i="4"/>
  <c r="B79" i="4"/>
  <c r="D127" i="4"/>
  <c r="B130" i="4"/>
  <c r="L52" i="4"/>
  <c r="R65" i="4"/>
  <c r="B112" i="4"/>
  <c r="R69" i="4"/>
  <c r="L51" i="4"/>
  <c r="B78" i="4"/>
  <c r="D91" i="4"/>
  <c r="L33" i="4"/>
  <c r="B103" i="4"/>
  <c r="R63" i="4"/>
  <c r="R66" i="4"/>
  <c r="L60" i="4"/>
  <c r="D129" i="4"/>
  <c r="B117" i="4"/>
  <c r="L38" i="4"/>
  <c r="D76" i="4"/>
  <c r="D125" i="4"/>
  <c r="B127" i="4"/>
  <c r="B88" i="4"/>
  <c r="D123" i="4"/>
  <c r="D101" i="4"/>
  <c r="L69" i="4"/>
  <c r="L34" i="4"/>
  <c r="L63" i="4"/>
  <c r="D107" i="4"/>
  <c r="D128" i="4"/>
  <c r="R61" i="4"/>
  <c r="D118" i="4"/>
  <c r="D80" i="4"/>
  <c r="B106" i="4"/>
  <c r="L72" i="4"/>
  <c r="D88" i="4"/>
  <c r="D126" i="4"/>
  <c r="B102" i="4"/>
  <c r="K26" i="4"/>
  <c r="D104" i="4"/>
  <c r="B119" i="4"/>
  <c r="D95" i="4"/>
  <c r="B120" i="4"/>
  <c r="B97" i="4"/>
  <c r="R60" i="4"/>
  <c r="D119" i="4"/>
  <c r="B91" i="4"/>
  <c r="B74" i="4"/>
  <c r="D113" i="4"/>
  <c r="D87" i="4"/>
  <c r="B98" i="4"/>
  <c r="D124" i="4"/>
  <c r="D100" i="4"/>
  <c r="B108" i="4"/>
  <c r="B113" i="4"/>
  <c r="R72" i="4"/>
  <c r="D122" i="4"/>
  <c r="K23" i="4"/>
  <c r="B118" i="4"/>
  <c r="B135" i="4"/>
  <c r="L55" i="4"/>
  <c r="D94" i="4"/>
  <c r="D74" i="4"/>
  <c r="B116" i="4"/>
  <c r="D114" i="4"/>
  <c r="B83" i="4"/>
  <c r="D133" i="4"/>
  <c r="D112" i="4"/>
  <c r="B133" i="4"/>
  <c r="L49" i="4"/>
  <c r="D83" i="4"/>
  <c r="D78" i="4"/>
  <c r="AB82" i="1"/>
  <c r="L39" i="4"/>
  <c r="L56" i="4"/>
  <c r="B90" i="4"/>
  <c r="L71" i="4"/>
  <c r="D90" i="4"/>
  <c r="B134" i="4"/>
  <c r="B114" i="4"/>
  <c r="D130" i="4"/>
  <c r="D75" i="4"/>
  <c r="B84" i="4"/>
  <c r="D81" i="4"/>
  <c r="B77" i="4"/>
  <c r="L43" i="4"/>
  <c r="D121" i="4"/>
  <c r="B81" i="4"/>
  <c r="A23" i="9" l="1"/>
  <c r="J23" i="9" s="1"/>
  <c r="B2" i="1"/>
  <c r="D2" i="1"/>
  <c r="A24" i="7"/>
  <c r="J24" i="7" s="1"/>
  <c r="A25" i="1"/>
  <c r="A26" i="1"/>
  <c r="N41" i="9"/>
  <c r="F41" i="9"/>
  <c r="B41" i="9"/>
  <c r="J41" i="9"/>
  <c r="B50" i="7"/>
  <c r="J50" i="7"/>
  <c r="N50" i="7"/>
  <c r="F50" i="7"/>
  <c r="B40" i="9"/>
  <c r="N40" i="9"/>
  <c r="F40" i="9"/>
  <c r="J40" i="9"/>
  <c r="F50" i="9"/>
  <c r="J50" i="9"/>
  <c r="N50" i="9"/>
  <c r="B50" i="9"/>
  <c r="J40" i="7"/>
  <c r="F40" i="7"/>
  <c r="B40" i="7"/>
  <c r="N40" i="7"/>
  <c r="F38" i="7"/>
  <c r="B38" i="7"/>
  <c r="J38" i="7"/>
  <c r="N38" i="7"/>
  <c r="F39" i="7"/>
  <c r="J39" i="7"/>
  <c r="N39" i="7"/>
  <c r="B39" i="7"/>
  <c r="F52" i="7"/>
  <c r="N52" i="7"/>
  <c r="J52" i="7"/>
  <c r="B52" i="7"/>
  <c r="N38" i="9"/>
  <c r="B38" i="9"/>
  <c r="J38" i="9"/>
  <c r="F38" i="9"/>
  <c r="J39" i="9"/>
  <c r="N39" i="9"/>
  <c r="F39" i="9"/>
  <c r="B39" i="9"/>
  <c r="N52" i="9"/>
  <c r="B52" i="9"/>
  <c r="J52" i="9"/>
  <c r="F52" i="9"/>
  <c r="J41" i="7"/>
  <c r="F41" i="7"/>
  <c r="B41" i="7"/>
  <c r="N41" i="7"/>
  <c r="B36" i="7"/>
  <c r="J36" i="7"/>
  <c r="N36" i="7"/>
  <c r="F36" i="7"/>
  <c r="J34" i="9"/>
  <c r="F34" i="9"/>
  <c r="N34" i="9"/>
  <c r="B34" i="9"/>
  <c r="N33" i="9"/>
  <c r="J33" i="9"/>
  <c r="B33" i="9"/>
  <c r="F33" i="9"/>
  <c r="F48" i="7"/>
  <c r="N48" i="7"/>
  <c r="J48" i="7"/>
  <c r="B48" i="7"/>
  <c r="J46" i="7"/>
  <c r="N46" i="7"/>
  <c r="B46" i="7"/>
  <c r="F46" i="7"/>
  <c r="B46" i="9"/>
  <c r="F46" i="9"/>
  <c r="J46" i="9"/>
  <c r="N46" i="9"/>
  <c r="B42" i="9"/>
  <c r="N42" i="9"/>
  <c r="F42" i="9"/>
  <c r="J42" i="9"/>
  <c r="N47" i="9"/>
  <c r="B47" i="9"/>
  <c r="J47" i="9"/>
  <c r="F47" i="9"/>
  <c r="N37" i="7"/>
  <c r="F37" i="7"/>
  <c r="B37" i="7"/>
  <c r="J37" i="7"/>
  <c r="N24" i="9"/>
  <c r="B24" i="9"/>
  <c r="J24" i="9"/>
  <c r="R24" i="9"/>
  <c r="F24" i="9"/>
  <c r="J51" i="9"/>
  <c r="F51" i="9"/>
  <c r="B51" i="9"/>
  <c r="N51" i="9"/>
  <c r="N47" i="7"/>
  <c r="J47" i="7"/>
  <c r="B47" i="7"/>
  <c r="F47" i="7"/>
  <c r="B49" i="7"/>
  <c r="J49" i="7"/>
  <c r="F49" i="7"/>
  <c r="N49" i="7"/>
  <c r="J33" i="7"/>
  <c r="B33" i="7"/>
  <c r="F33" i="7"/>
  <c r="N33" i="7"/>
  <c r="F44" i="9"/>
  <c r="J44" i="9"/>
  <c r="N44" i="9"/>
  <c r="B44" i="9"/>
  <c r="N45" i="9"/>
  <c r="F45" i="9"/>
  <c r="B45" i="9"/>
  <c r="J45" i="9"/>
  <c r="N37" i="9"/>
  <c r="F37" i="9"/>
  <c r="B37" i="9"/>
  <c r="J37" i="9"/>
  <c r="N51" i="7"/>
  <c r="F51" i="7"/>
  <c r="B51" i="7"/>
  <c r="J51" i="7"/>
  <c r="R23" i="9"/>
  <c r="N23" i="9"/>
  <c r="B23" i="9"/>
  <c r="F23" i="9"/>
  <c r="N43" i="9"/>
  <c r="B43" i="9"/>
  <c r="J43" i="9"/>
  <c r="F43" i="9"/>
  <c r="B35" i="9"/>
  <c r="F35" i="9"/>
  <c r="N35" i="9"/>
  <c r="J35" i="9"/>
  <c r="B36" i="9"/>
  <c r="F36" i="9"/>
  <c r="J36" i="9"/>
  <c r="N36" i="9"/>
  <c r="N48" i="9"/>
  <c r="F48" i="9"/>
  <c r="B48" i="9"/>
  <c r="J48" i="9"/>
  <c r="N49" i="9"/>
  <c r="F49" i="9"/>
  <c r="B49" i="9"/>
  <c r="J49" i="9"/>
  <c r="F34" i="7"/>
  <c r="B34" i="7"/>
  <c r="J34" i="7"/>
  <c r="N34" i="7"/>
  <c r="B44" i="7"/>
  <c r="J44" i="7"/>
  <c r="F44" i="7"/>
  <c r="N44" i="7"/>
  <c r="J42" i="7"/>
  <c r="N42" i="7"/>
  <c r="F42" i="7"/>
  <c r="B42" i="7"/>
  <c r="F45" i="7"/>
  <c r="B45" i="7"/>
  <c r="N45" i="7"/>
  <c r="J45" i="7"/>
  <c r="F23" i="7"/>
  <c r="B23" i="7"/>
  <c r="N23" i="7"/>
  <c r="J23" i="7"/>
  <c r="N43" i="7"/>
  <c r="B43" i="7"/>
  <c r="F43" i="7"/>
  <c r="J43" i="7"/>
  <c r="F35" i="7"/>
  <c r="B35" i="7"/>
  <c r="J35" i="7"/>
  <c r="N35" i="7"/>
  <c r="L54" i="4"/>
  <c r="K25" i="4"/>
  <c r="A27" i="4"/>
  <c r="A28" i="4"/>
  <c r="AB83" i="1"/>
  <c r="F24" i="7" l="1"/>
  <c r="N24" i="7"/>
  <c r="B24" i="7"/>
  <c r="A28" i="1"/>
  <c r="A27" i="1"/>
  <c r="A27" i="9" s="1"/>
  <c r="A28" i="9"/>
  <c r="A28" i="7"/>
  <c r="A25" i="9"/>
  <c r="A25" i="7"/>
  <c r="A26" i="7"/>
  <c r="A26" i="9"/>
  <c r="K27" i="4"/>
  <c r="K28" i="4"/>
  <c r="A30" i="4"/>
  <c r="K30" i="4" s="1"/>
  <c r="A31" i="4"/>
  <c r="K31" i="4"/>
  <c r="A30" i="1" l="1"/>
  <c r="A30" i="7" s="1"/>
  <c r="A27" i="7"/>
  <c r="F27" i="7" s="1"/>
  <c r="A31" i="1"/>
  <c r="A31" i="7" s="1"/>
  <c r="J28" i="7"/>
  <c r="B28" i="7"/>
  <c r="F28" i="7"/>
  <c r="B28" i="9"/>
  <c r="F28" i="9"/>
  <c r="J28" i="9"/>
  <c r="F25" i="9"/>
  <c r="B25" i="9"/>
  <c r="J25" i="9"/>
  <c r="F26" i="9"/>
  <c r="J26" i="9"/>
  <c r="B26" i="9"/>
  <c r="F26" i="7"/>
  <c r="J26" i="7"/>
  <c r="B26" i="7"/>
  <c r="B25" i="7"/>
  <c r="F25" i="7"/>
  <c r="J25" i="7"/>
  <c r="F27" i="9"/>
  <c r="B27" i="9"/>
  <c r="J27" i="9"/>
  <c r="A32" i="4"/>
  <c r="A29" i="4"/>
  <c r="K32" i="4"/>
  <c r="K29" i="4"/>
  <c r="A32" i="1" l="1"/>
  <c r="A32" i="7" s="1"/>
  <c r="F32" i="7" s="1"/>
  <c r="A29" i="1"/>
  <c r="A31" i="9"/>
  <c r="B31" i="9" s="1"/>
  <c r="J27" i="7"/>
  <c r="B27" i="7"/>
  <c r="A30" i="9"/>
  <c r="F30" i="9" s="1"/>
  <c r="B31" i="7"/>
  <c r="J31" i="7"/>
  <c r="F31" i="7"/>
  <c r="F30" i="7"/>
  <c r="J30" i="7"/>
  <c r="B30" i="7"/>
  <c r="B32" i="7" l="1"/>
  <c r="J32" i="7"/>
  <c r="A32" i="9"/>
  <c r="J32" i="9" s="1"/>
  <c r="B32" i="9"/>
  <c r="F32" i="9"/>
  <c r="A29" i="9"/>
  <c r="A29" i="7"/>
  <c r="J31" i="9"/>
  <c r="F31" i="9"/>
  <c r="B30" i="9"/>
  <c r="J30" i="9"/>
  <c r="B29" i="9" l="1"/>
  <c r="J29" i="9"/>
  <c r="F29" i="9"/>
  <c r="B29" i="7"/>
  <c r="F29" i="7"/>
  <c r="J29" i="7"/>
  <c r="D21" i="2" l="1"/>
  <c r="E70" i="1"/>
  <c r="D67" i="1"/>
  <c r="B72" i="1"/>
  <c r="E133" i="1"/>
  <c r="D11" i="1"/>
  <c r="D79" i="1"/>
  <c r="D68" i="1"/>
  <c r="C89" i="1"/>
  <c r="E78" i="1"/>
  <c r="D129" i="1"/>
  <c r="F24" i="1"/>
  <c r="D51" i="1"/>
  <c r="E46" i="1"/>
  <c r="F5" i="1"/>
  <c r="F40" i="1"/>
  <c r="C136" i="1"/>
  <c r="E135" i="1"/>
  <c r="G126" i="1"/>
  <c r="F101" i="1"/>
  <c r="B132" i="1"/>
  <c r="B78" i="1"/>
  <c r="G84" i="1"/>
  <c r="D77" i="1"/>
  <c r="D121" i="1"/>
  <c r="F53" i="1"/>
  <c r="B38" i="1"/>
  <c r="F42" i="1"/>
  <c r="B130" i="1"/>
  <c r="C83" i="1"/>
  <c r="G130" i="1"/>
  <c r="E73" i="1"/>
  <c r="B117" i="1"/>
  <c r="B105" i="1"/>
  <c r="B115" i="1"/>
  <c r="F78" i="1"/>
  <c r="G98" i="1"/>
  <c r="G103" i="1"/>
  <c r="G105" i="1"/>
  <c r="B18" i="1"/>
  <c r="E68" i="1"/>
  <c r="D78" i="1"/>
  <c r="G29" i="1"/>
  <c r="D76" i="1"/>
  <c r="C35" i="1"/>
  <c r="G33" i="1"/>
  <c r="D56" i="1"/>
  <c r="D10" i="1"/>
  <c r="B122" i="1"/>
  <c r="C27" i="1"/>
  <c r="F49" i="1"/>
  <c r="B125" i="1"/>
  <c r="F126" i="1"/>
  <c r="B45" i="1"/>
  <c r="C105" i="1"/>
  <c r="C50" i="1"/>
  <c r="F55" i="1"/>
  <c r="G97" i="1"/>
  <c r="B75" i="1"/>
  <c r="F36" i="1"/>
  <c r="E15" i="1"/>
  <c r="C61" i="1"/>
  <c r="C91" i="1"/>
  <c r="G116" i="1"/>
  <c r="F99" i="1"/>
  <c r="B29" i="1"/>
  <c r="E132" i="1"/>
  <c r="F68" i="1"/>
  <c r="F105" i="1"/>
  <c r="E13" i="1"/>
  <c r="B106" i="1"/>
  <c r="B43" i="1"/>
  <c r="D125" i="1"/>
  <c r="B37" i="1"/>
  <c r="F13" i="1"/>
  <c r="C74" i="1"/>
  <c r="D90" i="1"/>
  <c r="C92" i="1"/>
  <c r="G75" i="1"/>
  <c r="E7" i="1"/>
  <c r="E129" i="1"/>
  <c r="G90" i="1"/>
  <c r="C54" i="1"/>
  <c r="C26" i="1"/>
  <c r="C129" i="1"/>
  <c r="C45" i="1"/>
  <c r="G11" i="1"/>
  <c r="D58" i="1"/>
  <c r="C123" i="1"/>
  <c r="B31" i="1"/>
  <c r="E125" i="1"/>
  <c r="D109" i="1"/>
  <c r="C21" i="1"/>
  <c r="B92" i="1"/>
  <c r="G42" i="1"/>
  <c r="E109" i="1"/>
  <c r="F75" i="1"/>
  <c r="E48" i="1"/>
  <c r="E126" i="1"/>
  <c r="G5" i="1"/>
  <c r="F134" i="1"/>
  <c r="E57" i="1"/>
  <c r="D83" i="1"/>
  <c r="C39" i="1"/>
  <c r="C12" i="1"/>
  <c r="F8" i="1"/>
  <c r="B25" i="1"/>
  <c r="F14" i="1"/>
  <c r="B137" i="1"/>
  <c r="D18" i="1"/>
  <c r="C86" i="1"/>
  <c r="G50" i="1"/>
  <c r="B58" i="1"/>
  <c r="C49" i="1"/>
  <c r="B19" i="1"/>
  <c r="F65" i="1"/>
  <c r="G27" i="1"/>
  <c r="D31" i="1"/>
  <c r="B123" i="1"/>
  <c r="B54" i="1"/>
  <c r="F121" i="1"/>
  <c r="C67" i="1"/>
  <c r="D128" i="1"/>
  <c r="B113" i="1"/>
  <c r="G134" i="1"/>
  <c r="B51" i="1"/>
  <c r="D28" i="1"/>
  <c r="E131" i="1"/>
  <c r="D71" i="1"/>
  <c r="G83" i="1"/>
  <c r="G129" i="1"/>
  <c r="B40" i="1"/>
  <c r="G36" i="1"/>
  <c r="F138" i="1"/>
  <c r="E11" i="1"/>
  <c r="B44" i="1"/>
  <c r="C43" i="1"/>
  <c r="C96" i="1"/>
  <c r="B79" i="1"/>
  <c r="F108" i="1"/>
  <c r="B49" i="1"/>
  <c r="B74" i="1"/>
  <c r="D117" i="1"/>
  <c r="G109" i="1"/>
  <c r="D119" i="1"/>
  <c r="D47" i="1"/>
  <c r="F59" i="1"/>
  <c r="F41" i="1"/>
  <c r="G20" i="1"/>
  <c r="B102" i="1"/>
  <c r="E51" i="1"/>
  <c r="D21" i="1"/>
  <c r="G21" i="1"/>
  <c r="G108" i="1"/>
  <c r="E113" i="1"/>
  <c r="B110" i="1"/>
  <c r="D130" i="1"/>
  <c r="F125" i="1"/>
  <c r="D54" i="1"/>
  <c r="B32" i="1"/>
  <c r="G52" i="1"/>
  <c r="C135" i="1"/>
  <c r="C99" i="1"/>
  <c r="G24" i="1"/>
  <c r="E88" i="1"/>
  <c r="D52" i="1"/>
  <c r="E87" i="1"/>
  <c r="E118" i="1"/>
  <c r="B69" i="1"/>
  <c r="B30" i="1"/>
  <c r="C133" i="1"/>
  <c r="G102" i="1"/>
  <c r="C46" i="1"/>
  <c r="B73" i="1"/>
  <c r="G96" i="1"/>
  <c r="D15" i="1"/>
  <c r="E93" i="1"/>
  <c r="E84" i="1"/>
  <c r="B42" i="1"/>
  <c r="G76" i="1"/>
  <c r="E23" i="1"/>
  <c r="F72" i="1"/>
  <c r="B95" i="1"/>
  <c r="D124" i="1"/>
  <c r="C116" i="1"/>
  <c r="B138" i="1"/>
  <c r="D102" i="1"/>
  <c r="D115" i="1"/>
  <c r="D43" i="1"/>
  <c r="D133" i="1"/>
  <c r="E24" i="1"/>
  <c r="E99" i="1"/>
  <c r="G65" i="1"/>
  <c r="F131" i="1"/>
  <c r="E25" i="1"/>
  <c r="B23" i="1"/>
  <c r="D13" i="1"/>
  <c r="G55" i="1"/>
  <c r="C40" i="1"/>
  <c r="C41" i="1"/>
  <c r="F23" i="1"/>
  <c r="G13" i="1"/>
  <c r="C100" i="1"/>
  <c r="D104" i="1"/>
  <c r="D114" i="1"/>
  <c r="C126" i="1"/>
  <c r="D95" i="1"/>
  <c r="F27" i="1"/>
  <c r="F113" i="1"/>
  <c r="F19" i="1"/>
  <c r="C134" i="1"/>
  <c r="B36" i="1"/>
  <c r="D55" i="1"/>
  <c r="E136" i="1"/>
  <c r="E44" i="1"/>
  <c r="F71" i="1"/>
  <c r="B128" i="1"/>
  <c r="D27" i="1"/>
  <c r="D41" i="1"/>
  <c r="C125" i="1"/>
  <c r="F114" i="1"/>
  <c r="G7" i="1"/>
  <c r="E121" i="1"/>
  <c r="B17" i="1"/>
  <c r="C29" i="1"/>
  <c r="E61" i="1"/>
  <c r="F84" i="1"/>
  <c r="E107" i="1"/>
  <c r="B90" i="1"/>
  <c r="F57" i="1"/>
  <c r="F130" i="1"/>
  <c r="E18" i="1"/>
  <c r="B135" i="1"/>
  <c r="B14" i="1"/>
  <c r="B34" i="1"/>
  <c r="B80" i="1"/>
  <c r="F9" i="1"/>
  <c r="B133" i="1"/>
  <c r="E33" i="1"/>
  <c r="C90" i="1"/>
  <c r="G17" i="1"/>
  <c r="D45" i="1"/>
  <c r="E80" i="1"/>
  <c r="E81" i="1"/>
  <c r="G136" i="1"/>
  <c r="G94" i="1"/>
  <c r="C51" i="1"/>
  <c r="B52" i="1"/>
  <c r="B81" i="1"/>
  <c r="E38" i="1"/>
  <c r="F66" i="1"/>
  <c r="D29" i="1"/>
  <c r="E90" i="1"/>
  <c r="G104" i="1"/>
  <c r="E124" i="1"/>
  <c r="G48" i="1"/>
  <c r="G79" i="1"/>
  <c r="E92" i="1"/>
  <c r="D88" i="1"/>
  <c r="D64" i="1"/>
  <c r="D20" i="1"/>
  <c r="C82" i="1"/>
  <c r="B88" i="1"/>
  <c r="F74" i="1"/>
  <c r="B116" i="1"/>
  <c r="G86" i="1"/>
  <c r="B111" i="1"/>
  <c r="E34" i="1"/>
  <c r="G111" i="1"/>
  <c r="C137" i="1"/>
  <c r="E72" i="1"/>
  <c r="D89" i="1"/>
  <c r="B33" i="1"/>
  <c r="E35" i="1"/>
  <c r="D110" i="1"/>
  <c r="G128" i="1"/>
  <c r="F56" i="1"/>
  <c r="G135" i="1"/>
  <c r="F18" i="1"/>
  <c r="F127" i="1"/>
  <c r="F6" i="1"/>
  <c r="B82" i="1"/>
  <c r="C13" i="1"/>
  <c r="D14" i="1"/>
  <c r="D25" i="1"/>
  <c r="E91" i="1"/>
  <c r="G56" i="1"/>
  <c r="F103" i="1"/>
  <c r="C59" i="1"/>
  <c r="E43" i="1"/>
  <c r="G93" i="1"/>
  <c r="C108" i="1"/>
  <c r="E111" i="1"/>
  <c r="D62" i="1"/>
  <c r="F137" i="1"/>
  <c r="G60" i="1"/>
  <c r="F73" i="1"/>
  <c r="G12" i="1"/>
  <c r="F60" i="1"/>
  <c r="D70" i="1"/>
  <c r="C55" i="1"/>
  <c r="E128" i="1"/>
  <c r="B124" i="1"/>
  <c r="B127" i="1"/>
  <c r="E67" i="1"/>
  <c r="E105" i="1"/>
  <c r="C109" i="1"/>
  <c r="D138" i="1"/>
  <c r="E27" i="1"/>
  <c r="E75" i="1"/>
  <c r="G88" i="1"/>
  <c r="E69" i="1"/>
  <c r="D135" i="1"/>
  <c r="C138" i="1"/>
  <c r="C62" i="1"/>
  <c r="D16" i="1"/>
  <c r="E117" i="1"/>
  <c r="C44" i="1"/>
  <c r="B20" i="1"/>
  <c r="F102" i="1"/>
  <c r="D93" i="1"/>
  <c r="F89" i="1"/>
  <c r="G74" i="1"/>
  <c r="B121" i="1"/>
  <c r="B64" i="1"/>
  <c r="F37" i="1"/>
  <c r="B56" i="1"/>
  <c r="D35" i="1"/>
  <c r="D60" i="1"/>
  <c r="G15" i="1"/>
  <c r="B77" i="1"/>
  <c r="C130" i="1"/>
  <c r="G137" i="1"/>
  <c r="C10" i="1"/>
  <c r="D100" i="1"/>
  <c r="G81" i="1"/>
  <c r="E98" i="1"/>
  <c r="F132" i="1"/>
  <c r="B47" i="1"/>
  <c r="B63" i="1"/>
  <c r="F98" i="1"/>
  <c r="C22" i="1"/>
  <c r="B118" i="1"/>
  <c r="D40" i="1"/>
  <c r="F104" i="1"/>
  <c r="G114" i="1"/>
  <c r="G132" i="1"/>
  <c r="F11" i="1"/>
  <c r="D46" i="1"/>
  <c r="C48" i="1"/>
  <c r="E96" i="1"/>
  <c r="G34" i="1"/>
  <c r="C71" i="1"/>
  <c r="E12" i="1"/>
  <c r="G22" i="1"/>
  <c r="B99" i="1"/>
  <c r="G18" i="1"/>
  <c r="F117" i="1"/>
  <c r="E36" i="1"/>
  <c r="G71" i="1"/>
  <c r="B94" i="1"/>
  <c r="G67" i="1"/>
  <c r="G64" i="1"/>
  <c r="F22" i="1"/>
  <c r="F15" i="1"/>
  <c r="D84" i="1"/>
  <c r="C32" i="1"/>
  <c r="C52" i="1"/>
  <c r="E123" i="1"/>
  <c r="E39" i="1"/>
  <c r="B55" i="1"/>
  <c r="D99" i="1"/>
  <c r="G41" i="1"/>
  <c r="D9" i="1"/>
  <c r="B87" i="1"/>
  <c r="C79" i="1"/>
  <c r="D113" i="1"/>
  <c r="D22" i="1"/>
  <c r="C117" i="1"/>
  <c r="G115" i="1"/>
  <c r="D94" i="1"/>
  <c r="F10" i="1"/>
  <c r="G124" i="1"/>
  <c r="B53" i="1"/>
  <c r="E45" i="1"/>
  <c r="C19" i="1"/>
  <c r="F80" i="1"/>
  <c r="C72" i="1"/>
  <c r="B8" i="1"/>
  <c r="G25" i="1"/>
  <c r="C31" i="1"/>
  <c r="G26" i="1"/>
  <c r="E28" i="1"/>
  <c r="E138" i="1"/>
  <c r="B28" i="1"/>
  <c r="F7" i="1"/>
  <c r="G47" i="1"/>
  <c r="F38" i="1"/>
  <c r="D63" i="1"/>
  <c r="C68" i="1"/>
  <c r="B65" i="1"/>
  <c r="C95" i="1"/>
  <c r="G133" i="1"/>
  <c r="G77" i="1"/>
  <c r="G125" i="1"/>
  <c r="G37" i="1"/>
  <c r="E79" i="1"/>
  <c r="F28" i="1"/>
  <c r="B114" i="1"/>
  <c r="D86" i="1"/>
  <c r="B83" i="1"/>
  <c r="C56" i="1"/>
  <c r="C115" i="1"/>
  <c r="D7" i="1"/>
  <c r="E95" i="1"/>
  <c r="B107" i="1"/>
  <c r="D38" i="1"/>
  <c r="F133" i="1"/>
  <c r="B41" i="1"/>
  <c r="C118" i="1"/>
  <c r="E64" i="1"/>
  <c r="G49" i="1"/>
  <c r="F88" i="1"/>
  <c r="G14" i="1"/>
  <c r="B26" i="1"/>
  <c r="C20" i="1"/>
  <c r="B101" i="1"/>
  <c r="E54" i="1"/>
  <c r="D69" i="1"/>
  <c r="F61" i="1"/>
  <c r="E110" i="1"/>
  <c r="D82" i="1"/>
  <c r="C75" i="1"/>
  <c r="B48" i="1"/>
  <c r="G138" i="1"/>
  <c r="C113" i="1"/>
  <c r="F119" i="1"/>
  <c r="E30" i="1"/>
  <c r="G61" i="1"/>
  <c r="C132" i="1"/>
  <c r="F17" i="1"/>
  <c r="F16" i="1"/>
  <c r="E122" i="1"/>
  <c r="G127" i="1"/>
  <c r="G110" i="1"/>
  <c r="G62" i="1"/>
  <c r="F93" i="1"/>
  <c r="D134" i="1"/>
  <c r="F91" i="1"/>
  <c r="G99" i="1"/>
  <c r="B66" i="1"/>
  <c r="B68" i="1"/>
  <c r="D120" i="1"/>
  <c r="G53" i="1"/>
  <c r="G39" i="1"/>
  <c r="D97" i="1"/>
  <c r="E53" i="1"/>
  <c r="G107" i="1"/>
  <c r="G112" i="1"/>
  <c r="E119" i="1"/>
  <c r="E56" i="1"/>
  <c r="F47" i="1"/>
  <c r="D80" i="1"/>
  <c r="D30" i="1"/>
  <c r="F115" i="1"/>
  <c r="E108" i="1"/>
  <c r="C80" i="1"/>
  <c r="E32" i="1"/>
  <c r="F45" i="1"/>
  <c r="G118" i="1"/>
  <c r="G40" i="1"/>
  <c r="B108" i="1"/>
  <c r="C15" i="1"/>
  <c r="F120" i="1"/>
  <c r="C34" i="1"/>
  <c r="C36" i="1"/>
  <c r="B76" i="1"/>
  <c r="B22" i="1"/>
  <c r="D96" i="1"/>
  <c r="G44" i="1"/>
  <c r="B57" i="1"/>
  <c r="G63" i="1"/>
  <c r="C110" i="1"/>
  <c r="D81" i="1"/>
  <c r="D12" i="1"/>
  <c r="G59" i="1"/>
  <c r="B98" i="1"/>
  <c r="C107" i="1"/>
  <c r="F118" i="1"/>
  <c r="D116" i="1"/>
  <c r="F95" i="1"/>
  <c r="C94" i="1"/>
  <c r="F46" i="1"/>
  <c r="F135" i="1"/>
  <c r="B97" i="1"/>
  <c r="C119" i="1"/>
  <c r="C57" i="1"/>
  <c r="B109" i="1"/>
  <c r="E85" i="1"/>
  <c r="E66" i="1"/>
  <c r="B96" i="1"/>
  <c r="D126" i="1"/>
  <c r="F29" i="1"/>
  <c r="E42" i="1"/>
  <c r="F76" i="1"/>
  <c r="G16" i="1"/>
  <c r="C102" i="1"/>
  <c r="F109" i="1"/>
  <c r="E82" i="1"/>
  <c r="E97" i="1"/>
  <c r="D17" i="1"/>
  <c r="B136" i="1"/>
  <c r="F64" i="1"/>
  <c r="G30" i="1"/>
  <c r="G89" i="1"/>
  <c r="C37" i="1"/>
  <c r="B62" i="1"/>
  <c r="C73" i="1"/>
  <c r="G113" i="1"/>
  <c r="B134" i="1"/>
  <c r="G38" i="1"/>
  <c r="C128" i="1"/>
  <c r="D92" i="1"/>
  <c r="G28" i="1"/>
  <c r="D59" i="1"/>
  <c r="F33" i="1"/>
  <c r="F63" i="1"/>
  <c r="F100" i="1"/>
  <c r="G31" i="1"/>
  <c r="D72" i="1"/>
  <c r="E21" i="1"/>
  <c r="F26" i="1"/>
  <c r="F112" i="1"/>
  <c r="F82" i="1"/>
  <c r="B7" i="1"/>
  <c r="C16" i="1"/>
  <c r="F79" i="1"/>
  <c r="F69" i="1"/>
  <c r="D136" i="1"/>
  <c r="C70" i="1"/>
  <c r="F85" i="1"/>
  <c r="C81" i="1"/>
  <c r="D36" i="1"/>
  <c r="D103" i="1"/>
  <c r="F30" i="1"/>
  <c r="D39" i="1"/>
  <c r="C38" i="1"/>
  <c r="E29" i="1"/>
  <c r="C84" i="1"/>
  <c r="C63" i="1"/>
  <c r="E60" i="1"/>
  <c r="D26" i="1"/>
  <c r="G57" i="1"/>
  <c r="G101" i="1"/>
  <c r="E112" i="1"/>
  <c r="D34" i="1"/>
  <c r="G46" i="1"/>
  <c r="G58" i="1"/>
  <c r="C66" i="1"/>
  <c r="G120" i="1"/>
  <c r="C30" i="1"/>
  <c r="E22" i="1"/>
  <c r="C18" i="1"/>
  <c r="F97" i="1"/>
  <c r="B9" i="1"/>
  <c r="G85" i="1"/>
  <c r="D61" i="1"/>
  <c r="B15" i="1"/>
  <c r="D112" i="1"/>
  <c r="D75" i="1"/>
  <c r="D106" i="1"/>
  <c r="G35" i="1"/>
  <c r="D111" i="1"/>
  <c r="F48" i="1"/>
  <c r="B21" i="1"/>
  <c r="C112" i="1"/>
  <c r="E31" i="1"/>
  <c r="G82" i="1"/>
  <c r="G119" i="1"/>
  <c r="D91" i="1"/>
  <c r="D74" i="1"/>
  <c r="G117" i="1"/>
  <c r="C103" i="1"/>
  <c r="C121" i="1"/>
  <c r="C97" i="1"/>
  <c r="F34" i="1"/>
  <c r="D49" i="1"/>
  <c r="B112" i="1"/>
  <c r="E10" i="1"/>
  <c r="C101" i="1"/>
  <c r="B13" i="1"/>
  <c r="F39" i="1"/>
  <c r="C8" i="1"/>
  <c r="B50" i="1"/>
  <c r="B60" i="1"/>
  <c r="E115" i="1"/>
  <c r="G122" i="1"/>
  <c r="B103" i="1"/>
  <c r="D123" i="1"/>
  <c r="E9" i="1"/>
  <c r="F35" i="1"/>
  <c r="D107" i="1"/>
  <c r="B67" i="1"/>
  <c r="C69" i="1"/>
  <c r="G66" i="1"/>
  <c r="C64" i="1"/>
  <c r="E114" i="1"/>
  <c r="E101" i="1"/>
  <c r="G73" i="1"/>
  <c r="F110" i="1"/>
  <c r="G72" i="1"/>
  <c r="E50" i="1"/>
  <c r="G19" i="1"/>
  <c r="E16" i="1"/>
  <c r="D105" i="1"/>
  <c r="D73" i="1"/>
  <c r="E59" i="1"/>
  <c r="D57" i="1"/>
  <c r="C93" i="1"/>
  <c r="D87" i="1"/>
  <c r="B59" i="1"/>
  <c r="F52" i="1"/>
  <c r="C24" i="1"/>
  <c r="B93" i="1"/>
  <c r="G9" i="1"/>
  <c r="E63" i="1"/>
  <c r="D66" i="1"/>
  <c r="F129" i="1"/>
  <c r="B85" i="1"/>
  <c r="F44" i="1"/>
  <c r="F54" i="1"/>
  <c r="D118" i="1"/>
  <c r="F107" i="1"/>
  <c r="F86" i="1"/>
  <c r="F81" i="1"/>
  <c r="D19" i="1"/>
  <c r="B61" i="1"/>
  <c r="F96" i="1"/>
  <c r="B89" i="1"/>
  <c r="B86" i="1"/>
  <c r="E104" i="1"/>
  <c r="F83" i="1"/>
  <c r="F62" i="1"/>
  <c r="C131" i="1"/>
  <c r="E47" i="1"/>
  <c r="D137" i="1"/>
  <c r="E40" i="1"/>
  <c r="C85" i="1"/>
  <c r="D53" i="1"/>
  <c r="G91" i="1"/>
  <c r="C76" i="1"/>
  <c r="C47" i="1"/>
  <c r="F25" i="1"/>
  <c r="E71" i="1"/>
  <c r="E127" i="1"/>
  <c r="C58" i="1"/>
  <c r="D24" i="1"/>
  <c r="F92" i="1"/>
  <c r="C33" i="1"/>
  <c r="D131" i="1"/>
  <c r="C114" i="1"/>
  <c r="G100" i="1"/>
  <c r="E74" i="1"/>
  <c r="E116" i="1"/>
  <c r="B84" i="1"/>
  <c r="F58" i="1"/>
  <c r="G6" i="1"/>
  <c r="F31" i="1"/>
  <c r="F122" i="1"/>
  <c r="D37" i="1"/>
  <c r="G121" i="1"/>
  <c r="B27" i="1"/>
  <c r="E58" i="1"/>
  <c r="E94" i="1"/>
  <c r="E100" i="1"/>
  <c r="F116" i="1"/>
  <c r="D98" i="1"/>
  <c r="E76" i="1"/>
  <c r="E37" i="1"/>
  <c r="G69" i="1"/>
  <c r="D85" i="1"/>
  <c r="D23" i="1"/>
  <c r="F50" i="1"/>
  <c r="G10" i="1"/>
  <c r="E62" i="1"/>
  <c r="G23" i="1"/>
  <c r="C60" i="1"/>
  <c r="F43" i="1"/>
  <c r="E130" i="1"/>
  <c r="E102" i="1"/>
  <c r="B11" i="1"/>
  <c r="D101" i="1"/>
  <c r="C120" i="1"/>
  <c r="B71" i="1"/>
  <c r="B70" i="1"/>
  <c r="F20" i="1"/>
  <c r="G87" i="1"/>
  <c r="E55" i="1"/>
  <c r="D132" i="1"/>
  <c r="E41" i="1"/>
  <c r="C9" i="1"/>
  <c r="C14" i="1"/>
  <c r="B24" i="1"/>
  <c r="C42" i="1"/>
  <c r="D122" i="1"/>
  <c r="E83" i="1"/>
  <c r="C124" i="1"/>
  <c r="F87" i="1"/>
  <c r="F70" i="1"/>
  <c r="F128" i="1"/>
  <c r="B100" i="1"/>
  <c r="E137" i="1"/>
  <c r="C53" i="1"/>
  <c r="B119" i="1"/>
  <c r="B91" i="1"/>
  <c r="F124" i="1"/>
  <c r="C65" i="1"/>
  <c r="B120" i="1"/>
  <c r="G54" i="1"/>
  <c r="C127" i="1"/>
  <c r="C77" i="1"/>
  <c r="D108" i="1"/>
  <c r="B129" i="1"/>
  <c r="F90" i="1"/>
  <c r="C28" i="1"/>
  <c r="E77" i="1"/>
  <c r="B35" i="1"/>
  <c r="F123" i="1"/>
  <c r="B104" i="1"/>
  <c r="C111" i="1"/>
  <c r="D65" i="1"/>
  <c r="G70" i="1"/>
  <c r="F106" i="1"/>
  <c r="E89" i="1"/>
  <c r="C88" i="1"/>
  <c r="G92" i="1"/>
  <c r="D127" i="1"/>
  <c r="G68" i="1"/>
  <c r="D44" i="1"/>
  <c r="F136" i="1"/>
  <c r="G45" i="1"/>
  <c r="F21" i="1"/>
  <c r="E52" i="1"/>
  <c r="C7" i="1"/>
  <c r="G131" i="1"/>
  <c r="G8" i="1"/>
  <c r="F51" i="1"/>
  <c r="F111" i="1"/>
  <c r="E86" i="1"/>
  <c r="D50" i="1"/>
  <c r="C17" i="1"/>
  <c r="G95" i="1"/>
  <c r="G80" i="1"/>
  <c r="B12" i="1"/>
  <c r="E134" i="1"/>
  <c r="C106" i="1"/>
  <c r="E20" i="1"/>
  <c r="C78" i="1"/>
  <c r="G78" i="1"/>
  <c r="G51" i="1"/>
  <c r="B131" i="1"/>
  <c r="D33" i="1"/>
  <c r="F94" i="1"/>
  <c r="C87" i="1"/>
  <c r="E14" i="1"/>
  <c r="C104" i="1"/>
  <c r="E17" i="1"/>
  <c r="B46" i="1"/>
  <c r="F67" i="1"/>
  <c r="E49" i="1"/>
  <c r="E65" i="1"/>
  <c r="F32" i="1"/>
  <c r="G123" i="1"/>
  <c r="E120" i="1"/>
  <c r="D48" i="1"/>
  <c r="E8" i="1"/>
  <c r="F77" i="1"/>
  <c r="G106" i="1"/>
  <c r="G32" i="1"/>
  <c r="C25" i="1"/>
  <c r="B10" i="1"/>
  <c r="D32" i="1"/>
  <c r="B39" i="1"/>
  <c r="E103" i="1"/>
  <c r="C122" i="1"/>
  <c r="B16" i="1"/>
  <c r="E106" i="1"/>
  <c r="E19" i="1"/>
  <c r="G43" i="1"/>
  <c r="D42" i="1"/>
  <c r="E26" i="1"/>
  <c r="B126" i="1"/>
  <c r="F12" i="1"/>
  <c r="C98" i="1"/>
  <c r="D8" i="1"/>
  <c r="C23" i="1"/>
  <c r="C11" i="1"/>
  <c r="G11" i="7" l="1"/>
  <c r="H11" i="9"/>
  <c r="J11" i="1"/>
  <c r="H11" i="7"/>
  <c r="G11" i="9"/>
  <c r="G23" i="7"/>
  <c r="J23" i="1"/>
  <c r="H23" i="7"/>
  <c r="H23" i="9"/>
  <c r="G23" i="9"/>
  <c r="L8" i="9"/>
  <c r="K8" i="1"/>
  <c r="K8" i="7"/>
  <c r="L8" i="7"/>
  <c r="K8" i="9"/>
  <c r="H98" i="7"/>
  <c r="J98" i="1"/>
  <c r="G98" i="9"/>
  <c r="H98" i="9"/>
  <c r="G98" i="7"/>
  <c r="T12" i="9"/>
  <c r="S12" i="7"/>
  <c r="M12" i="1"/>
  <c r="T12" i="7"/>
  <c r="S12" i="9"/>
  <c r="D126" i="7"/>
  <c r="I126" i="1"/>
  <c r="C126" i="7"/>
  <c r="C126" i="9"/>
  <c r="D126" i="9"/>
  <c r="O26" i="7"/>
  <c r="P26" i="9"/>
  <c r="P26" i="7"/>
  <c r="O26" i="9"/>
  <c r="L26" i="1"/>
  <c r="K42" i="1"/>
  <c r="L42" i="7"/>
  <c r="K42" i="7"/>
  <c r="K42" i="9"/>
  <c r="L42" i="9"/>
  <c r="W43" i="9"/>
  <c r="X43" i="7"/>
  <c r="N43" i="1"/>
  <c r="W43" i="7"/>
  <c r="X43" i="9"/>
  <c r="P19" i="9"/>
  <c r="L19" i="1"/>
  <c r="P19" i="7"/>
  <c r="O19" i="7"/>
  <c r="O19" i="9"/>
  <c r="O106" i="7"/>
  <c r="P106" i="9"/>
  <c r="L106" i="1"/>
  <c r="P106" i="7"/>
  <c r="O106" i="9"/>
  <c r="I16" i="1"/>
  <c r="C16" i="7"/>
  <c r="D16" i="9"/>
  <c r="C16" i="9"/>
  <c r="D16" i="7"/>
  <c r="G122" i="7"/>
  <c r="G122" i="9"/>
  <c r="H122" i="9"/>
  <c r="H122" i="7"/>
  <c r="J122" i="1"/>
  <c r="P103" i="9"/>
  <c r="O103" i="9"/>
  <c r="P103" i="7"/>
  <c r="O103" i="7"/>
  <c r="L103" i="1"/>
  <c r="D39" i="9"/>
  <c r="D39" i="7"/>
  <c r="I39" i="1"/>
  <c r="C39" i="9"/>
  <c r="C39" i="7"/>
  <c r="K32" i="7"/>
  <c r="K32" i="9"/>
  <c r="K32" i="1"/>
  <c r="L32" i="9"/>
  <c r="L32" i="7"/>
  <c r="C10" i="7"/>
  <c r="D10" i="7"/>
  <c r="I10" i="1"/>
  <c r="C10" i="9"/>
  <c r="D10" i="9"/>
  <c r="J25" i="1"/>
  <c r="H25" i="9"/>
  <c r="G25" i="9"/>
  <c r="G25" i="7"/>
  <c r="H25" i="7"/>
  <c r="W32" i="7"/>
  <c r="W32" i="9"/>
  <c r="N32" i="1"/>
  <c r="X32" i="9"/>
  <c r="X32" i="7"/>
  <c r="N106" i="1"/>
  <c r="W106" i="9"/>
  <c r="X106" i="7"/>
  <c r="W106" i="7"/>
  <c r="X106" i="9"/>
  <c r="S77" i="9"/>
  <c r="T77" i="7"/>
  <c r="M77" i="1"/>
  <c r="T77" i="9"/>
  <c r="S77" i="7"/>
  <c r="P8" i="9"/>
  <c r="O8" i="7"/>
  <c r="P8" i="7"/>
  <c r="L8" i="1"/>
  <c r="O8" i="9"/>
  <c r="K48" i="9"/>
  <c r="K48" i="1"/>
  <c r="L48" i="7"/>
  <c r="L48" i="9"/>
  <c r="K48" i="7"/>
  <c r="L120" i="1"/>
  <c r="P120" i="9"/>
  <c r="O120" i="7"/>
  <c r="P120" i="7"/>
  <c r="O120" i="9"/>
  <c r="W123" i="9"/>
  <c r="W123" i="7"/>
  <c r="N123" i="1"/>
  <c r="X123" i="9"/>
  <c r="X123" i="7"/>
  <c r="S32" i="9"/>
  <c r="S32" i="7"/>
  <c r="T32" i="7"/>
  <c r="T32" i="9"/>
  <c r="M32" i="1"/>
  <c r="O65" i="9"/>
  <c r="O65" i="7"/>
  <c r="P65" i="9"/>
  <c r="L65" i="1"/>
  <c r="P65" i="7"/>
  <c r="O49" i="7"/>
  <c r="P49" i="7"/>
  <c r="P49" i="9"/>
  <c r="O49" i="9"/>
  <c r="L49" i="1"/>
  <c r="T67" i="7"/>
  <c r="M67" i="1"/>
  <c r="S67" i="9"/>
  <c r="T67" i="9"/>
  <c r="S67" i="7"/>
  <c r="C46" i="9"/>
  <c r="D46" i="7"/>
  <c r="C46" i="7"/>
  <c r="D46" i="9"/>
  <c r="I46" i="1"/>
  <c r="P17" i="9"/>
  <c r="P17" i="7"/>
  <c r="O17" i="9"/>
  <c r="O17" i="7"/>
  <c r="L17" i="1"/>
  <c r="H104" i="7"/>
  <c r="G104" i="7"/>
  <c r="J104" i="1"/>
  <c r="G104" i="9"/>
  <c r="H104" i="9"/>
  <c r="P14" i="9"/>
  <c r="L14" i="1"/>
  <c r="P14" i="7"/>
  <c r="O14" i="9"/>
  <c r="O14" i="7"/>
  <c r="G87" i="7"/>
  <c r="H87" i="9"/>
  <c r="H87" i="7"/>
  <c r="J87" i="1"/>
  <c r="G87" i="9"/>
  <c r="T94" i="7"/>
  <c r="M94" i="1"/>
  <c r="S94" i="9"/>
  <c r="S94" i="7"/>
  <c r="T94" i="9"/>
  <c r="K33" i="9"/>
  <c r="L33" i="7"/>
  <c r="L33" i="9"/>
  <c r="K33" i="7"/>
  <c r="K33" i="1"/>
  <c r="I131" i="1"/>
  <c r="C131" i="9"/>
  <c r="C131" i="7"/>
  <c r="D131" i="7"/>
  <c r="D131" i="9"/>
  <c r="W51" i="7"/>
  <c r="N51" i="1"/>
  <c r="X51" i="7"/>
  <c r="X51" i="9"/>
  <c r="W51" i="9"/>
  <c r="N78" i="1"/>
  <c r="W78" i="9"/>
  <c r="W78" i="7"/>
  <c r="X78" i="7"/>
  <c r="X78" i="9"/>
  <c r="G78" i="7"/>
  <c r="H78" i="7"/>
  <c r="H78" i="9"/>
  <c r="J78" i="1"/>
  <c r="G78" i="9"/>
  <c r="O20" i="9"/>
  <c r="P20" i="7"/>
  <c r="L20" i="1"/>
  <c r="P20" i="9"/>
  <c r="O20" i="7"/>
  <c r="G106" i="7"/>
  <c r="H106" i="9"/>
  <c r="H106" i="7"/>
  <c r="G106" i="9"/>
  <c r="J106" i="1"/>
  <c r="L134" i="1"/>
  <c r="P134" i="7"/>
  <c r="P134" i="9"/>
  <c r="O134" i="9"/>
  <c r="O134" i="7"/>
  <c r="D12" i="9"/>
  <c r="D12" i="7"/>
  <c r="I12" i="1"/>
  <c r="C12" i="9"/>
  <c r="C12" i="7"/>
  <c r="W80" i="7"/>
  <c r="X80" i="9"/>
  <c r="X80" i="7"/>
  <c r="N80" i="1"/>
  <c r="W80" i="9"/>
  <c r="W95" i="9"/>
  <c r="N95" i="1"/>
  <c r="W95" i="7"/>
  <c r="X95" i="9"/>
  <c r="X95" i="7"/>
  <c r="G17" i="9"/>
  <c r="H17" i="9"/>
  <c r="H17" i="7"/>
  <c r="J17" i="1"/>
  <c r="G17" i="7"/>
  <c r="K50" i="1"/>
  <c r="K50" i="9"/>
  <c r="K50" i="7"/>
  <c r="L50" i="9"/>
  <c r="L50" i="7"/>
  <c r="O86" i="9"/>
  <c r="L86" i="1"/>
  <c r="P86" i="7"/>
  <c r="O86" i="7"/>
  <c r="P86" i="9"/>
  <c r="T111" i="7"/>
  <c r="M111" i="1"/>
  <c r="S111" i="9"/>
  <c r="T111" i="9"/>
  <c r="S111" i="7"/>
  <c r="M51" i="1"/>
  <c r="S51" i="9"/>
  <c r="T51" i="9"/>
  <c r="T51" i="7"/>
  <c r="S51" i="7"/>
  <c r="W8" i="9"/>
  <c r="X8" i="7"/>
  <c r="N8" i="1"/>
  <c r="W8" i="7"/>
  <c r="X8" i="9"/>
  <c r="W131" i="7"/>
  <c r="X131" i="9"/>
  <c r="N131" i="1"/>
  <c r="W131" i="9"/>
  <c r="X131" i="7"/>
  <c r="H7" i="9"/>
  <c r="H7" i="7"/>
  <c r="G7" i="7"/>
  <c r="J7" i="1"/>
  <c r="G7" i="9"/>
  <c r="L52" i="1"/>
  <c r="P52" i="7"/>
  <c r="O52" i="7"/>
  <c r="P52" i="9"/>
  <c r="O52" i="9"/>
  <c r="S21" i="9"/>
  <c r="T21" i="9"/>
  <c r="S21" i="7"/>
  <c r="M21" i="1"/>
  <c r="T21" i="7"/>
  <c r="X45" i="7"/>
  <c r="N45" i="1"/>
  <c r="W45" i="9"/>
  <c r="X45" i="9"/>
  <c r="W45" i="7"/>
  <c r="S136" i="7"/>
  <c r="T136" i="7"/>
  <c r="T136" i="9"/>
  <c r="M136" i="1"/>
  <c r="S136" i="9"/>
  <c r="L44" i="9"/>
  <c r="L44" i="7"/>
  <c r="K44" i="9"/>
  <c r="K44" i="1"/>
  <c r="K44" i="7"/>
  <c r="W68" i="9"/>
  <c r="W68" i="7"/>
  <c r="X68" i="9"/>
  <c r="X68" i="7"/>
  <c r="N68" i="1"/>
  <c r="L127" i="9"/>
  <c r="L127" i="7"/>
  <c r="K127" i="9"/>
  <c r="K127" i="1"/>
  <c r="K127" i="7"/>
  <c r="W92" i="7"/>
  <c r="W92" i="9"/>
  <c r="N92" i="1"/>
  <c r="X92" i="9"/>
  <c r="X92" i="7"/>
  <c r="H88" i="9"/>
  <c r="G88" i="9"/>
  <c r="G88" i="7"/>
  <c r="H88" i="7"/>
  <c r="J88" i="1"/>
  <c r="P89" i="7"/>
  <c r="P89" i="9"/>
  <c r="O89" i="7"/>
  <c r="L89" i="1"/>
  <c r="O89" i="9"/>
  <c r="S106" i="9"/>
  <c r="T106" i="9"/>
  <c r="S106" i="7"/>
  <c r="T106" i="7"/>
  <c r="M106" i="1"/>
  <c r="W70" i="7"/>
  <c r="W70" i="9"/>
  <c r="N70" i="1"/>
  <c r="X70" i="9"/>
  <c r="X70" i="7"/>
  <c r="K65" i="9"/>
  <c r="L65" i="7"/>
  <c r="K65" i="1"/>
  <c r="K65" i="7"/>
  <c r="L65" i="9"/>
  <c r="J111" i="1"/>
  <c r="G111" i="9"/>
  <c r="G111" i="7"/>
  <c r="H111" i="9"/>
  <c r="H111" i="7"/>
  <c r="D104" i="7"/>
  <c r="C104" i="7"/>
  <c r="D104" i="9"/>
  <c r="C104" i="9"/>
  <c r="I104" i="1"/>
  <c r="S123" i="7"/>
  <c r="T123" i="7"/>
  <c r="T123" i="9"/>
  <c r="S123" i="9"/>
  <c r="M123" i="1"/>
  <c r="I35" i="1"/>
  <c r="D35" i="7"/>
  <c r="C35" i="9"/>
  <c r="C35" i="7"/>
  <c r="D35" i="9"/>
  <c r="P77" i="9"/>
  <c r="O77" i="9"/>
  <c r="P77" i="7"/>
  <c r="O77" i="7"/>
  <c r="L77" i="1"/>
  <c r="H28" i="9"/>
  <c r="H28" i="7"/>
  <c r="G28" i="7"/>
  <c r="G28" i="9"/>
  <c r="J28" i="1"/>
  <c r="S90" i="9"/>
  <c r="T90" i="9"/>
  <c r="T90" i="7"/>
  <c r="S90" i="7"/>
  <c r="M90" i="1"/>
  <c r="C129" i="9"/>
  <c r="D129" i="7"/>
  <c r="C129" i="7"/>
  <c r="I129" i="1"/>
  <c r="D129" i="9"/>
  <c r="K108" i="7"/>
  <c r="L108" i="7"/>
  <c r="K108" i="1"/>
  <c r="L108" i="9"/>
  <c r="K108" i="9"/>
  <c r="H77" i="9"/>
  <c r="G77" i="9"/>
  <c r="G77" i="7"/>
  <c r="H77" i="7"/>
  <c r="J77" i="1"/>
  <c r="H127" i="9"/>
  <c r="J127" i="1"/>
  <c r="H127" i="7"/>
  <c r="G127" i="7"/>
  <c r="G127" i="9"/>
  <c r="W54" i="7"/>
  <c r="X54" i="9"/>
  <c r="W54" i="9"/>
  <c r="N54" i="1"/>
  <c r="X54" i="7"/>
  <c r="C120" i="9"/>
  <c r="D120" i="7"/>
  <c r="C120" i="7"/>
  <c r="D120" i="9"/>
  <c r="I120" i="1"/>
  <c r="J65" i="1"/>
  <c r="G65" i="7"/>
  <c r="H65" i="7"/>
  <c r="H65" i="9"/>
  <c r="G65" i="9"/>
  <c r="S124" i="9"/>
  <c r="M124" i="1"/>
  <c r="T124" i="7"/>
  <c r="T124" i="9"/>
  <c r="S124" i="7"/>
  <c r="D91" i="9"/>
  <c r="D91" i="7"/>
  <c r="I91" i="1"/>
  <c r="C91" i="9"/>
  <c r="C91" i="7"/>
  <c r="C119" i="7"/>
  <c r="C119" i="9"/>
  <c r="I119" i="1"/>
  <c r="D119" i="7"/>
  <c r="D119" i="9"/>
  <c r="G53" i="7"/>
  <c r="G53" i="9"/>
  <c r="J53" i="1"/>
  <c r="H53" i="7"/>
  <c r="H53" i="9"/>
  <c r="L137" i="1"/>
  <c r="O137" i="9"/>
  <c r="O137" i="7"/>
  <c r="P137" i="9"/>
  <c r="P137" i="7"/>
  <c r="I100" i="1"/>
  <c r="D100" i="9"/>
  <c r="C100" i="7"/>
  <c r="D100" i="7"/>
  <c r="C100" i="9"/>
  <c r="M128" i="1"/>
  <c r="S128" i="9"/>
  <c r="S128" i="7"/>
  <c r="T128" i="9"/>
  <c r="T128" i="7"/>
  <c r="S70" i="9"/>
  <c r="T70" i="9"/>
  <c r="T70" i="7"/>
  <c r="S70" i="7"/>
  <c r="M70" i="1"/>
  <c r="T87" i="7"/>
  <c r="S87" i="9"/>
  <c r="S87" i="7"/>
  <c r="T87" i="9"/>
  <c r="M87" i="1"/>
  <c r="H124" i="7"/>
  <c r="H124" i="9"/>
  <c r="G124" i="9"/>
  <c r="J124" i="1"/>
  <c r="G124" i="7"/>
  <c r="O83" i="9"/>
  <c r="P83" i="9"/>
  <c r="L83" i="1"/>
  <c r="O83" i="7"/>
  <c r="P83" i="7"/>
  <c r="K122" i="1"/>
  <c r="K122" i="7"/>
  <c r="L122" i="7"/>
  <c r="K122" i="9"/>
  <c r="L122" i="9"/>
  <c r="G42" i="7"/>
  <c r="H42" i="7"/>
  <c r="J42" i="1"/>
  <c r="H42" i="9"/>
  <c r="G42" i="9"/>
  <c r="D24" i="7"/>
  <c r="I24" i="1"/>
  <c r="C24" i="9"/>
  <c r="D24" i="9"/>
  <c r="C24" i="7"/>
  <c r="G14" i="7"/>
  <c r="G14" i="9"/>
  <c r="H14" i="7"/>
  <c r="J14" i="1"/>
  <c r="H14" i="9"/>
  <c r="H9" i="9"/>
  <c r="J9" i="1"/>
  <c r="H9" i="7"/>
  <c r="G9" i="9"/>
  <c r="G9" i="7"/>
  <c r="L41" i="1"/>
  <c r="P41" i="7"/>
  <c r="P41" i="9"/>
  <c r="O41" i="7"/>
  <c r="O41" i="9"/>
  <c r="L132" i="7"/>
  <c r="K132" i="1"/>
  <c r="L132" i="9"/>
  <c r="K132" i="9"/>
  <c r="K132" i="7"/>
  <c r="P55" i="7"/>
  <c r="O55" i="9"/>
  <c r="L55" i="1"/>
  <c r="P55" i="9"/>
  <c r="O55" i="7"/>
  <c r="X87" i="9"/>
  <c r="W87" i="9"/>
  <c r="W87" i="7"/>
  <c r="X87" i="7"/>
  <c r="N87" i="1"/>
  <c r="T20" i="7"/>
  <c r="T20" i="9"/>
  <c r="S20" i="7"/>
  <c r="M20" i="1"/>
  <c r="S20" i="9"/>
  <c r="I70" i="1"/>
  <c r="C70" i="9"/>
  <c r="C70" i="7"/>
  <c r="D70" i="7"/>
  <c r="D70" i="9"/>
  <c r="I71" i="1"/>
  <c r="C71" i="7"/>
  <c r="C71" i="9"/>
  <c r="D71" i="7"/>
  <c r="D71" i="9"/>
  <c r="G120" i="9"/>
  <c r="H120" i="7"/>
  <c r="J120" i="1"/>
  <c r="H120" i="9"/>
  <c r="G120" i="7"/>
  <c r="K101" i="9"/>
  <c r="K101" i="7"/>
  <c r="K101" i="1"/>
  <c r="L101" i="9"/>
  <c r="L101" i="7"/>
  <c r="D11" i="7"/>
  <c r="I11" i="1"/>
  <c r="C11" i="9"/>
  <c r="D11" i="9"/>
  <c r="C11" i="7"/>
  <c r="P102" i="9"/>
  <c r="L102" i="1"/>
  <c r="O102" i="9"/>
  <c r="P102" i="7"/>
  <c r="O102" i="7"/>
  <c r="L130" i="1"/>
  <c r="P130" i="7"/>
  <c r="O130" i="9"/>
  <c r="P130" i="9"/>
  <c r="O130" i="7"/>
  <c r="S43" i="7"/>
  <c r="S43" i="9"/>
  <c r="T43" i="7"/>
  <c r="M43" i="1"/>
  <c r="T43" i="9"/>
  <c r="H60" i="9"/>
  <c r="J60" i="1"/>
  <c r="H60" i="7"/>
  <c r="G60" i="7"/>
  <c r="G60" i="9"/>
  <c r="W23" i="9"/>
  <c r="X23" i="7"/>
  <c r="N23" i="1"/>
  <c r="X23" i="9"/>
  <c r="W23" i="7"/>
  <c r="O62" i="9"/>
  <c r="O62" i="7"/>
  <c r="P62" i="9"/>
  <c r="P62" i="7"/>
  <c r="L62" i="1"/>
  <c r="X10" i="7"/>
  <c r="X10" i="9"/>
  <c r="W10" i="7"/>
  <c r="W10" i="9"/>
  <c r="N10" i="1"/>
  <c r="M50" i="1"/>
  <c r="S50" i="9"/>
  <c r="T50" i="9"/>
  <c r="T50" i="7"/>
  <c r="S50" i="7"/>
  <c r="K23" i="7"/>
  <c r="L23" i="9"/>
  <c r="L23" i="7"/>
  <c r="K23" i="1"/>
  <c r="K23" i="9"/>
  <c r="L85" i="9"/>
  <c r="L85" i="7"/>
  <c r="K85" i="7"/>
  <c r="K85" i="9"/>
  <c r="K85" i="1"/>
  <c r="X69" i="7"/>
  <c r="W69" i="9"/>
  <c r="X69" i="9"/>
  <c r="W69" i="7"/>
  <c r="N69" i="1"/>
  <c r="O37" i="7"/>
  <c r="P37" i="9"/>
  <c r="L37" i="1"/>
  <c r="O37" i="9"/>
  <c r="P37" i="7"/>
  <c r="O76" i="9"/>
  <c r="L76" i="1"/>
  <c r="P76" i="7"/>
  <c r="P76" i="9"/>
  <c r="O76" i="7"/>
  <c r="K98" i="9"/>
  <c r="L98" i="7"/>
  <c r="K98" i="7"/>
  <c r="L98" i="9"/>
  <c r="K98" i="1"/>
  <c r="M116" i="1"/>
  <c r="T116" i="7"/>
  <c r="S116" i="9"/>
  <c r="T116" i="9"/>
  <c r="S116" i="7"/>
  <c r="O100" i="9"/>
  <c r="O100" i="7"/>
  <c r="P100" i="7"/>
  <c r="L100" i="1"/>
  <c r="P100" i="9"/>
  <c r="L94" i="1"/>
  <c r="P94" i="9"/>
  <c r="O94" i="9"/>
  <c r="O94" i="7"/>
  <c r="P94" i="7"/>
  <c r="O58" i="9"/>
  <c r="L58" i="1"/>
  <c r="P58" i="7"/>
  <c r="O58" i="7"/>
  <c r="P58" i="9"/>
  <c r="D27" i="9"/>
  <c r="I27" i="1"/>
  <c r="C27" i="7"/>
  <c r="C27" i="9"/>
  <c r="D27" i="7"/>
  <c r="N121" i="1"/>
  <c r="X121" i="9"/>
  <c r="W121" i="9"/>
  <c r="X121" i="7"/>
  <c r="W121" i="7"/>
  <c r="L37" i="9"/>
  <c r="L37" i="7"/>
  <c r="K37" i="7"/>
  <c r="K37" i="9"/>
  <c r="K37" i="1"/>
  <c r="S122" i="9"/>
  <c r="T122" i="7"/>
  <c r="M122" i="1"/>
  <c r="S122" i="7"/>
  <c r="T122" i="9"/>
  <c r="M31" i="1"/>
  <c r="T31" i="9"/>
  <c r="T31" i="7"/>
  <c r="S31" i="9"/>
  <c r="S31" i="7"/>
  <c r="W6" i="7"/>
  <c r="X6" i="7"/>
  <c r="N6" i="1"/>
  <c r="X6" i="9"/>
  <c r="W6" i="9"/>
  <c r="S58" i="9"/>
  <c r="T58" i="7"/>
  <c r="T58" i="9"/>
  <c r="S58" i="7"/>
  <c r="M58" i="1"/>
  <c r="I84" i="1"/>
  <c r="D84" i="9"/>
  <c r="D84" i="7"/>
  <c r="C84" i="7"/>
  <c r="C84" i="9"/>
  <c r="P116" i="9"/>
  <c r="O116" i="9"/>
  <c r="O116" i="7"/>
  <c r="L116" i="1"/>
  <c r="P116" i="7"/>
  <c r="P74" i="9"/>
  <c r="P74" i="7"/>
  <c r="O74" i="7"/>
  <c r="L74" i="1"/>
  <c r="O74" i="9"/>
  <c r="X100" i="9"/>
  <c r="X100" i="7"/>
  <c r="W100" i="7"/>
  <c r="W100" i="9"/>
  <c r="N100" i="1"/>
  <c r="H114" i="7"/>
  <c r="G114" i="9"/>
  <c r="H114" i="9"/>
  <c r="G114" i="7"/>
  <c r="J114" i="1"/>
  <c r="K131" i="7"/>
  <c r="K131" i="1"/>
  <c r="L131" i="7"/>
  <c r="K131" i="9"/>
  <c r="L131" i="9"/>
  <c r="G33" i="7"/>
  <c r="H33" i="7"/>
  <c r="H33" i="9"/>
  <c r="G33" i="9"/>
  <c r="J33" i="1"/>
  <c r="S92" i="9"/>
  <c r="S92" i="7"/>
  <c r="T92" i="7"/>
  <c r="M92" i="1"/>
  <c r="T92" i="9"/>
  <c r="L24" i="9"/>
  <c r="K24" i="9"/>
  <c r="K24" i="1"/>
  <c r="L24" i="7"/>
  <c r="K24" i="7"/>
  <c r="J58" i="1"/>
  <c r="G58" i="7"/>
  <c r="G58" i="9"/>
  <c r="H58" i="9"/>
  <c r="H58" i="7"/>
  <c r="O127" i="7"/>
  <c r="P127" i="9"/>
  <c r="L127" i="1"/>
  <c r="P127" i="7"/>
  <c r="O127" i="9"/>
  <c r="O71" i="9"/>
  <c r="O71" i="7"/>
  <c r="P71" i="9"/>
  <c r="P71" i="7"/>
  <c r="L71" i="1"/>
  <c r="S25" i="7"/>
  <c r="T25" i="9"/>
  <c r="M25" i="1"/>
  <c r="S25" i="9"/>
  <c r="T25" i="7"/>
  <c r="G47" i="7"/>
  <c r="H47" i="9"/>
  <c r="J47" i="1"/>
  <c r="G47" i="9"/>
  <c r="H47" i="7"/>
  <c r="J76" i="1"/>
  <c r="H76" i="9"/>
  <c r="H76" i="7"/>
  <c r="G76" i="7"/>
  <c r="G76" i="9"/>
  <c r="N91" i="1"/>
  <c r="X91" i="7"/>
  <c r="W91" i="7"/>
  <c r="X91" i="9"/>
  <c r="W91" i="9"/>
  <c r="K53" i="1"/>
  <c r="K53" i="7"/>
  <c r="L53" i="7"/>
  <c r="K53" i="9"/>
  <c r="L53" i="9"/>
  <c r="H85" i="9"/>
  <c r="H85" i="7"/>
  <c r="J85" i="1"/>
  <c r="G85" i="7"/>
  <c r="G85" i="9"/>
  <c r="P40" i="9"/>
  <c r="O40" i="9"/>
  <c r="P40" i="7"/>
  <c r="L40" i="1"/>
  <c r="O40" i="7"/>
  <c r="K137" i="9"/>
  <c r="L137" i="7"/>
  <c r="K137" i="7"/>
  <c r="L137" i="9"/>
  <c r="K137" i="1"/>
  <c r="O47" i="7"/>
  <c r="P47" i="9"/>
  <c r="L47" i="1"/>
  <c r="P47" i="7"/>
  <c r="O47" i="9"/>
  <c r="J131" i="1"/>
  <c r="H131" i="7"/>
  <c r="G131" i="9"/>
  <c r="G131" i="7"/>
  <c r="H131" i="9"/>
  <c r="T62" i="9"/>
  <c r="S62" i="9"/>
  <c r="M62" i="1"/>
  <c r="T62" i="7"/>
  <c r="S62" i="7"/>
  <c r="S83" i="9"/>
  <c r="T83" i="7"/>
  <c r="M83" i="1"/>
  <c r="T83" i="9"/>
  <c r="S83" i="7"/>
  <c r="O104" i="9"/>
  <c r="O104" i="7"/>
  <c r="L104" i="1"/>
  <c r="P104" i="7"/>
  <c r="P104" i="9"/>
  <c r="D86" i="9"/>
  <c r="C86" i="7"/>
  <c r="D86" i="7"/>
  <c r="I86" i="1"/>
  <c r="C86" i="9"/>
  <c r="C89" i="7"/>
  <c r="D89" i="9"/>
  <c r="I89" i="1"/>
  <c r="D89" i="7"/>
  <c r="C89" i="9"/>
  <c r="S96" i="7"/>
  <c r="T96" i="9"/>
  <c r="M96" i="1"/>
  <c r="T96" i="7"/>
  <c r="S96" i="9"/>
  <c r="C61" i="7"/>
  <c r="C61" i="9"/>
  <c r="D61" i="7"/>
  <c r="I61" i="1"/>
  <c r="D61" i="9"/>
  <c r="L19" i="7"/>
  <c r="K19" i="1"/>
  <c r="L19" i="9"/>
  <c r="K19" i="7"/>
  <c r="K19" i="9"/>
  <c r="S81" i="9"/>
  <c r="M81" i="1"/>
  <c r="T81" i="7"/>
  <c r="T81" i="9"/>
  <c r="S81" i="7"/>
  <c r="M86" i="1"/>
  <c r="S86" i="9"/>
  <c r="T86" i="7"/>
  <c r="S86" i="7"/>
  <c r="T86" i="9"/>
  <c r="T107" i="7"/>
  <c r="T107" i="9"/>
  <c r="S107" i="9"/>
  <c r="M107" i="1"/>
  <c r="S107" i="7"/>
  <c r="K118" i="1"/>
  <c r="L118" i="9"/>
  <c r="K118" i="9"/>
  <c r="L118" i="7"/>
  <c r="K118" i="7"/>
  <c r="M54" i="1"/>
  <c r="T54" i="9"/>
  <c r="S54" i="9"/>
  <c r="T54" i="7"/>
  <c r="S54" i="7"/>
  <c r="T44" i="9"/>
  <c r="M44" i="1"/>
  <c r="S44" i="7"/>
  <c r="S44" i="9"/>
  <c r="T44" i="7"/>
  <c r="C85" i="9"/>
  <c r="D85" i="9"/>
  <c r="I85" i="1"/>
  <c r="C85" i="7"/>
  <c r="D85" i="7"/>
  <c r="T129" i="9"/>
  <c r="S129" i="9"/>
  <c r="M129" i="1"/>
  <c r="S129" i="7"/>
  <c r="T129" i="7"/>
  <c r="L66" i="9"/>
  <c r="L66" i="7"/>
  <c r="K66" i="9"/>
  <c r="K66" i="7"/>
  <c r="K66" i="1"/>
  <c r="O63" i="7"/>
  <c r="L63" i="1"/>
  <c r="P63" i="7"/>
  <c r="P63" i="9"/>
  <c r="O63" i="9"/>
  <c r="W9" i="7"/>
  <c r="W9" i="9"/>
  <c r="X9" i="7"/>
  <c r="X9" i="9"/>
  <c r="N9" i="1"/>
  <c r="I93" i="1"/>
  <c r="D93" i="7"/>
  <c r="D93" i="9"/>
  <c r="C93" i="9"/>
  <c r="C93" i="7"/>
  <c r="H24" i="9"/>
  <c r="G24" i="9"/>
  <c r="G24" i="7"/>
  <c r="H24" i="7"/>
  <c r="J24" i="1"/>
  <c r="S52" i="7"/>
  <c r="T52" i="7"/>
  <c r="M52" i="1"/>
  <c r="T52" i="9"/>
  <c r="S52" i="9"/>
  <c r="C59" i="9"/>
  <c r="D59" i="9"/>
  <c r="D59" i="7"/>
  <c r="C59" i="7"/>
  <c r="I59" i="1"/>
  <c r="L87" i="7"/>
  <c r="K87" i="9"/>
  <c r="K87" i="1"/>
  <c r="L87" i="9"/>
  <c r="K87" i="7"/>
  <c r="H93" i="9"/>
  <c r="G93" i="9"/>
  <c r="G93" i="7"/>
  <c r="H93" i="7"/>
  <c r="J93" i="1"/>
  <c r="L57" i="7"/>
  <c r="K57" i="1"/>
  <c r="K57" i="9"/>
  <c r="K57" i="7"/>
  <c r="L57" i="9"/>
  <c r="L59" i="1"/>
  <c r="O59" i="9"/>
  <c r="P59" i="9"/>
  <c r="O59" i="7"/>
  <c r="P59" i="7"/>
  <c r="L73" i="7"/>
  <c r="K73" i="9"/>
  <c r="K73" i="1"/>
  <c r="L73" i="9"/>
  <c r="K73" i="7"/>
  <c r="K105" i="9"/>
  <c r="L105" i="9"/>
  <c r="K105" i="1"/>
  <c r="L105" i="7"/>
  <c r="K105" i="7"/>
  <c r="P16" i="7"/>
  <c r="P16" i="9"/>
  <c r="O16" i="7"/>
  <c r="L16" i="1"/>
  <c r="O16" i="9"/>
  <c r="X19" i="9"/>
  <c r="X19" i="7"/>
  <c r="N19" i="1"/>
  <c r="W19" i="9"/>
  <c r="W19" i="7"/>
  <c r="L50" i="1"/>
  <c r="O50" i="9"/>
  <c r="P50" i="7"/>
  <c r="P50" i="9"/>
  <c r="O50" i="7"/>
  <c r="W72" i="9"/>
  <c r="X72" i="9"/>
  <c r="W72" i="7"/>
  <c r="N72" i="1"/>
  <c r="X72" i="7"/>
  <c r="S110" i="7"/>
  <c r="M110" i="1"/>
  <c r="T110" i="7"/>
  <c r="T110" i="9"/>
  <c r="S110" i="9"/>
  <c r="X73" i="9"/>
  <c r="W73" i="7"/>
  <c r="X73" i="7"/>
  <c r="W73" i="9"/>
  <c r="N73" i="1"/>
  <c r="O101" i="7"/>
  <c r="O101" i="9"/>
  <c r="P101" i="9"/>
  <c r="P101" i="7"/>
  <c r="L101" i="1"/>
  <c r="P114" i="9"/>
  <c r="L114" i="1"/>
  <c r="P114" i="7"/>
  <c r="O114" i="9"/>
  <c r="O114" i="7"/>
  <c r="H64" i="7"/>
  <c r="G64" i="9"/>
  <c r="G64" i="7"/>
  <c r="H64" i="9"/>
  <c r="J64" i="1"/>
  <c r="X66" i="9"/>
  <c r="W66" i="9"/>
  <c r="X66" i="7"/>
  <c r="W66" i="7"/>
  <c r="N66" i="1"/>
  <c r="J69" i="1"/>
  <c r="G69" i="7"/>
  <c r="H69" i="9"/>
  <c r="H69" i="7"/>
  <c r="G69" i="9"/>
  <c r="I67" i="1"/>
  <c r="C67" i="9"/>
  <c r="D67" i="9"/>
  <c r="C67" i="7"/>
  <c r="D67" i="7"/>
  <c r="K107" i="7"/>
  <c r="L107" i="7"/>
  <c r="K107" i="1"/>
  <c r="K107" i="9"/>
  <c r="L107" i="9"/>
  <c r="T35" i="9"/>
  <c r="S35" i="9"/>
  <c r="S35" i="7"/>
  <c r="M35" i="1"/>
  <c r="T35" i="7"/>
  <c r="P9" i="7"/>
  <c r="L9" i="1"/>
  <c r="P9" i="9"/>
  <c r="O9" i="7"/>
  <c r="O9" i="9"/>
  <c r="L123" i="9"/>
  <c r="L123" i="7"/>
  <c r="K123" i="9"/>
  <c r="K123" i="1"/>
  <c r="K123" i="7"/>
  <c r="D103" i="7"/>
  <c r="I103" i="1"/>
  <c r="C103" i="7"/>
  <c r="C103" i="9"/>
  <c r="D103" i="9"/>
  <c r="N122" i="1"/>
  <c r="W122" i="9"/>
  <c r="X122" i="7"/>
  <c r="X122" i="9"/>
  <c r="W122" i="7"/>
  <c r="O115" i="7"/>
  <c r="P115" i="7"/>
  <c r="O115" i="9"/>
  <c r="L115" i="1"/>
  <c r="P115" i="9"/>
  <c r="D60" i="7"/>
  <c r="C60" i="9"/>
  <c r="D60" i="9"/>
  <c r="I60" i="1"/>
  <c r="C60" i="7"/>
  <c r="D50" i="9"/>
  <c r="I50" i="1"/>
  <c r="C50" i="7"/>
  <c r="C50" i="9"/>
  <c r="D50" i="7"/>
  <c r="G8" i="7"/>
  <c r="G8" i="9"/>
  <c r="J8" i="1"/>
  <c r="H8" i="9"/>
  <c r="H8" i="7"/>
  <c r="T39" i="7"/>
  <c r="T39" i="9"/>
  <c r="S39" i="9"/>
  <c r="S39" i="7"/>
  <c r="M39" i="1"/>
  <c r="C13" i="9"/>
  <c r="D13" i="9"/>
  <c r="C13" i="7"/>
  <c r="D13" i="7"/>
  <c r="I13" i="1"/>
  <c r="J101" i="1"/>
  <c r="H101" i="9"/>
  <c r="G101" i="7"/>
  <c r="G101" i="9"/>
  <c r="H101" i="7"/>
  <c r="O10" i="9"/>
  <c r="L10" i="1"/>
  <c r="P10" i="9"/>
  <c r="P10" i="7"/>
  <c r="O10" i="7"/>
  <c r="C112" i="7"/>
  <c r="C112" i="9"/>
  <c r="D112" i="7"/>
  <c r="I112" i="1"/>
  <c r="D112" i="9"/>
  <c r="K49" i="1"/>
  <c r="K49" i="7"/>
  <c r="K49" i="9"/>
  <c r="L49" i="9"/>
  <c r="L49" i="7"/>
  <c r="S34" i="9"/>
  <c r="T34" i="9"/>
  <c r="S34" i="7"/>
  <c r="T34" i="7"/>
  <c r="M34" i="1"/>
  <c r="G97" i="9"/>
  <c r="J97" i="1"/>
  <c r="H97" i="9"/>
  <c r="G97" i="7"/>
  <c r="H97" i="7"/>
  <c r="G121" i="9"/>
  <c r="H121" i="7"/>
  <c r="H121" i="9"/>
  <c r="J121" i="1"/>
  <c r="G121" i="7"/>
  <c r="H103" i="9"/>
  <c r="J103" i="1"/>
  <c r="G103" i="7"/>
  <c r="H103" i="7"/>
  <c r="G103" i="9"/>
  <c r="X117" i="7"/>
  <c r="N117" i="1"/>
  <c r="X117" i="9"/>
  <c r="W117" i="7"/>
  <c r="W117" i="9"/>
  <c r="K74" i="9"/>
  <c r="L74" i="9"/>
  <c r="K74" i="1"/>
  <c r="L74" i="7"/>
  <c r="K74" i="7"/>
  <c r="K91" i="7"/>
  <c r="L91" i="7"/>
  <c r="K91" i="9"/>
  <c r="K91" i="1"/>
  <c r="L91" i="9"/>
  <c r="X119" i="9"/>
  <c r="X119" i="7"/>
  <c r="N119" i="1"/>
  <c r="W119" i="9"/>
  <c r="W119" i="7"/>
  <c r="W82" i="7"/>
  <c r="X82" i="9"/>
  <c r="W82" i="9"/>
  <c r="N82" i="1"/>
  <c r="X82" i="7"/>
  <c r="P31" i="9"/>
  <c r="O31" i="7"/>
  <c r="O31" i="9"/>
  <c r="P31" i="7"/>
  <c r="L31" i="1"/>
  <c r="H112" i="7"/>
  <c r="G112" i="7"/>
  <c r="G112" i="9"/>
  <c r="J112" i="1"/>
  <c r="H112" i="9"/>
  <c r="D21" i="7"/>
  <c r="D21" i="9"/>
  <c r="C21" i="7"/>
  <c r="I21" i="1"/>
  <c r="C21" i="9"/>
  <c r="T48" i="7"/>
  <c r="S48" i="7"/>
  <c r="M48" i="1"/>
  <c r="T48" i="9"/>
  <c r="S48" i="9"/>
  <c r="L111" i="9"/>
  <c r="K111" i="9"/>
  <c r="K111" i="1"/>
  <c r="L111" i="7"/>
  <c r="K111" i="7"/>
  <c r="X35" i="9"/>
  <c r="X35" i="7"/>
  <c r="W35" i="9"/>
  <c r="N35" i="1"/>
  <c r="W35" i="7"/>
  <c r="K106" i="7"/>
  <c r="L106" i="7"/>
  <c r="K106" i="1"/>
  <c r="L106" i="9"/>
  <c r="K106" i="9"/>
  <c r="K75" i="9"/>
  <c r="K75" i="1"/>
  <c r="K75" i="7"/>
  <c r="L75" i="7"/>
  <c r="L75" i="9"/>
  <c r="K112" i="1"/>
  <c r="L112" i="7"/>
  <c r="K112" i="7"/>
  <c r="K112" i="9"/>
  <c r="L112" i="9"/>
  <c r="D15" i="9"/>
  <c r="C15" i="7"/>
  <c r="D15" i="7"/>
  <c r="C15" i="9"/>
  <c r="I15" i="1"/>
  <c r="K61" i="9"/>
  <c r="K61" i="7"/>
  <c r="L61" i="7"/>
  <c r="K61" i="1"/>
  <c r="L61" i="9"/>
  <c r="W85" i="9"/>
  <c r="X85" i="9"/>
  <c r="W85" i="7"/>
  <c r="X85" i="7"/>
  <c r="N85" i="1"/>
  <c r="D9" i="9"/>
  <c r="C9" i="7"/>
  <c r="I9" i="1"/>
  <c r="D9" i="7"/>
  <c r="C9" i="9"/>
  <c r="T97" i="7"/>
  <c r="S97" i="9"/>
  <c r="M97" i="1"/>
  <c r="S97" i="7"/>
  <c r="T97" i="9"/>
  <c r="H18" i="7"/>
  <c r="G18" i="9"/>
  <c r="G18" i="7"/>
  <c r="J18" i="1"/>
  <c r="H18" i="9"/>
  <c r="O22" i="9"/>
  <c r="O22" i="7"/>
  <c r="P22" i="9"/>
  <c r="P22" i="7"/>
  <c r="L22" i="1"/>
  <c r="H30" i="7"/>
  <c r="J30" i="1"/>
  <c r="H30" i="9"/>
  <c r="G30" i="7"/>
  <c r="G30" i="9"/>
  <c r="X120" i="7"/>
  <c r="W120" i="7"/>
  <c r="X120" i="9"/>
  <c r="N120" i="1"/>
  <c r="W120" i="9"/>
  <c r="G66" i="9"/>
  <c r="J66" i="1"/>
  <c r="G66" i="7"/>
  <c r="H66" i="7"/>
  <c r="H66" i="9"/>
  <c r="W58" i="9"/>
  <c r="N58" i="1"/>
  <c r="X58" i="9"/>
  <c r="W58" i="7"/>
  <c r="X58" i="7"/>
  <c r="X46" i="9"/>
  <c r="N46" i="1"/>
  <c r="W46" i="7"/>
  <c r="X46" i="7"/>
  <c r="W46" i="9"/>
  <c r="L34" i="7"/>
  <c r="K34" i="7"/>
  <c r="K34" i="1"/>
  <c r="K34" i="9"/>
  <c r="L34" i="9"/>
  <c r="L112" i="1"/>
  <c r="P112" i="9"/>
  <c r="O112" i="9"/>
  <c r="P112" i="7"/>
  <c r="O112" i="7"/>
  <c r="W101" i="9"/>
  <c r="W101" i="7"/>
  <c r="X101" i="7"/>
  <c r="X101" i="9"/>
  <c r="N101" i="1"/>
  <c r="X57" i="7"/>
  <c r="W57" i="9"/>
  <c r="N57" i="1"/>
  <c r="W57" i="7"/>
  <c r="X57" i="9"/>
  <c r="K26" i="9"/>
  <c r="L26" i="9"/>
  <c r="L26" i="7"/>
  <c r="K26" i="7"/>
  <c r="K26" i="1"/>
  <c r="O60" i="9"/>
  <c r="O60" i="7"/>
  <c r="P60" i="7"/>
  <c r="L60" i="1"/>
  <c r="P60" i="9"/>
  <c r="H63" i="9"/>
  <c r="H63" i="7"/>
  <c r="G63" i="7"/>
  <c r="J63" i="1"/>
  <c r="G63" i="9"/>
  <c r="G84" i="7"/>
  <c r="G84" i="9"/>
  <c r="H84" i="7"/>
  <c r="J84" i="1"/>
  <c r="H84" i="9"/>
  <c r="O29" i="7"/>
  <c r="P29" i="7"/>
  <c r="P29" i="9"/>
  <c r="L29" i="1"/>
  <c r="O29" i="9"/>
  <c r="J38" i="1"/>
  <c r="H38" i="9"/>
  <c r="G38" i="7"/>
  <c r="G38" i="9"/>
  <c r="H38" i="7"/>
  <c r="L39" i="7"/>
  <c r="L39" i="9"/>
  <c r="K39" i="1"/>
  <c r="K39" i="7"/>
  <c r="K39" i="9"/>
  <c r="M30" i="1"/>
  <c r="S30" i="9"/>
  <c r="S30" i="7"/>
  <c r="T30" i="7"/>
  <c r="T30" i="9"/>
  <c r="K103" i="1"/>
  <c r="K103" i="9"/>
  <c r="L103" i="7"/>
  <c r="L103" i="9"/>
  <c r="K103" i="7"/>
  <c r="K36" i="9"/>
  <c r="K36" i="7"/>
  <c r="K36" i="1"/>
  <c r="L36" i="9"/>
  <c r="L36" i="7"/>
  <c r="J81" i="1"/>
  <c r="G81" i="7"/>
  <c r="H81" i="9"/>
  <c r="H81" i="7"/>
  <c r="G81" i="9"/>
  <c r="T85" i="7"/>
  <c r="S85" i="9"/>
  <c r="S85" i="7"/>
  <c r="M85" i="1"/>
  <c r="T85" i="9"/>
  <c r="J70" i="1"/>
  <c r="H70" i="9"/>
  <c r="G70" i="7"/>
  <c r="H70" i="7"/>
  <c r="G70" i="9"/>
  <c r="K136" i="1"/>
  <c r="K136" i="9"/>
  <c r="K136" i="7"/>
  <c r="L136" i="9"/>
  <c r="L136" i="7"/>
  <c r="M69" i="1"/>
  <c r="T69" i="7"/>
  <c r="S69" i="9"/>
  <c r="T69" i="9"/>
  <c r="S69" i="7"/>
  <c r="S79" i="7"/>
  <c r="T79" i="9"/>
  <c r="S79" i="9"/>
  <c r="M79" i="1"/>
  <c r="T79" i="7"/>
  <c r="G16" i="7"/>
  <c r="J16" i="1"/>
  <c r="H16" i="9"/>
  <c r="H16" i="7"/>
  <c r="G16" i="9"/>
  <c r="I7" i="1"/>
  <c r="D7" i="9"/>
  <c r="D7" i="7"/>
  <c r="C7" i="9"/>
  <c r="C7" i="7"/>
  <c r="T82" i="9"/>
  <c r="S82" i="7"/>
  <c r="M82" i="1"/>
  <c r="T82" i="7"/>
  <c r="S82" i="9"/>
  <c r="S112" i="9"/>
  <c r="T112" i="7"/>
  <c r="T112" i="9"/>
  <c r="M112" i="1"/>
  <c r="S112" i="7"/>
  <c r="M26" i="1"/>
  <c r="T26" i="7"/>
  <c r="S26" i="9"/>
  <c r="S26" i="7"/>
  <c r="T26" i="9"/>
  <c r="O21" i="9"/>
  <c r="P21" i="9"/>
  <c r="L21" i="1"/>
  <c r="P21" i="7"/>
  <c r="O21" i="7"/>
  <c r="L72" i="7"/>
  <c r="L72" i="9"/>
  <c r="K72" i="9"/>
  <c r="K72" i="7"/>
  <c r="K72" i="1"/>
  <c r="X31" i="7"/>
  <c r="W31" i="7"/>
  <c r="X31" i="9"/>
  <c r="W31" i="9"/>
  <c r="N31" i="1"/>
  <c r="M100" i="1"/>
  <c r="T100" i="7"/>
  <c r="S100" i="7"/>
  <c r="T100" i="9"/>
  <c r="S100" i="9"/>
  <c r="T63" i="9"/>
  <c r="S63" i="9"/>
  <c r="T63" i="7"/>
  <c r="S63" i="7"/>
  <c r="M63" i="1"/>
  <c r="T33" i="9"/>
  <c r="S33" i="9"/>
  <c r="M33" i="1"/>
  <c r="S33" i="7"/>
  <c r="T33" i="7"/>
  <c r="K59" i="7"/>
  <c r="L59" i="7"/>
  <c r="K59" i="1"/>
  <c r="K59" i="9"/>
  <c r="L59" i="9"/>
  <c r="W28" i="9"/>
  <c r="X28" i="7"/>
  <c r="N28" i="1"/>
  <c r="X28" i="9"/>
  <c r="W28" i="7"/>
  <c r="L92" i="9"/>
  <c r="L92" i="7"/>
  <c r="K92" i="9"/>
  <c r="K92" i="1"/>
  <c r="K92" i="7"/>
  <c r="H128" i="9"/>
  <c r="G128" i="7"/>
  <c r="J128" i="1"/>
  <c r="G128" i="9"/>
  <c r="H128" i="7"/>
  <c r="N38" i="1"/>
  <c r="W38" i="9"/>
  <c r="X38" i="7"/>
  <c r="W38" i="7"/>
  <c r="X38" i="9"/>
  <c r="D134" i="9"/>
  <c r="C134" i="7"/>
  <c r="D134" i="7"/>
  <c r="C134" i="9"/>
  <c r="I134" i="1"/>
  <c r="X113" i="9"/>
  <c r="N113" i="1"/>
  <c r="X113" i="7"/>
  <c r="W113" i="9"/>
  <c r="W113" i="7"/>
  <c r="H73" i="7"/>
  <c r="H73" i="9"/>
  <c r="G73" i="9"/>
  <c r="J73" i="1"/>
  <c r="G73" i="7"/>
  <c r="C62" i="9"/>
  <c r="I62" i="1"/>
  <c r="D62" i="7"/>
  <c r="D62" i="9"/>
  <c r="C62" i="7"/>
  <c r="H37" i="9"/>
  <c r="G37" i="9"/>
  <c r="J37" i="1"/>
  <c r="H37" i="7"/>
  <c r="G37" i="7"/>
  <c r="X89" i="7"/>
  <c r="W89" i="7"/>
  <c r="W89" i="9"/>
  <c r="X89" i="9"/>
  <c r="N89" i="1"/>
  <c r="N30" i="1"/>
  <c r="W30" i="7"/>
  <c r="X30" i="7"/>
  <c r="X30" i="9"/>
  <c r="W30" i="9"/>
  <c r="M64" i="1"/>
  <c r="S64" i="7"/>
  <c r="T64" i="7"/>
  <c r="T64" i="9"/>
  <c r="S64" i="9"/>
  <c r="D136" i="7"/>
  <c r="D136" i="9"/>
  <c r="C136" i="9"/>
  <c r="I136" i="1"/>
  <c r="C136" i="7"/>
  <c r="K17" i="7"/>
  <c r="K17" i="9"/>
  <c r="L17" i="9"/>
  <c r="L17" i="7"/>
  <c r="K17" i="1"/>
  <c r="O97" i="9"/>
  <c r="O97" i="7"/>
  <c r="P97" i="7"/>
  <c r="P97" i="9"/>
  <c r="L97" i="1"/>
  <c r="O82" i="9"/>
  <c r="P82" i="9"/>
  <c r="L82" i="1"/>
  <c r="O82" i="7"/>
  <c r="P82" i="7"/>
  <c r="T109" i="9"/>
  <c r="S109" i="7"/>
  <c r="S109" i="9"/>
  <c r="M109" i="1"/>
  <c r="T109" i="7"/>
  <c r="G102" i="7"/>
  <c r="H102" i="9"/>
  <c r="G102" i="9"/>
  <c r="J102" i="1"/>
  <c r="H102" i="7"/>
  <c r="X16" i="9"/>
  <c r="W16" i="9"/>
  <c r="N16" i="1"/>
  <c r="W16" i="7"/>
  <c r="X16" i="7"/>
  <c r="S76" i="9"/>
  <c r="T76" i="7"/>
  <c r="M76" i="1"/>
  <c r="S76" i="7"/>
  <c r="T76" i="9"/>
  <c r="O42" i="7"/>
  <c r="O42" i="9"/>
  <c r="L42" i="1"/>
  <c r="P42" i="9"/>
  <c r="P42" i="7"/>
  <c r="T29" i="9"/>
  <c r="T29" i="7"/>
  <c r="S29" i="7"/>
  <c r="S29" i="9"/>
  <c r="M29" i="1"/>
  <c r="L126" i="7"/>
  <c r="K126" i="1"/>
  <c r="K126" i="9"/>
  <c r="L126" i="9"/>
  <c r="K126" i="7"/>
  <c r="C96" i="9"/>
  <c r="I96" i="1"/>
  <c r="D96" i="7"/>
  <c r="C96" i="7"/>
  <c r="D96" i="9"/>
  <c r="P66" i="7"/>
  <c r="L66" i="1"/>
  <c r="O66" i="7"/>
  <c r="O66" i="9"/>
  <c r="P66" i="9"/>
  <c r="P85" i="7"/>
  <c r="L85" i="1"/>
  <c r="P85" i="9"/>
  <c r="O85" i="7"/>
  <c r="O85" i="9"/>
  <c r="D109" i="9"/>
  <c r="D109" i="7"/>
  <c r="C109" i="9"/>
  <c r="C109" i="7"/>
  <c r="I109" i="1"/>
  <c r="H57" i="7"/>
  <c r="J57" i="1"/>
  <c r="G57" i="9"/>
  <c r="G57" i="7"/>
  <c r="H57" i="9"/>
  <c r="G119" i="9"/>
  <c r="G119" i="7"/>
  <c r="J119" i="1"/>
  <c r="H119" i="9"/>
  <c r="H119" i="7"/>
  <c r="C97" i="9"/>
  <c r="C97" i="7"/>
  <c r="I97" i="1"/>
  <c r="D97" i="9"/>
  <c r="D97" i="7"/>
  <c r="T135" i="7"/>
  <c r="M135" i="1"/>
  <c r="S135" i="9"/>
  <c r="T135" i="9"/>
  <c r="S135" i="7"/>
  <c r="M46" i="1"/>
  <c r="T46" i="9"/>
  <c r="T46" i="7"/>
  <c r="S46" i="7"/>
  <c r="S46" i="9"/>
  <c r="G94" i="7"/>
  <c r="H94" i="7"/>
  <c r="J94" i="1"/>
  <c r="H94" i="9"/>
  <c r="G94" i="9"/>
  <c r="T95" i="7"/>
  <c r="M95" i="1"/>
  <c r="T95" i="9"/>
  <c r="S95" i="9"/>
  <c r="S95" i="7"/>
  <c r="K116" i="9"/>
  <c r="L116" i="9"/>
  <c r="L116" i="7"/>
  <c r="K116" i="7"/>
  <c r="K116" i="1"/>
  <c r="T118" i="7"/>
  <c r="T118" i="9"/>
  <c r="S118" i="7"/>
  <c r="S118" i="9"/>
  <c r="M118" i="1"/>
  <c r="G107" i="9"/>
  <c r="H107" i="9"/>
  <c r="H107" i="7"/>
  <c r="G107" i="7"/>
  <c r="J107" i="1"/>
  <c r="C98" i="9"/>
  <c r="I98" i="1"/>
  <c r="D98" i="9"/>
  <c r="D98" i="7"/>
  <c r="C98" i="7"/>
  <c r="W59" i="7"/>
  <c r="W59" i="9"/>
  <c r="X59" i="9"/>
  <c r="X59" i="7"/>
  <c r="N59" i="1"/>
  <c r="K12" i="9"/>
  <c r="K12" i="7"/>
  <c r="L12" i="9"/>
  <c r="K12" i="1"/>
  <c r="L12" i="7"/>
  <c r="K81" i="9"/>
  <c r="L81" i="7"/>
  <c r="K81" i="7"/>
  <c r="K81" i="1"/>
  <c r="L81" i="9"/>
  <c r="J110" i="1"/>
  <c r="G110" i="7"/>
  <c r="G110" i="9"/>
  <c r="H110" i="7"/>
  <c r="H110" i="9"/>
  <c r="W63" i="9"/>
  <c r="X63" i="9"/>
  <c r="X63" i="7"/>
  <c r="N63" i="1"/>
  <c r="W63" i="7"/>
  <c r="D57" i="9"/>
  <c r="C57" i="9"/>
  <c r="C57" i="7"/>
  <c r="I57" i="1"/>
  <c r="D57" i="7"/>
  <c r="X44" i="7"/>
  <c r="W44" i="9"/>
  <c r="W44" i="7"/>
  <c r="X44" i="9"/>
  <c r="N44" i="1"/>
  <c r="K96" i="9"/>
  <c r="K96" i="7"/>
  <c r="K96" i="1"/>
  <c r="L96" i="9"/>
  <c r="L96" i="7"/>
  <c r="D22" i="9"/>
  <c r="D22" i="7"/>
  <c r="C22" i="9"/>
  <c r="C22" i="7"/>
  <c r="I22" i="1"/>
  <c r="D76" i="9"/>
  <c r="C76" i="9"/>
  <c r="I76" i="1"/>
  <c r="D76" i="7"/>
  <c r="C76" i="7"/>
  <c r="H36" i="7"/>
  <c r="G36" i="7"/>
  <c r="H36" i="9"/>
  <c r="J36" i="1"/>
  <c r="G36" i="9"/>
  <c r="H34" i="7"/>
  <c r="H34" i="9"/>
  <c r="G34" i="9"/>
  <c r="G34" i="7"/>
  <c r="J34" i="1"/>
  <c r="S120" i="7"/>
  <c r="T120" i="7"/>
  <c r="S120" i="9"/>
  <c r="T120" i="9"/>
  <c r="M120" i="1"/>
  <c r="G15" i="7"/>
  <c r="J15" i="1"/>
  <c r="H15" i="7"/>
  <c r="G15" i="9"/>
  <c r="H15" i="9"/>
  <c r="I108" i="1"/>
  <c r="C108" i="9"/>
  <c r="C108" i="7"/>
  <c r="D108" i="7"/>
  <c r="D108" i="9"/>
  <c r="W40" i="7"/>
  <c r="X40" i="7"/>
  <c r="X40" i="9"/>
  <c r="W40" i="9"/>
  <c r="N40" i="1"/>
  <c r="X118" i="9"/>
  <c r="W118" i="9"/>
  <c r="W118" i="7"/>
  <c r="X118" i="7"/>
  <c r="N118" i="1"/>
  <c r="M45" i="1"/>
  <c r="T45" i="9"/>
  <c r="S45" i="9"/>
  <c r="T45" i="7"/>
  <c r="S45" i="7"/>
  <c r="L32" i="1"/>
  <c r="P32" i="9"/>
  <c r="P32" i="7"/>
  <c r="O32" i="7"/>
  <c r="O32" i="9"/>
  <c r="J80" i="1"/>
  <c r="G80" i="9"/>
  <c r="H80" i="7"/>
  <c r="H80" i="9"/>
  <c r="G80" i="7"/>
  <c r="O108" i="9"/>
  <c r="O108" i="7"/>
  <c r="P108" i="9"/>
  <c r="L108" i="1"/>
  <c r="P108" i="7"/>
  <c r="S115" i="9"/>
  <c r="M115" i="1"/>
  <c r="T115" i="7"/>
  <c r="T115" i="9"/>
  <c r="S115" i="7"/>
  <c r="K30" i="7"/>
  <c r="K30" i="1"/>
  <c r="L30" i="7"/>
  <c r="L30" i="9"/>
  <c r="K30" i="9"/>
  <c r="L80" i="9"/>
  <c r="K80" i="9"/>
  <c r="K80" i="1"/>
  <c r="K80" i="7"/>
  <c r="L80" i="7"/>
  <c r="M47" i="1"/>
  <c r="S47" i="7"/>
  <c r="S47" i="9"/>
  <c r="T47" i="7"/>
  <c r="T47" i="9"/>
  <c r="O56" i="7"/>
  <c r="P56" i="7"/>
  <c r="P56" i="9"/>
  <c r="O56" i="9"/>
  <c r="L56" i="1"/>
  <c r="P119" i="9"/>
  <c r="P119" i="7"/>
  <c r="L119" i="1"/>
  <c r="O119" i="7"/>
  <c r="O119" i="9"/>
  <c r="X112" i="9"/>
  <c r="N112" i="1"/>
  <c r="W112" i="7"/>
  <c r="W112" i="9"/>
  <c r="X112" i="7"/>
  <c r="W107" i="9"/>
  <c r="N107" i="1"/>
  <c r="W107" i="7"/>
  <c r="X107" i="7"/>
  <c r="X107" i="9"/>
  <c r="P53" i="7"/>
  <c r="O53" i="7"/>
  <c r="P53" i="9"/>
  <c r="O53" i="9"/>
  <c r="L53" i="1"/>
  <c r="K97" i="1"/>
  <c r="K97" i="9"/>
  <c r="K97" i="7"/>
  <c r="L97" i="7"/>
  <c r="L97" i="9"/>
  <c r="N39" i="1"/>
  <c r="W39" i="7"/>
  <c r="X39" i="7"/>
  <c r="X39" i="9"/>
  <c r="W39" i="9"/>
  <c r="X53" i="7"/>
  <c r="X53" i="9"/>
  <c r="N53" i="1"/>
  <c r="W53" i="9"/>
  <c r="W53" i="7"/>
  <c r="L120" i="7"/>
  <c r="K120" i="1"/>
  <c r="L120" i="9"/>
  <c r="K120" i="9"/>
  <c r="K120" i="7"/>
  <c r="I68" i="1"/>
  <c r="C68" i="9"/>
  <c r="C68" i="7"/>
  <c r="D68" i="9"/>
  <c r="D68" i="7"/>
  <c r="C66" i="7"/>
  <c r="C66" i="9"/>
  <c r="D66" i="7"/>
  <c r="D66" i="9"/>
  <c r="I66" i="1"/>
  <c r="X99" i="7"/>
  <c r="X99" i="9"/>
  <c r="W99" i="9"/>
  <c r="N99" i="1"/>
  <c r="W99" i="7"/>
  <c r="T91" i="7"/>
  <c r="M91" i="1"/>
  <c r="T91" i="9"/>
  <c r="S91" i="9"/>
  <c r="S91" i="7"/>
  <c r="L134" i="9"/>
  <c r="K134" i="1"/>
  <c r="K134" i="7"/>
  <c r="K134" i="9"/>
  <c r="L134" i="7"/>
  <c r="T93" i="9"/>
  <c r="S93" i="9"/>
  <c r="M93" i="1"/>
  <c r="S93" i="7"/>
  <c r="T93" i="7"/>
  <c r="X62" i="7"/>
  <c r="W62" i="9"/>
  <c r="N62" i="1"/>
  <c r="W62" i="7"/>
  <c r="X62" i="9"/>
  <c r="N110" i="1"/>
  <c r="W110" i="7"/>
  <c r="X110" i="7"/>
  <c r="W110" i="9"/>
  <c r="X110" i="9"/>
  <c r="W127" i="9"/>
  <c r="W127" i="7"/>
  <c r="N127" i="1"/>
  <c r="X127" i="7"/>
  <c r="X127" i="9"/>
  <c r="L122" i="1"/>
  <c r="P122" i="7"/>
  <c r="P122" i="9"/>
  <c r="O122" i="7"/>
  <c r="O122" i="9"/>
  <c r="M16" i="1"/>
  <c r="S16" i="7"/>
  <c r="T16" i="7"/>
  <c r="S16" i="9"/>
  <c r="T16" i="9"/>
  <c r="T17" i="9"/>
  <c r="T17" i="7"/>
  <c r="M17" i="1"/>
  <c r="S17" i="9"/>
  <c r="S17" i="7"/>
  <c r="G132" i="7"/>
  <c r="H132" i="7"/>
  <c r="H132" i="9"/>
  <c r="G132" i="9"/>
  <c r="J132" i="1"/>
  <c r="X61" i="9"/>
  <c r="X61" i="7"/>
  <c r="N61" i="1"/>
  <c r="W61" i="7"/>
  <c r="W61" i="9"/>
  <c r="P30" i="9"/>
  <c r="P30" i="7"/>
  <c r="L30" i="1"/>
  <c r="O30" i="9"/>
  <c r="O30" i="7"/>
  <c r="T119" i="9"/>
  <c r="S119" i="9"/>
  <c r="S119" i="7"/>
  <c r="M119" i="1"/>
  <c r="T119" i="7"/>
  <c r="H113" i="9"/>
  <c r="J113" i="1"/>
  <c r="G113" i="7"/>
  <c r="H113" i="7"/>
  <c r="G113" i="9"/>
  <c r="X138" i="9"/>
  <c r="W138" i="7"/>
  <c r="W138" i="9"/>
  <c r="N138" i="1"/>
  <c r="X138" i="7"/>
  <c r="I48" i="1"/>
  <c r="C48" i="9"/>
  <c r="D48" i="9"/>
  <c r="D48" i="7"/>
  <c r="C48" i="7"/>
  <c r="G75" i="7"/>
  <c r="J75" i="1"/>
  <c r="G75" i="9"/>
  <c r="H75" i="9"/>
  <c r="H75" i="7"/>
  <c r="K82" i="1"/>
  <c r="L82" i="7"/>
  <c r="K82" i="9"/>
  <c r="L82" i="9"/>
  <c r="K82" i="7"/>
  <c r="P110" i="9"/>
  <c r="L110" i="1"/>
  <c r="O110" i="7"/>
  <c r="P110" i="7"/>
  <c r="O110" i="9"/>
  <c r="S61" i="7"/>
  <c r="T61" i="9"/>
  <c r="S61" i="9"/>
  <c r="M61" i="1"/>
  <c r="T61" i="7"/>
  <c r="K69" i="7"/>
  <c r="L69" i="9"/>
  <c r="L69" i="7"/>
  <c r="K69" i="9"/>
  <c r="K69" i="1"/>
  <c r="P54" i="7"/>
  <c r="P54" i="9"/>
  <c r="O54" i="9"/>
  <c r="O54" i="7"/>
  <c r="L54" i="1"/>
  <c r="D101" i="7"/>
  <c r="C101" i="7"/>
  <c r="D101" i="9"/>
  <c r="I101" i="1"/>
  <c r="C101" i="9"/>
  <c r="H20" i="7"/>
  <c r="G20" i="9"/>
  <c r="H20" i="9"/>
  <c r="G20" i="7"/>
  <c r="J20" i="1"/>
  <c r="I26" i="1"/>
  <c r="C26" i="7"/>
  <c r="D26" i="9"/>
  <c r="D26" i="7"/>
  <c r="C26" i="9"/>
  <c r="X14" i="7"/>
  <c r="W14" i="7"/>
  <c r="X14" i="9"/>
  <c r="W14" i="9"/>
  <c r="N14" i="1"/>
  <c r="S88" i="9"/>
  <c r="T88" i="9"/>
  <c r="T88" i="7"/>
  <c r="S88" i="7"/>
  <c r="M88" i="1"/>
  <c r="X49" i="7"/>
  <c r="W49" i="9"/>
  <c r="X49" i="9"/>
  <c r="N49" i="1"/>
  <c r="W49" i="7"/>
  <c r="O64" i="7"/>
  <c r="L64" i="1"/>
  <c r="P64" i="9"/>
  <c r="O64" i="9"/>
  <c r="P64" i="7"/>
  <c r="J118" i="1"/>
  <c r="G118" i="9"/>
  <c r="H118" i="9"/>
  <c r="H118" i="7"/>
  <c r="G118" i="7"/>
  <c r="D41" i="7"/>
  <c r="C41" i="7"/>
  <c r="I41" i="1"/>
  <c r="D41" i="9"/>
  <c r="C41" i="9"/>
  <c r="T133" i="7"/>
  <c r="S133" i="7"/>
  <c r="T133" i="9"/>
  <c r="M133" i="1"/>
  <c r="S133" i="9"/>
  <c r="K38" i="9"/>
  <c r="K38" i="1"/>
  <c r="L38" i="9"/>
  <c r="L38" i="7"/>
  <c r="K38" i="7"/>
  <c r="D107" i="9"/>
  <c r="C107" i="9"/>
  <c r="D107" i="7"/>
  <c r="C107" i="7"/>
  <c r="I107" i="1"/>
  <c r="P95" i="7"/>
  <c r="P95" i="9"/>
  <c r="L95" i="1"/>
  <c r="O95" i="7"/>
  <c r="O95" i="9"/>
  <c r="K7" i="7"/>
  <c r="K7" i="1"/>
  <c r="L7" i="9"/>
  <c r="K7" i="9"/>
  <c r="L7" i="7"/>
  <c r="G115" i="9"/>
  <c r="H115" i="7"/>
  <c r="H115" i="9"/>
  <c r="G115" i="7"/>
  <c r="J115" i="1"/>
  <c r="G56" i="9"/>
  <c r="J56" i="1"/>
  <c r="H56" i="7"/>
  <c r="G56" i="7"/>
  <c r="H56" i="9"/>
  <c r="D83" i="7"/>
  <c r="D83" i="9"/>
  <c r="I83" i="1"/>
  <c r="C83" i="7"/>
  <c r="C83" i="9"/>
  <c r="K86" i="9"/>
  <c r="K86" i="1"/>
  <c r="K86" i="7"/>
  <c r="L86" i="7"/>
  <c r="L86" i="9"/>
  <c r="C114" i="7"/>
  <c r="D114" i="9"/>
  <c r="D114" i="7"/>
  <c r="C114" i="9"/>
  <c r="I114" i="1"/>
  <c r="T28" i="7"/>
  <c r="S28" i="9"/>
  <c r="S28" i="7"/>
  <c r="M28" i="1"/>
  <c r="T28" i="9"/>
  <c r="O79" i="9"/>
  <c r="O79" i="7"/>
  <c r="P79" i="7"/>
  <c r="P79" i="9"/>
  <c r="L79" i="1"/>
  <c r="N37" i="1"/>
  <c r="X37" i="9"/>
  <c r="W37" i="9"/>
  <c r="W37" i="7"/>
  <c r="X37" i="7"/>
  <c r="N125" i="1"/>
  <c r="W125" i="9"/>
  <c r="X125" i="7"/>
  <c r="X125" i="9"/>
  <c r="W125" i="7"/>
  <c r="W77" i="7"/>
  <c r="N77" i="1"/>
  <c r="X77" i="9"/>
  <c r="X77" i="7"/>
  <c r="W77" i="9"/>
  <c r="W133" i="7"/>
  <c r="N133" i="1"/>
  <c r="W133" i="9"/>
  <c r="X133" i="9"/>
  <c r="X133" i="7"/>
  <c r="G95" i="9"/>
  <c r="J95" i="1"/>
  <c r="G95" i="7"/>
  <c r="H95" i="7"/>
  <c r="H95" i="9"/>
  <c r="D65" i="9"/>
  <c r="I65" i="1"/>
  <c r="C65" i="7"/>
  <c r="D65" i="7"/>
  <c r="C65" i="9"/>
  <c r="G68" i="7"/>
  <c r="H68" i="9"/>
  <c r="G68" i="9"/>
  <c r="H68" i="7"/>
  <c r="J68" i="1"/>
  <c r="L63" i="7"/>
  <c r="K63" i="9"/>
  <c r="K63" i="7"/>
  <c r="K63" i="1"/>
  <c r="L63" i="9"/>
  <c r="S38" i="9"/>
  <c r="S38" i="7"/>
  <c r="M38" i="1"/>
  <c r="T38" i="9"/>
  <c r="T38" i="7"/>
  <c r="X47" i="7"/>
  <c r="X47" i="9"/>
  <c r="W47" i="7"/>
  <c r="N47" i="1"/>
  <c r="W47" i="9"/>
  <c r="S7" i="9"/>
  <c r="T7" i="9"/>
  <c r="M7" i="1"/>
  <c r="T7" i="7"/>
  <c r="S7" i="7"/>
  <c r="D28" i="7"/>
  <c r="D28" i="9"/>
  <c r="C28" i="9"/>
  <c r="C28" i="7"/>
  <c r="I28" i="1"/>
  <c r="O138" i="9"/>
  <c r="P138" i="7"/>
  <c r="L138" i="1"/>
  <c r="O138" i="7"/>
  <c r="P138" i="9"/>
  <c r="O28" i="7"/>
  <c r="P28" i="9"/>
  <c r="O28" i="9"/>
  <c r="P28" i="7"/>
  <c r="L28" i="1"/>
  <c r="W26" i="7"/>
  <c r="N26" i="1"/>
  <c r="W26" i="9"/>
  <c r="X26" i="7"/>
  <c r="X26" i="9"/>
  <c r="H31" i="7"/>
  <c r="G31" i="7"/>
  <c r="G31" i="9"/>
  <c r="H31" i="9"/>
  <c r="J31" i="1"/>
  <c r="X25" i="9"/>
  <c r="W25" i="7"/>
  <c r="N25" i="1"/>
  <c r="W25" i="9"/>
  <c r="X25" i="7"/>
  <c r="D8" i="7"/>
  <c r="C8" i="7"/>
  <c r="D8" i="9"/>
  <c r="I8" i="1"/>
  <c r="C8" i="9"/>
  <c r="G72" i="9"/>
  <c r="H72" i="7"/>
  <c r="J72" i="1"/>
  <c r="G72" i="7"/>
  <c r="H72" i="9"/>
  <c r="T80" i="9"/>
  <c r="S80" i="7"/>
  <c r="T80" i="7"/>
  <c r="M80" i="1"/>
  <c r="S80" i="9"/>
  <c r="J19" i="1"/>
  <c r="G19" i="9"/>
  <c r="G19" i="7"/>
  <c r="H19" i="7"/>
  <c r="H19" i="9"/>
  <c r="P45" i="7"/>
  <c r="O45" i="9"/>
  <c r="P45" i="9"/>
  <c r="L45" i="1"/>
  <c r="O45" i="7"/>
  <c r="D53" i="7"/>
  <c r="C53" i="9"/>
  <c r="I53" i="1"/>
  <c r="C53" i="7"/>
  <c r="D53" i="9"/>
  <c r="W124" i="9"/>
  <c r="N124" i="1"/>
  <c r="X124" i="9"/>
  <c r="W124" i="7"/>
  <c r="X124" i="7"/>
  <c r="T10" i="9"/>
  <c r="S10" i="7"/>
  <c r="T10" i="7"/>
  <c r="M10" i="1"/>
  <c r="S10" i="9"/>
  <c r="L94" i="9"/>
  <c r="K94" i="9"/>
  <c r="K94" i="7"/>
  <c r="K94" i="1"/>
  <c r="L94" i="7"/>
  <c r="W115" i="7"/>
  <c r="X115" i="7"/>
  <c r="W115" i="9"/>
  <c r="X115" i="9"/>
  <c r="N115" i="1"/>
  <c r="J117" i="1"/>
  <c r="H117" i="9"/>
  <c r="G117" i="7"/>
  <c r="H117" i="7"/>
  <c r="G117" i="9"/>
  <c r="L22" i="7"/>
  <c r="K22" i="1"/>
  <c r="K22" i="7"/>
  <c r="K22" i="9"/>
  <c r="L22" i="9"/>
  <c r="L113" i="9"/>
  <c r="K113" i="7"/>
  <c r="K113" i="9"/>
  <c r="L113" i="7"/>
  <c r="K113" i="1"/>
  <c r="J79" i="1"/>
  <c r="H79" i="7"/>
  <c r="G79" i="7"/>
  <c r="H79" i="9"/>
  <c r="G79" i="9"/>
  <c r="C87" i="9"/>
  <c r="I87" i="1"/>
  <c r="D87" i="9"/>
  <c r="D87" i="7"/>
  <c r="C87" i="7"/>
  <c r="K9" i="9"/>
  <c r="L9" i="7"/>
  <c r="K9" i="7"/>
  <c r="K9" i="1"/>
  <c r="L9" i="9"/>
  <c r="X41" i="9"/>
  <c r="N41" i="1"/>
  <c r="X41" i="7"/>
  <c r="W41" i="7"/>
  <c r="W41" i="9"/>
  <c r="L99" i="9"/>
  <c r="L99" i="7"/>
  <c r="K99" i="9"/>
  <c r="K99" i="7"/>
  <c r="K99" i="1"/>
  <c r="D55" i="7"/>
  <c r="D55" i="9"/>
  <c r="I55" i="1"/>
  <c r="C55" i="7"/>
  <c r="C55" i="9"/>
  <c r="P39" i="7"/>
  <c r="O39" i="9"/>
  <c r="O39" i="7"/>
  <c r="P39" i="9"/>
  <c r="L39" i="1"/>
  <c r="P123" i="9"/>
  <c r="L123" i="1"/>
  <c r="O123" i="9"/>
  <c r="P123" i="7"/>
  <c r="O123" i="7"/>
  <c r="H52" i="9"/>
  <c r="G52" i="9"/>
  <c r="J52" i="1"/>
  <c r="H52" i="7"/>
  <c r="G52" i="7"/>
  <c r="G32" i="9"/>
  <c r="H32" i="7"/>
  <c r="H32" i="9"/>
  <c r="J32" i="1"/>
  <c r="G32" i="7"/>
  <c r="L84" i="7"/>
  <c r="K84" i="1"/>
  <c r="L84" i="9"/>
  <c r="K84" i="9"/>
  <c r="K84" i="7"/>
  <c r="T15" i="7"/>
  <c r="T15" i="9"/>
  <c r="M15" i="1"/>
  <c r="S15" i="9"/>
  <c r="S15" i="7"/>
  <c r="S22" i="9"/>
  <c r="S22" i="7"/>
  <c r="T22" i="7"/>
  <c r="T22" i="9"/>
  <c r="M22" i="1"/>
  <c r="X64" i="7"/>
  <c r="W64" i="7"/>
  <c r="X64" i="9"/>
  <c r="N64" i="1"/>
  <c r="W64" i="9"/>
  <c r="W67" i="7"/>
  <c r="X67" i="9"/>
  <c r="N67" i="1"/>
  <c r="X67" i="7"/>
  <c r="W67" i="9"/>
  <c r="C94" i="9"/>
  <c r="C94" i="7"/>
  <c r="I94" i="1"/>
  <c r="D94" i="7"/>
  <c r="D94" i="9"/>
  <c r="X71" i="7"/>
  <c r="X71" i="9"/>
  <c r="N71" i="1"/>
  <c r="W71" i="9"/>
  <c r="W71" i="7"/>
  <c r="P36" i="7"/>
  <c r="L36" i="1"/>
  <c r="P36" i="9"/>
  <c r="O36" i="7"/>
  <c r="O36" i="9"/>
  <c r="T117" i="7"/>
  <c r="S117" i="7"/>
  <c r="T117" i="9"/>
  <c r="S117" i="9"/>
  <c r="M117" i="1"/>
  <c r="W18" i="7"/>
  <c r="X18" i="7"/>
  <c r="W18" i="9"/>
  <c r="N18" i="1"/>
  <c r="X18" i="9"/>
  <c r="C99" i="7"/>
  <c r="D99" i="9"/>
  <c r="I99" i="1"/>
  <c r="C99" i="9"/>
  <c r="D99" i="7"/>
  <c r="W22" i="9"/>
  <c r="X22" i="7"/>
  <c r="X22" i="9"/>
  <c r="N22" i="1"/>
  <c r="W22" i="7"/>
  <c r="L12" i="1"/>
  <c r="O12" i="9"/>
  <c r="O12" i="7"/>
  <c r="P12" i="7"/>
  <c r="P12" i="9"/>
  <c r="H71" i="7"/>
  <c r="G71" i="9"/>
  <c r="G71" i="7"/>
  <c r="H71" i="9"/>
  <c r="J71" i="1"/>
  <c r="W34" i="7"/>
  <c r="X34" i="7"/>
  <c r="N34" i="1"/>
  <c r="X34" i="9"/>
  <c r="W34" i="9"/>
  <c r="L96" i="1"/>
  <c r="O96" i="7"/>
  <c r="P96" i="7"/>
  <c r="O96" i="9"/>
  <c r="P96" i="9"/>
  <c r="H48" i="9"/>
  <c r="J48" i="1"/>
  <c r="G48" i="9"/>
  <c r="G48" i="7"/>
  <c r="H48" i="7"/>
  <c r="K46" i="9"/>
  <c r="K46" i="7"/>
  <c r="L46" i="7"/>
  <c r="K46" i="1"/>
  <c r="L46" i="9"/>
  <c r="M11" i="1"/>
  <c r="T11" i="9"/>
  <c r="S11" i="9"/>
  <c r="T11" i="7"/>
  <c r="S11" i="7"/>
  <c r="N132" i="1"/>
  <c r="X132" i="9"/>
  <c r="X132" i="7"/>
  <c r="W132" i="9"/>
  <c r="W132" i="7"/>
  <c r="X114" i="7"/>
  <c r="X114" i="9"/>
  <c r="N114" i="1"/>
  <c r="W114" i="9"/>
  <c r="W114" i="7"/>
  <c r="S104" i="7"/>
  <c r="M104" i="1"/>
  <c r="S104" i="9"/>
  <c r="T104" i="9"/>
  <c r="T104" i="7"/>
  <c r="K40" i="1"/>
  <c r="K40" i="7"/>
  <c r="L40" i="7"/>
  <c r="K40" i="9"/>
  <c r="L40" i="9"/>
  <c r="I118" i="1"/>
  <c r="D118" i="7"/>
  <c r="C118" i="9"/>
  <c r="D118" i="9"/>
  <c r="C118" i="7"/>
  <c r="G22" i="7"/>
  <c r="J22" i="1"/>
  <c r="H22" i="7"/>
  <c r="H22" i="9"/>
  <c r="G22" i="9"/>
  <c r="S98" i="9"/>
  <c r="S98" i="7"/>
  <c r="T98" i="9"/>
  <c r="T98" i="7"/>
  <c r="M98" i="1"/>
  <c r="D63" i="7"/>
  <c r="C63" i="7"/>
  <c r="C63" i="9"/>
  <c r="I63" i="1"/>
  <c r="D63" i="9"/>
  <c r="D47" i="9"/>
  <c r="C47" i="9"/>
  <c r="I47" i="1"/>
  <c r="D47" i="7"/>
  <c r="C47" i="7"/>
  <c r="M132" i="1"/>
  <c r="T132" i="9"/>
  <c r="S132" i="7"/>
  <c r="S132" i="9"/>
  <c r="T132" i="7"/>
  <c r="O98" i="7"/>
  <c r="P98" i="7"/>
  <c r="P98" i="9"/>
  <c r="L98" i="1"/>
  <c r="O98" i="9"/>
  <c r="X81" i="7"/>
  <c r="W81" i="7"/>
  <c r="N81" i="1"/>
  <c r="X81" i="9"/>
  <c r="W81" i="9"/>
  <c r="K100" i="7"/>
  <c r="L100" i="9"/>
  <c r="K100" i="9"/>
  <c r="K100" i="1"/>
  <c r="L100" i="7"/>
  <c r="H10" i="9"/>
  <c r="G10" i="9"/>
  <c r="H10" i="7"/>
  <c r="J10" i="1"/>
  <c r="G10" i="7"/>
  <c r="N137" i="1"/>
  <c r="W137" i="7"/>
  <c r="W137" i="9"/>
  <c r="X137" i="9"/>
  <c r="X137" i="7"/>
  <c r="J130" i="1"/>
  <c r="H130" i="7"/>
  <c r="H130" i="9"/>
  <c r="G130" i="9"/>
  <c r="G130" i="7"/>
  <c r="D77" i="7"/>
  <c r="D77" i="9"/>
  <c r="I77" i="1"/>
  <c r="C77" i="7"/>
  <c r="C77" i="9"/>
  <c r="W15" i="9"/>
  <c r="N15" i="1"/>
  <c r="X15" i="7"/>
  <c r="X15" i="9"/>
  <c r="W15" i="7"/>
  <c r="L60" i="9"/>
  <c r="K60" i="9"/>
  <c r="K60" i="7"/>
  <c r="K60" i="1"/>
  <c r="L60" i="7"/>
  <c r="K35" i="7"/>
  <c r="L35" i="9"/>
  <c r="L35" i="7"/>
  <c r="K35" i="9"/>
  <c r="K35" i="1"/>
  <c r="C56" i="9"/>
  <c r="D56" i="9"/>
  <c r="I56" i="1"/>
  <c r="D56" i="7"/>
  <c r="C56" i="7"/>
  <c r="M37" i="1"/>
  <c r="S37" i="9"/>
  <c r="S37" i="7"/>
  <c r="T37" i="9"/>
  <c r="T37" i="7"/>
  <c r="D64" i="7"/>
  <c r="C64" i="7"/>
  <c r="D64" i="9"/>
  <c r="C64" i="9"/>
  <c r="I64" i="1"/>
  <c r="I121" i="1"/>
  <c r="D121" i="7"/>
  <c r="D121" i="9"/>
  <c r="C121" i="7"/>
  <c r="C121" i="9"/>
  <c r="N74" i="1"/>
  <c r="X74" i="7"/>
  <c r="X74" i="9"/>
  <c r="W74" i="9"/>
  <c r="W74" i="7"/>
  <c r="S89" i="9"/>
  <c r="T89" i="9"/>
  <c r="M89" i="1"/>
  <c r="S89" i="7"/>
  <c r="T89" i="7"/>
  <c r="L93" i="7"/>
  <c r="K93" i="7"/>
  <c r="K93" i="9"/>
  <c r="L93" i="9"/>
  <c r="K93" i="1"/>
  <c r="M102" i="1"/>
  <c r="S102" i="7"/>
  <c r="T102" i="7"/>
  <c r="T102" i="9"/>
  <c r="S102" i="9"/>
  <c r="D20" i="9"/>
  <c r="C20" i="7"/>
  <c r="C20" i="9"/>
  <c r="D20" i="7"/>
  <c r="I20" i="1"/>
  <c r="G44" i="7"/>
  <c r="H44" i="9"/>
  <c r="J44" i="1"/>
  <c r="H44" i="7"/>
  <c r="G44" i="9"/>
  <c r="P117" i="9"/>
  <c r="O117" i="9"/>
  <c r="L117" i="1"/>
  <c r="O117" i="7"/>
  <c r="P117" i="7"/>
  <c r="K16" i="1"/>
  <c r="K16" i="9"/>
  <c r="L16" i="7"/>
  <c r="L16" i="9"/>
  <c r="K16" i="7"/>
  <c r="H62" i="7"/>
  <c r="G62" i="7"/>
  <c r="H62" i="9"/>
  <c r="G62" i="9"/>
  <c r="J62" i="1"/>
  <c r="G138" i="7"/>
  <c r="H138" i="9"/>
  <c r="G138" i="9"/>
  <c r="J138" i="1"/>
  <c r="H138" i="7"/>
  <c r="K135" i="1"/>
  <c r="K135" i="9"/>
  <c r="L135" i="7"/>
  <c r="K135" i="7"/>
  <c r="L135" i="9"/>
  <c r="P69" i="7"/>
  <c r="O69" i="7"/>
  <c r="P69" i="9"/>
  <c r="O69" i="9"/>
  <c r="L69" i="1"/>
  <c r="N88" i="1"/>
  <c r="X88" i="9"/>
  <c r="X88" i="7"/>
  <c r="W88" i="9"/>
  <c r="W88" i="7"/>
  <c r="P75" i="9"/>
  <c r="L75" i="1"/>
  <c r="O75" i="7"/>
  <c r="O75" i="9"/>
  <c r="P75" i="7"/>
  <c r="P27" i="7"/>
  <c r="L27" i="1"/>
  <c r="O27" i="7"/>
  <c r="P27" i="9"/>
  <c r="O27" i="9"/>
  <c r="K138" i="9"/>
  <c r="L138" i="7"/>
  <c r="K138" i="1"/>
  <c r="L138" i="9"/>
  <c r="K138" i="7"/>
  <c r="G109" i="9"/>
  <c r="J109" i="1"/>
  <c r="G109" i="7"/>
  <c r="H109" i="7"/>
  <c r="H109" i="9"/>
  <c r="L105" i="1"/>
  <c r="P105" i="7"/>
  <c r="O105" i="9"/>
  <c r="O105" i="7"/>
  <c r="P105" i="9"/>
  <c r="O67" i="9"/>
  <c r="P67" i="7"/>
  <c r="O67" i="7"/>
  <c r="L67" i="1"/>
  <c r="P67" i="9"/>
  <c r="D127" i="7"/>
  <c r="I127" i="1"/>
  <c r="C127" i="9"/>
  <c r="D127" i="9"/>
  <c r="C127" i="7"/>
  <c r="D124" i="7"/>
  <c r="C124" i="9"/>
  <c r="D124" i="9"/>
  <c r="I124" i="1"/>
  <c r="C124" i="7"/>
  <c r="L128" i="1"/>
  <c r="O128" i="7"/>
  <c r="P128" i="7"/>
  <c r="O128" i="9"/>
  <c r="P128" i="9"/>
  <c r="G55" i="9"/>
  <c r="G55" i="7"/>
  <c r="H55" i="9"/>
  <c r="H55" i="7"/>
  <c r="J55" i="1"/>
  <c r="K70" i="7"/>
  <c r="K70" i="9"/>
  <c r="L70" i="9"/>
  <c r="L70" i="7"/>
  <c r="K70" i="1"/>
  <c r="T60" i="9"/>
  <c r="S60" i="9"/>
  <c r="S60" i="7"/>
  <c r="M60" i="1"/>
  <c r="T60" i="7"/>
  <c r="N12" i="1"/>
  <c r="X12" i="7"/>
  <c r="W12" i="9"/>
  <c r="W12" i="7"/>
  <c r="X12" i="9"/>
  <c r="T73" i="9"/>
  <c r="M73" i="1"/>
  <c r="S73" i="9"/>
  <c r="S73" i="7"/>
  <c r="T73" i="7"/>
  <c r="W60" i="9"/>
  <c r="N60" i="1"/>
  <c r="X60" i="9"/>
  <c r="X60" i="7"/>
  <c r="W60" i="7"/>
  <c r="M137" i="1"/>
  <c r="T137" i="9"/>
  <c r="S137" i="9"/>
  <c r="S137" i="7"/>
  <c r="T137" i="7"/>
  <c r="K62" i="1"/>
  <c r="L62" i="7"/>
  <c r="K62" i="9"/>
  <c r="K62" i="7"/>
  <c r="L62" i="9"/>
  <c r="P111" i="9"/>
  <c r="O111" i="9"/>
  <c r="O111" i="7"/>
  <c r="P111" i="7"/>
  <c r="L111" i="1"/>
  <c r="J108" i="1"/>
  <c r="G108" i="7"/>
  <c r="G108" i="9"/>
  <c r="H108" i="7"/>
  <c r="H108" i="9"/>
  <c r="W93" i="9"/>
  <c r="X93" i="7"/>
  <c r="W93" i="7"/>
  <c r="N93" i="1"/>
  <c r="X93" i="9"/>
  <c r="P43" i="9"/>
  <c r="L43" i="1"/>
  <c r="O43" i="7"/>
  <c r="P43" i="7"/>
  <c r="O43" i="9"/>
  <c r="H59" i="7"/>
  <c r="G59" i="9"/>
  <c r="G59" i="7"/>
  <c r="J59" i="1"/>
  <c r="H59" i="9"/>
  <c r="S103" i="9"/>
  <c r="T103" i="9"/>
  <c r="M103" i="1"/>
  <c r="T103" i="7"/>
  <c r="S103" i="7"/>
  <c r="W56" i="9"/>
  <c r="N56" i="1"/>
  <c r="W56" i="7"/>
  <c r="X56" i="9"/>
  <c r="X56" i="7"/>
  <c r="O91" i="7"/>
  <c r="O91" i="9"/>
  <c r="P91" i="9"/>
  <c r="P91" i="7"/>
  <c r="L91" i="1"/>
  <c r="L25" i="7"/>
  <c r="K25" i="1"/>
  <c r="K25" i="9"/>
  <c r="K25" i="7"/>
  <c r="L25" i="9"/>
  <c r="K14" i="9"/>
  <c r="K14" i="1"/>
  <c r="K14" i="7"/>
  <c r="L14" i="9"/>
  <c r="L14" i="7"/>
  <c r="G13" i="9"/>
  <c r="H13" i="7"/>
  <c r="G13" i="7"/>
  <c r="H13" i="9"/>
  <c r="J13" i="1"/>
  <c r="I82" i="1"/>
  <c r="D82" i="7"/>
  <c r="D82" i="9"/>
  <c r="C82" i="7"/>
  <c r="C82" i="9"/>
  <c r="S6" i="7"/>
  <c r="S6" i="9"/>
  <c r="T6" i="9"/>
  <c r="M6" i="1"/>
  <c r="T6" i="7"/>
  <c r="S127" i="7"/>
  <c r="T127" i="9"/>
  <c r="S127" i="9"/>
  <c r="M127" i="1"/>
  <c r="T127" i="7"/>
  <c r="T18" i="9"/>
  <c r="M18" i="1"/>
  <c r="S18" i="7"/>
  <c r="T18" i="7"/>
  <c r="S18" i="9"/>
  <c r="X135" i="9"/>
  <c r="X135" i="7"/>
  <c r="N135" i="1"/>
  <c r="W135" i="9"/>
  <c r="W135" i="7"/>
  <c r="S56" i="9"/>
  <c r="S56" i="7"/>
  <c r="T56" i="7"/>
  <c r="T56" i="9"/>
  <c r="M56" i="1"/>
  <c r="W128" i="7"/>
  <c r="X128" i="9"/>
  <c r="W128" i="9"/>
  <c r="N128" i="1"/>
  <c r="X128" i="7"/>
  <c r="K110" i="1"/>
  <c r="L110" i="7"/>
  <c r="K110" i="9"/>
  <c r="L110" i="9"/>
  <c r="K110" i="7"/>
  <c r="O35" i="7"/>
  <c r="L35" i="1"/>
  <c r="P35" i="7"/>
  <c r="P35" i="9"/>
  <c r="O35" i="9"/>
  <c r="C33" i="7"/>
  <c r="D33" i="9"/>
  <c r="C33" i="9"/>
  <c r="I33" i="1"/>
  <c r="D33" i="7"/>
  <c r="K89" i="9"/>
  <c r="K89" i="1"/>
  <c r="K89" i="7"/>
  <c r="L89" i="9"/>
  <c r="L89" i="7"/>
  <c r="O72" i="9"/>
  <c r="P72" i="9"/>
  <c r="L72" i="1"/>
  <c r="O72" i="7"/>
  <c r="P72" i="7"/>
  <c r="G137" i="7"/>
  <c r="J137" i="1"/>
  <c r="H137" i="9"/>
  <c r="G137" i="9"/>
  <c r="H137" i="7"/>
  <c r="N111" i="1"/>
  <c r="W111" i="9"/>
  <c r="X111" i="9"/>
  <c r="W111" i="7"/>
  <c r="X111" i="7"/>
  <c r="O34" i="7"/>
  <c r="O34" i="9"/>
  <c r="P34" i="9"/>
  <c r="P34" i="7"/>
  <c r="L34" i="1"/>
  <c r="I111" i="1"/>
  <c r="C111" i="7"/>
  <c r="D111" i="9"/>
  <c r="C111" i="9"/>
  <c r="D111" i="7"/>
  <c r="N86" i="1"/>
  <c r="W86" i="9"/>
  <c r="X86" i="7"/>
  <c r="W86" i="7"/>
  <c r="X86" i="9"/>
  <c r="D116" i="7"/>
  <c r="I116" i="1"/>
  <c r="C116" i="7"/>
  <c r="D116" i="9"/>
  <c r="C116" i="9"/>
  <c r="S74" i="9"/>
  <c r="T74" i="7"/>
  <c r="S74" i="7"/>
  <c r="M74" i="1"/>
  <c r="T74" i="9"/>
  <c r="D88" i="9"/>
  <c r="I88" i="1"/>
  <c r="D88" i="7"/>
  <c r="C88" i="9"/>
  <c r="C88" i="7"/>
  <c r="H82" i="9"/>
  <c r="G82" i="7"/>
  <c r="H82" i="7"/>
  <c r="J82" i="1"/>
  <c r="G82" i="9"/>
  <c r="L20" i="7"/>
  <c r="L20" i="9"/>
  <c r="K20" i="1"/>
  <c r="K20" i="7"/>
  <c r="K20" i="9"/>
  <c r="L64" i="7"/>
  <c r="K64" i="1"/>
  <c r="K64" i="9"/>
  <c r="K64" i="7"/>
  <c r="L64" i="9"/>
  <c r="L88" i="9"/>
  <c r="K88" i="9"/>
  <c r="K88" i="1"/>
  <c r="L88" i="7"/>
  <c r="K88" i="7"/>
  <c r="O92" i="7"/>
  <c r="O92" i="9"/>
  <c r="P92" i="9"/>
  <c r="L92" i="1"/>
  <c r="P92" i="7"/>
  <c r="X79" i="7"/>
  <c r="W79" i="9"/>
  <c r="N79" i="1"/>
  <c r="X79" i="9"/>
  <c r="W79" i="7"/>
  <c r="W48" i="9"/>
  <c r="X48" i="7"/>
  <c r="N48" i="1"/>
  <c r="W48" i="7"/>
  <c r="X48" i="9"/>
  <c r="O124" i="7"/>
  <c r="O124" i="9"/>
  <c r="P124" i="9"/>
  <c r="L124" i="1"/>
  <c r="P124" i="7"/>
  <c r="W104" i="7"/>
  <c r="N104" i="1"/>
  <c r="X104" i="9"/>
  <c r="X104" i="7"/>
  <c r="W104" i="9"/>
  <c r="O90" i="9"/>
  <c r="P90" i="7"/>
  <c r="P90" i="9"/>
  <c r="O90" i="7"/>
  <c r="L90" i="1"/>
  <c r="K29" i="9"/>
  <c r="L29" i="9"/>
  <c r="L29" i="7"/>
  <c r="K29" i="1"/>
  <c r="K29" i="7"/>
  <c r="S66" i="7"/>
  <c r="T66" i="7"/>
  <c r="T66" i="9"/>
  <c r="M66" i="1"/>
  <c r="S66" i="9"/>
  <c r="O38" i="7"/>
  <c r="O38" i="9"/>
  <c r="P38" i="9"/>
  <c r="P38" i="7"/>
  <c r="L38" i="1"/>
  <c r="D81" i="9"/>
  <c r="C81" i="7"/>
  <c r="D81" i="7"/>
  <c r="I81" i="1"/>
  <c r="C81" i="9"/>
  <c r="D52" i="9"/>
  <c r="D52" i="7"/>
  <c r="C52" i="7"/>
  <c r="C52" i="9"/>
  <c r="I52" i="1"/>
  <c r="J51" i="1"/>
  <c r="H51" i="7"/>
  <c r="G51" i="7"/>
  <c r="H51" i="9"/>
  <c r="G51" i="9"/>
  <c r="W94" i="9"/>
  <c r="X94" i="9"/>
  <c r="W94" i="7"/>
  <c r="N94" i="1"/>
  <c r="X94" i="7"/>
  <c r="W136" i="7"/>
  <c r="W136" i="9"/>
  <c r="X136" i="7"/>
  <c r="X136" i="9"/>
  <c r="N136" i="1"/>
  <c r="P81" i="7"/>
  <c r="P81" i="9"/>
  <c r="L81" i="1"/>
  <c r="O81" i="7"/>
  <c r="O81" i="9"/>
  <c r="P80" i="7"/>
  <c r="O80" i="9"/>
  <c r="L80" i="1"/>
  <c r="P80" i="9"/>
  <c r="O80" i="7"/>
  <c r="L45" i="7"/>
  <c r="L45" i="9"/>
  <c r="K45" i="9"/>
  <c r="K45" i="1"/>
  <c r="K45" i="7"/>
  <c r="N17" i="1"/>
  <c r="W17" i="9"/>
  <c r="X17" i="7"/>
  <c r="X17" i="9"/>
  <c r="W17" i="7"/>
  <c r="J90" i="1"/>
  <c r="G90" i="7"/>
  <c r="G90" i="9"/>
  <c r="H90" i="7"/>
  <c r="H90" i="9"/>
  <c r="L33" i="1"/>
  <c r="O33" i="9"/>
  <c r="P33" i="7"/>
  <c r="P33" i="9"/>
  <c r="O33" i="7"/>
  <c r="D133" i="9"/>
  <c r="I133" i="1"/>
  <c r="D133" i="7"/>
  <c r="C133" i="7"/>
  <c r="C133" i="9"/>
  <c r="T9" i="7"/>
  <c r="S9" i="7"/>
  <c r="M9" i="1"/>
  <c r="T9" i="9"/>
  <c r="S9" i="9"/>
  <c r="D80" i="7"/>
  <c r="I80" i="1"/>
  <c r="C80" i="7"/>
  <c r="C80" i="9"/>
  <c r="D80" i="9"/>
  <c r="I34" i="1"/>
  <c r="C34" i="7"/>
  <c r="D34" i="7"/>
  <c r="C34" i="9"/>
  <c r="D34" i="9"/>
  <c r="I14" i="1"/>
  <c r="C14" i="9"/>
  <c r="D14" i="7"/>
  <c r="C14" i="7"/>
  <c r="D14" i="9"/>
  <c r="D135" i="9"/>
  <c r="I135" i="1"/>
  <c r="D135" i="7"/>
  <c r="C135" i="9"/>
  <c r="C135" i="7"/>
  <c r="L18" i="1"/>
  <c r="O18" i="7"/>
  <c r="O18" i="9"/>
  <c r="P18" i="7"/>
  <c r="P18" i="9"/>
  <c r="M130" i="1"/>
  <c r="S130" i="9"/>
  <c r="T130" i="9"/>
  <c r="S130" i="7"/>
  <c r="T130" i="7"/>
  <c r="S57" i="7"/>
  <c r="T57" i="7"/>
  <c r="T57" i="9"/>
  <c r="S57" i="9"/>
  <c r="M57" i="1"/>
  <c r="D90" i="9"/>
  <c r="C90" i="7"/>
  <c r="C90" i="9"/>
  <c r="D90" i="7"/>
  <c r="I90" i="1"/>
  <c r="P107" i="7"/>
  <c r="L107" i="1"/>
  <c r="P107" i="9"/>
  <c r="O107" i="7"/>
  <c r="O107" i="9"/>
  <c r="S84" i="9"/>
  <c r="M84" i="1"/>
  <c r="T84" i="7"/>
  <c r="T84" i="9"/>
  <c r="S84" i="7"/>
  <c r="P61" i="9"/>
  <c r="L61" i="1"/>
  <c r="P61" i="7"/>
  <c r="O61" i="9"/>
  <c r="O61" i="7"/>
  <c r="G29" i="7"/>
  <c r="G29" i="9"/>
  <c r="H29" i="9"/>
  <c r="J29" i="1"/>
  <c r="H29" i="7"/>
  <c r="D17" i="7"/>
  <c r="C17" i="7"/>
  <c r="D17" i="9"/>
  <c r="C17" i="9"/>
  <c r="I17" i="1"/>
  <c r="P121" i="9"/>
  <c r="L121" i="1"/>
  <c r="O121" i="7"/>
  <c r="P121" i="7"/>
  <c r="O121" i="9"/>
  <c r="W7" i="9"/>
  <c r="W7" i="7"/>
  <c r="X7" i="7"/>
  <c r="X7" i="9"/>
  <c r="N7" i="1"/>
  <c r="S114" i="7"/>
  <c r="T114" i="9"/>
  <c r="M114" i="1"/>
  <c r="S114" i="9"/>
  <c r="T114" i="7"/>
  <c r="G125" i="7"/>
  <c r="G125" i="9"/>
  <c r="H125" i="9"/>
  <c r="H125" i="7"/>
  <c r="J125" i="1"/>
  <c r="K41" i="1"/>
  <c r="L41" i="9"/>
  <c r="K41" i="9"/>
  <c r="K41" i="7"/>
  <c r="L41" i="7"/>
  <c r="K27" i="1"/>
  <c r="L27" i="9"/>
  <c r="K27" i="7"/>
  <c r="L27" i="7"/>
  <c r="K27" i="9"/>
  <c r="I128" i="1"/>
  <c r="C128" i="7"/>
  <c r="D128" i="7"/>
  <c r="D128" i="9"/>
  <c r="C128" i="9"/>
  <c r="T71" i="7"/>
  <c r="S71" i="7"/>
  <c r="T71" i="9"/>
  <c r="M71" i="1"/>
  <c r="S71" i="9"/>
  <c r="O44" i="7"/>
  <c r="L44" i="1"/>
  <c r="P44" i="7"/>
  <c r="P44" i="9"/>
  <c r="O44" i="9"/>
  <c r="P136" i="7"/>
  <c r="O136" i="7"/>
  <c r="P136" i="9"/>
  <c r="O136" i="9"/>
  <c r="L136" i="1"/>
  <c r="K55" i="7"/>
  <c r="K55" i="1"/>
  <c r="L55" i="7"/>
  <c r="L55" i="9"/>
  <c r="K55" i="9"/>
  <c r="C36" i="9"/>
  <c r="D36" i="9"/>
  <c r="D36" i="7"/>
  <c r="I36" i="1"/>
  <c r="C36" i="7"/>
  <c r="G134" i="7"/>
  <c r="G134" i="9"/>
  <c r="H134" i="7"/>
  <c r="J134" i="1"/>
  <c r="H134" i="9"/>
  <c r="M19" i="1"/>
  <c r="S19" i="9"/>
  <c r="S19" i="7"/>
  <c r="T19" i="9"/>
  <c r="T19" i="7"/>
  <c r="M113" i="1"/>
  <c r="T113" i="9"/>
  <c r="S113" i="7"/>
  <c r="S113" i="9"/>
  <c r="T113" i="7"/>
  <c r="S27" i="7"/>
  <c r="M27" i="1"/>
  <c r="T27" i="9"/>
  <c r="T27" i="7"/>
  <c r="S27" i="9"/>
  <c r="L95" i="7"/>
  <c r="K95" i="7"/>
  <c r="K95" i="1"/>
  <c r="K95" i="9"/>
  <c r="L95" i="9"/>
  <c r="H126" i="9"/>
  <c r="J126" i="1"/>
  <c r="G126" i="7"/>
  <c r="G126" i="9"/>
  <c r="H126" i="7"/>
  <c r="K114" i="9"/>
  <c r="K114" i="1"/>
  <c r="L114" i="9"/>
  <c r="K114" i="7"/>
  <c r="L114" i="7"/>
  <c r="K104" i="7"/>
  <c r="K104" i="9"/>
  <c r="K104" i="1"/>
  <c r="L104" i="9"/>
  <c r="L104" i="7"/>
  <c r="H100" i="7"/>
  <c r="H100" i="9"/>
  <c r="G100" i="9"/>
  <c r="J100" i="1"/>
  <c r="G100" i="7"/>
  <c r="N13" i="1"/>
  <c r="X13" i="7"/>
  <c r="W13" i="7"/>
  <c r="X13" i="9"/>
  <c r="W13" i="9"/>
  <c r="S23" i="7"/>
  <c r="T23" i="7"/>
  <c r="S23" i="9"/>
  <c r="T23" i="9"/>
  <c r="M23" i="1"/>
  <c r="H41" i="7"/>
  <c r="J41" i="1"/>
  <c r="H41" i="9"/>
  <c r="G41" i="7"/>
  <c r="G41" i="9"/>
  <c r="G40" i="7"/>
  <c r="H40" i="9"/>
  <c r="G40" i="9"/>
  <c r="J40" i="1"/>
  <c r="H40" i="7"/>
  <c r="X55" i="7"/>
  <c r="X55" i="9"/>
  <c r="W55" i="9"/>
  <c r="W55" i="7"/>
  <c r="N55" i="1"/>
  <c r="K13" i="1"/>
  <c r="L13" i="9"/>
  <c r="K13" i="9"/>
  <c r="L13" i="7"/>
  <c r="K13" i="7"/>
  <c r="C23" i="9"/>
  <c r="D23" i="7"/>
  <c r="I23" i="1"/>
  <c r="C23" i="7"/>
  <c r="D23" i="9"/>
  <c r="O25" i="7"/>
  <c r="L25" i="1"/>
  <c r="P25" i="7"/>
  <c r="O25" i="9"/>
  <c r="P25" i="9"/>
  <c r="M131" i="1"/>
  <c r="S131" i="7"/>
  <c r="S131" i="9"/>
  <c r="T131" i="7"/>
  <c r="T131" i="9"/>
  <c r="X65" i="7"/>
  <c r="W65" i="9"/>
  <c r="X65" i="9"/>
  <c r="W65" i="7"/>
  <c r="N65" i="1"/>
  <c r="O99" i="7"/>
  <c r="P99" i="9"/>
  <c r="L99" i="1"/>
  <c r="O99" i="9"/>
  <c r="P99" i="7"/>
  <c r="P24" i="7"/>
  <c r="P24" i="9"/>
  <c r="L24" i="1"/>
  <c r="O24" i="7"/>
  <c r="O24" i="9"/>
  <c r="K133" i="7"/>
  <c r="L133" i="7"/>
  <c r="L133" i="9"/>
  <c r="K133" i="1"/>
  <c r="K133" i="9"/>
  <c r="L43" i="7"/>
  <c r="L43" i="9"/>
  <c r="K43" i="7"/>
  <c r="K43" i="1"/>
  <c r="K43" i="9"/>
  <c r="K115" i="9"/>
  <c r="K115" i="1"/>
  <c r="L115" i="9"/>
  <c r="K115" i="7"/>
  <c r="L115" i="7"/>
  <c r="L102" i="7"/>
  <c r="K102" i="7"/>
  <c r="K102" i="9"/>
  <c r="K102" i="1"/>
  <c r="L102" i="9"/>
  <c r="D138" i="9"/>
  <c r="C138" i="7"/>
  <c r="C138" i="9"/>
  <c r="I138" i="1"/>
  <c r="D138" i="7"/>
  <c r="G116" i="9"/>
  <c r="J116" i="1"/>
  <c r="G116" i="7"/>
  <c r="H116" i="9"/>
  <c r="H116" i="7"/>
  <c r="K124" i="7"/>
  <c r="K124" i="9"/>
  <c r="L124" i="7"/>
  <c r="L124" i="9"/>
  <c r="K124" i="1"/>
  <c r="D95" i="9"/>
  <c r="D95" i="7"/>
  <c r="C95" i="9"/>
  <c r="I95" i="1"/>
  <c r="C95" i="7"/>
  <c r="T72" i="9"/>
  <c r="S72" i="7"/>
  <c r="S72" i="9"/>
  <c r="T72" i="7"/>
  <c r="M72" i="1"/>
  <c r="P23" i="9"/>
  <c r="L23" i="1"/>
  <c r="O23" i="7"/>
  <c r="P23" i="7"/>
  <c r="O23" i="9"/>
  <c r="X76" i="9"/>
  <c r="W76" i="7"/>
  <c r="N76" i="1"/>
  <c r="X76" i="7"/>
  <c r="W76" i="9"/>
  <c r="D42" i="9"/>
  <c r="D42" i="7"/>
  <c r="C42" i="7"/>
  <c r="C42" i="9"/>
  <c r="I42" i="1"/>
  <c r="L84" i="1"/>
  <c r="O84" i="9"/>
  <c r="P84" i="7"/>
  <c r="P84" i="9"/>
  <c r="O84" i="7"/>
  <c r="L93" i="1"/>
  <c r="P93" i="7"/>
  <c r="O93" i="9"/>
  <c r="P93" i="9"/>
  <c r="O93" i="7"/>
  <c r="K15" i="7"/>
  <c r="L15" i="9"/>
  <c r="K15" i="9"/>
  <c r="K15" i="1"/>
  <c r="L15" i="7"/>
  <c r="N96" i="1"/>
  <c r="W96" i="9"/>
  <c r="X96" i="9"/>
  <c r="X96" i="7"/>
  <c r="W96" i="7"/>
  <c r="D73" i="9"/>
  <c r="C73" i="7"/>
  <c r="C73" i="9"/>
  <c r="I73" i="1"/>
  <c r="D73" i="7"/>
  <c r="H46" i="7"/>
  <c r="G46" i="7"/>
  <c r="G46" i="9"/>
  <c r="H46" i="9"/>
  <c r="J46" i="1"/>
  <c r="N102" i="1"/>
  <c r="W102" i="7"/>
  <c r="X102" i="9"/>
  <c r="X102" i="7"/>
  <c r="W102" i="9"/>
  <c r="J133" i="1"/>
  <c r="H133" i="7"/>
  <c r="G133" i="9"/>
  <c r="G133" i="7"/>
  <c r="H133" i="9"/>
  <c r="I30" i="1"/>
  <c r="D30" i="7"/>
  <c r="C30" i="7"/>
  <c r="C30" i="9"/>
  <c r="D30" i="9"/>
  <c r="C69" i="7"/>
  <c r="D69" i="7"/>
  <c r="I69" i="1"/>
  <c r="C69" i="9"/>
  <c r="D69" i="9"/>
  <c r="O118" i="9"/>
  <c r="P118" i="7"/>
  <c r="P118" i="9"/>
  <c r="O118" i="7"/>
  <c r="L118" i="1"/>
  <c r="O87" i="7"/>
  <c r="P87" i="9"/>
  <c r="P87" i="7"/>
  <c r="L87" i="1"/>
  <c r="O87" i="9"/>
  <c r="K52" i="7"/>
  <c r="L52" i="7"/>
  <c r="K52" i="9"/>
  <c r="L52" i="9"/>
  <c r="K52" i="1"/>
  <c r="P88" i="7"/>
  <c r="P88" i="9"/>
  <c r="O88" i="9"/>
  <c r="L88" i="1"/>
  <c r="O88" i="7"/>
  <c r="W24" i="9"/>
  <c r="N24" i="1"/>
  <c r="X24" i="7"/>
  <c r="W24" i="7"/>
  <c r="X24" i="9"/>
  <c r="G99" i="7"/>
  <c r="J99" i="1"/>
  <c r="H99" i="7"/>
  <c r="H99" i="9"/>
  <c r="G99" i="9"/>
  <c r="G135" i="7"/>
  <c r="H135" i="9"/>
  <c r="G135" i="9"/>
  <c r="J135" i="1"/>
  <c r="H135" i="7"/>
  <c r="N52" i="1"/>
  <c r="X52" i="9"/>
  <c r="W52" i="7"/>
  <c r="X52" i="7"/>
  <c r="W52" i="9"/>
  <c r="I32" i="1"/>
  <c r="D32" i="7"/>
  <c r="C32" i="9"/>
  <c r="C32" i="7"/>
  <c r="D32" i="9"/>
  <c r="L54" i="7"/>
  <c r="K54" i="9"/>
  <c r="K54" i="7"/>
  <c r="K54" i="1"/>
  <c r="L54" i="9"/>
  <c r="M125" i="1"/>
  <c r="S125" i="7"/>
  <c r="T125" i="7"/>
  <c r="S125" i="9"/>
  <c r="T125" i="9"/>
  <c r="K130" i="9"/>
  <c r="L130" i="9"/>
  <c r="L130" i="7"/>
  <c r="K130" i="7"/>
  <c r="K130" i="1"/>
  <c r="D110" i="7"/>
  <c r="C110" i="7"/>
  <c r="C110" i="9"/>
  <c r="I110" i="1"/>
  <c r="D110" i="9"/>
  <c r="L113" i="1"/>
  <c r="P113" i="7"/>
  <c r="O113" i="7"/>
  <c r="P113" i="9"/>
  <c r="O113" i="9"/>
  <c r="X108" i="9"/>
  <c r="W108" i="9"/>
  <c r="N108" i="1"/>
  <c r="W108" i="7"/>
  <c r="X108" i="7"/>
  <c r="X21" i="9"/>
  <c r="N21" i="1"/>
  <c r="W21" i="9"/>
  <c r="X21" i="7"/>
  <c r="W21" i="7"/>
  <c r="K21" i="1"/>
  <c r="K21" i="7"/>
  <c r="L21" i="7"/>
  <c r="L21" i="9"/>
  <c r="K21" i="9"/>
  <c r="O51" i="7"/>
  <c r="L51" i="1"/>
  <c r="P51" i="9"/>
  <c r="O51" i="9"/>
  <c r="P51" i="7"/>
  <c r="D102" i="7"/>
  <c r="D102" i="9"/>
  <c r="C102" i="9"/>
  <c r="C102" i="7"/>
  <c r="I102" i="1"/>
  <c r="X20" i="9"/>
  <c r="W20" i="7"/>
  <c r="X20" i="7"/>
  <c r="W20" i="9"/>
  <c r="N20" i="1"/>
  <c r="S41" i="7"/>
  <c r="T41" i="9"/>
  <c r="M41" i="1"/>
  <c r="S41" i="9"/>
  <c r="T41" i="7"/>
  <c r="T59" i="9"/>
  <c r="S59" i="9"/>
  <c r="M59" i="1"/>
  <c r="S59" i="7"/>
  <c r="T59" i="7"/>
  <c r="K47" i="1"/>
  <c r="L47" i="9"/>
  <c r="K47" i="7"/>
  <c r="K47" i="9"/>
  <c r="L47" i="7"/>
  <c r="L119" i="9"/>
  <c r="K119" i="1"/>
  <c r="K119" i="9"/>
  <c r="K119" i="7"/>
  <c r="L119" i="7"/>
  <c r="W109" i="7"/>
  <c r="W109" i="9"/>
  <c r="X109" i="7"/>
  <c r="X109" i="9"/>
  <c r="N109" i="1"/>
  <c r="L117" i="7"/>
  <c r="K117" i="9"/>
  <c r="K117" i="7"/>
  <c r="L117" i="9"/>
  <c r="K117" i="1"/>
  <c r="D74" i="9"/>
  <c r="C74" i="9"/>
  <c r="C74" i="7"/>
  <c r="I74" i="1"/>
  <c r="D74" i="7"/>
  <c r="D49" i="7"/>
  <c r="D49" i="9"/>
  <c r="C49" i="7"/>
  <c r="C49" i="9"/>
  <c r="I49" i="1"/>
  <c r="S108" i="7"/>
  <c r="M108" i="1"/>
  <c r="S108" i="9"/>
  <c r="T108" i="9"/>
  <c r="T108" i="7"/>
  <c r="I79" i="1"/>
  <c r="C79" i="9"/>
  <c r="D79" i="7"/>
  <c r="C79" i="7"/>
  <c r="D79" i="9"/>
  <c r="J96" i="1"/>
  <c r="H96" i="7"/>
  <c r="G96" i="9"/>
  <c r="G96" i="7"/>
  <c r="H96" i="9"/>
  <c r="H43" i="7"/>
  <c r="H43" i="9"/>
  <c r="J43" i="1"/>
  <c r="G43" i="7"/>
  <c r="G43" i="9"/>
  <c r="C44" i="7"/>
  <c r="I44" i="1"/>
  <c r="D44" i="9"/>
  <c r="D44" i="7"/>
  <c r="C44" i="9"/>
  <c r="P11" i="7"/>
  <c r="O11" i="7"/>
  <c r="O11" i="9"/>
  <c r="L11" i="1"/>
  <c r="P11" i="9"/>
  <c r="S138" i="7"/>
  <c r="M138" i="1"/>
  <c r="T138" i="7"/>
  <c r="S138" i="9"/>
  <c r="T138" i="9"/>
  <c r="W36" i="7"/>
  <c r="N36" i="1"/>
  <c r="X36" i="7"/>
  <c r="W36" i="9"/>
  <c r="X36" i="9"/>
  <c r="D40" i="9"/>
  <c r="C40" i="7"/>
  <c r="I40" i="1"/>
  <c r="D40" i="7"/>
  <c r="C40" i="9"/>
  <c r="X129" i="7"/>
  <c r="X129" i="9"/>
  <c r="W129" i="7"/>
  <c r="N129" i="1"/>
  <c r="W129" i="9"/>
  <c r="X83" i="7"/>
  <c r="W83" i="7"/>
  <c r="X83" i="9"/>
  <c r="N83" i="1"/>
  <c r="W83" i="9"/>
  <c r="L71" i="7"/>
  <c r="K71" i="9"/>
  <c r="K71" i="1"/>
  <c r="L71" i="9"/>
  <c r="K71" i="7"/>
  <c r="P131" i="7"/>
  <c r="P131" i="9"/>
  <c r="L131" i="1"/>
  <c r="O131" i="9"/>
  <c r="O131" i="7"/>
  <c r="K28" i="9"/>
  <c r="L28" i="7"/>
  <c r="L28" i="9"/>
  <c r="K28" i="7"/>
  <c r="K28" i="1"/>
  <c r="D51" i="7"/>
  <c r="D51" i="9"/>
  <c r="I51" i="1"/>
  <c r="C51" i="7"/>
  <c r="C51" i="9"/>
  <c r="W134" i="7"/>
  <c r="W134" i="9"/>
  <c r="N134" i="1"/>
  <c r="X134" i="9"/>
  <c r="X134" i="7"/>
  <c r="I113" i="1"/>
  <c r="C113" i="9"/>
  <c r="D113" i="7"/>
  <c r="D113" i="9"/>
  <c r="C113" i="7"/>
  <c r="L128" i="9"/>
  <c r="K128" i="7"/>
  <c r="L128" i="7"/>
  <c r="K128" i="1"/>
  <c r="K128" i="9"/>
  <c r="J67" i="1"/>
  <c r="H67" i="9"/>
  <c r="G67" i="9"/>
  <c r="G67" i="7"/>
  <c r="H67" i="7"/>
  <c r="S121" i="9"/>
  <c r="T121" i="7"/>
  <c r="T121" i="9"/>
  <c r="M121" i="1"/>
  <c r="S121" i="7"/>
  <c r="D54" i="7"/>
  <c r="C54" i="9"/>
  <c r="I54" i="1"/>
  <c r="D54" i="9"/>
  <c r="C54" i="7"/>
  <c r="C123" i="7"/>
  <c r="C123" i="9"/>
  <c r="D123" i="9"/>
  <c r="D123" i="7"/>
  <c r="I123" i="1"/>
  <c r="K31" i="7"/>
  <c r="K31" i="1"/>
  <c r="L31" i="7"/>
  <c r="L31" i="9"/>
  <c r="K31" i="9"/>
  <c r="W27" i="9"/>
  <c r="N27" i="1"/>
  <c r="W27" i="7"/>
  <c r="X27" i="7"/>
  <c r="X27" i="9"/>
  <c r="M65" i="1"/>
  <c r="T65" i="7"/>
  <c r="T65" i="9"/>
  <c r="S65" i="9"/>
  <c r="S65" i="7"/>
  <c r="D19" i="9"/>
  <c r="C19" i="9"/>
  <c r="I19" i="1"/>
  <c r="C19" i="7"/>
  <c r="D19" i="7"/>
  <c r="J49" i="1"/>
  <c r="H49" i="7"/>
  <c r="G49" i="9"/>
  <c r="H49" i="9"/>
  <c r="G49" i="7"/>
  <c r="D58" i="9"/>
  <c r="C58" i="9"/>
  <c r="D58" i="7"/>
  <c r="C58" i="7"/>
  <c r="I58" i="1"/>
  <c r="W50" i="7"/>
  <c r="X50" i="9"/>
  <c r="N50" i="1"/>
  <c r="X50" i="7"/>
  <c r="W50" i="9"/>
  <c r="G86" i="7"/>
  <c r="G86" i="9"/>
  <c r="H86" i="7"/>
  <c r="H86" i="9"/>
  <c r="J86" i="1"/>
  <c r="K18" i="7"/>
  <c r="L18" i="9"/>
  <c r="K18" i="9"/>
  <c r="K18" i="1"/>
  <c r="L18" i="7"/>
  <c r="D137" i="9"/>
  <c r="C137" i="9"/>
  <c r="C137" i="7"/>
  <c r="D137" i="7"/>
  <c r="I137" i="1"/>
  <c r="S14" i="7"/>
  <c r="T14" i="9"/>
  <c r="M14" i="1"/>
  <c r="S14" i="9"/>
  <c r="T14" i="7"/>
  <c r="C25" i="9"/>
  <c r="D25" i="9"/>
  <c r="D25" i="7"/>
  <c r="C25" i="7"/>
  <c r="I25" i="1"/>
  <c r="M8" i="1"/>
  <c r="T8" i="9"/>
  <c r="S8" i="9"/>
  <c r="S8" i="7"/>
  <c r="T8" i="7"/>
  <c r="J12" i="1"/>
  <c r="H12" i="7"/>
  <c r="G12" i="9"/>
  <c r="G12" i="7"/>
  <c r="H12" i="9"/>
  <c r="H39" i="7"/>
  <c r="G39" i="9"/>
  <c r="H39" i="9"/>
  <c r="G39" i="7"/>
  <c r="J39" i="1"/>
  <c r="L83" i="7"/>
  <c r="K83" i="9"/>
  <c r="K83" i="7"/>
  <c r="K83" i="1"/>
  <c r="L83" i="9"/>
  <c r="P57" i="9"/>
  <c r="L57" i="1"/>
  <c r="P57" i="7"/>
  <c r="O57" i="7"/>
  <c r="O57" i="9"/>
  <c r="T134" i="9"/>
  <c r="M134" i="1"/>
  <c r="T134" i="7"/>
  <c r="S134" i="7"/>
  <c r="S134" i="9"/>
  <c r="X5" i="7"/>
  <c r="N5" i="1"/>
  <c r="W5" i="9"/>
  <c r="X5" i="9"/>
  <c r="W5" i="7"/>
  <c r="P126" i="7"/>
  <c r="O126" i="7"/>
  <c r="L126" i="1"/>
  <c r="P126" i="9"/>
  <c r="O126" i="9"/>
  <c r="O48" i="9"/>
  <c r="O48" i="7"/>
  <c r="P48" i="7"/>
  <c r="L48" i="1"/>
  <c r="P48" i="9"/>
  <c r="S75" i="9"/>
  <c r="T75" i="9"/>
  <c r="S75" i="7"/>
  <c r="T75" i="7"/>
  <c r="M75" i="1"/>
  <c r="L109" i="1"/>
  <c r="O109" i="9"/>
  <c r="P109" i="7"/>
  <c r="O109" i="7"/>
  <c r="P109" i="9"/>
  <c r="X42" i="9"/>
  <c r="W42" i="7"/>
  <c r="X42" i="7"/>
  <c r="W42" i="9"/>
  <c r="N42" i="1"/>
  <c r="C92" i="9"/>
  <c r="C92" i="7"/>
  <c r="D92" i="7"/>
  <c r="I92" i="1"/>
  <c r="D92" i="9"/>
  <c r="G21" i="7"/>
  <c r="H21" i="7"/>
  <c r="G21" i="9"/>
  <c r="H21" i="9"/>
  <c r="J21" i="1"/>
  <c r="L109" i="9"/>
  <c r="L109" i="7"/>
  <c r="K109" i="1"/>
  <c r="K109" i="9"/>
  <c r="K109" i="7"/>
  <c r="L125" i="1"/>
  <c r="O125" i="9"/>
  <c r="O125" i="7"/>
  <c r="P125" i="7"/>
  <c r="P125" i="9"/>
  <c r="C31" i="7"/>
  <c r="I31" i="1"/>
  <c r="C31" i="9"/>
  <c r="D31" i="9"/>
  <c r="D31" i="7"/>
  <c r="G123" i="7"/>
  <c r="H123" i="7"/>
  <c r="H123" i="9"/>
  <c r="J123" i="1"/>
  <c r="G123" i="9"/>
  <c r="K58" i="1"/>
  <c r="K58" i="9"/>
  <c r="L58" i="7"/>
  <c r="K58" i="7"/>
  <c r="L58" i="9"/>
  <c r="W11" i="7"/>
  <c r="W11" i="9"/>
  <c r="N11" i="1"/>
  <c r="X11" i="7"/>
  <c r="X11" i="9"/>
  <c r="H45" i="9"/>
  <c r="H45" i="7"/>
  <c r="J45" i="1"/>
  <c r="G45" i="9"/>
  <c r="G45" i="7"/>
  <c r="G129" i="9"/>
  <c r="J129" i="1"/>
  <c r="H129" i="9"/>
  <c r="H129" i="7"/>
  <c r="G129" i="7"/>
  <c r="J26" i="1"/>
  <c r="G26" i="7"/>
  <c r="H26" i="7"/>
  <c r="H26" i="9"/>
  <c r="G26" i="9"/>
  <c r="H54" i="7"/>
  <c r="G54" i="9"/>
  <c r="H54" i="9"/>
  <c r="G54" i="7"/>
  <c r="J54" i="1"/>
  <c r="X90" i="9"/>
  <c r="X90" i="7"/>
  <c r="W90" i="7"/>
  <c r="W90" i="9"/>
  <c r="N90" i="1"/>
  <c r="O129" i="9"/>
  <c r="P129" i="7"/>
  <c r="L129" i="1"/>
  <c r="O129" i="7"/>
  <c r="P129" i="9"/>
  <c r="O7" i="9"/>
  <c r="P7" i="7"/>
  <c r="P7" i="9"/>
  <c r="L7" i="1"/>
  <c r="O7" i="7"/>
  <c r="X75" i="7"/>
  <c r="W75" i="9"/>
  <c r="N75" i="1"/>
  <c r="W75" i="7"/>
  <c r="X75" i="9"/>
  <c r="G92" i="7"/>
  <c r="J92" i="1"/>
  <c r="G92" i="9"/>
  <c r="H92" i="9"/>
  <c r="H92" i="7"/>
  <c r="L90" i="7"/>
  <c r="K90" i="7"/>
  <c r="K90" i="9"/>
  <c r="K90" i="1"/>
  <c r="L90" i="9"/>
  <c r="H74" i="9"/>
  <c r="G74" i="7"/>
  <c r="H74" i="7"/>
  <c r="J74" i="1"/>
  <c r="G74" i="9"/>
  <c r="T13" i="7"/>
  <c r="S13" i="7"/>
  <c r="T13" i="9"/>
  <c r="S13" i="9"/>
  <c r="M13" i="1"/>
  <c r="I37" i="1"/>
  <c r="D37" i="7"/>
  <c r="D37" i="9"/>
  <c r="C37" i="9"/>
  <c r="C37" i="7"/>
  <c r="K125" i="7"/>
  <c r="K125" i="9"/>
  <c r="L125" i="7"/>
  <c r="K125" i="1"/>
  <c r="L125" i="9"/>
  <c r="C43" i="7"/>
  <c r="C43" i="9"/>
  <c r="I43" i="1"/>
  <c r="D43" i="9"/>
  <c r="D43" i="7"/>
  <c r="C106" i="7"/>
  <c r="C106" i="9"/>
  <c r="D106" i="9"/>
  <c r="D106" i="7"/>
  <c r="I106" i="1"/>
  <c r="P13" i="7"/>
  <c r="L13" i="1"/>
  <c r="P13" i="9"/>
  <c r="O13" i="9"/>
  <c r="O13" i="7"/>
  <c r="M105" i="1"/>
  <c r="T105" i="7"/>
  <c r="S105" i="7"/>
  <c r="S105" i="9"/>
  <c r="T105" i="9"/>
  <c r="T68" i="9"/>
  <c r="S68" i="9"/>
  <c r="T68" i="7"/>
  <c r="S68" i="7"/>
  <c r="M68" i="1"/>
  <c r="O132" i="9"/>
  <c r="P132" i="9"/>
  <c r="O132" i="7"/>
  <c r="P132" i="7"/>
  <c r="L132" i="1"/>
  <c r="I29" i="1"/>
  <c r="D29" i="9"/>
  <c r="D29" i="7"/>
  <c r="C29" i="7"/>
  <c r="C29" i="9"/>
  <c r="T99" i="7"/>
  <c r="S99" i="9"/>
  <c r="M99" i="1"/>
  <c r="S99" i="7"/>
  <c r="T99" i="9"/>
  <c r="X116" i="9"/>
  <c r="N116" i="1"/>
  <c r="W116" i="7"/>
  <c r="W116" i="9"/>
  <c r="X116" i="7"/>
  <c r="G91" i="9"/>
  <c r="G91" i="7"/>
  <c r="J91" i="1"/>
  <c r="H91" i="7"/>
  <c r="H91" i="9"/>
  <c r="J61" i="1"/>
  <c r="H61" i="9"/>
  <c r="H61" i="7"/>
  <c r="G61" i="9"/>
  <c r="G61" i="7"/>
  <c r="O15" i="9"/>
  <c r="L15" i="1"/>
  <c r="O15" i="7"/>
  <c r="P15" i="9"/>
  <c r="P15" i="7"/>
  <c r="T36" i="9"/>
  <c r="S36" i="9"/>
  <c r="T36" i="7"/>
  <c r="S36" i="7"/>
  <c r="M36" i="1"/>
  <c r="D75" i="9"/>
  <c r="D75" i="7"/>
  <c r="C75" i="7"/>
  <c r="I75" i="1"/>
  <c r="C75" i="9"/>
  <c r="X97" i="9"/>
  <c r="X97" i="7"/>
  <c r="W97" i="9"/>
  <c r="N97" i="1"/>
  <c r="W97" i="7"/>
  <c r="S55" i="9"/>
  <c r="M55" i="1"/>
  <c r="T55" i="9"/>
  <c r="T55" i="7"/>
  <c r="S55" i="7"/>
  <c r="G50" i="7"/>
  <c r="J50" i="1"/>
  <c r="H50" i="7"/>
  <c r="H50" i="9"/>
  <c r="G50" i="9"/>
  <c r="H105" i="7"/>
  <c r="J105" i="1"/>
  <c r="G105" i="7"/>
  <c r="G105" i="9"/>
  <c r="H105" i="9"/>
  <c r="I45" i="1"/>
  <c r="C45" i="9"/>
  <c r="C45" i="7"/>
  <c r="D45" i="9"/>
  <c r="D45" i="7"/>
  <c r="M126" i="1"/>
  <c r="S126" i="9"/>
  <c r="S126" i="7"/>
  <c r="T126" i="9"/>
  <c r="T126" i="7"/>
  <c r="D125" i="9"/>
  <c r="D125" i="7"/>
  <c r="C125" i="9"/>
  <c r="C125" i="7"/>
  <c r="I125" i="1"/>
  <c r="T49" i="9"/>
  <c r="S49" i="9"/>
  <c r="S49" i="7"/>
  <c r="M49" i="1"/>
  <c r="T49" i="7"/>
  <c r="H27" i="9"/>
  <c r="G27" i="9"/>
  <c r="G27" i="7"/>
  <c r="J27" i="1"/>
  <c r="H27" i="7"/>
  <c r="D122" i="9"/>
  <c r="I122" i="1"/>
  <c r="C122" i="7"/>
  <c r="D122" i="7"/>
  <c r="C122" i="9"/>
  <c r="K10" i="7"/>
  <c r="L10" i="7"/>
  <c r="L10" i="9"/>
  <c r="K10" i="9"/>
  <c r="K10" i="1"/>
  <c r="L56" i="7"/>
  <c r="L56" i="9"/>
  <c r="K56" i="9"/>
  <c r="K56" i="7"/>
  <c r="K56" i="1"/>
  <c r="X33" i="9"/>
  <c r="X33" i="7"/>
  <c r="W33" i="9"/>
  <c r="W33" i="7"/>
  <c r="N33" i="1"/>
  <c r="H35" i="9"/>
  <c r="G35" i="7"/>
  <c r="G35" i="9"/>
  <c r="H35" i="7"/>
  <c r="J35" i="1"/>
  <c r="K76" i="7"/>
  <c r="L76" i="7"/>
  <c r="K76" i="9"/>
  <c r="L76" i="9"/>
  <c r="K76" i="1"/>
  <c r="X29" i="9"/>
  <c r="X29" i="7"/>
  <c r="N29" i="1"/>
  <c r="W29" i="9"/>
  <c r="W29" i="7"/>
  <c r="K78" i="7"/>
  <c r="L78" i="9"/>
  <c r="K78" i="9"/>
  <c r="K78" i="1"/>
  <c r="L78" i="7"/>
  <c r="P68" i="9"/>
  <c r="O68" i="7"/>
  <c r="O68" i="9"/>
  <c r="L68" i="1"/>
  <c r="P68" i="7"/>
  <c r="D18" i="9"/>
  <c r="D18" i="7"/>
  <c r="I18" i="1"/>
  <c r="C18" i="7"/>
  <c r="C18" i="9"/>
  <c r="W105" i="7"/>
  <c r="X105" i="7"/>
  <c r="X105" i="9"/>
  <c r="W105" i="9"/>
  <c r="N105" i="1"/>
  <c r="W103" i="7"/>
  <c r="X103" i="7"/>
  <c r="W103" i="9"/>
  <c r="X103" i="9"/>
  <c r="N103" i="1"/>
  <c r="N98" i="1"/>
  <c r="W98" i="9"/>
  <c r="X98" i="9"/>
  <c r="W98" i="7"/>
  <c r="X98" i="7"/>
  <c r="T78" i="7"/>
  <c r="T78" i="9"/>
  <c r="S78" i="9"/>
  <c r="M78" i="1"/>
  <c r="S78" i="7"/>
  <c r="D115" i="9"/>
  <c r="C115" i="7"/>
  <c r="I115" i="1"/>
  <c r="C115" i="9"/>
  <c r="D115" i="7"/>
  <c r="D105" i="7"/>
  <c r="C105" i="7"/>
  <c r="I105" i="1"/>
  <c r="D105" i="9"/>
  <c r="C105" i="9"/>
  <c r="I117" i="1"/>
  <c r="C117" i="9"/>
  <c r="D117" i="9"/>
  <c r="D117" i="7"/>
  <c r="C117" i="7"/>
  <c r="P73" i="9"/>
  <c r="L73" i="1"/>
  <c r="O73" i="9"/>
  <c r="O73" i="7"/>
  <c r="P73" i="7"/>
  <c r="N130" i="1"/>
  <c r="X130" i="7"/>
  <c r="W130" i="9"/>
  <c r="W130" i="7"/>
  <c r="X130" i="9"/>
  <c r="J83" i="1"/>
  <c r="H83" i="9"/>
  <c r="G83" i="7"/>
  <c r="G83" i="9"/>
  <c r="H83" i="7"/>
  <c r="C130" i="9"/>
  <c r="I130" i="1"/>
  <c r="D130" i="7"/>
  <c r="D130" i="9"/>
  <c r="C130" i="7"/>
  <c r="M42" i="1"/>
  <c r="T42" i="7"/>
  <c r="S42" i="9"/>
  <c r="S42" i="7"/>
  <c r="T42" i="9"/>
  <c r="C38" i="9"/>
  <c r="D38" i="7"/>
  <c r="D38" i="9"/>
  <c r="I38" i="1"/>
  <c r="C38" i="7"/>
  <c r="S53" i="7"/>
  <c r="T53" i="9"/>
  <c r="M53" i="1"/>
  <c r="S53" i="9"/>
  <c r="T53" i="7"/>
  <c r="L121" i="7"/>
  <c r="K121" i="7"/>
  <c r="L121" i="9"/>
  <c r="K121" i="1"/>
  <c r="K121" i="9"/>
  <c r="L77" i="7"/>
  <c r="K77" i="9"/>
  <c r="L77" i="9"/>
  <c r="K77" i="7"/>
  <c r="K77" i="1"/>
  <c r="N84" i="1"/>
  <c r="W84" i="9"/>
  <c r="X84" i="9"/>
  <c r="W84" i="7"/>
  <c r="X84" i="7"/>
  <c r="I78" i="1"/>
  <c r="C78" i="7"/>
  <c r="C78" i="9"/>
  <c r="D78" i="7"/>
  <c r="D78" i="9"/>
  <c r="D132" i="9"/>
  <c r="C132" i="9"/>
  <c r="D132" i="7"/>
  <c r="C132" i="7"/>
  <c r="I132" i="1"/>
  <c r="M101" i="1"/>
  <c r="T101" i="7"/>
  <c r="T101" i="9"/>
  <c r="S101" i="9"/>
  <c r="S101" i="7"/>
  <c r="N126" i="1"/>
  <c r="X126" i="7"/>
  <c r="X126" i="9"/>
  <c r="W126" i="7"/>
  <c r="W126" i="9"/>
  <c r="O135" i="9"/>
  <c r="O135" i="7"/>
  <c r="P135" i="9"/>
  <c r="P135" i="7"/>
  <c r="L135" i="1"/>
  <c r="G136" i="9"/>
  <c r="J136" i="1"/>
  <c r="G136" i="7"/>
  <c r="H136" i="9"/>
  <c r="H136" i="7"/>
  <c r="M40" i="1"/>
  <c r="S40" i="9"/>
  <c r="T40" i="7"/>
  <c r="T40" i="9"/>
  <c r="S40" i="7"/>
  <c r="S5" i="7"/>
  <c r="T5" i="7"/>
  <c r="S5" i="9"/>
  <c r="M5" i="1"/>
  <c r="T5" i="9"/>
  <c r="O46" i="9"/>
  <c r="L46" i="1"/>
  <c r="P46" i="9"/>
  <c r="O46" i="7"/>
  <c r="P46" i="7"/>
  <c r="K51" i="9"/>
  <c r="L51" i="7"/>
  <c r="L51" i="9"/>
  <c r="K51" i="7"/>
  <c r="K51" i="1"/>
  <c r="S24" i="9"/>
  <c r="T24" i="7"/>
  <c r="T24" i="9"/>
  <c r="M24" i="1"/>
  <c r="S24" i="7"/>
  <c r="L129" i="7"/>
  <c r="K129" i="9"/>
  <c r="L129" i="9"/>
  <c r="K129" i="1"/>
  <c r="K129" i="7"/>
  <c r="L78" i="1"/>
  <c r="P78" i="9"/>
  <c r="O78" i="9"/>
  <c r="P78" i="7"/>
  <c r="O78" i="7"/>
  <c r="H89" i="7"/>
  <c r="G89" i="9"/>
  <c r="G89" i="7"/>
  <c r="J89" i="1"/>
  <c r="H89" i="9"/>
  <c r="L68" i="7"/>
  <c r="K68" i="7"/>
  <c r="L68" i="9"/>
  <c r="K68" i="1"/>
  <c r="K68" i="9"/>
  <c r="K79" i="7"/>
  <c r="L79" i="9"/>
  <c r="K79" i="9"/>
  <c r="L79" i="7"/>
  <c r="K79" i="1"/>
  <c r="K11" i="9"/>
  <c r="L11" i="9"/>
  <c r="L11" i="7"/>
  <c r="K11" i="1"/>
  <c r="K11" i="7"/>
  <c r="L133" i="1"/>
  <c r="O133" i="7"/>
  <c r="O133" i="9"/>
  <c r="P133" i="9"/>
  <c r="P133" i="7"/>
  <c r="C72" i="7"/>
  <c r="I72" i="1"/>
  <c r="D72" i="7"/>
  <c r="D72" i="9"/>
  <c r="C72" i="9"/>
  <c r="L67" i="9"/>
  <c r="K67" i="9"/>
  <c r="L67" i="7"/>
  <c r="K67" i="7"/>
  <c r="K67" i="1"/>
  <c r="O70" i="7"/>
  <c r="P70" i="7"/>
  <c r="P70" i="9"/>
  <c r="O70" i="9"/>
  <c r="L70" i="1"/>
  <c r="E6" i="4" l="1"/>
  <c r="E5" i="1"/>
  <c r="O5" i="7" l="1"/>
  <c r="L5" i="1"/>
  <c r="P5" i="9"/>
  <c r="O5" i="9"/>
  <c r="P5" i="7"/>
  <c r="C6" i="4"/>
  <c r="C5" i="1"/>
  <c r="H5" i="9"/>
  <c r="G5" i="7"/>
  <c r="G5" i="9"/>
  <c r="J5" i="1"/>
  <c r="H5" i="7"/>
  <c r="C6" i="1"/>
  <c r="H6" i="9"/>
  <c r="J6" i="1"/>
  <c r="G6" i="7"/>
  <c r="G6" i="9"/>
  <c r="H6" i="7"/>
  <c r="B6" i="4"/>
  <c r="B5" i="1"/>
  <c r="D5" i="9"/>
  <c r="C5" i="9"/>
  <c r="C5" i="7"/>
  <c r="I5" i="1"/>
  <c r="D5" i="7"/>
  <c r="B6" i="1"/>
  <c r="I6" i="1"/>
  <c r="D6" i="7"/>
  <c r="C6" i="7"/>
  <c r="C6" i="9"/>
  <c r="D6" i="9"/>
  <c r="E6" i="1"/>
  <c r="O6" i="9"/>
  <c r="P6" i="9"/>
  <c r="P6" i="7"/>
  <c r="O6" i="7"/>
  <c r="L6" i="1"/>
  <c r="D6" i="4"/>
  <c r="D5" i="1"/>
  <c r="L5" i="7"/>
  <c r="K5" i="9"/>
  <c r="K5" i="7"/>
  <c r="K5" i="1"/>
  <c r="L5" i="9"/>
  <c r="D6" i="1"/>
  <c r="K6" i="1"/>
  <c r="L6" i="7"/>
  <c r="L6" i="9"/>
  <c r="K6" i="9"/>
  <c r="K6" i="7"/>
</calcChain>
</file>

<file path=xl/comments1.xml><?xml version="1.0" encoding="utf-8"?>
<comments xmlns="http://schemas.openxmlformats.org/spreadsheetml/2006/main">
  <authors>
    <author>ametrf1a</author>
  </authors>
  <commentList>
    <comment ref="Q53" authorId="0">
      <text>
        <r>
          <rPr>
            <b/>
            <sz val="8"/>
            <color indexed="81"/>
            <rFont val="Tahoma"/>
            <family val="2"/>
          </rPr>
          <t>Mx wrong FRA configuration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comments3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<sst xmlns="http://schemas.openxmlformats.org/spreadsheetml/2006/main" count="1342" uniqueCount="677">
  <si>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</si>
  <si>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</si>
  <si>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</si>
  <si>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</si>
  <si>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</si>
  <si>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</si>
  <si>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</si>
  <si>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</si>
  <si>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</si>
  <si>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</si>
  <si>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</si>
  <si>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</si>
  <si>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</si>
  <si>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</si>
  <si>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</si>
  <si>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</si>
  <si>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</si>
  <si>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</si>
  <si>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</si>
  <si>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</si>
  <si>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</si>
  <si>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</si>
  <si>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</si>
  <si>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</si>
  <si>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</si>
  <si>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</si>
  <si>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</si>
  <si>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</si>
  <si>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</si>
  <si>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</si>
  <si>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</si>
  <si>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</si>
  <si>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</si>
  <si>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</si>
  <si>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</si>
  <si>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</si>
  <si>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</si>
  <si>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</si>
  <si>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</si>
  <si>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</si>
  <si>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</si>
  <si>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</si>
  <si>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</si>
  <si>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</si>
  <si>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</si>
  <si>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</si>
  <si>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</si>
  <si>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</si>
  <si>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</si>
  <si>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</si>
  <si>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</si>
  <si>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</si>
  <si>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</si>
  <si>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</si>
  <si>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</si>
  <si>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</si>
  <si>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</si>
  <si>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</si>
  <si>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</si>
  <si>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</si>
  <si>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</si>
  <si>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</si>
  <si>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</si>
  <si>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</si>
  <si>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</si>
  <si>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</si>
  <si>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</si>
  <si>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</si>
  <si>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</si>
  <si>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</si>
  <si>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</si>
  <si>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</si>
  <si>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</si>
  <si>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</si>
  <si>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</si>
  <si>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</si>
  <si>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</si>
  <si>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</si>
  <si>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Settlement days</t>
  </si>
  <si>
    <t>Currency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</si>
  <si>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</si>
  <si>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</si>
  <si>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</si>
  <si>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</si>
  <si>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</si>
  <si>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</si>
  <si>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</si>
  <si>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</si>
  <si>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</si>
  <si>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</si>
  <si>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</si>
  <si>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</si>
  <si>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</si>
  <si>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</si>
  <si>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</si>
  <si>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</si>
  <si>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</si>
  <si>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</si>
  <si>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</si>
  <si>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</si>
  <si>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</si>
  <si>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</si>
  <si>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</si>
  <si>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</si>
  <si>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</si>
  <si>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</si>
  <si>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</si>
  <si>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0/-1</t>
  </si>
  <si>
    <t>MonotonicCubicNaturalSpline</t>
  </si>
  <si>
    <t>0D</t>
  </si>
  <si>
    <t>1D</t>
  </si>
  <si>
    <t>T</t>
  </si>
  <si>
    <t>TOM</t>
  </si>
  <si>
    <t>Following</t>
  </si>
  <si>
    <t>DTSIMI1</t>
  </si>
  <si>
    <t>DDS</t>
  </si>
  <si>
    <t>SourceAlias</t>
  </si>
  <si>
    <t>fwd</t>
  </si>
  <si>
    <t>disc</t>
  </si>
  <si>
    <t>Value Date</t>
  </si>
  <si>
    <t>Fixing Date</t>
  </si>
  <si>
    <t>USD</t>
  </si>
  <si>
    <t>USDYC1M_OND</t>
  </si>
  <si>
    <t>USDYC1M_TND</t>
  </si>
  <si>
    <t>USDYC1M_SND</t>
  </si>
  <si>
    <t>USD_CURVE_1M_1Y</t>
  </si>
  <si>
    <t>USD_CURVE_1M_1Y3M</t>
  </si>
  <si>
    <t>USD_CURVE_1M_1Y6M</t>
  </si>
  <si>
    <t>USD_CURVE_1M_1Y9M</t>
  </si>
  <si>
    <t>USD_CURVE_1M_2Y</t>
  </si>
  <si>
    <t>USD_CURVE_1M_2Y3M</t>
  </si>
  <si>
    <t>USD_CURVE_1M_2Y6M</t>
  </si>
  <si>
    <t>USD_CURVE_1M_2Y9M</t>
  </si>
  <si>
    <t>USD_CURVE_1M_3Y</t>
  </si>
  <si>
    <t>USD_CURVE_1M_4Y</t>
  </si>
  <si>
    <t>USD_CURVE_1M_5Y</t>
  </si>
  <si>
    <t>USD_CURVE_1M_6Y</t>
  </si>
  <si>
    <t>USD_CURVE_1M_7Y</t>
  </si>
  <si>
    <t>USD_CURVE_1M_8Y</t>
  </si>
  <si>
    <t>USD_CURVE_1M_9Y</t>
  </si>
  <si>
    <t>USD_CURVE_1M_10Y</t>
  </si>
  <si>
    <t>USD_CURVE_1M_11Y</t>
  </si>
  <si>
    <t>USD_CURVE_1M_12Y</t>
  </si>
  <si>
    <t>USD_CURVE_1M_13Y</t>
  </si>
  <si>
    <t>USD_CURVE_1M_14Y</t>
  </si>
  <si>
    <t>USD_CURVE_1M_15Y</t>
  </si>
  <si>
    <t>USD_CURVE_1M_16Y</t>
  </si>
  <si>
    <t>USD_CURVE_1M_17Y</t>
  </si>
  <si>
    <t>USD_CURVE_1M_18Y</t>
  </si>
  <si>
    <t>USD_CURVE_1M_19Y</t>
  </si>
  <si>
    <t>USD_CURVE_1M_20Y</t>
  </si>
  <si>
    <t>USD_CURVE_1M_21Y</t>
  </si>
  <si>
    <t>USD_CURVE_1M_22Y</t>
  </si>
  <si>
    <t>USD_CURVE_1M_23Y</t>
  </si>
  <si>
    <t>USD_CURVE_1M_24Y</t>
  </si>
  <si>
    <t>USD_CURVE_1M_25Y</t>
  </si>
  <si>
    <t>USD_CURVE_1M_26Y</t>
  </si>
  <si>
    <t>USD_CURVE_1M_27Y</t>
  </si>
  <si>
    <t>USD_CURVE_1M_28Y</t>
  </si>
  <si>
    <t>USD_CURVE_1M_29Y</t>
  </si>
  <si>
    <t>USD_CURVE_1M_30Y</t>
  </si>
  <si>
    <t>USD_CURVE_1M_31Y</t>
  </si>
  <si>
    <t>USD_CURVE_1M_32Y</t>
  </si>
  <si>
    <t>USD_CURVE_1M_33Y</t>
  </si>
  <si>
    <t>USD_CURVE_1M_34Y</t>
  </si>
  <si>
    <t>USD_CURVE_1M_35Y</t>
  </si>
  <si>
    <t>USD_CURVE_1M_36Y</t>
  </si>
  <si>
    <t>USD_CURVE_1M_37Y</t>
  </si>
  <si>
    <t>USD_CURVE_1M_38Y</t>
  </si>
  <si>
    <t>USD_CURVE_1M_39Y</t>
  </si>
  <si>
    <t>USD_CURVE_1M_40Y</t>
  </si>
  <si>
    <t>USD_CURVE_1M_41Y</t>
  </si>
  <si>
    <t>USD_CURVE_1M_42Y</t>
  </si>
  <si>
    <t>USD_CURVE_1M_43Y</t>
  </si>
  <si>
    <t>USD_CURVE_1M_44Y</t>
  </si>
  <si>
    <t>USD_CURVE_1M_45Y</t>
  </si>
  <si>
    <t>USD_CURVE_1M_46Y</t>
  </si>
  <si>
    <t>USD_CURVE_1M_47Y</t>
  </si>
  <si>
    <t>USD_CURVE_1M_48Y</t>
  </si>
  <si>
    <t>USD_CURVE_1M_49Y</t>
  </si>
  <si>
    <t>USD_CURVE_1M_50Y</t>
  </si>
  <si>
    <t>USD_CURVE_1M_51Y</t>
  </si>
  <si>
    <t>USD_CURVE_1M_52Y</t>
  </si>
  <si>
    <t>USD_CURVE_1M_53Y</t>
  </si>
  <si>
    <t>USD_CURVE_1M_54Y</t>
  </si>
  <si>
    <t>USD_CURVE_1M_55Y</t>
  </si>
  <si>
    <t>USD_CURVE_1M_56Y</t>
  </si>
  <si>
    <t>USD_CURVE_1M_57Y</t>
  </si>
  <si>
    <t>USD_CURVE_1M_58Y</t>
  </si>
  <si>
    <t>USD_CURVE_1M_59Y</t>
  </si>
  <si>
    <t>USD_CURVE_1M_60Y</t>
  </si>
  <si>
    <t>USDYC3M_OND</t>
  </si>
  <si>
    <t>USDYC3M_TND</t>
  </si>
  <si>
    <t>USDYC3M_SND</t>
  </si>
  <si>
    <t>USDYC3M_T3F1</t>
  </si>
  <si>
    <t>USDYC3M_TOM3F1</t>
  </si>
  <si>
    <t>USDYC3M1X4F</t>
  </si>
  <si>
    <t>USDYC3M2X5F</t>
  </si>
  <si>
    <t>USDYC3M3X6F</t>
  </si>
  <si>
    <t>USDYC3M4X7F</t>
  </si>
  <si>
    <t>USDYC3M5X8F</t>
  </si>
  <si>
    <t>USDYC3M6X9F</t>
  </si>
  <si>
    <t>USD_CURVE_3M_1Y</t>
  </si>
  <si>
    <t>USD_CURVE_3M_1Y3M</t>
  </si>
  <si>
    <t>USD_CURVE_3M_1Y6M</t>
  </si>
  <si>
    <t>USD_CURVE_3M_1Y9M</t>
  </si>
  <si>
    <t>USD_CURVE_3M_2Y</t>
  </si>
  <si>
    <t>USD_CURVE_3M_2Y3M</t>
  </si>
  <si>
    <t>USD_CURVE_3M_2Y6M</t>
  </si>
  <si>
    <t>USD_CURVE_3M_2Y9M</t>
  </si>
  <si>
    <t>USD_CURVE_3M_3Y</t>
  </si>
  <si>
    <t>USD_CURVE_3M_4Y</t>
  </si>
  <si>
    <t>USD_CURVE_3M_5Y</t>
  </si>
  <si>
    <t>USD_CURVE_3M_6Y</t>
  </si>
  <si>
    <t>USD_CURVE_3M_7Y</t>
  </si>
  <si>
    <t>USD_CURVE_3M_8Y</t>
  </si>
  <si>
    <t>USD_CURVE_3M_9Y</t>
  </si>
  <si>
    <t>USD_CURVE_3M_10Y</t>
  </si>
  <si>
    <t>USD_CURVE_3M_11Y</t>
  </si>
  <si>
    <t>USD_CURVE_3M_12Y</t>
  </si>
  <si>
    <t>USD_CURVE_3M_13Y</t>
  </si>
  <si>
    <t>USD_CURVE_3M_14Y</t>
  </si>
  <si>
    <t>USD_CURVE_3M_15Y</t>
  </si>
  <si>
    <t>USD_CURVE_3M_16Y</t>
  </si>
  <si>
    <t>USD_CURVE_3M_17Y</t>
  </si>
  <si>
    <t>USD_CURVE_3M_18Y</t>
  </si>
  <si>
    <t>USD_CURVE_3M_19Y</t>
  </si>
  <si>
    <t>USD_CURVE_3M_20Y</t>
  </si>
  <si>
    <t>USD_CURVE_3M_21Y</t>
  </si>
  <si>
    <t>USD_CURVE_3M_22Y</t>
  </si>
  <si>
    <t>USD_CURVE_3M_23Y</t>
  </si>
  <si>
    <t>USD_CURVE_3M_24Y</t>
  </si>
  <si>
    <t>USD_CURVE_3M_25Y</t>
  </si>
  <si>
    <t>USD_CURVE_3M_26Y</t>
  </si>
  <si>
    <t>USD_CURVE_3M_27Y</t>
  </si>
  <si>
    <t>USD_CURVE_3M_28Y</t>
  </si>
  <si>
    <t>USD_CURVE_3M_29Y</t>
  </si>
  <si>
    <t>USD_CURVE_3M_30Y</t>
  </si>
  <si>
    <t>USD_CURVE_3M_31Y</t>
  </si>
  <si>
    <t>USD_CURVE_3M_32Y</t>
  </si>
  <si>
    <t>USD_CURVE_3M_33Y</t>
  </si>
  <si>
    <t>USD_CURVE_3M_34Y</t>
  </si>
  <si>
    <t>USD_CURVE_3M_35Y</t>
  </si>
  <si>
    <t>USD_CURVE_3M_36Y</t>
  </si>
  <si>
    <t>USD_CURVE_3M_37Y</t>
  </si>
  <si>
    <t>USD_CURVE_3M_38Y</t>
  </si>
  <si>
    <t>USD_CURVE_3M_39Y</t>
  </si>
  <si>
    <t>USD_CURVE_3M_40Y</t>
  </si>
  <si>
    <t>USD_CURVE_3M_41Y</t>
  </si>
  <si>
    <t>USD_CURVE_3M_42Y</t>
  </si>
  <si>
    <t>USD_CURVE_3M_43Y</t>
  </si>
  <si>
    <t>USD_CURVE_3M_44Y</t>
  </si>
  <si>
    <t>USD_CURVE_3M_45Y</t>
  </si>
  <si>
    <t>USD_CURVE_3M_46Y</t>
  </si>
  <si>
    <t>USD_CURVE_3M_47Y</t>
  </si>
  <si>
    <t>USD_CURVE_3M_48Y</t>
  </si>
  <si>
    <t>USD_CURVE_3M_49Y</t>
  </si>
  <si>
    <t>USD_CURVE_3M_50Y</t>
  </si>
  <si>
    <t>USD_CURVE_3M_51Y</t>
  </si>
  <si>
    <t>USD_CURVE_3M_52Y</t>
  </si>
  <si>
    <t>USD_CURVE_3M_53Y</t>
  </si>
  <si>
    <t>USD_CURVE_3M_54Y</t>
  </si>
  <si>
    <t>USD_CURVE_3M_55Y</t>
  </si>
  <si>
    <t>USD_CURVE_3M_56Y</t>
  </si>
  <si>
    <t>USD_CURVE_3M_57Y</t>
  </si>
  <si>
    <t>USD_CURVE_3M_58Y</t>
  </si>
  <si>
    <t>USD_CURVE_3M_59Y</t>
  </si>
  <si>
    <t>USD_CURVE_3M_60Y</t>
  </si>
  <si>
    <t>USDYC6M_OND</t>
  </si>
  <si>
    <t>USDYC6M_TND</t>
  </si>
  <si>
    <t>USDYC6M_SND</t>
  </si>
  <si>
    <t>USDYC6M_T6F1</t>
  </si>
  <si>
    <t>USDYC6M_TOM6F1</t>
  </si>
  <si>
    <t>USDYC6M1X7F</t>
  </si>
  <si>
    <t>USDYC6M2X8F</t>
  </si>
  <si>
    <t>USDYC6M3X9F</t>
  </si>
  <si>
    <t>USDYC6M4X10F</t>
  </si>
  <si>
    <t>USDYC6M5X11F</t>
  </si>
  <si>
    <t>USDYC6M6X12F</t>
  </si>
  <si>
    <t>USDYC6M7X13F</t>
  </si>
  <si>
    <t>USDYC6M8X14F</t>
  </si>
  <si>
    <t>USDYC6M9X15F</t>
  </si>
  <si>
    <t>USDYC6M10X16F</t>
  </si>
  <si>
    <t>USDYC6M11X17F</t>
  </si>
  <si>
    <t>USDYC6M12X18F</t>
  </si>
  <si>
    <t>USDYC6M13X19F</t>
  </si>
  <si>
    <t>USDYC6M14X20F</t>
  </si>
  <si>
    <t>USDYC6M15X21F</t>
  </si>
  <si>
    <t>USDYC6M16X22F</t>
  </si>
  <si>
    <t>USDYC6M17X23F</t>
  </si>
  <si>
    <t>USDYC6M18X24F</t>
  </si>
  <si>
    <t>USD_CURVE_6M_1Y</t>
  </si>
  <si>
    <t>USD_CURVE_6M_1Y6M</t>
  </si>
  <si>
    <t>USD_CURVE_6M_2Y</t>
  </si>
  <si>
    <t>USD_CURVE_6M_2Y6M</t>
  </si>
  <si>
    <t>USD_CURVE_6M_3Y</t>
  </si>
  <si>
    <t>USD_CURVE_6M_4Y</t>
  </si>
  <si>
    <t>USD_CURVE_6M_5Y</t>
  </si>
  <si>
    <t>USD_CURVE_6M_6Y</t>
  </si>
  <si>
    <t>USD_CURVE_6M_7Y</t>
  </si>
  <si>
    <t>USD_CURVE_6M_8Y</t>
  </si>
  <si>
    <t>USD_CURVE_6M_9Y</t>
  </si>
  <si>
    <t>USD_CURVE_6M_10Y</t>
  </si>
  <si>
    <t>USD_CURVE_6M_11Y</t>
  </si>
  <si>
    <t>USD_CURVE_6M_12Y</t>
  </si>
  <si>
    <t>USD_CURVE_6M_13Y</t>
  </si>
  <si>
    <t>USD_CURVE_6M_14Y</t>
  </si>
  <si>
    <t>USD_CURVE_6M_15Y</t>
  </si>
  <si>
    <t>USD_CURVE_6M_16Y</t>
  </si>
  <si>
    <t>USD_CURVE_6M_17Y</t>
  </si>
  <si>
    <t>USD_CURVE_6M_18Y</t>
  </si>
  <si>
    <t>USD_CURVE_6M_19Y</t>
  </si>
  <si>
    <t>USD_CURVE_6M_20Y</t>
  </si>
  <si>
    <t>USD_CURVE_6M_21Y</t>
  </si>
  <si>
    <t>USD_CURVE_6M_22Y</t>
  </si>
  <si>
    <t>USD_CURVE_6M_23Y</t>
  </si>
  <si>
    <t>USD_CURVE_6M_24Y</t>
  </si>
  <si>
    <t>USD_CURVE_6M_25Y</t>
  </si>
  <si>
    <t>USD_CURVE_6M_26Y</t>
  </si>
  <si>
    <t>USD_CURVE_6M_27Y</t>
  </si>
  <si>
    <t>USD_CURVE_6M_28Y</t>
  </si>
  <si>
    <t>USD_CURVE_6M_29Y</t>
  </si>
  <si>
    <t>USD_CURVE_6M_30Y</t>
  </si>
  <si>
    <t>USD_CURVE_6M_31Y</t>
  </si>
  <si>
    <t>USD_CURVE_6M_32Y</t>
  </si>
  <si>
    <t>USD_CURVE_6M_33Y</t>
  </si>
  <si>
    <t>USD_CURVE_6M_34Y</t>
  </si>
  <si>
    <t>USD_CURVE_6M_35Y</t>
  </si>
  <si>
    <t>USD_CURVE_6M_36Y</t>
  </si>
  <si>
    <t>USD_CURVE_6M_37Y</t>
  </si>
  <si>
    <t>USD_CURVE_6M_38Y</t>
  </si>
  <si>
    <t>USD_CURVE_6M_39Y</t>
  </si>
  <si>
    <t>USD_CURVE_6M_40Y</t>
  </si>
  <si>
    <t>USD_CURVE_6M_41Y</t>
  </si>
  <si>
    <t>USD_CURVE_6M_42Y</t>
  </si>
  <si>
    <t>USD_CURVE_6M_43Y</t>
  </si>
  <si>
    <t>USD_CURVE_6M_44Y</t>
  </si>
  <si>
    <t>USD_CURVE_6M_45Y</t>
  </si>
  <si>
    <t>USD_CURVE_6M_46Y</t>
  </si>
  <si>
    <t>USD_CURVE_6M_47Y</t>
  </si>
  <si>
    <t>USD_CURVE_6M_48Y</t>
  </si>
  <si>
    <t>USD_CURVE_6M_49Y</t>
  </si>
  <si>
    <t>USD_CURVE_6M_50Y</t>
  </si>
  <si>
    <t>USD_CURVE_6M_51Y</t>
  </si>
  <si>
    <t>USD_CURVE_6M_52Y</t>
  </si>
  <si>
    <t>USD_CURVE_6M_53Y</t>
  </si>
  <si>
    <t>USD_CURVE_6M_54Y</t>
  </si>
  <si>
    <t>USD_CURVE_6M_55Y</t>
  </si>
  <si>
    <t>USD_CURVE_6M_56Y</t>
  </si>
  <si>
    <t>USD_CURVE_6M_57Y</t>
  </si>
  <si>
    <t>USD_CURVE_6M_58Y</t>
  </si>
  <si>
    <t>USD_CURVE_6M_59Y</t>
  </si>
  <si>
    <t>USD_CURVE_6M_60Y</t>
  </si>
  <si>
    <t>USDYC1Y_OND</t>
  </si>
  <si>
    <t>USDYC1Y_TND</t>
  </si>
  <si>
    <t>USDYC1Y_SND</t>
  </si>
  <si>
    <t>USDYC1Y1X13F</t>
  </si>
  <si>
    <t>USDYC1Y2X14F</t>
  </si>
  <si>
    <t>USDYC1Y3X15F</t>
  </si>
  <si>
    <t>USDYC1Y4X16F</t>
  </si>
  <si>
    <t>USDYC1Y5X17F</t>
  </si>
  <si>
    <t>USDYC1Y6X18F</t>
  </si>
  <si>
    <t>USDYC1Y7X19F</t>
  </si>
  <si>
    <t>USDYC1Y8X20F</t>
  </si>
  <si>
    <t>USDYC1Y9X21F</t>
  </si>
  <si>
    <t>USDYC1Y10X22F</t>
  </si>
  <si>
    <t>USDYC1Y11X23F</t>
  </si>
  <si>
    <t>USDYC1Y12X24F</t>
  </si>
  <si>
    <t>USDYC1Y13X25F</t>
  </si>
  <si>
    <t>USDYC1Y14X26F</t>
  </si>
  <si>
    <t>USDYC1Y15X27F</t>
  </si>
  <si>
    <t>USDYC1Y16X28F</t>
  </si>
  <si>
    <t>USDYC1Y17X29F</t>
  </si>
  <si>
    <t>USDYC1Y18X30F</t>
  </si>
  <si>
    <t>USD_CURVE_12M_1Y</t>
  </si>
  <si>
    <t>USD_CURVE_12M_2Y</t>
  </si>
  <si>
    <t>USD_CURVE_12M_3Y</t>
  </si>
  <si>
    <t>USD_CURVE_12M_4Y</t>
  </si>
  <si>
    <t>USD_CURVE_12M_5Y</t>
  </si>
  <si>
    <t>USD_CURVE_12M_6Y</t>
  </si>
  <si>
    <t>USD_CURVE_12M_7Y</t>
  </si>
  <si>
    <t>USD_CURVE_12M_8Y</t>
  </si>
  <si>
    <t>USD_CURVE_12M_9Y</t>
  </si>
  <si>
    <t>USD_CURVE_12M_10Y</t>
  </si>
  <si>
    <t>USD_CURVE_12M_11Y</t>
  </si>
  <si>
    <t>USD_CURVE_12M_12Y</t>
  </si>
  <si>
    <t>USD_CURVE_12M_13Y</t>
  </si>
  <si>
    <t>USD_CURVE_12M_14Y</t>
  </si>
  <si>
    <t>USD_CURVE_12M_15Y</t>
  </si>
  <si>
    <t>USD_CURVE_12M_16Y</t>
  </si>
  <si>
    <t>USD_CURVE_12M_17Y</t>
  </si>
  <si>
    <t>USD_CURVE_12M_18Y</t>
  </si>
  <si>
    <t>USD_CURVE_12M_19Y</t>
  </si>
  <si>
    <t>USD_CURVE_12M_20Y</t>
  </si>
  <si>
    <t>USD_CURVE_12M_21Y</t>
  </si>
  <si>
    <t>USD_CURVE_12M_22Y</t>
  </si>
  <si>
    <t>USD_CURVE_12M_23Y</t>
  </si>
  <si>
    <t>USD_CURVE_12M_24Y</t>
  </si>
  <si>
    <t>USD_CURVE_12M_25Y</t>
  </si>
  <si>
    <t>USD_CURVE_12M_26Y</t>
  </si>
  <si>
    <t>USD_CURVE_12M_27Y</t>
  </si>
  <si>
    <t>USD_CURVE_12M_28Y</t>
  </si>
  <si>
    <t>USD_CURVE_12M_29Y</t>
  </si>
  <si>
    <t>USD_CURVE_12M_30Y</t>
  </si>
  <si>
    <t>USD_CURVE_12M_31Y</t>
  </si>
  <si>
    <t>USD_CURVE_12M_32Y</t>
  </si>
  <si>
    <t>USD_CURVE_12M_33Y</t>
  </si>
  <si>
    <t>USD_CURVE_12M_34Y</t>
  </si>
  <si>
    <t>USD_CURVE_12M_35Y</t>
  </si>
  <si>
    <t>USD_CURVE_12M_36Y</t>
  </si>
  <si>
    <t>USD_CURVE_12M_37Y</t>
  </si>
  <si>
    <t>USD_CURVE_12M_38Y</t>
  </si>
  <si>
    <t>USD_CURVE_12M_39Y</t>
  </si>
  <si>
    <t>USD_CURVE_12M_40Y</t>
  </si>
  <si>
    <t>USD_CURVE_12M_41Y</t>
  </si>
  <si>
    <t>USD_CURVE_12M_42Y</t>
  </si>
  <si>
    <t>USD_CURVE_12M_43Y</t>
  </si>
  <si>
    <t>USD_CURVE_12M_44Y</t>
  </si>
  <si>
    <t>USD_CURVE_12M_45Y</t>
  </si>
  <si>
    <t>USD_CURVE_12M_46Y</t>
  </si>
  <si>
    <t>USD_CURVE_12M_47Y</t>
  </si>
  <si>
    <t>USD_CURVE_12M_48Y</t>
  </si>
  <si>
    <t>USD_CURVE_12M_49Y</t>
  </si>
  <si>
    <t>USD_CURVE_12M_50Y</t>
  </si>
  <si>
    <t>USD_CURVE_12M_51Y</t>
  </si>
  <si>
    <t>USD_CURVE_12M_52Y</t>
  </si>
  <si>
    <t>USD_CURVE_12M_53Y</t>
  </si>
  <si>
    <t>USD_CURVE_12M_54Y</t>
  </si>
  <si>
    <t>USD_CURVE_12M_55Y</t>
  </si>
  <si>
    <t>USD_CURVE_12M_56Y</t>
  </si>
  <si>
    <t>USD_CURVE_12M_57Y</t>
  </si>
  <si>
    <t>USD_CURVE_12M_58Y</t>
  </si>
  <si>
    <t>USD_CURVE_12M_59Y</t>
  </si>
  <si>
    <t>USD_CURVE_12M_60Y</t>
  </si>
  <si>
    <t>USD_CURVEDEP1M_1WD</t>
  </si>
  <si>
    <t>USD_CURVEDEP1M_2WD</t>
  </si>
  <si>
    <t>USD_CURVEDEP1M_3WD</t>
  </si>
  <si>
    <t>USD_CURVEDEP1M_1MD</t>
  </si>
  <si>
    <t>USD_CURVEDEP1M_2MD</t>
  </si>
  <si>
    <t>USD_CURVEDEP1M_3MD</t>
  </si>
  <si>
    <t>USD_CURVEDEP1M_4MD</t>
  </si>
  <si>
    <t>USD_CURVEDEP1M_5MD</t>
  </si>
  <si>
    <t>USD_CURVEDEP1M_6MD</t>
  </si>
  <si>
    <t>USD_CURVEDEP1M_7MD</t>
  </si>
  <si>
    <t>USD_CURVEDEP1M_8MD</t>
  </si>
  <si>
    <t>USD_CURVEDEP1M_9MD</t>
  </si>
  <si>
    <t>USD_CURVEDEP1M_10MD</t>
  </si>
  <si>
    <t>USD_CURVEDEP1M_11MD</t>
  </si>
  <si>
    <t>USD_CURVEDEP1M_1YD</t>
  </si>
  <si>
    <t>USD_CURVEDEP3M_SWD</t>
  </si>
  <si>
    <t>USD_CURVEDEP3M_2WD</t>
  </si>
  <si>
    <t>USD_CURVEDEP3M_3WD</t>
  </si>
  <si>
    <t>USD_CURVEDEP3M_1MD</t>
  </si>
  <si>
    <t>USD_CURVEDEP3M_2MD</t>
  </si>
  <si>
    <t>USD_CURVEDEP3M_3MD</t>
  </si>
  <si>
    <t>USD_CURVEDEP3M_4MD</t>
  </si>
  <si>
    <t>USD_CURVEDEP3M_5MD</t>
  </si>
  <si>
    <t>USD_CURVEDEP3M_6MD</t>
  </si>
  <si>
    <t>USD_CURVEDEP3M_7MD</t>
  </si>
  <si>
    <t>USD_CURVEDEP3M_8MD</t>
  </si>
  <si>
    <t>USD_CURVEDEP3M_9MD</t>
  </si>
  <si>
    <t>USD_CURVEDEP3M_10MD</t>
  </si>
  <si>
    <t>USD_CURVEDEP3M_11MD</t>
  </si>
  <si>
    <t>USD_CURVEDEP3M_1YD</t>
  </si>
  <si>
    <t>USD_CURVEDEP6M_SWD</t>
  </si>
  <si>
    <t>USD_CURVEDEP6M_2WD</t>
  </si>
  <si>
    <t>USD_CURVEDEP6M_3WD</t>
  </si>
  <si>
    <t>USD_CURVEDEP6M_1MD</t>
  </si>
  <si>
    <t>USD_CURVEDEP6M_2MD</t>
  </si>
  <si>
    <t>USD_CURVEDEP6M_3MD</t>
  </si>
  <si>
    <t>USD_CURVEDEP6M_4MD</t>
  </si>
  <si>
    <t>USD_CURVEDEP6M_5MD</t>
  </si>
  <si>
    <t>USD_CURVEDEP6M_6MD</t>
  </si>
  <si>
    <t>USD_CURVEDEP6M_7MD</t>
  </si>
  <si>
    <t>USD_CURVEDEP6M_8MD</t>
  </si>
  <si>
    <t>USD_CURVEDEP6M_9MD</t>
  </si>
  <si>
    <t>USD_CURVEDEP6M_10MD</t>
  </si>
  <si>
    <t>USD_CURVEDEP6M_11MD</t>
  </si>
  <si>
    <t>USD_CURVEDEP6M_1YD</t>
  </si>
  <si>
    <t>USD_CURVEDEP12M_SWD</t>
  </si>
  <si>
    <t>USD_CURVEDEP12M_2WD</t>
  </si>
  <si>
    <t>USD_CURVEDEP12M_3WD</t>
  </si>
  <si>
    <t>USD_CURVEDEP12M_1MD</t>
  </si>
  <si>
    <t>USD_CURVEDEP12M_2MD</t>
  </si>
  <si>
    <t>USD_CURVEDEP12M_3MD</t>
  </si>
  <si>
    <t>USD_CURVEDEP12M_4MD</t>
  </si>
  <si>
    <t>USD_CURVEDEP12M_5MD</t>
  </si>
  <si>
    <t>USD_CURVEDEP12M_6MD</t>
  </si>
  <si>
    <t>USD_CURVEDEP12M_7MD</t>
  </si>
  <si>
    <t>USD_CURVEDEP12M_8MD</t>
  </si>
  <si>
    <t>USD_CURVEDEP12M_9MD</t>
  </si>
  <si>
    <t>USD_CURVEDEP12M_10MD</t>
  </si>
  <si>
    <t>USD_CURVEDEP12M_11MD</t>
  </si>
  <si>
    <t>USD_CURVEDEP12M_1YD</t>
  </si>
  <si>
    <t>Actual/360</t>
  </si>
  <si>
    <t>USD_CURVE_DEPSTD_SN</t>
  </si>
  <si>
    <t>USD_CURVE_DEPSTD_2W</t>
  </si>
  <si>
    <t>USD_CURVE_DEPSTD_3W</t>
  </si>
  <si>
    <t>USD_CURVE_DEPSTD_1M</t>
  </si>
  <si>
    <t>USD_CURVE_DEPSTD_2M</t>
  </si>
  <si>
    <t>USD_CURVE_DEPSTD_3M</t>
  </si>
  <si>
    <t>USD_CURVE_DEPSTD_4M</t>
  </si>
  <si>
    <t>USD_CURVE_DEPSTD_5M</t>
  </si>
  <si>
    <t>USD_CURVE_DEPSTD_6M</t>
  </si>
  <si>
    <t>USD_CURVE_DEPSTD_7M</t>
  </si>
  <si>
    <t>USD_CURVE_DEPSTD_8M</t>
  </si>
  <si>
    <t>USD_CURVE_DEPSTD_9M</t>
  </si>
  <si>
    <t>USD_CURVE_DEPSTD_10M</t>
  </si>
  <si>
    <t>USD_CURVE_DEPSTD_11M</t>
  </si>
  <si>
    <t>USD_CURVE_DEPSTD_1Y</t>
  </si>
  <si>
    <t>USD_CURVE_DEPSTD_1W</t>
  </si>
  <si>
    <t>USDXOND=</t>
  </si>
  <si>
    <t>USDXTND=</t>
  </si>
  <si>
    <t>USDXSND=</t>
  </si>
  <si>
    <t>USD_CURVE_DEP1M_1W</t>
  </si>
  <si>
    <t>USD_CURVE_DEP1M_2W</t>
  </si>
  <si>
    <t>USD_CURVE_DEP1M_3W</t>
  </si>
  <si>
    <t>USD_CURVE_DEP1M_1M</t>
  </si>
  <si>
    <t>USD_CURVE_DEP1M_2M</t>
  </si>
  <si>
    <t>USD_CURVE_DEP1M_3M</t>
  </si>
  <si>
    <t>USD_CURVE_DEP1M_4M</t>
  </si>
  <si>
    <t>USD_CURVE_DEP1M_5M</t>
  </si>
  <si>
    <t>USD_CURVE_DEP1M_6M</t>
  </si>
  <si>
    <t>USD_CURVE_DEP1M_7M</t>
  </si>
  <si>
    <t>USD_CURVE_DEP1M_8M</t>
  </si>
  <si>
    <t>USD_CURVE_DEP1M_9M</t>
  </si>
  <si>
    <t>USD_CURVE_DEP3M_1W</t>
  </si>
  <si>
    <t>USD_CURVE_DEP3M_2W</t>
  </si>
  <si>
    <t>USD_CURVE_DEP3M_3W</t>
  </si>
  <si>
    <t>USD_CURVE_DEP3M_1M</t>
  </si>
  <si>
    <t>USD_CURVE_DEP3M_2M</t>
  </si>
  <si>
    <t>USD_CURVE_DEP3M_3M</t>
  </si>
  <si>
    <t>USD_CURVE_DEP3M_4M</t>
  </si>
  <si>
    <t>USD_CURVE_DEP3M_5M</t>
  </si>
  <si>
    <t>USD_CURVE_DEP3M_6M</t>
  </si>
  <si>
    <t>USD_CURVE_DEP3M_7M</t>
  </si>
  <si>
    <t>USD_CURVE_DEP3M_8M</t>
  </si>
  <si>
    <t>USD_CURVE_DEP3M_9M</t>
  </si>
  <si>
    <t>USD_CURVE_DEP6M_1W</t>
  </si>
  <si>
    <t>USD_CURVE_DEP6M_2W</t>
  </si>
  <si>
    <t>USD_CURVE_DEP6M_3W</t>
  </si>
  <si>
    <t>USD_CURVE_DEP6M_1M</t>
  </si>
  <si>
    <t>USD_CURVE_DEP6M_2M</t>
  </si>
  <si>
    <t>USD_CURVE_DEP6M_3M</t>
  </si>
  <si>
    <t>USD_CURVE_DEP6M_4M</t>
  </si>
  <si>
    <t>USD_CURVE_DEP6M_5M</t>
  </si>
  <si>
    <t>USD_CURVE_DEP6M_6M</t>
  </si>
  <si>
    <t>USD_CURVE_DEP6M_7M</t>
  </si>
  <si>
    <t>USD_CURVE_DEP6M_8M</t>
  </si>
  <si>
    <t>USD_CURVE_DEP6M_9M</t>
  </si>
  <si>
    <t>USD_CURVE_DEP12M_1W</t>
  </si>
  <si>
    <t>USD_CURVE_DEP12M_2W</t>
  </si>
  <si>
    <t>USD_CURVE_DEP12M_3W</t>
  </si>
  <si>
    <t>USD_CURVE_DEP12M_1M</t>
  </si>
  <si>
    <t>USD_CURVE_DEP12M_2M</t>
  </si>
  <si>
    <t>USD_CURVE_DEP12M_3M</t>
  </si>
  <si>
    <t>USD_CURVE_DEP12M_4M</t>
  </si>
  <si>
    <t>USD_CURVE_DEP12M_5M</t>
  </si>
  <si>
    <t>USD_CURVE_DEP12M_6M</t>
  </si>
  <si>
    <t>USD_CURVE_DEP12M_7M</t>
  </si>
  <si>
    <t>USD_CURVE_DEP12M_8M</t>
  </si>
  <si>
    <t>USD_CURVE_DEP12M_9M</t>
  </si>
  <si>
    <t>USDXSWD=</t>
  </si>
  <si>
    <t>USDX2WD=</t>
  </si>
  <si>
    <t>USDX3WD=</t>
  </si>
  <si>
    <t>USDX1MD=</t>
  </si>
  <si>
    <t>USDX2MD=</t>
  </si>
  <si>
    <t>USDX3MD=</t>
  </si>
  <si>
    <t>USDX4MD=</t>
  </si>
  <si>
    <t>USDX5MD=</t>
  </si>
  <si>
    <t>USDX6MD=</t>
  </si>
  <si>
    <t>USDX7MD=</t>
  </si>
  <si>
    <t>USDX8MD=</t>
  </si>
  <si>
    <t>USDX9MD=</t>
  </si>
  <si>
    <t>USDXSTUBD=</t>
  </si>
  <si>
    <t>USD_CURVE_OIS_1W</t>
  </si>
  <si>
    <t>USD_CURVE_OIS_2W</t>
  </si>
  <si>
    <t>USD_CURVE_OIS_3W</t>
  </si>
  <si>
    <t>USD_CURVE_OIS_1M</t>
  </si>
  <si>
    <t>USD_CURVE_OIS_2M</t>
  </si>
  <si>
    <t>USD_CURVE_OIS_3M</t>
  </si>
  <si>
    <t>USD_CURVE_OIS_4M</t>
  </si>
  <si>
    <t>USD_CURVE_OIS_5M</t>
  </si>
  <si>
    <t>USD_CURVE_OIS_6M</t>
  </si>
  <si>
    <t>USD_CURVE_OIS_7M</t>
  </si>
  <si>
    <t>USD_CURVE_OIS_8M</t>
  </si>
  <si>
    <t>USD_CURVE_OIS_9M</t>
  </si>
  <si>
    <t>USD_CURVE_OIS_10M</t>
  </si>
  <si>
    <t>USD_CURVE_OIS_11M</t>
  </si>
  <si>
    <t>USD_CURVE_OIS_1Y</t>
  </si>
  <si>
    <t>USD_CURVE_OIS_2Y</t>
  </si>
  <si>
    <t>USD_CURVE_OIS_3Y</t>
  </si>
  <si>
    <t>USD_CURVE_OIS_4Y</t>
  </si>
  <si>
    <t>USD_CURVE_OIS_5Y</t>
  </si>
  <si>
    <t>USD_CURVE_OIS_6Y</t>
  </si>
  <si>
    <t>USD_CURVE_OIS_7Y</t>
  </si>
  <si>
    <t>USD_CURVE_OIS_8Y</t>
  </si>
  <si>
    <t>USD_CURVE_OIS_9Y</t>
  </si>
  <si>
    <t>USD_CURVE_OIS_10Y</t>
  </si>
  <si>
    <t>USD_CURVE_OIS_11Y</t>
  </si>
  <si>
    <t>USD_CURVE_OIS_12Y</t>
  </si>
  <si>
    <t>USD_CURVE_OIS_13Y</t>
  </si>
  <si>
    <t>USD_CURVE_OIS_14Y</t>
  </si>
  <si>
    <t>USD_CURVE_OIS_15Y</t>
  </si>
  <si>
    <t>USD_CURVE_OIS_16Y</t>
  </si>
  <si>
    <t>USD_CURVE_OIS_17Y</t>
  </si>
  <si>
    <t>USD_CURVE_OIS_18Y</t>
  </si>
  <si>
    <t>USD_CURVE_OIS_19Y</t>
  </si>
  <si>
    <t>USD_CURVE_OIS_20Y</t>
  </si>
  <si>
    <t>USD_CURVE_OIS_21Y</t>
  </si>
  <si>
    <t>USD_CURVE_OIS_22Y</t>
  </si>
  <si>
    <t>USD_CURVE_OIS_23Y</t>
  </si>
  <si>
    <t>USD_CURVE_OIS_24Y</t>
  </si>
  <si>
    <t>USD_CURVE_OIS_25Y</t>
  </si>
  <si>
    <t>USD_CURVE_OIS_26Y</t>
  </si>
  <si>
    <t>USD_CURVE_OIS_27Y</t>
  </si>
  <si>
    <t>USD_CURVE_OIS_28Y</t>
  </si>
  <si>
    <t>USD_CURVE_OIS_29Y</t>
  </si>
  <si>
    <t>USD_CURVE_OIS_30Y</t>
  </si>
  <si>
    <t>USD_CURVE_OIS_40Y</t>
  </si>
  <si>
    <t>USD_CURVE_OIS_50Y</t>
  </si>
  <si>
    <t>USD_CURVE_OIS_60Y</t>
  </si>
  <si>
    <t>USD_CURVE_OIS_31Y</t>
  </si>
  <si>
    <t>USD_CURVE_OIS_32Y</t>
  </si>
  <si>
    <t>USD_CURVE_OIS_33Y</t>
  </si>
  <si>
    <t>USD_CURVE_OIS_34Y</t>
  </si>
  <si>
    <t>USD_CURVE_OIS_35Y</t>
  </si>
  <si>
    <t>USD_CURVE_OIS_36Y</t>
  </si>
  <si>
    <t>USD_CURVE_OIS_37Y</t>
  </si>
  <si>
    <t>USD_CURVE_OIS_38Y</t>
  </si>
  <si>
    <t>USD_CURVE_OIS_39Y</t>
  </si>
  <si>
    <t>USD_CURVE_OIS_41Y</t>
  </si>
  <si>
    <t>USD_CURVE_OIS_42Y</t>
  </si>
  <si>
    <t>USD_CURVE_OIS_43Y</t>
  </si>
  <si>
    <t>USD_CURVE_OIS_44Y</t>
  </si>
  <si>
    <t>USD_CURVE_OIS_45Y</t>
  </si>
  <si>
    <t>USD_CURVE_OIS_46Y</t>
  </si>
  <si>
    <t>USD_CURVE_OIS_47Y</t>
  </si>
  <si>
    <t>USD_CURVE_OIS_48Y</t>
  </si>
  <si>
    <t>USD_CURVE_OIS_49Y</t>
  </si>
  <si>
    <t>USD_CURVE_OIS_51Y</t>
  </si>
  <si>
    <t>USD_CURVE_OIS_52Y</t>
  </si>
  <si>
    <t>USD_CURVE_OIS_53Y</t>
  </si>
  <si>
    <t>USD_CURVE_OIS_54Y</t>
  </si>
  <si>
    <t>USD_CURVE_OIS_55Y</t>
  </si>
  <si>
    <t>USD_CURVE_OIS_56Y</t>
  </si>
  <si>
    <t>USD_CURVE_OIS_57Y</t>
  </si>
  <si>
    <t>USD_CURVE_OIS_58Y</t>
  </si>
  <si>
    <t>USD_CURVE_OIS_59Y</t>
  </si>
  <si>
    <t>STD</t>
  </si>
  <si>
    <t>OIS</t>
  </si>
  <si>
    <t>USD_CURVE_OIS_2Y3M</t>
  </si>
  <si>
    <t>USD_CURVE_OIS_2Y6M</t>
  </si>
  <si>
    <t>USD_CURVE_OIS_2Y9M</t>
  </si>
  <si>
    <t>USD_CURVE_OIS_1Y3M</t>
  </si>
  <si>
    <t>USD_CURVE_OIS_1Y6M</t>
  </si>
  <si>
    <t>USD_CURVE_OIS_1Y9M</t>
  </si>
  <si>
    <t>USD_CURVE_OIS_15M</t>
  </si>
  <si>
    <t>USD_CURVE_OIS_18M</t>
  </si>
  <si>
    <t>USD_CURVE_OIS_21M</t>
  </si>
  <si>
    <t>USD_CURVE_OIS_30M</t>
  </si>
  <si>
    <t>USD_CURVE_OIS_33M</t>
  </si>
  <si>
    <t>USD_CURVE_OIS_27M</t>
  </si>
  <si>
    <t>roll days</t>
  </si>
  <si>
    <t>tenor index</t>
  </si>
  <si>
    <t>3M index</t>
  </si>
  <si>
    <t>USDFedFunds</t>
  </si>
  <si>
    <t>Trigger</t>
  </si>
  <si>
    <t>Libor Calendar</t>
  </si>
  <si>
    <t>Local Calendar</t>
  </si>
  <si>
    <t>HolidayCheck</t>
  </si>
  <si>
    <t>UnitedKingdom::Exchange</t>
  </si>
  <si>
    <t>UnitedStates::Settlement</t>
  </si>
  <si>
    <t>On Fixing Date</t>
  </si>
  <si>
    <t>Join Calendar Rule</t>
  </si>
  <si>
    <t>Join Calendar</t>
  </si>
  <si>
    <t>JoinHolidays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</si>
</sst>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d\,\ d\-mmm\-yyyy"/>
    <numFmt numFmtId="165" formatCode="0.0000%"/>
    <numFmt numFmtId="166" formatCode="ddd\,\ d\-mmm\-yyyy\,\ hh:mm:ss"/>
    <numFmt numFmtId="167" formatCode="0.0000"/>
    <numFmt numFmtId="168" formatCode="0.0"/>
    <numFmt numFmtId="169" formatCode="ddd\,\ dd\-mmm\-yyyy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NumberFormat="1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/>
    <xf numFmtId="167" fontId="4" fillId="0" borderId="0" xfId="0" applyNumberFormat="1" applyFont="1"/>
    <xf numFmtId="0" fontId="4" fillId="3" borderId="5" xfId="0" applyNumberFormat="1" applyFont="1" applyFill="1" applyBorder="1" applyAlignment="1">
      <alignment horizontal="center"/>
    </xf>
    <xf numFmtId="167" fontId="4" fillId="0" borderId="6" xfId="0" applyNumberFormat="1" applyFont="1" applyBorder="1"/>
    <xf numFmtId="164" fontId="4" fillId="0" borderId="0" xfId="0" applyNumberFormat="1" applyFont="1"/>
    <xf numFmtId="0" fontId="4" fillId="3" borderId="8" xfId="0" applyNumberFormat="1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10" xfId="0" applyNumberFormat="1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/>
    <xf numFmtId="165" fontId="4" fillId="0" borderId="3" xfId="0" applyNumberFormat="1" applyFont="1" applyBorder="1"/>
    <xf numFmtId="165" fontId="4" fillId="0" borderId="3" xfId="0" applyNumberFormat="1" applyFont="1" applyFill="1" applyBorder="1"/>
    <xf numFmtId="165" fontId="4" fillId="0" borderId="4" xfId="0" applyNumberFormat="1" applyFont="1" applyBorder="1"/>
    <xf numFmtId="0" fontId="4" fillId="0" borderId="0" xfId="0" applyFont="1" applyBorder="1"/>
    <xf numFmtId="10" fontId="4" fillId="0" borderId="1" xfId="0" applyNumberFormat="1" applyFont="1" applyBorder="1"/>
    <xf numFmtId="10" fontId="4" fillId="0" borderId="3" xfId="0" applyNumberFormat="1" applyFont="1" applyFill="1" applyBorder="1"/>
    <xf numFmtId="10" fontId="4" fillId="0" borderId="4" xfId="0" applyNumberFormat="1" applyFont="1" applyBorder="1"/>
    <xf numFmtId="165" fontId="4" fillId="0" borderId="1" xfId="0" applyNumberFormat="1" applyFont="1" applyBorder="1"/>
    <xf numFmtId="0" fontId="5" fillId="0" borderId="14" xfId="0" applyFont="1" applyBorder="1" applyAlignment="1"/>
    <xf numFmtId="165" fontId="4" fillId="0" borderId="6" xfId="0" applyNumberFormat="1" applyFont="1" applyBorder="1"/>
    <xf numFmtId="165" fontId="4" fillId="0" borderId="6" xfId="0" applyNumberFormat="1" applyFont="1" applyFill="1" applyBorder="1"/>
    <xf numFmtId="165" fontId="4" fillId="0" borderId="7" xfId="0" applyNumberFormat="1" applyFont="1" applyBorder="1"/>
    <xf numFmtId="10" fontId="4" fillId="0" borderId="5" xfId="0" applyNumberFormat="1" applyFont="1" applyBorder="1"/>
    <xf numFmtId="10" fontId="4" fillId="0" borderId="6" xfId="0" applyNumberFormat="1" applyFont="1" applyFill="1" applyBorder="1"/>
    <xf numFmtId="10" fontId="4" fillId="0" borderId="7" xfId="0" applyNumberFormat="1" applyFont="1" applyBorder="1"/>
    <xf numFmtId="165" fontId="4" fillId="0" borderId="5" xfId="0" applyNumberFormat="1" applyFont="1" applyBorder="1"/>
    <xf numFmtId="0" fontId="5" fillId="0" borderId="15" xfId="0" applyFont="1" applyBorder="1" applyAlignment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9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Fill="1" applyBorder="1"/>
    <xf numFmtId="10" fontId="4" fillId="0" borderId="9" xfId="0" applyNumberFormat="1" applyFont="1" applyBorder="1"/>
    <xf numFmtId="165" fontId="4" fillId="0" borderId="8" xfId="0" applyNumberFormat="1" applyFont="1" applyBorder="1"/>
    <xf numFmtId="10" fontId="4" fillId="0" borderId="8" xfId="0" applyNumberFormat="1" applyFont="1" applyFill="1" applyBorder="1"/>
    <xf numFmtId="10" fontId="4" fillId="0" borderId="0" xfId="0" applyNumberFormat="1" applyFont="1" applyBorder="1"/>
    <xf numFmtId="165" fontId="4" fillId="0" borderId="7" xfId="0" applyNumberFormat="1" applyFont="1" applyFill="1" applyBorder="1"/>
    <xf numFmtId="10" fontId="4" fillId="0" borderId="6" xfId="0" applyNumberFormat="1" applyFont="1" applyBorder="1"/>
    <xf numFmtId="165" fontId="4" fillId="0" borderId="9" xfId="0" applyNumberFormat="1" applyFont="1" applyFill="1" applyBorder="1"/>
    <xf numFmtId="10" fontId="4" fillId="0" borderId="9" xfId="0" applyNumberFormat="1" applyFont="1" applyFill="1" applyBorder="1"/>
    <xf numFmtId="167" fontId="4" fillId="0" borderId="1" xfId="0" applyNumberFormat="1" applyFont="1" applyBorder="1"/>
    <xf numFmtId="167" fontId="4" fillId="0" borderId="3" xfId="0" applyNumberFormat="1" applyFont="1" applyFill="1" applyBorder="1"/>
    <xf numFmtId="167" fontId="4" fillId="0" borderId="4" xfId="0" applyNumberFormat="1" applyFont="1" applyFill="1" applyBorder="1"/>
    <xf numFmtId="2" fontId="4" fillId="0" borderId="1" xfId="0" applyNumberFormat="1" applyFont="1" applyBorder="1"/>
    <xf numFmtId="2" fontId="4" fillId="0" borderId="3" xfId="0" applyNumberFormat="1" applyFont="1" applyFill="1" applyBorder="1"/>
    <xf numFmtId="2" fontId="4" fillId="0" borderId="4" xfId="0" applyNumberFormat="1" applyFont="1" applyFill="1" applyBorder="1"/>
    <xf numFmtId="167" fontId="4" fillId="0" borderId="8" xfId="0" applyNumberFormat="1" applyFont="1" applyBorder="1"/>
    <xf numFmtId="167" fontId="4" fillId="0" borderId="0" xfId="0" applyNumberFormat="1" applyFont="1" applyFill="1" applyBorder="1"/>
    <xf numFmtId="167" fontId="4" fillId="0" borderId="9" xfId="0" applyNumberFormat="1" applyFont="1" applyFill="1" applyBorder="1"/>
    <xf numFmtId="2" fontId="4" fillId="0" borderId="8" xfId="0" applyNumberFormat="1" applyFont="1" applyBorder="1"/>
    <xf numFmtId="2" fontId="4" fillId="0" borderId="0" xfId="0" applyNumberFormat="1" applyFont="1" applyFill="1" applyBorder="1"/>
    <xf numFmtId="2" fontId="4" fillId="0" borderId="9" xfId="0" applyNumberFormat="1" applyFont="1" applyFill="1" applyBorder="1"/>
    <xf numFmtId="2" fontId="4" fillId="0" borderId="0" xfId="0" applyNumberFormat="1" applyFont="1" applyBorder="1"/>
    <xf numFmtId="167" fontId="4" fillId="0" borderId="6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Fill="1" applyBorder="1"/>
    <xf numFmtId="165" fontId="4" fillId="0" borderId="3" xfId="2" applyNumberFormat="1" applyFont="1" applyFill="1" applyBorder="1"/>
    <xf numFmtId="165" fontId="4" fillId="0" borderId="3" xfId="2" applyNumberFormat="1" applyFont="1" applyBorder="1"/>
    <xf numFmtId="10" fontId="4" fillId="0" borderId="3" xfId="0" applyNumberFormat="1" applyFont="1" applyBorder="1"/>
    <xf numFmtId="165" fontId="4" fillId="0" borderId="6" xfId="2" applyNumberFormat="1" applyFont="1" applyFill="1" applyBorder="1"/>
    <xf numFmtId="165" fontId="4" fillId="0" borderId="6" xfId="2" applyNumberFormat="1" applyFont="1" applyBorder="1"/>
    <xf numFmtId="165" fontId="4" fillId="0" borderId="4" xfId="0" applyNumberFormat="1" applyFont="1" applyFill="1" applyBorder="1"/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center"/>
    </xf>
    <xf numFmtId="0" fontId="7" fillId="5" borderId="0" xfId="1" applyFont="1" applyFill="1" applyAlignment="1">
      <alignment horizontal="left"/>
    </xf>
    <xf numFmtId="0" fontId="4" fillId="5" borderId="0" xfId="1" applyFont="1" applyFill="1"/>
    <xf numFmtId="0" fontId="4" fillId="3" borderId="16" xfId="0" applyFont="1" applyFill="1" applyBorder="1"/>
    <xf numFmtId="0" fontId="4" fillId="3" borderId="0" xfId="0" applyFont="1" applyFill="1" applyBorder="1"/>
    <xf numFmtId="0" fontId="4" fillId="3" borderId="17" xfId="0" applyFont="1" applyFill="1" applyBorder="1"/>
    <xf numFmtId="0" fontId="5" fillId="5" borderId="2" xfId="0" applyFont="1" applyFill="1" applyBorder="1"/>
    <xf numFmtId="166" fontId="4" fillId="0" borderId="12" xfId="0" applyNumberFormat="1" applyFont="1" applyFill="1" applyBorder="1" applyAlignment="1" applyProtection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" xfId="0" applyNumberFormat="1" applyFont="1" applyBorder="1" applyAlignment="1">
      <alignment horizontal="center"/>
    </xf>
    <xf numFmtId="0" fontId="5" fillId="5" borderId="2" xfId="0" applyFont="1" applyFill="1" applyBorder="1" applyProtection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/>
    <xf numFmtId="169" fontId="4" fillId="3" borderId="8" xfId="0" applyNumberFormat="1" applyFont="1" applyFill="1" applyBorder="1" applyAlignment="1"/>
    <xf numFmtId="169" fontId="4" fillId="3" borderId="5" xfId="0" applyNumberFormat="1" applyFont="1" applyFill="1" applyBorder="1" applyAlignment="1"/>
    <xf numFmtId="0" fontId="5" fillId="0" borderId="2" xfId="0" applyFont="1" applyBorder="1" applyAlignment="1">
      <alignment horizontal="center"/>
    </xf>
    <xf numFmtId="165" fontId="4" fillId="0" borderId="1" xfId="0" applyNumberFormat="1" applyFont="1" applyFill="1" applyBorder="1"/>
    <xf numFmtId="165" fontId="4" fillId="0" borderId="5" xfId="0" applyNumberFormat="1" applyFont="1" applyFill="1" applyBorder="1"/>
    <xf numFmtId="165" fontId="4" fillId="0" borderId="8" xfId="0" applyNumberFormat="1" applyFont="1" applyFill="1" applyBorder="1"/>
    <xf numFmtId="167" fontId="4" fillId="0" borderId="1" xfId="0" applyNumberFormat="1" applyFont="1" applyFill="1" applyBorder="1"/>
    <xf numFmtId="167" fontId="4" fillId="0" borderId="8" xfId="0" applyNumberFormat="1" applyFont="1" applyFill="1" applyBorder="1"/>
    <xf numFmtId="167" fontId="4" fillId="0" borderId="5" xfId="0" applyNumberFormat="1" applyFont="1" applyFill="1" applyBorder="1"/>
    <xf numFmtId="165" fontId="4" fillId="0" borderId="1" xfId="2" applyNumberFormat="1" applyFont="1" applyFill="1" applyBorder="1"/>
    <xf numFmtId="165" fontId="4" fillId="0" borderId="4" xfId="2" applyNumberFormat="1" applyFont="1" applyBorder="1"/>
    <xf numFmtId="165" fontId="4" fillId="0" borderId="5" xfId="2" applyNumberFormat="1" applyFont="1" applyFill="1" applyBorder="1"/>
    <xf numFmtId="165" fontId="4" fillId="0" borderId="7" xfId="2" applyNumberFormat="1" applyFont="1" applyBorder="1"/>
    <xf numFmtId="0" fontId="4" fillId="0" borderId="12" xfId="0" applyFont="1" applyFill="1" applyBorder="1"/>
    <xf numFmtId="0" fontId="4" fillId="0" borderId="10" xfId="0" applyFont="1" applyFill="1" applyBorder="1"/>
    <xf numFmtId="167" fontId="4" fillId="0" borderId="11" xfId="2" applyNumberFormat="1" applyFont="1" applyFill="1" applyBorder="1"/>
    <xf numFmtId="0" fontId="4" fillId="0" borderId="1" xfId="0" applyFont="1" applyFill="1" applyBorder="1"/>
    <xf numFmtId="167" fontId="4" fillId="0" borderId="3" xfId="2" applyNumberFormat="1" applyFont="1" applyFill="1" applyBorder="1"/>
    <xf numFmtId="0" fontId="4" fillId="0" borderId="4" xfId="0" applyFont="1" applyFill="1" applyBorder="1"/>
    <xf numFmtId="0" fontId="4" fillId="0" borderId="8" xfId="0" applyFont="1" applyFill="1" applyBorder="1"/>
    <xf numFmtId="167" fontId="4" fillId="0" borderId="0" xfId="2" applyNumberFormat="1" applyFont="1" applyFill="1" applyBorder="1"/>
    <xf numFmtId="0" fontId="4" fillId="0" borderId="9" xfId="0" applyFont="1" applyFill="1" applyBorder="1"/>
    <xf numFmtId="0" fontId="4" fillId="0" borderId="5" xfId="0" applyFont="1" applyFill="1" applyBorder="1"/>
    <xf numFmtId="167" fontId="4" fillId="0" borderId="6" xfId="2" applyNumberFormat="1" applyFont="1" applyFill="1" applyBorder="1"/>
    <xf numFmtId="0" fontId="4" fillId="0" borderId="7" xfId="0" applyFont="1" applyFill="1" applyBorder="1"/>
    <xf numFmtId="0" fontId="5" fillId="0" borderId="10" xfId="0" applyFont="1" applyFill="1" applyBorder="1" applyAlignment="1">
      <alignment horizontal="centerContinuous"/>
    </xf>
    <xf numFmtId="0" fontId="4" fillId="0" borderId="11" xfId="0" applyFont="1" applyFill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/>
    </xf>
    <xf numFmtId="10" fontId="4" fillId="0" borderId="8" xfId="2" applyNumberFormat="1" applyFont="1" applyBorder="1"/>
    <xf numFmtId="10" fontId="4" fillId="0" borderId="0" xfId="2" applyNumberFormat="1" applyFont="1" applyBorder="1"/>
    <xf numFmtId="10" fontId="4" fillId="0" borderId="9" xfId="2" applyNumberFormat="1" applyFont="1" applyFill="1" applyBorder="1"/>
    <xf numFmtId="10" fontId="4" fillId="0" borderId="4" xfId="2" applyNumberFormat="1" applyFont="1" applyFill="1" applyBorder="1"/>
    <xf numFmtId="10" fontId="4" fillId="0" borderId="5" xfId="2" applyNumberFormat="1" applyFont="1" applyBorder="1"/>
    <xf numFmtId="10" fontId="4" fillId="0" borderId="6" xfId="2" applyNumberFormat="1" applyFont="1" applyBorder="1"/>
    <xf numFmtId="10" fontId="4" fillId="0" borderId="7" xfId="2" applyNumberFormat="1" applyFont="1" applyFill="1" applyBorder="1"/>
    <xf numFmtId="165" fontId="4" fillId="0" borderId="6" xfId="0" applyNumberFormat="1" applyFont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left"/>
    </xf>
    <xf numFmtId="169" fontId="4" fillId="3" borderId="1" xfId="0" applyNumberFormat="1" applyFont="1" applyFill="1" applyBorder="1" applyAlignment="1"/>
    <xf numFmtId="167" fontId="4" fillId="0" borderId="4" xfId="0" applyNumberFormat="1" applyFont="1" applyBorder="1"/>
    <xf numFmtId="167" fontId="4" fillId="0" borderId="7" xfId="0" applyNumberFormat="1" applyFont="1" applyBorder="1"/>
    <xf numFmtId="10" fontId="4" fillId="0" borderId="1" xfId="2" applyNumberFormat="1" applyFont="1" applyFill="1" applyBorder="1"/>
    <xf numFmtId="10" fontId="4" fillId="0" borderId="3" xfId="2" applyNumberFormat="1" applyFont="1" applyFill="1" applyBorder="1"/>
    <xf numFmtId="10" fontId="4" fillId="0" borderId="5" xfId="2" applyNumberFormat="1" applyFont="1" applyFill="1" applyBorder="1"/>
    <xf numFmtId="10" fontId="4" fillId="0" borderId="6" xfId="2" applyNumberFormat="1" applyFont="1" applyFill="1" applyBorder="1"/>
    <xf numFmtId="0" fontId="4" fillId="0" borderId="2" xfId="0" applyFont="1" applyBorder="1" applyAlignment="1" applyProtection="1">
      <alignment horizontal="center"/>
      <protection locked="0"/>
    </xf>
    <xf numFmtId="164" fontId="4" fillId="0" borderId="1" xfId="0" applyNumberFormat="1" applyFont="1" applyBorder="1"/>
    <xf numFmtId="164" fontId="4" fillId="0" borderId="5" xfId="0" applyNumberFormat="1" applyFont="1" applyBorder="1"/>
    <xf numFmtId="0" fontId="8" fillId="6" borderId="21" xfId="0" applyFont="1" applyFill="1" applyBorder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4</xdr:row>
          <xdr:rowOff>9525</xdr:rowOff>
        </xdr:from>
        <xdr:to>
          <xdr:col>26</xdr:col>
          <xdr:colOff>161925</xdr:colOff>
          <xdr:row>5</xdr:row>
          <xdr:rowOff>123825</xdr:rowOff>
        </xdr:to>
        <xdr:sp macro="" textlink="">
          <xdr:nvSpPr>
            <xdr:cNvPr id="1418" name="CommandButton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  <sheetName val="MxQuotes"/>
      <sheetName val="Swap3M_Mx"/>
    </sheetNames>
    <definedNames>
      <definedName name="TriggerCounter" refersTo="='General Settings'!$D$6"/>
    </definedNames>
    <sheetDataSet>
      <sheetData sheetId="0">
        <row r="6">
          <cell r="D6">
            <v>31</v>
          </cell>
        </row>
      </sheetData>
      <sheetData sheetId="1">
        <row r="6">
          <cell r="D6" t="str">
            <v>USDON#0000</v>
          </cell>
        </row>
      </sheetData>
      <sheetData sheetId="2">
        <row r="6">
          <cell r="D6" t="str">
            <v>Fwd Curve</v>
          </cell>
        </row>
      </sheetData>
      <sheetData sheetId="3"/>
      <sheetData sheetId="4">
        <row r="6">
          <cell r="D6" t="str">
            <v>Fwd Curve</v>
          </cell>
        </row>
      </sheetData>
      <sheetData sheetId="5">
        <row r="6">
          <cell r="D6" t="str">
            <v>1L</v>
          </cell>
        </row>
      </sheetData>
      <sheetData sheetId="6">
        <row r="6">
          <cell r="D6" t="str">
            <v>3L</v>
          </cell>
        </row>
      </sheetData>
      <sheetData sheetId="7">
        <row r="6">
          <cell r="D6" t="str">
            <v>3L</v>
          </cell>
        </row>
      </sheetData>
      <sheetData sheetId="8">
        <row r="6">
          <cell r="D6" t="str">
            <v>USDTND_Quote#0000</v>
          </cell>
        </row>
      </sheetData>
      <sheetData sheetId="9">
        <row r="6">
          <cell r="D6" t="str">
            <v>USDTOM3F1_Quote</v>
          </cell>
        </row>
      </sheetData>
      <sheetData sheetId="10">
        <row r="6">
          <cell r="D6" t="str">
            <v>G5</v>
          </cell>
        </row>
      </sheetData>
      <sheetData sheetId="11">
        <row r="6">
          <cell r="D6" t="str">
            <v>G5</v>
          </cell>
        </row>
      </sheetData>
      <sheetData sheetId="12">
        <row r="6">
          <cell r="D6" t="str">
            <v>K5</v>
          </cell>
        </row>
      </sheetData>
      <sheetData sheetId="13">
        <row r="6">
          <cell r="D6" t="str">
            <v/>
          </cell>
        </row>
      </sheetData>
      <sheetData sheetId="14">
        <row r="6">
          <cell r="D6" t="str">
            <v>2W</v>
          </cell>
        </row>
      </sheetData>
      <sheetData sheetId="15">
        <row r="6">
          <cell r="D6" t="str">
            <v>X1S</v>
          </cell>
        </row>
      </sheetData>
      <sheetData sheetId="16">
        <row r="6">
          <cell r="D6" t="str">
            <v>USD2S12_Quote</v>
          </cell>
        </row>
      </sheetData>
      <sheetData sheetId="17">
        <row r="6">
          <cell r="D6" t="str">
            <v>3L</v>
          </cell>
        </row>
      </sheetData>
      <sheetData sheetId="18">
        <row r="6">
          <cell r="D6" t="str">
            <v>6L</v>
          </cell>
        </row>
      </sheetData>
      <sheetData sheetId="19"/>
      <sheetData sheetId="20">
        <row r="6">
          <cell r="D6" t="str">
            <v>3L</v>
          </cell>
        </row>
      </sheetData>
      <sheetData sheetId="21">
        <row r="6">
          <cell r="D6" t="str">
            <v>6L</v>
          </cell>
        </row>
      </sheetData>
      <sheetData sheetId="22">
        <row r="6">
          <cell r="D6" t="str">
            <v>1X</v>
          </cell>
        </row>
      </sheetData>
      <sheetData sheetId="23">
        <row r="6">
          <cell r="D6" t="str">
            <v>USD-3Y=</v>
          </cell>
        </row>
      </sheetData>
      <sheetData sheetId="24">
        <row r="6">
          <cell r="D6" t="str">
            <v>USD-SND=</v>
          </cell>
        </row>
      </sheetData>
      <sheetData sheetId="25">
        <row r="6">
          <cell r="D6" t="str">
            <v>USD-SND=</v>
          </cell>
        </row>
      </sheetData>
      <sheetData sheetId="26">
        <row r="6">
          <cell r="D6" t="str">
            <v>USDSND_Mx_Quote#0000</v>
          </cell>
        </row>
      </sheetData>
      <sheetData sheetId="27">
        <row r="6">
          <cell r="D6" t="str">
            <v>USD_CURVE_3M_18M_Quote#0000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22"/>
  <sheetViews>
    <sheetView workbookViewId="0">
      <selection activeCell="D16" sqref="D16"/>
    </sheetView>
  </sheetViews>
  <sheetFormatPr defaultColWidth="8" defaultRowHeight="11.25" x14ac:dyDescent="0.2"/>
  <cols>
    <col min="1" max="1" width="3.140625" style="117" customWidth="1"/>
    <col min="2" max="2" width="3.85546875" style="117" customWidth="1"/>
    <col min="3" max="3" width="28" style="117" customWidth="1"/>
    <col min="4" max="4" width="30.7109375" style="117" customWidth="1"/>
    <col min="5" max="5" width="3.42578125" style="117" customWidth="1"/>
    <col min="6" max="6" width="4.28515625" style="117" customWidth="1"/>
    <col min="7" max="16384" width="8" style="117"/>
  </cols>
  <sheetData>
    <row r="1" spans="2:22" ht="14.25" thickBot="1" x14ac:dyDescent="0.3">
      <c r="B1" s="116" t="str">
        <f>_xll.qlxlVersion(TRUE)</f>
        <v>QuantLibXL 1.5.0 - MS VC++ 9.0 - Multithreaded Dynamic Runtime library - Release Configuration - Jun 25 2014 10:33:09</v>
      </c>
    </row>
    <row r="2" spans="2:22" ht="16.5" x14ac:dyDescent="0.3">
      <c r="B2" s="185" t="s">
        <v>69</v>
      </c>
      <c r="C2" s="186"/>
      <c r="D2" s="186"/>
      <c r="E2" s="187"/>
      <c r="V2" s="117" t="s">
        <v>60</v>
      </c>
    </row>
    <row r="3" spans="2:22" x14ac:dyDescent="0.2">
      <c r="B3" s="118"/>
      <c r="C3" s="119"/>
      <c r="D3" s="119"/>
      <c r="E3" s="120"/>
    </row>
    <row r="4" spans="2:22" x14ac:dyDescent="0.2">
      <c r="B4" s="118"/>
      <c r="C4" s="121" t="s">
        <v>79</v>
      </c>
      <c r="D4" s="122" t="s">
        <v>121</v>
      </c>
      <c r="E4" s="120"/>
    </row>
    <row r="5" spans="2:22" x14ac:dyDescent="0.2">
      <c r="B5" s="118"/>
      <c r="C5" s="121" t="s">
        <v>61</v>
      </c>
      <c r="D5" s="122" t="str">
        <f>PROPER(Currency)&amp;IF(UPPER(Currency)="EUR","","L")&amp;"ibor"</f>
        <v>UsdLibor</v>
      </c>
      <c r="E5" s="120"/>
    </row>
    <row r="6" spans="2:22" x14ac:dyDescent="0.2">
      <c r="B6" s="118"/>
      <c r="C6" s="121" t="s">
        <v>668</v>
      </c>
      <c r="D6" s="122" t="s">
        <v>671</v>
      </c>
      <c r="E6" s="120"/>
    </row>
    <row r="7" spans="2:22" x14ac:dyDescent="0.2">
      <c r="B7" s="118"/>
      <c r="C7" s="121" t="s">
        <v>669</v>
      </c>
      <c r="D7" s="122" t="s">
        <v>672</v>
      </c>
      <c r="E7" s="120"/>
    </row>
    <row r="8" spans="2:22" x14ac:dyDescent="0.2">
      <c r="B8" s="118"/>
      <c r="C8" s="121" t="s">
        <v>670</v>
      </c>
      <c r="D8" s="122" t="b">
        <f>_xll.qlCalendarIsHoliday(LocalCalendar,_xll.qlCalendarAdvance(LiborCalendar,EvaluationDate,SettlementDays&amp;"D","f",FALSE,Trigger))</f>
        <v>0</v>
      </c>
      <c r="E8" s="120"/>
    </row>
    <row r="9" spans="2:22" x14ac:dyDescent="0.2">
      <c r="B9" s="118"/>
      <c r="C9" s="121" t="s">
        <v>674</v>
      </c>
      <c r="D9" s="122" t="s">
        <v>676</v>
      </c>
      <c r="E9" s="120"/>
    </row>
    <row r="10" spans="2:22" x14ac:dyDescent="0.2">
      <c r="B10" s="118"/>
      <c r="C10" s="121" t="s">
        <v>675</v>
      </c>
      <c r="D10" s="122" t="str">
        <f>D9&amp;"("&amp;LocalCalendar&amp;","&amp;LiborCalendar&amp;")"</f>
        <v>JoinHolidays(UnitedStates::Settlement,UnitedKingdom::Exchange)</v>
      </c>
      <c r="E10" s="120"/>
    </row>
    <row r="11" spans="2:22" x14ac:dyDescent="0.2">
      <c r="B11" s="118"/>
      <c r="C11" s="121" t="s">
        <v>62</v>
      </c>
      <c r="D11" s="122" t="str">
        <f>IF(D8,JoinCalendar,LiborCalendar)</f>
        <v>UnitedKingdom::Exchange</v>
      </c>
      <c r="E11" s="120"/>
      <c r="V11" s="117" t="s">
        <v>60</v>
      </c>
    </row>
    <row r="12" spans="2:22" ht="12" thickBot="1" x14ac:dyDescent="0.25">
      <c r="B12" s="123"/>
      <c r="C12" s="124"/>
      <c r="D12" s="124"/>
      <c r="E12" s="125"/>
    </row>
    <row r="13" spans="2:22" ht="12" thickBot="1" x14ac:dyDescent="0.25"/>
    <row r="14" spans="2:22" ht="16.5" x14ac:dyDescent="0.3">
      <c r="B14" s="185" t="s">
        <v>71</v>
      </c>
      <c r="C14" s="186"/>
      <c r="D14" s="186"/>
      <c r="E14" s="187"/>
    </row>
    <row r="15" spans="2:22" x14ac:dyDescent="0.2">
      <c r="B15" s="118"/>
      <c r="C15" s="119"/>
      <c r="D15" s="119"/>
      <c r="E15" s="120"/>
    </row>
    <row r="16" spans="2:22" x14ac:dyDescent="0.2">
      <c r="B16" s="118"/>
      <c r="C16" s="121" t="s">
        <v>667</v>
      </c>
      <c r="D16" s="131">
        <v>42046.53020833333</v>
      </c>
      <c r="E16" s="120"/>
    </row>
    <row r="17" spans="2:5" x14ac:dyDescent="0.2">
      <c r="B17" s="118"/>
      <c r="C17" s="121" t="s">
        <v>68</v>
      </c>
      <c r="D17" s="131">
        <f>_xll.qlSettingsEvaluationDate(Trigger)</f>
        <v>42046</v>
      </c>
      <c r="E17" s="120"/>
    </row>
    <row r="18" spans="2:5" x14ac:dyDescent="0.2">
      <c r="B18" s="118"/>
      <c r="C18" s="121" t="s">
        <v>105</v>
      </c>
      <c r="D18" s="113">
        <f>_xll.qlCalendarAdvance(Calendar,EvaluationDate,"1d","following",FALSE)</f>
        <v>42047</v>
      </c>
      <c r="E18" s="120"/>
    </row>
    <row r="19" spans="2:5" x14ac:dyDescent="0.2">
      <c r="B19" s="118"/>
      <c r="C19" s="121" t="s">
        <v>78</v>
      </c>
      <c r="D19" s="126">
        <f>_xll.qlInterestRateIndexFixingDays(IborIndexFamily&amp;"3M")</f>
        <v>2</v>
      </c>
      <c r="E19" s="120"/>
    </row>
    <row r="20" spans="2:5" x14ac:dyDescent="0.2">
      <c r="B20" s="118"/>
      <c r="C20" s="121" t="s">
        <v>67</v>
      </c>
      <c r="D20" s="113">
        <f>_xll.qlCalendarAdvance(Calendar,EvaluationDate,SettlementDays&amp;"d","following",FALSE)</f>
        <v>42048</v>
      </c>
      <c r="E20" s="120"/>
    </row>
    <row r="21" spans="2:5" x14ac:dyDescent="0.2">
      <c r="B21" s="118"/>
      <c r="C21" s="127" t="s">
        <v>70</v>
      </c>
      <c r="D21" s="182">
        <f>[1]!TriggerCounter</f>
        <v>31</v>
      </c>
      <c r="E21" s="120"/>
    </row>
    <row r="22" spans="2:5" ht="12" thickBot="1" x14ac:dyDescent="0.25">
      <c r="B22" s="123"/>
      <c r="C22" s="124"/>
      <c r="D22" s="124"/>
      <c r="E22" s="125"/>
    </row>
  </sheetData>
  <mergeCells count="2">
    <mergeCell ref="B2:E2"/>
    <mergeCell ref="B14:E14"/>
  </mergeCells>
  <phoneticPr fontId="2" type="noConversion"/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6 D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9">
      <formula1>"JoinBusinessDays,JoinHolidays"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S139"/>
  <sheetViews>
    <sheetView workbookViewId="0">
      <selection activeCell="A3" sqref="A3"/>
    </sheetView>
  </sheetViews>
  <sheetFormatPr defaultRowHeight="11.25" x14ac:dyDescent="0.2"/>
  <cols>
    <col min="1" max="1" width="17.28515625" style="3" bestFit="1" customWidth="1"/>
    <col min="2" max="7" width="28.5703125" style="3" bestFit="1" customWidth="1"/>
    <col min="8" max="8" width="6" style="3" customWidth="1"/>
    <col min="9" max="10" width="19.28515625" style="3" bestFit="1" customWidth="1"/>
    <col min="11" max="11" width="7" style="3" bestFit="1" customWidth="1"/>
    <col min="12" max="12" width="17.28515625" style="3" bestFit="1" customWidth="1"/>
    <col min="13" max="13" width="22.42578125" style="3" bestFit="1" customWidth="1"/>
    <col min="14" max="14" width="19.28515625" style="3" bestFit="1" customWidth="1"/>
    <col min="15" max="15" width="6" style="3" bestFit="1" customWidth="1"/>
    <col min="16" max="19" width="17.28515625" style="3" bestFit="1" customWidth="1"/>
    <col min="20" max="16384" width="9.140625" style="3"/>
  </cols>
  <sheetData>
    <row r="1" spans="1:10" x14ac:dyDescent="0.2">
      <c r="A1" s="1" t="s">
        <v>118</v>
      </c>
      <c r="B1" s="1" t="str">
        <f>C1</f>
        <v>USDON</v>
      </c>
      <c r="C1" s="2" t="str">
        <f>Currency&amp;"ON"</f>
        <v>USDON</v>
      </c>
      <c r="D1" s="1" t="str">
        <f>C1</f>
        <v>USDON</v>
      </c>
      <c r="E1" s="1" t="str">
        <f>C1</f>
        <v>USDON</v>
      </c>
      <c r="F1" s="2" t="str">
        <f>Currency&amp;"STD"</f>
        <v>USDSTD</v>
      </c>
      <c r="G1" s="2" t="str">
        <f>Currency&amp;"ON"</f>
        <v>USDON</v>
      </c>
      <c r="I1" s="4"/>
    </row>
    <row r="2" spans="1:10" x14ac:dyDescent="0.2">
      <c r="A2" s="1" t="s">
        <v>117</v>
      </c>
      <c r="B2" s="1" t="str">
        <f>Currency&amp;B$3&amp;$I$1</f>
        <v>USD1M</v>
      </c>
      <c r="C2" s="2" t="str">
        <f>Currency&amp;C$3</f>
        <v>USD3M</v>
      </c>
      <c r="D2" s="1" t="str">
        <f>Currency&amp;D$3&amp;$I$1</f>
        <v>USD6M</v>
      </c>
      <c r="E2" s="1" t="str">
        <f>Currency&amp;E$3&amp;$I$1</f>
        <v>USD1Y</v>
      </c>
      <c r="F2" s="2" t="str">
        <f>Currency&amp;"STD"</f>
        <v>USDSTD</v>
      </c>
      <c r="G2" s="2" t="str">
        <f>Currency&amp;"ON"</f>
        <v>USDON</v>
      </c>
    </row>
    <row r="3" spans="1:10" x14ac:dyDescent="0.2">
      <c r="A3" s="5"/>
      <c r="B3" s="6" t="s">
        <v>63</v>
      </c>
      <c r="C3" s="6" t="s">
        <v>64</v>
      </c>
      <c r="D3" s="6" t="s">
        <v>65</v>
      </c>
      <c r="E3" s="6" t="s">
        <v>0</v>
      </c>
      <c r="F3" s="6"/>
      <c r="G3" s="6"/>
      <c r="H3" s="188" t="s">
        <v>73</v>
      </c>
      <c r="I3" s="189"/>
      <c r="J3" s="190"/>
    </row>
    <row r="4" spans="1:10" ht="26.25" customHeight="1" x14ac:dyDescent="0.2">
      <c r="A4" s="7" t="s">
        <v>66</v>
      </c>
      <c r="B4" s="8" t="str">
        <f>Index1M</f>
        <v>obj_0070f#0000</v>
      </c>
      <c r="C4" s="8" t="str">
        <f>Index3M</f>
        <v>obj_006e0#0000</v>
      </c>
      <c r="D4" s="8" t="str">
        <f>Index6M</f>
        <v>obj_00739#0000</v>
      </c>
      <c r="E4" s="8" t="str">
        <f>Index1Y</f>
        <v>obj_006ed#0000</v>
      </c>
      <c r="F4" s="8" t="str">
        <f>F13</f>
        <v>obj_006d0#0000</v>
      </c>
      <c r="G4" s="8" t="s">
        <v>666</v>
      </c>
      <c r="H4" s="7" t="s">
        <v>74</v>
      </c>
      <c r="I4" s="7" t="s">
        <v>75</v>
      </c>
      <c r="J4" s="7" t="s">
        <v>76</v>
      </c>
    </row>
    <row r="5" spans="1:10" x14ac:dyDescent="0.2">
      <c r="A5" s="9" t="s">
        <v>103</v>
      </c>
      <c r="B5" s="10" t="s">
        <v>108</v>
      </c>
      <c r="C5" s="10" t="s">
        <v>108</v>
      </c>
      <c r="D5" s="10" t="s">
        <v>108</v>
      </c>
      <c r="E5" s="11" t="s">
        <v>108</v>
      </c>
      <c r="F5" s="10" t="str">
        <f>IF(PROPER(Currency)="Eur",_xll.qlEuribor(,$A5,F$2,,EvaluationDate),_xll.qlLibor(,Currency,$A5,F$2,,EvaluationDate))</f>
        <v>obj_006e3#0000</v>
      </c>
      <c r="G5" s="10" t="str">
        <f>IF(PROPER(Currency)="Eur",_xll.qlEuribor(,$A5,G$2,,EvaluationDate),_xll.qlLibor(,Currency,$A5,G$2,,EvaluationDate))</f>
        <v>obj_006f8#0000</v>
      </c>
      <c r="H5" s="12">
        <v>1</v>
      </c>
      <c r="I5" s="13"/>
      <c r="J5" s="14"/>
    </row>
    <row r="6" spans="1:10" x14ac:dyDescent="0.2">
      <c r="A6" s="15" t="s">
        <v>104</v>
      </c>
      <c r="B6" s="16" t="str">
        <f>_xll.qlInterpolation(,B5,$H$7:$H$11,Pricing!B7:B11)</f>
        <v>obj_0086d#0019</v>
      </c>
      <c r="C6" s="16" t="str">
        <f>_xll.qlInterpolation(,C5,$H$7:$H$11,Pricing!C7:C11)</f>
        <v>obj_0086c#0019</v>
      </c>
      <c r="D6" s="16" t="str">
        <f>_xll.qlInterpolation(,D5,$H$7:$H$11,Pricing!D7:D11)</f>
        <v>obj_0086e#0019</v>
      </c>
      <c r="E6" s="17" t="str">
        <f>_xll.qlInterpolation(,E5,$H$7:$H$11,Pricing!E7:E11)</f>
        <v>obj_0086b#0019</v>
      </c>
      <c r="F6" s="16" t="str">
        <f>IF(PROPER(Currency)="Eur",_xll.qlEuribor(,$A6,F$2,,EvaluationDate),_xll.qlLibor(,Currency,$A6,F$2,,EvaluationDate))</f>
        <v>obj_006cc#0000</v>
      </c>
      <c r="G6" s="17" t="str">
        <f>IF(PROPER(Currency)="Eur",_xll.qlEuribor(,$A6,G$2,,EvaluationDate),_xll.qlLibor(,Currency,$A6,G$2,,EvaluationDate))</f>
        <v>obj_006d3#0000</v>
      </c>
      <c r="H6" s="18">
        <v>1</v>
      </c>
      <c r="I6" s="19"/>
      <c r="J6" s="20"/>
    </row>
    <row r="7" spans="1:10" x14ac:dyDescent="0.2">
      <c r="A7" s="47" t="s">
        <v>88</v>
      </c>
      <c r="B7" s="48" t="str">
        <f>IF(PROPER(Currency)="Eur",_xll.qlEuribor(,$A7,B$2,,EvaluationDate),_xll.qlLibor(,Currency,$A7,B$2,,EvaluationDate))</f>
        <v>obj_00732#0000</v>
      </c>
      <c r="C7" s="48" t="str">
        <f>IF(PROPER(Currency)="Eur",_xll.qlEuribor(,$A7,C$2,,EvaluationDate),_xll.qlLibor(,Currency,$A7,C$2,,EvaluationDate))</f>
        <v>obj_006f5#0000</v>
      </c>
      <c r="D7" s="48" t="str">
        <f>IF(PROPER(Currency)="Eur",_xll.qlEuribor(,$A7,D$2,,EvaluationDate),_xll.qlLibor(,Currency,$A7,D$2,,EvaluationDate))</f>
        <v>obj_007de#0000</v>
      </c>
      <c r="E7" s="49" t="str">
        <f>IF(PROPER(Currency)="Eur",_xll.qlEuribor(,$A7,E$2,,EvaluationDate),_xll.qlLibor(,Currency,$A7,E$2,,EvaluationDate))</f>
        <v>obj_006df#0000</v>
      </c>
      <c r="F7" s="48" t="str">
        <f>IF(PROPER(Currency)="Eur",_xll.qlEuribor(,$A7,F$2,,EvaluationDate),_xll.qlLibor(,Currency,$A7,F$2,,EvaluationDate))</f>
        <v>obj_006d6#0000</v>
      </c>
      <c r="G7" s="48" t="str">
        <f>IF(PROPER(Currency)="Eur",_xll.qlEuribor(,$A7,G$2,,EvaluationDate),_xll.qlLibor(,Currency,$A7,G$2,,EvaluationDate))</f>
        <v>obj_006f6#0000</v>
      </c>
      <c r="H7" s="50">
        <v>1</v>
      </c>
      <c r="I7" s="51"/>
      <c r="J7" s="52"/>
    </row>
    <row r="8" spans="1:10" x14ac:dyDescent="0.2">
      <c r="A8" s="23" t="s">
        <v>106</v>
      </c>
      <c r="B8" s="24" t="str">
        <f>IF(PROPER(Currency)="Eur",_xll.qlEuribor(,$A8,B$2,,EvaluationDate),_xll.qlLibor(,Currency,$A8,B$2,,EvaluationDate))</f>
        <v>obj_007d6#0000</v>
      </c>
      <c r="C8" s="24" t="str">
        <f>IF(PROPER(Currency)="Eur",_xll.qlEuribor(,$A8,C$2,,EvaluationDate),_xll.qlLibor(,Currency,$A8,C$2,,EvaluationDate))</f>
        <v>obj_006de#0000</v>
      </c>
      <c r="D8" s="24" t="str">
        <f>IF(PROPER(Currency)="Eur",_xll.qlEuribor(,$A8,D$2,,EvaluationDate),_xll.qlLibor(,Currency,$A8,D$2,,EvaluationDate))</f>
        <v>obj_0071b#0000</v>
      </c>
      <c r="E8" s="25" t="str">
        <f>IF(PROPER(Currency)="Eur",_xll.qlEuribor(,$A8,E$2,,EvaluationDate),_xll.qlLibor(,Currency,$A8,E$2,,EvaluationDate))</f>
        <v>obj_006e4#0000</v>
      </c>
      <c r="F8" s="24" t="str">
        <f>IF(PROPER(Currency)="Eur",_xll.qlEuribor(,$A8,F$2,,EvaluationDate),_xll.qlLibor(,Currency,$A8,F$2,,EvaluationDate))</f>
        <v>obj_006c6#0000</v>
      </c>
      <c r="G8" s="24" t="str">
        <f>IF(PROPER(Currency)="Eur",_xll.qlEuribor(,$A8,G$2,,EvaluationDate),_xll.qlLibor(,Currency,$A8,G$2,,EvaluationDate))</f>
        <v>obj_006ec#0000</v>
      </c>
      <c r="H8" s="21">
        <v>7</v>
      </c>
      <c r="I8" s="22"/>
      <c r="J8" s="22"/>
    </row>
    <row r="9" spans="1:10" x14ac:dyDescent="0.2">
      <c r="A9" s="23" t="s">
        <v>89</v>
      </c>
      <c r="B9" s="24" t="str">
        <f>IF(PROPER(Currency)="Eur",_xll.qlEuribor(,$A9,B$2,,EvaluationDate),_xll.qlLibor(,Currency,$A9,B$2,,EvaluationDate))</f>
        <v>obj_007e6#0000</v>
      </c>
      <c r="C9" s="24" t="str">
        <f>IF(PROPER(Currency)="Eur",_xll.qlEuribor(,$A9,C$2,,EvaluationDate),_xll.qlLibor(,Currency,$A9,C$2,,EvaluationDate))</f>
        <v>obj_006f2#0000</v>
      </c>
      <c r="D9" s="24" t="str">
        <f>IF(PROPER(Currency)="Eur",_xll.qlEuribor(,$A9,D$2,,EvaluationDate),_xll.qlLibor(,Currency,$A9,D$2,,EvaluationDate))</f>
        <v>obj_007ca#0000</v>
      </c>
      <c r="E9" s="25" t="str">
        <f>IF(PROPER(Currency)="Eur",_xll.qlEuribor(,$A9,E$2,,EvaluationDate),_xll.qlLibor(,Currency,$A9,E$2,,EvaluationDate))</f>
        <v>obj_006d2#0000</v>
      </c>
      <c r="F9" s="24" t="str">
        <f>IF(PROPER(Currency)="Eur",_xll.qlEuribor(,$A9,F$2,,EvaluationDate),_xll.qlLibor(,Currency,$A9,F$2,,EvaluationDate))</f>
        <v>obj_006ee#0000</v>
      </c>
      <c r="G9" s="24" t="str">
        <f>IF(PROPER(Currency)="Eur",_xll.qlEuribor(,$A9,G$2,,EvaluationDate),_xll.qlLibor(,Currency,$A9,G$2,,EvaluationDate))</f>
        <v>obj_006ff#0000</v>
      </c>
      <c r="H9" s="21">
        <v>14</v>
      </c>
      <c r="I9" s="22"/>
      <c r="J9" s="22"/>
    </row>
    <row r="10" spans="1:10" x14ac:dyDescent="0.2">
      <c r="A10" s="23" t="s">
        <v>90</v>
      </c>
      <c r="B10" s="24" t="str">
        <f>IF(PROPER(Currency)="Eur",_xll.qlEuribor(,$A10,B$2,,EvaluationDate),_xll.qlLibor(,Currency,$A10,B$2,,EvaluationDate))</f>
        <v>obj_007b6#0000</v>
      </c>
      <c r="C10" s="24" t="str">
        <f>IF(PROPER(Currency)="Eur",_xll.qlEuribor(,$A10,C$2,,EvaluationDate),_xll.qlLibor(,Currency,$A10,C$2,,EvaluationDate))</f>
        <v>obj_006ca#0000</v>
      </c>
      <c r="D10" s="24" t="str">
        <f>IF(PROPER(Currency)="Eur",_xll.qlEuribor(,$A10,D$2,,EvaluationDate),_xll.qlLibor(,Currency,$A10,D$2,,EvaluationDate))</f>
        <v>obj_007da#0000</v>
      </c>
      <c r="E10" s="25" t="str">
        <f>IF(PROPER(Currency)="Eur",_xll.qlEuribor(,$A10,E$2,,EvaluationDate),_xll.qlLibor(,Currency,$A10,E$2,,EvaluationDate))</f>
        <v>obj_006c4#0000</v>
      </c>
      <c r="F10" s="24" t="str">
        <f>IF(PROPER(Currency)="Eur",_xll.qlEuribor(,$A10,F$2,,EvaluationDate),_xll.qlLibor(,Currency,$A10,F$2,,EvaluationDate))</f>
        <v>obj_006bd#0000</v>
      </c>
      <c r="G10" s="24" t="str">
        <f>IF(PROPER(Currency)="Eur",_xll.qlEuribor(,$A10,G$2,,EvaluationDate),_xll.qlLibor(,Currency,$A10,G$2,,EvaluationDate))</f>
        <v>obj_006c7#0000</v>
      </c>
      <c r="H10" s="21">
        <v>21</v>
      </c>
      <c r="I10" s="22"/>
      <c r="J10" s="22"/>
    </row>
    <row r="11" spans="1:10" x14ac:dyDescent="0.2">
      <c r="A11" s="23" t="s">
        <v>63</v>
      </c>
      <c r="B11" s="26" t="str">
        <f>IF(PROPER(Currency)="Eur",_xll.qlEuribor(,$A11,B$2,,EvaluationDate),_xll.qlLibor(,Currency,$A11,B$2,,EvaluationDate))</f>
        <v>obj_0070f#0000</v>
      </c>
      <c r="C11" s="24" t="str">
        <f>IF(PROPER(Currency)="Eur",_xll.qlEuribor(,$A11,C$2,,EvaluationDate),_xll.qlLibor(,Currency,$A11,C$2,,EvaluationDate))</f>
        <v>obj_006fb#0000</v>
      </c>
      <c r="D11" s="24" t="str">
        <f>IF(PROPER(Currency)="Eur",_xll.qlEuribor(,$A11,D$2,,EvaluationDate),_xll.qlLibor(,Currency,$A11,D$2,,EvaluationDate))</f>
        <v>obj_00719#0000</v>
      </c>
      <c r="E11" s="25" t="str">
        <f>IF(PROPER(Currency)="Eur",_xll.qlEuribor(,$A11,E$2,,EvaluationDate),_xll.qlLibor(,Currency,$A11,E$2,,EvaluationDate))</f>
        <v>obj_006c0#0000</v>
      </c>
      <c r="F11" s="24" t="str">
        <f>IF(PROPER(Currency)="Eur",_xll.qlEuribor(,$A11,F$2,,EvaluationDate),_xll.qlLibor(,Currency,$A11,F$2,,EvaluationDate))</f>
        <v>obj_006db#0000</v>
      </c>
      <c r="G11" s="24" t="str">
        <f>IF(PROPER(Currency)="Eur",_xll.qlEuribor(,$A11,G$2,,EvaluationDate),_xll.qlLibor(,Currency,$A11,G$2,,EvaluationDate))</f>
        <v>obj_006eb#0000</v>
      </c>
      <c r="H11" s="21">
        <v>30</v>
      </c>
      <c r="I11" s="22"/>
      <c r="J11" s="22"/>
    </row>
    <row r="12" spans="1:10" x14ac:dyDescent="0.2">
      <c r="A12" s="23" t="s">
        <v>80</v>
      </c>
      <c r="B12" s="24" t="str">
        <f>IF(PROPER(Currency)="Eur",_xll.qlEuribor(,$A12,B$2,,EvaluationDate),_xll.qlLibor(,Currency,$A12,B$2,,EvaluationDate))</f>
        <v>obj_00779#0000</v>
      </c>
      <c r="C12" s="24" t="str">
        <f>IF(PROPER(Currency)="Eur",_xll.qlEuribor(,$A12,C$2,,EvaluationDate),_xll.qlLibor(,Currency,$A12,C$2,,EvaluationDate))</f>
        <v>obj_006da#0000</v>
      </c>
      <c r="D12" s="24" t="str">
        <f>IF(PROPER(Currency)="Eur",_xll.qlEuribor(,$A12,D$2,,EvaluationDate),_xll.qlLibor(,Currency,$A12,D$2,,EvaluationDate))</f>
        <v>obj_00790#0000</v>
      </c>
      <c r="E12" s="25" t="str">
        <f>IF(PROPER(Currency)="Eur",_xll.qlEuribor(,$A12,E$2,,EvaluationDate),_xll.qlLibor(,Currency,$A12,E$2,,EvaluationDate))</f>
        <v>obj_006be#0000</v>
      </c>
      <c r="F12" s="24" t="str">
        <f>IF(PROPER(Currency)="Eur",_xll.qlEuribor(,$A12,F$2,,EvaluationDate),_xll.qlLibor(,Currency,$A12,F$2,,EvaluationDate))</f>
        <v>obj_006d7#0000</v>
      </c>
      <c r="G12" s="24" t="str">
        <f>IF(PROPER(Currency)="Eur",_xll.qlEuribor(,$A12,G$2,,EvaluationDate),_xll.qlLibor(,Currency,$A12,G$2,,EvaluationDate))</f>
        <v>obj_006e6#0000</v>
      </c>
      <c r="H12" s="21"/>
      <c r="I12" s="22"/>
      <c r="J12" s="22"/>
    </row>
    <row r="13" spans="1:10" x14ac:dyDescent="0.2">
      <c r="A13" s="23" t="s">
        <v>64</v>
      </c>
      <c r="B13" s="24" t="str">
        <f>IF(PROPER(Currency)="Eur",_xll.qlEuribor(,$A13,B$2,,EvaluationDate),_xll.qlLibor(,Currency,$A13,B$2,,EvaluationDate))</f>
        <v>obj_007a2#0000</v>
      </c>
      <c r="C13" s="26" t="str">
        <f>IF(PROPER(Currency)="Eur",_xll.qlEuribor(,$A13,C$2,,EvaluationDate),_xll.qlLibor(,Currency,$A13,C$2,,EvaluationDate))</f>
        <v>obj_006e0#0000</v>
      </c>
      <c r="D13" s="24" t="str">
        <f>IF(PROPER(Currency)="Eur",_xll.qlEuribor(,$A13,D$2,,EvaluationDate),_xll.qlLibor(,Currency,$A13,D$2,,EvaluationDate))</f>
        <v>obj_007e0#0000</v>
      </c>
      <c r="E13" s="25" t="str">
        <f>IF(PROPER(Currency)="Eur",_xll.qlEuribor(,$A13,E$2,,EvaluationDate),_xll.qlLibor(,Currency,$A13,E$2,,EvaluationDate))</f>
        <v>obj_006d8#0000</v>
      </c>
      <c r="F13" s="26" t="str">
        <f>IF(PROPER(Currency)="Eur",_xll.qlEuribor(,$A13,F$2,,EvaluationDate),_xll.qlLibor(,Currency,$A13,F$2,,EvaluationDate))</f>
        <v>obj_006d0#0000</v>
      </c>
      <c r="G13" s="161" t="str">
        <f>IF(PROPER(Currency)="Eur",_xll.qlEuribor(,$A13,G$2,,EvaluationDate),_xll.qlLibor(,Currency,$A13,G$2,,EvaluationDate))</f>
        <v>obj_006f1#0000</v>
      </c>
      <c r="H13" s="21"/>
      <c r="I13" s="22"/>
      <c r="J13" s="22"/>
    </row>
    <row r="14" spans="1:10" x14ac:dyDescent="0.2">
      <c r="A14" s="23" t="s">
        <v>81</v>
      </c>
      <c r="B14" s="24" t="str">
        <f>IF(PROPER(Currency)="Eur",_xll.qlEuribor(,$A14,B$2,,EvaluationDate),_xll.qlLibor(,Currency,$A14,B$2,,EvaluationDate))</f>
        <v>obj_007ac#0000</v>
      </c>
      <c r="C14" s="24" t="str">
        <f>IF(PROPER(Currency)="Eur",_xll.qlEuribor(,$A14,C$2,,EvaluationDate),_xll.qlLibor(,Currency,$A14,C$2,,EvaluationDate))</f>
        <v>obj_006c1#0000</v>
      </c>
      <c r="D14" s="24" t="str">
        <f>IF(PROPER(Currency)="Eur",_xll.qlEuribor(,$A14,D$2,,EvaluationDate),_xll.qlLibor(,Currency,$A14,D$2,,EvaluationDate))</f>
        <v>obj_007ad#0000</v>
      </c>
      <c r="E14" s="25" t="str">
        <f>IF(PROPER(Currency)="Eur",_xll.qlEuribor(,$A14,E$2,,EvaluationDate),_xll.qlLibor(,Currency,$A14,E$2,,EvaluationDate))</f>
        <v>obj_006d5#0000</v>
      </c>
      <c r="F14" s="24" t="str">
        <f>IF(PROPER(Currency)="Eur",_xll.qlEuribor(,$A14,F$2,,EvaluationDate),_xll.qlLibor(,Currency,$A14,F$2,,EvaluationDate))</f>
        <v>obj_006ea#0000</v>
      </c>
      <c r="G14" s="24" t="str">
        <f>IF(PROPER(Currency)="Eur",_xll.qlEuribor(,$A14,G$2,,EvaluationDate),_xll.qlLibor(,Currency,$A14,G$2,,EvaluationDate))</f>
        <v>obj_006fc#0000</v>
      </c>
      <c r="H14" s="21"/>
      <c r="I14" s="22"/>
      <c r="J14" s="22"/>
    </row>
    <row r="15" spans="1:10" x14ac:dyDescent="0.2">
      <c r="A15" s="23" t="s">
        <v>82</v>
      </c>
      <c r="B15" s="24" t="str">
        <f>IF(PROPER(Currency)="Eur",_xll.qlEuribor(,$A15,B$2,,EvaluationDate),_xll.qlLibor(,Currency,$A15,B$2,,EvaluationDate))</f>
        <v>obj_00782#0000</v>
      </c>
      <c r="C15" s="24" t="str">
        <f>IF(PROPER(Currency)="Eur",_xll.qlEuribor(,$A15,C$2,,EvaluationDate),_xll.qlLibor(,Currency,$A15,C$2,,EvaluationDate))</f>
        <v>obj_006e2#0000</v>
      </c>
      <c r="D15" s="24" t="str">
        <f>IF(PROPER(Currency)="Eur",_xll.qlEuribor(,$A15,D$2,,EvaluationDate),_xll.qlLibor(,Currency,$A15,D$2,,EvaluationDate))</f>
        <v>obj_007d7#0000</v>
      </c>
      <c r="E15" s="25" t="str">
        <f>IF(PROPER(Currency)="Eur",_xll.qlEuribor(,$A15,E$2,,EvaluationDate),_xll.qlLibor(,Currency,$A15,E$2,,EvaluationDate))</f>
        <v>obj_006e7#0000</v>
      </c>
      <c r="F15" s="24" t="str">
        <f>IF(PROPER(Currency)="Eur",_xll.qlEuribor(,$A15,F$2,,EvaluationDate),_xll.qlLibor(,Currency,$A15,F$2,,EvaluationDate))</f>
        <v>obj_006dd#0000</v>
      </c>
      <c r="G15" s="24" t="str">
        <f>IF(PROPER(Currency)="Eur",_xll.qlEuribor(,$A15,G$2,,EvaluationDate),_xll.qlLibor(,Currency,$A15,G$2,,EvaluationDate))</f>
        <v>obj_006f9#0000</v>
      </c>
      <c r="H15" s="21"/>
      <c r="I15" s="22"/>
      <c r="J15" s="22"/>
    </row>
    <row r="16" spans="1:10" x14ac:dyDescent="0.2">
      <c r="A16" s="23" t="s">
        <v>65</v>
      </c>
      <c r="B16" s="24" t="str">
        <f>IF(PROPER(Currency)="Eur",_xll.qlEuribor(,$A16,B$2,,EvaluationDate),_xll.qlLibor(,Currency,$A16,B$2,,EvaluationDate))</f>
        <v>obj_00788#0000</v>
      </c>
      <c r="C16" s="24" t="str">
        <f>IF(PROPER(Currency)="Eur",_xll.qlEuribor(,$A16,C$2,,EvaluationDate),_xll.qlLibor(,Currency,$A16,C$2,,EvaluationDate))</f>
        <v>obj_006fe#0000</v>
      </c>
      <c r="D16" s="26" t="str">
        <f>IF(PROPER(Currency)="Eur",_xll.qlEuribor(,$A16,D$2,,EvaluationDate),_xll.qlLibor(,Currency,$A16,D$2,,EvaluationDate))</f>
        <v>obj_00739#0000</v>
      </c>
      <c r="E16" s="25" t="str">
        <f>IF(PROPER(Currency)="Eur",_xll.qlEuribor(,$A16,E$2,,EvaluationDate),_xll.qlLibor(,Currency,$A16,E$2,,EvaluationDate))</f>
        <v>obj_006c8#0000</v>
      </c>
      <c r="F16" s="24" t="str">
        <f>IF(PROPER(Currency)="Eur",_xll.qlEuribor(,$A16,F$2,,EvaluationDate),_xll.qlLibor(,Currency,$A16,F$2,,EvaluationDate))</f>
        <v>obj_006c2#0000</v>
      </c>
      <c r="G16" s="24" t="str">
        <f>IF(PROPER(Currency)="Eur",_xll.qlEuribor(,$A16,G$2,,EvaluationDate),_xll.qlLibor(,Currency,$A16,G$2,,EvaluationDate))</f>
        <v>obj_006e1#0000</v>
      </c>
      <c r="H16" s="21"/>
      <c r="I16" s="22"/>
      <c r="J16" s="22"/>
    </row>
    <row r="17" spans="1:19" x14ac:dyDescent="0.2">
      <c r="A17" s="23" t="s">
        <v>83</v>
      </c>
      <c r="B17" s="24" t="str">
        <f>IF(PROPER(Currency)="Eur",_xll.qlEuribor(,$A17,B$2,,EvaluationDate),_xll.qlLibor(,Currency,$A17,B$2,,EvaluationDate))</f>
        <v>obj_0079e#0000</v>
      </c>
      <c r="C17" s="24" t="str">
        <f>IF(PROPER(Currency)="Eur",_xll.qlEuribor(,$A17,C$2,,EvaluationDate),_xll.qlLibor(,Currency,$A17,C$2,,EvaluationDate))</f>
        <v>obj_006bf#0000</v>
      </c>
      <c r="D17" s="24" t="str">
        <f>IF(PROPER(Currency)="Eur",_xll.qlEuribor(,$A17,D$2,,EvaluationDate),_xll.qlLibor(,Currency,$A17,D$2,,EvaluationDate))</f>
        <v>obj_00715#0000</v>
      </c>
      <c r="E17" s="25" t="str">
        <f>IF(PROPER(Currency)="Eur",_xll.qlEuribor(,$A17,E$2,,EvaluationDate),_xll.qlLibor(,Currency,$A17,E$2,,EvaluationDate))</f>
        <v>obj_006d1#0000</v>
      </c>
      <c r="F17" s="24" t="str">
        <f>IF(PROPER(Currency)="Eur",_xll.qlEuribor(,$A17,F$2,,EvaluationDate),_xll.qlLibor(,Currency,$A17,F$2,,EvaluationDate))</f>
        <v>obj_006f7#0000</v>
      </c>
      <c r="G17" s="24" t="str">
        <f>IF(PROPER(Currency)="Eur",_xll.qlEuribor(,$A17,G$2,,EvaluationDate),_xll.qlLibor(,Currency,$A17,G$2,,EvaluationDate))</f>
        <v>obj_006fa#0000</v>
      </c>
      <c r="H17" s="21"/>
      <c r="I17" s="22"/>
      <c r="J17" s="22"/>
    </row>
    <row r="18" spans="1:19" x14ac:dyDescent="0.2">
      <c r="A18" s="23" t="s">
        <v>84</v>
      </c>
      <c r="B18" s="24" t="str">
        <f>IF(PROPER(Currency)="Eur",_xll.qlEuribor(,$A18,B$2,,EvaluationDate),_xll.qlLibor(,Currency,$A18,B$2,,EvaluationDate))</f>
        <v>obj_007bd#0000</v>
      </c>
      <c r="C18" s="24" t="str">
        <f>IF(PROPER(Currency)="Eur",_xll.qlEuribor(,$A18,C$2,,EvaluationDate),_xll.qlLibor(,Currency,$A18,C$2,,EvaluationDate))</f>
        <v>obj_006bc#0000</v>
      </c>
      <c r="D18" s="24" t="str">
        <f>IF(PROPER(Currency)="Eur",_xll.qlEuribor(,$A18,D$2,,EvaluationDate),_xll.qlLibor(,Currency,$A18,D$2,,EvaluationDate))</f>
        <v>obj_007c4#0000</v>
      </c>
      <c r="E18" s="25" t="str">
        <f>IF(PROPER(Currency)="Eur",_xll.qlEuribor(,$A18,E$2,,EvaluationDate),_xll.qlLibor(,Currency,$A18,E$2,,EvaluationDate))</f>
        <v>obj_006d4#0000</v>
      </c>
      <c r="F18" s="24" t="str">
        <f>IF(PROPER(Currency)="Eur",_xll.qlEuribor(,$A18,F$2,,EvaluationDate),_xll.qlLibor(,Currency,$A18,F$2,,EvaluationDate))</f>
        <v>obj_006fd#0000</v>
      </c>
      <c r="G18" s="24" t="str">
        <f>IF(PROPER(Currency)="Eur",_xll.qlEuribor(,$A18,G$2,,EvaluationDate),_xll.qlLibor(,Currency,$A18,G$2,,EvaluationDate))</f>
        <v>obj_006c3#0000</v>
      </c>
      <c r="H18" s="21"/>
      <c r="I18" s="22"/>
      <c r="J18" s="22"/>
    </row>
    <row r="19" spans="1:19" x14ac:dyDescent="0.2">
      <c r="A19" s="23" t="s">
        <v>85</v>
      </c>
      <c r="B19" s="24" t="str">
        <f>IF(PROPER(Currency)="Eur",_xll.qlEuribor(,$A19,B$2,,EvaluationDate),_xll.qlLibor(,Currency,$A19,B$2,,EvaluationDate))</f>
        <v>obj_0076f#0000</v>
      </c>
      <c r="C19" s="24" t="str">
        <f>IF(PROPER(Currency)="Eur",_xll.qlEuribor(,$A19,C$2,,EvaluationDate),_xll.qlLibor(,Currency,$A19,C$2,,EvaluationDate))</f>
        <v>obj_006cb#0000</v>
      </c>
      <c r="D19" s="24" t="str">
        <f>IF(PROPER(Currency)="Eur",_xll.qlEuribor(,$A19,D$2,,EvaluationDate),_xll.qlLibor(,Currency,$A19,D$2,,EvaluationDate))</f>
        <v>obj_0072a#0000</v>
      </c>
      <c r="E19" s="25" t="str">
        <f>IF(PROPER(Currency)="Eur",_xll.qlEuribor(,$A19,E$2,,EvaluationDate),_xll.qlLibor(,Currency,$A19,E$2,,EvaluationDate))</f>
        <v>obj_006f0#0000</v>
      </c>
      <c r="F19" s="24" t="str">
        <f>IF(PROPER(Currency)="Eur",_xll.qlEuribor(,$A19,F$2,,EvaluationDate),_xll.qlLibor(,Currency,$A19,F$2,,EvaluationDate))</f>
        <v>obj_006e8#0000</v>
      </c>
      <c r="G19" s="24" t="str">
        <f>IF(PROPER(Currency)="Eur",_xll.qlEuribor(,$A19,G$2,,EvaluationDate),_xll.qlLibor(,Currency,$A19,G$2,,EvaluationDate))</f>
        <v>obj_006f4#0000</v>
      </c>
      <c r="H19" s="21"/>
      <c r="I19" s="22"/>
      <c r="J19" s="22"/>
    </row>
    <row r="20" spans="1:19" x14ac:dyDescent="0.2">
      <c r="A20" s="23" t="s">
        <v>86</v>
      </c>
      <c r="B20" s="24" t="str">
        <f>IF(PROPER(Currency)="Eur",_xll.qlEuribor(,$A20,B$2,,EvaluationDate),_xll.qlLibor(,Currency,$A20,B$2,,EvaluationDate))</f>
        <v>obj_007aa#0000</v>
      </c>
      <c r="C20" s="24" t="str">
        <f>IF(PROPER(Currency)="Eur",_xll.qlEuribor(,$A20,C$2,,EvaluationDate),_xll.qlLibor(,Currency,$A20,C$2,,EvaluationDate))</f>
        <v>obj_006cd#0000</v>
      </c>
      <c r="D20" s="24" t="str">
        <f>IF(PROPER(Currency)="Eur",_xll.qlEuribor(,$A20,D$2,,EvaluationDate),_xll.qlLibor(,Currency,$A20,D$2,,EvaluationDate))</f>
        <v>obj_00733#0000</v>
      </c>
      <c r="E20" s="25" t="str">
        <f>IF(PROPER(Currency)="Eur",_xll.qlEuribor(,$A20,E$2,,EvaluationDate),_xll.qlLibor(,Currency,$A20,E$2,,EvaluationDate))</f>
        <v>obj_006d9#0000</v>
      </c>
      <c r="F20" s="24" t="str">
        <f>IF(PROPER(Currency)="Eur",_xll.qlEuribor(,$A20,F$2,,EvaluationDate),_xll.qlLibor(,Currency,$A20,F$2,,EvaluationDate))</f>
        <v>obj_006f3#0000</v>
      </c>
      <c r="G20" s="24" t="str">
        <f>IF(PROPER(Currency)="Eur",_xll.qlEuribor(,$A20,G$2,,EvaluationDate),_xll.qlLibor(,Currency,$A20,G$2,,EvaluationDate))</f>
        <v>obj_00700#0000</v>
      </c>
      <c r="H20" s="21"/>
      <c r="I20" s="22"/>
      <c r="J20" s="22"/>
    </row>
    <row r="21" spans="1:19" x14ac:dyDescent="0.2">
      <c r="A21" s="23" t="s">
        <v>87</v>
      </c>
      <c r="B21" s="24" t="str">
        <f>IF(PROPER(Currency)="Eur",_xll.qlEuribor(,$A21,B$2,,EvaluationDate),_xll.qlLibor(,Currency,$A21,B$2,,EvaluationDate))</f>
        <v>obj_00720#0000</v>
      </c>
      <c r="C21" s="24" t="str">
        <f>IF(PROPER(Currency)="Eur",_xll.qlEuribor(,$A21,C$2,,EvaluationDate),_xll.qlLibor(,Currency,$A21,C$2,,EvaluationDate))</f>
        <v>obj_006e5#0000</v>
      </c>
      <c r="D21" s="24" t="str">
        <f>IF(PROPER(Currency)="Eur",_xll.qlEuribor(,$A21,D$2,,EvaluationDate),_xll.qlLibor(,Currency,$A21,D$2,,EvaluationDate))</f>
        <v>obj_0077a#0000</v>
      </c>
      <c r="E21" s="25" t="str">
        <f>IF(PROPER(Currency)="Eur",_xll.qlEuribor(,$A21,E$2,,EvaluationDate),_xll.qlLibor(,Currency,$A21,E$2,,EvaluationDate))</f>
        <v>obj_006dc#0000</v>
      </c>
      <c r="F21" s="24" t="str">
        <f>IF(PROPER(Currency)="Eur",_xll.qlEuribor(,$A21,F$2,,EvaluationDate),_xll.qlLibor(,Currency,$A21,F$2,,EvaluationDate))</f>
        <v>obj_006c5#0000</v>
      </c>
      <c r="G21" s="24" t="str">
        <f>IF(PROPER(Currency)="Eur",_xll.qlEuribor(,$A21,G$2,,EvaluationDate),_xll.qlLibor(,Currency,$A21,G$2,,EvaluationDate))</f>
        <v>obj_006ce#0000</v>
      </c>
      <c r="H21" s="21"/>
      <c r="I21" s="22"/>
      <c r="J21" s="22"/>
    </row>
    <row r="22" spans="1:19" x14ac:dyDescent="0.2">
      <c r="A22" s="23" t="s">
        <v>0</v>
      </c>
      <c r="B22" s="24" t="str">
        <f>IF(PROPER(Currency)="Eur",_xll.qlEuribor(,$A22,B$2,,EvaluationDate),_xll.qlLibor(,Currency,$A22,B$2,,EvaluationDate))</f>
        <v>obj_007a3#0000</v>
      </c>
      <c r="C22" s="24" t="str">
        <f>IF(PROPER(Currency)="Eur",_xll.qlEuribor(,$A22,C$2,,EvaluationDate),_xll.qlLibor(,Currency,$A22,C$2,,EvaluationDate))</f>
        <v>obj_006c9#0000</v>
      </c>
      <c r="D22" s="24" t="str">
        <f>IF(PROPER(Currency)="Eur",_xll.qlEuribor(,$A22,D$2,,EvaluationDate),_xll.qlLibor(,Currency,$A22,D$2,,EvaluationDate))</f>
        <v>obj_007e2#0000</v>
      </c>
      <c r="E22" s="174" t="str">
        <f>IF(PROPER(Currency)="Eur",_xll.qlEuribor(,$A22,E$2,,EvaluationDate),_xll.qlLibor(,Currency,$A22,E$2,,EvaluationDate))</f>
        <v>obj_006ed#0000</v>
      </c>
      <c r="F22" s="24" t="str">
        <f>IF(PROPER(Currency)="Eur",_xll.qlEuribor(,$A22,F$2,,EvaluationDate),_xll.qlLibor(,Currency,$A22,F$2,,EvaluationDate))</f>
        <v>obj_006e9#0000</v>
      </c>
      <c r="G22" s="24" t="str">
        <f>IF(PROPER(Currency)="Eur",_xll.qlEuribor(,$A22,G$2,,EvaluationDate),_xll.qlLibor(,Currency,$A22,G$2,,EvaluationDate))</f>
        <v>obj_006cf#0000</v>
      </c>
      <c r="H22" s="21"/>
      <c r="I22" s="22"/>
      <c r="J22" s="22"/>
      <c r="K22" s="58"/>
      <c r="M22" s="1" t="s">
        <v>663</v>
      </c>
    </row>
    <row r="23" spans="1:19" x14ac:dyDescent="0.2">
      <c r="A23" s="175">
        <f>_xll.qlIMMNextDate(_xll.qlIMMNextCode(_xll.qlIMMNextCode(EvaluationDate+FuturesRollDays)))</f>
        <v>42263</v>
      </c>
      <c r="B23" s="10"/>
      <c r="C23" s="10"/>
      <c r="D23" s="10"/>
      <c r="E23" s="11"/>
      <c r="F23" s="10"/>
      <c r="G23" s="10"/>
      <c r="H23" s="12"/>
      <c r="I23" s="13"/>
      <c r="J23" s="13" t="str">
        <f>_xll.qlInterestRateIndexDayCounter(Index3M)</f>
        <v>Actual/360</v>
      </c>
      <c r="K23" s="176">
        <f>_xll.qlDayCounterYearFraction(J23,SettlementDate,A23)</f>
        <v>0.59722222222222221</v>
      </c>
      <c r="M23" s="1">
        <v>0</v>
      </c>
    </row>
    <row r="24" spans="1:19" x14ac:dyDescent="0.2">
      <c r="A24" s="134">
        <f>_xll.qlIMMNextDate((A23))</f>
        <v>42354</v>
      </c>
      <c r="B24" s="16"/>
      <c r="C24" s="16"/>
      <c r="D24" s="16"/>
      <c r="E24" s="17"/>
      <c r="F24" s="16"/>
      <c r="G24" s="16"/>
      <c r="H24" s="18"/>
      <c r="I24" s="19"/>
      <c r="J24" s="19" t="str">
        <f>_xll.qlInterestRateIndexDayCounter(Index3M)</f>
        <v>Actual/360</v>
      </c>
      <c r="K24" s="177">
        <f>_xll.qlDayCounterYearFraction(J24,SettlementDate,A24)</f>
        <v>0.85</v>
      </c>
      <c r="M24" s="1"/>
    </row>
    <row r="25" spans="1:19" x14ac:dyDescent="0.2">
      <c r="A25" s="133">
        <f>_xll.qlCalendarAdvance(Calendar,A26,"-1D","Preceding")</f>
        <v>42368</v>
      </c>
      <c r="B25" s="24"/>
      <c r="C25" s="24"/>
      <c r="D25" s="24"/>
      <c r="E25" s="25"/>
      <c r="F25" s="24"/>
      <c r="G25" s="24"/>
      <c r="H25" s="21"/>
      <c r="I25" s="22"/>
      <c r="J25" s="22" t="str">
        <f>_xll.qlInterestRateIndexDayCounter(Index3M)</f>
        <v>Actual/360</v>
      </c>
      <c r="K25" s="28">
        <f>_xll.qlDayCounterYearFraction(J25,SettlementDate,A25)</f>
        <v>0.88888888888888884</v>
      </c>
    </row>
    <row r="26" spans="1:19" x14ac:dyDescent="0.2">
      <c r="A26" s="133">
        <f>_xll.qlCalendarAdjust(Calendar,DATE(YEAR(SettlementDate),12,31),"Preceding")</f>
        <v>42369</v>
      </c>
      <c r="B26" s="24"/>
      <c r="C26" s="24"/>
      <c r="D26" s="24"/>
      <c r="E26" s="25"/>
      <c r="F26" s="24"/>
      <c r="G26" s="24"/>
      <c r="H26" s="21"/>
      <c r="I26" s="22"/>
      <c r="J26" s="22" t="str">
        <f>_xll.qlInterestRateIndexDayCounter(Index3M)</f>
        <v>Actual/360</v>
      </c>
      <c r="K26" s="28">
        <f>_xll.qlDayCounterYearFraction(J26,SettlementDate,A26)</f>
        <v>0.89166666666666672</v>
      </c>
    </row>
    <row r="27" spans="1:19" x14ac:dyDescent="0.2">
      <c r="A27" s="133">
        <f>_xll.qlCalendarAdvance(Calendar,A26,"1D","Following")</f>
        <v>42373</v>
      </c>
      <c r="B27" s="24"/>
      <c r="C27" s="24"/>
      <c r="D27" s="24"/>
      <c r="E27" s="25"/>
      <c r="F27" s="24"/>
      <c r="G27" s="24"/>
      <c r="H27" s="21"/>
      <c r="I27" s="22"/>
      <c r="J27" s="22" t="str">
        <f>_xll.qlInterestRateIndexDayCounter(Index3M)</f>
        <v>Actual/360</v>
      </c>
      <c r="K27" s="28">
        <f>_xll.qlDayCounterYearFraction(J27,SettlementDate,A27)</f>
        <v>0.90277777777777779</v>
      </c>
    </row>
    <row r="28" spans="1:19" x14ac:dyDescent="0.2">
      <c r="A28" s="134">
        <f>_xll.qlCalendarAdvance(Calendar,A27,"1D","Following")</f>
        <v>42374</v>
      </c>
      <c r="B28" s="16"/>
      <c r="C28" s="16"/>
      <c r="D28" s="16"/>
      <c r="E28" s="17"/>
      <c r="F28" s="16"/>
      <c r="G28" s="16"/>
      <c r="H28" s="29"/>
      <c r="I28" s="19"/>
      <c r="J28" s="19" t="str">
        <f>_xll.qlInterestRateIndexDayCounter(Index3M)</f>
        <v>Actual/360</v>
      </c>
      <c r="K28" s="30">
        <f>_xll.qlDayCounterYearFraction(J28,SettlementDate,A28)</f>
        <v>0.90555555555555556</v>
      </c>
    </row>
    <row r="29" spans="1:19" x14ac:dyDescent="0.2">
      <c r="A29" s="133">
        <f>_xll.qlCalendarAdvance(Calendar,A30,"-1D","Preceding")</f>
        <v>42733</v>
      </c>
      <c r="B29" s="24"/>
      <c r="C29" s="24"/>
      <c r="D29" s="24"/>
      <c r="E29" s="25"/>
      <c r="F29" s="24"/>
      <c r="G29" s="24"/>
      <c r="H29" s="21"/>
      <c r="I29" s="22"/>
      <c r="J29" s="22" t="str">
        <f>_xll.qlInterestRateIndexDayCounter(Index3M)</f>
        <v>Actual/360</v>
      </c>
      <c r="K29" s="28">
        <f>_xll.qlDayCounterYearFraction(J29,SettlementDate,A29)</f>
        <v>1.9027777777777777</v>
      </c>
    </row>
    <row r="30" spans="1:19" x14ac:dyDescent="0.2">
      <c r="A30" s="133">
        <f>_xll.qlCalendarAdjust(Calendar,DATE(YEAR(A28),12,31),"Preceding")</f>
        <v>42734</v>
      </c>
      <c r="B30" s="24"/>
      <c r="C30" s="24"/>
      <c r="D30" s="24"/>
      <c r="E30" s="25"/>
      <c r="F30" s="24"/>
      <c r="G30" s="24"/>
      <c r="H30" s="21"/>
      <c r="I30" s="22"/>
      <c r="J30" s="22" t="str">
        <f>_xll.qlInterestRateIndexDayCounter(Index3M)</f>
        <v>Actual/360</v>
      </c>
      <c r="K30" s="28">
        <f>_xll.qlDayCounterYearFraction(J30,SettlementDate,A30)</f>
        <v>1.9055555555555554</v>
      </c>
    </row>
    <row r="31" spans="1:19" ht="12" x14ac:dyDescent="0.25">
      <c r="A31" s="133">
        <f>_xll.qlCalendarAdvance(Calendar,A30,"1D","Following")</f>
        <v>42738</v>
      </c>
      <c r="B31" s="24"/>
      <c r="C31" s="24"/>
      <c r="D31" s="24"/>
      <c r="E31" s="25"/>
      <c r="F31" s="24"/>
      <c r="G31" s="24"/>
      <c r="H31" s="21"/>
      <c r="I31" s="22"/>
      <c r="J31" s="22" t="str">
        <f>_xll.qlInterestRateIndexDayCounter(Index3M)</f>
        <v>Actual/360</v>
      </c>
      <c r="K31" s="28">
        <f>_xll.qlDayCounterYearFraction(J31,SettlementDate,A31)</f>
        <v>1.9166666666666667</v>
      </c>
      <c r="R31" s="115" t="str">
        <f>_xll.qlOvernightIndex(,,2,Currency,LocalCalendar,"act/360",,,Trigger)</f>
        <v>obj_0067a#0000</v>
      </c>
      <c r="S31" s="115"/>
    </row>
    <row r="32" spans="1:19" ht="12" x14ac:dyDescent="0.25">
      <c r="A32" s="134">
        <f>_xll.qlCalendarAdvance(Calendar,A31,"1D","Following")</f>
        <v>42739</v>
      </c>
      <c r="B32" s="16"/>
      <c r="C32" s="16"/>
      <c r="D32" s="16"/>
      <c r="E32" s="17"/>
      <c r="F32" s="16"/>
      <c r="G32" s="16"/>
      <c r="H32" s="29"/>
      <c r="I32" s="19"/>
      <c r="J32" s="19" t="str">
        <f>_xll.qlInterestRateIndexDayCounter(Index3M)</f>
        <v>Actual/360</v>
      </c>
      <c r="K32" s="30">
        <f>_xll.qlDayCounterYearFraction(J32,SettlementDate,A32)</f>
        <v>1.9194444444444445</v>
      </c>
      <c r="L32" s="115" t="s">
        <v>120</v>
      </c>
      <c r="M32" s="115"/>
      <c r="P32" s="115" t="s">
        <v>119</v>
      </c>
      <c r="R32" s="115" t="s">
        <v>673</v>
      </c>
      <c r="S32" s="115" t="s">
        <v>119</v>
      </c>
    </row>
    <row r="33" spans="1:19" x14ac:dyDescent="0.2">
      <c r="A33" s="9" t="str">
        <f t="array" ref="A33:A52">_xll.qlIMMNextCodes(EvaluationDate,K33:K52)</f>
        <v>G5</v>
      </c>
      <c r="B33" s="10"/>
      <c r="C33" s="10"/>
      <c r="D33" s="10"/>
      <c r="E33" s="11"/>
      <c r="F33" s="10"/>
      <c r="G33" s="10"/>
      <c r="H33" s="21"/>
      <c r="I33" s="22"/>
      <c r="J33" s="22"/>
      <c r="K33" s="3" t="b">
        <v>0</v>
      </c>
      <c r="L33" s="31">
        <f>_xll.qlInterestRateIndexFixingDate(Index3M,P33)</f>
        <v>42051</v>
      </c>
      <c r="P33" s="31">
        <f>_xll.qlIMMdate(A33)</f>
        <v>42053</v>
      </c>
      <c r="R33" s="31">
        <f>_xll.qlInterestRateIndexFixingDate($R$31,S33,)</f>
        <v>42048</v>
      </c>
      <c r="S33" s="31">
        <f>_xll.qlIMMdate(A33)</f>
        <v>42053</v>
      </c>
    </row>
    <row r="34" spans="1:19" x14ac:dyDescent="0.2">
      <c r="A34" s="23" t="str">
        <v>H5</v>
      </c>
      <c r="B34" s="24"/>
      <c r="C34" s="24"/>
      <c r="D34" s="24"/>
      <c r="E34" s="25"/>
      <c r="F34" s="24"/>
      <c r="G34" s="24"/>
      <c r="H34" s="21"/>
      <c r="I34" s="22"/>
      <c r="J34" s="22"/>
      <c r="K34" s="3" t="b">
        <v>0</v>
      </c>
      <c r="L34" s="31">
        <f>_xll.qlInterestRateIndexFixingDate(Index3M,P34)</f>
        <v>42079</v>
      </c>
      <c r="P34" s="31">
        <f>_xll.qlIMMdate(A34)</f>
        <v>42081</v>
      </c>
      <c r="R34" s="31">
        <f>_xll.qlInterestRateIndexFixingDate($R$31,S34,)</f>
        <v>42079</v>
      </c>
      <c r="S34" s="31">
        <f>_xll.qlIMMdate(A34)</f>
        <v>42081</v>
      </c>
    </row>
    <row r="35" spans="1:19" x14ac:dyDescent="0.2">
      <c r="A35" s="23" t="str">
        <v>J5</v>
      </c>
      <c r="B35" s="24"/>
      <c r="C35" s="24"/>
      <c r="D35" s="24"/>
      <c r="E35" s="25"/>
      <c r="F35" s="24"/>
      <c r="G35" s="24"/>
      <c r="H35" s="21"/>
      <c r="I35" s="22"/>
      <c r="J35" s="22"/>
      <c r="K35" s="3" t="b">
        <v>0</v>
      </c>
      <c r="L35" s="31">
        <f>_xll.qlInterestRateIndexFixingDate(Index3M,P35)</f>
        <v>42107</v>
      </c>
      <c r="P35" s="31">
        <f>_xll.qlIMMdate(A35)</f>
        <v>42109</v>
      </c>
      <c r="R35" s="31">
        <f>_xll.qlInterestRateIndexFixingDate($R$31,S35,)</f>
        <v>42107</v>
      </c>
      <c r="S35" s="31">
        <f>_xll.qlIMMdate(A35)</f>
        <v>42109</v>
      </c>
    </row>
    <row r="36" spans="1:19" x14ac:dyDescent="0.2">
      <c r="A36" s="23" t="str">
        <v>K5</v>
      </c>
      <c r="B36" s="24"/>
      <c r="C36" s="24"/>
      <c r="D36" s="24"/>
      <c r="E36" s="25"/>
      <c r="F36" s="24"/>
      <c r="G36" s="24"/>
      <c r="H36" s="21"/>
      <c r="I36" s="22"/>
      <c r="J36" s="22"/>
      <c r="K36" s="3" t="b">
        <v>0</v>
      </c>
      <c r="L36" s="31">
        <f>_xll.qlInterestRateIndexFixingDate(Index3M,P36)</f>
        <v>42142</v>
      </c>
      <c r="P36" s="31">
        <f>_xll.qlIMMdate(A36)</f>
        <v>42144</v>
      </c>
      <c r="R36" s="31">
        <f>_xll.qlInterestRateIndexFixingDate($R$31,S36,)</f>
        <v>42142</v>
      </c>
      <c r="S36" s="31">
        <f>_xll.qlIMMdate(A36)</f>
        <v>42144</v>
      </c>
    </row>
    <row r="37" spans="1:19" x14ac:dyDescent="0.2">
      <c r="A37" s="23" t="str">
        <v>M5</v>
      </c>
      <c r="B37" s="24"/>
      <c r="C37" s="24"/>
      <c r="D37" s="24"/>
      <c r="E37" s="25"/>
      <c r="F37" s="24"/>
      <c r="G37" s="24"/>
      <c r="H37" s="21"/>
      <c r="I37" s="22"/>
      <c r="J37" s="22"/>
      <c r="K37" s="3" t="b">
        <v>0</v>
      </c>
      <c r="L37" s="31">
        <f>_xll.qlInterestRateIndexFixingDate(Index3M,P37)</f>
        <v>42170</v>
      </c>
      <c r="P37" s="31">
        <f>_xll.qlIMMdate(A37)</f>
        <v>42172</v>
      </c>
      <c r="R37" s="31">
        <f>_xll.qlInterestRateIndexFixingDate($R$31,S37,)</f>
        <v>42170</v>
      </c>
      <c r="S37" s="31">
        <f>_xll.qlIMMdate(A37)</f>
        <v>42172</v>
      </c>
    </row>
    <row r="38" spans="1:19" x14ac:dyDescent="0.2">
      <c r="A38" s="23" t="str">
        <v>N5</v>
      </c>
      <c r="B38" s="24"/>
      <c r="C38" s="24"/>
      <c r="D38" s="24"/>
      <c r="E38" s="25"/>
      <c r="F38" s="24"/>
      <c r="G38" s="24"/>
      <c r="H38" s="21"/>
      <c r="I38" s="22"/>
      <c r="J38" s="22"/>
      <c r="K38" s="3" t="b">
        <v>0</v>
      </c>
      <c r="L38" s="31">
        <f>_xll.qlInterestRateIndexFixingDate(Index3M,P38)</f>
        <v>42198</v>
      </c>
      <c r="P38" s="31">
        <f>_xll.qlIMMdate(A38)</f>
        <v>42200</v>
      </c>
      <c r="R38" s="31">
        <f>_xll.qlInterestRateIndexFixingDate($R$31,S38,)</f>
        <v>42198</v>
      </c>
      <c r="S38" s="31">
        <f>_xll.qlIMMdate(A38)</f>
        <v>42200</v>
      </c>
    </row>
    <row r="39" spans="1:19" x14ac:dyDescent="0.2">
      <c r="A39" s="23" t="str">
        <v>Q5</v>
      </c>
      <c r="B39" s="24"/>
      <c r="C39" s="24"/>
      <c r="D39" s="24"/>
      <c r="E39" s="25"/>
      <c r="F39" s="24"/>
      <c r="G39" s="24"/>
      <c r="H39" s="21"/>
      <c r="I39" s="22"/>
      <c r="J39" s="22"/>
      <c r="K39" s="3" t="b">
        <v>0</v>
      </c>
      <c r="L39" s="31">
        <f>_xll.qlInterestRateIndexFixingDate(Index3M,P39)</f>
        <v>42233</v>
      </c>
      <c r="P39" s="31">
        <f>_xll.qlIMMdate(A39)</f>
        <v>42235</v>
      </c>
      <c r="R39" s="31">
        <f>_xll.qlInterestRateIndexFixingDate($R$31,S39,)</f>
        <v>42233</v>
      </c>
      <c r="S39" s="31">
        <f>_xll.qlIMMdate(A39)</f>
        <v>42235</v>
      </c>
    </row>
    <row r="40" spans="1:19" x14ac:dyDescent="0.2">
      <c r="A40" s="23" t="str">
        <v>U5</v>
      </c>
      <c r="B40" s="24"/>
      <c r="C40" s="24"/>
      <c r="D40" s="24"/>
      <c r="E40" s="25"/>
      <c r="F40" s="24"/>
      <c r="G40" s="24"/>
      <c r="H40" s="21"/>
      <c r="I40" s="22"/>
      <c r="J40" s="22"/>
      <c r="K40" s="3" t="b">
        <v>0</v>
      </c>
      <c r="L40" s="31">
        <f>_xll.qlInterestRateIndexFixingDate(Index3M,P40)</f>
        <v>42261</v>
      </c>
      <c r="P40" s="31">
        <f>_xll.qlIMMdate(A40)</f>
        <v>42263</v>
      </c>
      <c r="R40" s="31">
        <f>_xll.qlInterestRateIndexFixingDate($R$31,S40,)</f>
        <v>42261</v>
      </c>
      <c r="S40" s="31">
        <f>_xll.qlIMMdate(A40)</f>
        <v>42263</v>
      </c>
    </row>
    <row r="41" spans="1:19" x14ac:dyDescent="0.2">
      <c r="A41" s="23" t="str">
        <v>V5</v>
      </c>
      <c r="B41" s="24"/>
      <c r="C41" s="24"/>
      <c r="D41" s="24"/>
      <c r="E41" s="25"/>
      <c r="F41" s="24"/>
      <c r="G41" s="24"/>
      <c r="H41" s="21"/>
      <c r="I41" s="22"/>
      <c r="J41" s="22"/>
      <c r="K41" s="3" t="b">
        <v>0</v>
      </c>
      <c r="L41" s="31">
        <f>_xll.qlInterestRateIndexFixingDate(Index3M,P41)</f>
        <v>42296</v>
      </c>
      <c r="P41" s="31">
        <f>_xll.qlIMMdate(A41)</f>
        <v>42298</v>
      </c>
      <c r="R41" s="31">
        <f>_xll.qlInterestRateIndexFixingDate($R$31,S41,)</f>
        <v>42296</v>
      </c>
      <c r="S41" s="31">
        <f>_xll.qlIMMdate(A41)</f>
        <v>42298</v>
      </c>
    </row>
    <row r="42" spans="1:19" x14ac:dyDescent="0.2">
      <c r="A42" s="23" t="str">
        <v>X5</v>
      </c>
      <c r="B42" s="24"/>
      <c r="C42" s="24"/>
      <c r="D42" s="24"/>
      <c r="E42" s="25"/>
      <c r="F42" s="24"/>
      <c r="G42" s="24"/>
      <c r="H42" s="21"/>
      <c r="I42" s="22"/>
      <c r="J42" s="22"/>
      <c r="K42" s="3" t="b">
        <v>0</v>
      </c>
      <c r="L42" s="31">
        <f>_xll.qlInterestRateIndexFixingDate(Index3M,P42)</f>
        <v>42324</v>
      </c>
      <c r="P42" s="31">
        <f>_xll.qlIMMdate(A42)</f>
        <v>42326</v>
      </c>
      <c r="R42" s="31">
        <f>_xll.qlInterestRateIndexFixingDate($R$31,S42,)</f>
        <v>42324</v>
      </c>
      <c r="S42" s="31">
        <f>_xll.qlIMMdate(A42)</f>
        <v>42326</v>
      </c>
    </row>
    <row r="43" spans="1:19" x14ac:dyDescent="0.2">
      <c r="A43" s="23" t="str">
        <v>Z5</v>
      </c>
      <c r="B43" s="24"/>
      <c r="C43" s="24"/>
      <c r="D43" s="24"/>
      <c r="E43" s="25"/>
      <c r="F43" s="24"/>
      <c r="G43" s="24"/>
      <c r="H43" s="21"/>
      <c r="I43" s="22"/>
      <c r="J43" s="22"/>
      <c r="K43" s="3" t="b">
        <v>0</v>
      </c>
      <c r="L43" s="31">
        <f>_xll.qlInterestRateIndexFixingDate(Index3M,P43)</f>
        <v>42352</v>
      </c>
      <c r="P43" s="31">
        <f>_xll.qlIMMdate(A43)</f>
        <v>42354</v>
      </c>
      <c r="R43" s="31">
        <f>_xll.qlInterestRateIndexFixingDate($R$31,S43,)</f>
        <v>42352</v>
      </c>
      <c r="S43" s="31">
        <f>_xll.qlIMMdate(A43)</f>
        <v>42354</v>
      </c>
    </row>
    <row r="44" spans="1:19" x14ac:dyDescent="0.2">
      <c r="A44" s="23" t="str">
        <v>F6</v>
      </c>
      <c r="B44" s="24"/>
      <c r="C44" s="24"/>
      <c r="D44" s="24"/>
      <c r="E44" s="25"/>
      <c r="F44" s="24"/>
      <c r="G44" s="24"/>
      <c r="H44" s="21"/>
      <c r="I44" s="22"/>
      <c r="J44" s="22"/>
      <c r="K44" s="3" t="b">
        <v>0</v>
      </c>
      <c r="L44" s="31">
        <f>_xll.qlInterestRateIndexFixingDate(Index3M,P44)</f>
        <v>42387</v>
      </c>
      <c r="P44" s="31">
        <f>_xll.qlIMMdate(A44)</f>
        <v>42389</v>
      </c>
      <c r="R44" s="31">
        <f>_xll.qlInterestRateIndexFixingDate($R$31,S44,)</f>
        <v>42384</v>
      </c>
      <c r="S44" s="31">
        <f>_xll.qlIMMdate(A44)</f>
        <v>42389</v>
      </c>
    </row>
    <row r="45" spans="1:19" x14ac:dyDescent="0.2">
      <c r="A45" s="23" t="str">
        <v>H6</v>
      </c>
      <c r="B45" s="24"/>
      <c r="C45" s="24"/>
      <c r="D45" s="24"/>
      <c r="E45" s="25"/>
      <c r="F45" s="24"/>
      <c r="G45" s="24"/>
      <c r="H45" s="21"/>
      <c r="I45" s="22"/>
      <c r="J45" s="22"/>
      <c r="K45" s="3" t="b">
        <v>1</v>
      </c>
      <c r="L45" s="31">
        <f>_xll.qlInterestRateIndexFixingDate(Index3M,P45)</f>
        <v>42443</v>
      </c>
      <c r="P45" s="31">
        <f>_xll.qlIMMdate(A45)</f>
        <v>42445</v>
      </c>
      <c r="R45" s="31">
        <f>_xll.qlInterestRateIndexFixingDate($R$31,S45,)</f>
        <v>42443</v>
      </c>
      <c r="S45" s="31">
        <f>_xll.qlIMMdate(A45)</f>
        <v>42445</v>
      </c>
    </row>
    <row r="46" spans="1:19" x14ac:dyDescent="0.2">
      <c r="A46" s="23" t="str">
        <v>M6</v>
      </c>
      <c r="B46" s="24"/>
      <c r="C46" s="24"/>
      <c r="D46" s="24"/>
      <c r="E46" s="25"/>
      <c r="F46" s="24"/>
      <c r="G46" s="24"/>
      <c r="H46" s="21"/>
      <c r="I46" s="22"/>
      <c r="J46" s="22"/>
      <c r="K46" s="3" t="b">
        <v>1</v>
      </c>
      <c r="L46" s="31">
        <f>_xll.qlInterestRateIndexFixingDate(Index3M,P46)</f>
        <v>42534</v>
      </c>
      <c r="P46" s="31">
        <f>_xll.qlIMMdate(A46)</f>
        <v>42536</v>
      </c>
      <c r="R46" s="31">
        <f>_xll.qlInterestRateIndexFixingDate($R$31,S46,)</f>
        <v>42534</v>
      </c>
      <c r="S46" s="31">
        <f>_xll.qlIMMdate(A46)</f>
        <v>42536</v>
      </c>
    </row>
    <row r="47" spans="1:19" x14ac:dyDescent="0.2">
      <c r="A47" s="23" t="str">
        <v>U6</v>
      </c>
      <c r="B47" s="24"/>
      <c r="C47" s="24"/>
      <c r="D47" s="24"/>
      <c r="E47" s="25"/>
      <c r="F47" s="24"/>
      <c r="G47" s="24"/>
      <c r="H47" s="21"/>
      <c r="I47" s="22"/>
      <c r="J47" s="22"/>
      <c r="K47" s="3" t="b">
        <v>1</v>
      </c>
      <c r="L47" s="31">
        <f>_xll.qlInterestRateIndexFixingDate(Index3M,P47)</f>
        <v>42632</v>
      </c>
      <c r="P47" s="31">
        <f>_xll.qlIMMdate(A47)</f>
        <v>42634</v>
      </c>
      <c r="R47" s="31">
        <f>_xll.qlInterestRateIndexFixingDate($R$31,S47,)</f>
        <v>42632</v>
      </c>
      <c r="S47" s="31">
        <f>_xll.qlIMMdate(A47)</f>
        <v>42634</v>
      </c>
    </row>
    <row r="48" spans="1:19" x14ac:dyDescent="0.2">
      <c r="A48" s="23" t="str">
        <v>Z6</v>
      </c>
      <c r="B48" s="24"/>
      <c r="C48" s="24"/>
      <c r="D48" s="24"/>
      <c r="E48" s="25"/>
      <c r="F48" s="24"/>
      <c r="G48" s="24"/>
      <c r="H48" s="21"/>
      <c r="I48" s="22"/>
      <c r="J48" s="22"/>
      <c r="K48" s="3" t="b">
        <v>1</v>
      </c>
      <c r="L48" s="31">
        <f>_xll.qlInterestRateIndexFixingDate(Index3M,P48)</f>
        <v>42723</v>
      </c>
      <c r="P48" s="31">
        <f>_xll.qlIMMdate(A48)</f>
        <v>42725</v>
      </c>
      <c r="R48" s="31">
        <f>_xll.qlInterestRateIndexFixingDate($R$31,S48,)</f>
        <v>42723</v>
      </c>
      <c r="S48" s="31">
        <f>_xll.qlIMMdate(A48)</f>
        <v>42725</v>
      </c>
    </row>
    <row r="49" spans="1:19" x14ac:dyDescent="0.2">
      <c r="A49" s="23" t="str">
        <v>H7</v>
      </c>
      <c r="B49" s="24"/>
      <c r="C49" s="24"/>
      <c r="D49" s="24"/>
      <c r="E49" s="25"/>
      <c r="F49" s="24"/>
      <c r="G49" s="24"/>
      <c r="H49" s="21"/>
      <c r="I49" s="22"/>
      <c r="J49" s="22"/>
      <c r="K49" s="3" t="b">
        <v>1</v>
      </c>
      <c r="L49" s="31">
        <f>_xll.qlInterestRateIndexFixingDate(Index3M,P49)</f>
        <v>42807</v>
      </c>
      <c r="P49" s="31">
        <f>_xll.qlIMMdate(A49)</f>
        <v>42809</v>
      </c>
      <c r="R49" s="31">
        <f>_xll.qlInterestRateIndexFixingDate($R$31,S49,)</f>
        <v>42807</v>
      </c>
      <c r="S49" s="31">
        <f>_xll.qlIMMdate(A49)</f>
        <v>42809</v>
      </c>
    </row>
    <row r="50" spans="1:19" x14ac:dyDescent="0.2">
      <c r="A50" s="23" t="str">
        <v>M7</v>
      </c>
      <c r="B50" s="24"/>
      <c r="C50" s="24"/>
      <c r="D50" s="24"/>
      <c r="E50" s="25"/>
      <c r="F50" s="24"/>
      <c r="G50" s="24"/>
      <c r="H50" s="21"/>
      <c r="I50" s="22"/>
      <c r="J50" s="22"/>
      <c r="K50" s="3" t="b">
        <v>1</v>
      </c>
      <c r="L50" s="31">
        <f>_xll.qlInterestRateIndexFixingDate(Index3M,P50)</f>
        <v>42905</v>
      </c>
      <c r="P50" s="31">
        <f>_xll.qlIMMdate(A50)</f>
        <v>42907</v>
      </c>
      <c r="R50" s="31">
        <f>_xll.qlInterestRateIndexFixingDate($R$31,S50,)</f>
        <v>42905</v>
      </c>
      <c r="S50" s="31">
        <f>_xll.qlIMMdate(A50)</f>
        <v>42907</v>
      </c>
    </row>
    <row r="51" spans="1:19" x14ac:dyDescent="0.2">
      <c r="A51" s="23" t="str">
        <v>U7</v>
      </c>
      <c r="B51" s="24"/>
      <c r="C51" s="24"/>
      <c r="D51" s="24"/>
      <c r="E51" s="25"/>
      <c r="F51" s="24"/>
      <c r="G51" s="24"/>
      <c r="H51" s="21"/>
      <c r="I51" s="22"/>
      <c r="J51" s="22"/>
      <c r="K51" s="3" t="b">
        <v>1</v>
      </c>
      <c r="L51" s="31">
        <f>_xll.qlInterestRateIndexFixingDate(Index3M,P51)</f>
        <v>42996</v>
      </c>
      <c r="P51" s="31">
        <f>_xll.qlIMMdate(A51)</f>
        <v>42998</v>
      </c>
      <c r="R51" s="31">
        <f>_xll.qlInterestRateIndexFixingDate($R$31,S51,)</f>
        <v>42996</v>
      </c>
      <c r="S51" s="31">
        <f>_xll.qlIMMdate(A51)</f>
        <v>42998</v>
      </c>
    </row>
    <row r="52" spans="1:19" x14ac:dyDescent="0.2">
      <c r="A52" s="23" t="str">
        <v>Z7</v>
      </c>
      <c r="B52" s="24"/>
      <c r="C52" s="24"/>
      <c r="D52" s="24"/>
      <c r="E52" s="25"/>
      <c r="F52" s="24"/>
      <c r="G52" s="24"/>
      <c r="H52" s="32"/>
      <c r="I52" s="22"/>
      <c r="J52" s="22"/>
      <c r="K52" s="3" t="b">
        <v>1</v>
      </c>
      <c r="L52" s="31">
        <f>_xll.qlInterestRateIndexFixingDate(Index3M,P52)</f>
        <v>43087</v>
      </c>
      <c r="P52" s="31">
        <f>_xll.qlIMMdate(A52)</f>
        <v>43089</v>
      </c>
      <c r="R52" s="31">
        <f>_xll.qlInterestRateIndexFixingDate($R$31,S52,)</f>
        <v>43087</v>
      </c>
      <c r="S52" s="31">
        <f>_xll.qlIMMdate(A52)</f>
        <v>43089</v>
      </c>
    </row>
    <row r="53" spans="1:19" x14ac:dyDescent="0.2">
      <c r="A53" s="9" t="s">
        <v>111</v>
      </c>
      <c r="B53" s="10"/>
      <c r="C53" s="10"/>
      <c r="D53" s="10"/>
      <c r="E53" s="11"/>
      <c r="F53" s="10"/>
      <c r="G53" s="10"/>
      <c r="H53" s="12"/>
      <c r="I53" s="13"/>
      <c r="J53" s="13"/>
      <c r="K53" s="43" t="s">
        <v>109</v>
      </c>
      <c r="L53" s="33">
        <f>_xll.qlInterestRateIndexFixingDate(Index3M,P53)</f>
        <v>42046</v>
      </c>
      <c r="M53" s="34" t="str">
        <f>_xll.qlIndexFixingCalendar(Index3M)</f>
        <v>London stock exchange</v>
      </c>
      <c r="N53" s="44" t="s">
        <v>113</v>
      </c>
      <c r="O53" s="34" t="b">
        <v>0</v>
      </c>
      <c r="P53" s="35">
        <f>_xll.qlCalendarAdvance(M53,$Q$53,K53,N53,O53)</f>
        <v>42048</v>
      </c>
      <c r="Q53" s="31">
        <f>_xll.qlCalendarAdvance(Calendar,EvaluationDate,"2d","following",FALSE)</f>
        <v>42048</v>
      </c>
      <c r="R53" s="183">
        <f>_xll.qlInterestRateIndexFixingDate($R$31,S53,)</f>
        <v>42046</v>
      </c>
      <c r="S53" s="35">
        <f>_xll.qlCalendarAdvance(_xll.qlIndexFixingCalendar($G$4),$Q$53,K53,N53,O53)</f>
        <v>42048</v>
      </c>
    </row>
    <row r="54" spans="1:19" x14ac:dyDescent="0.2">
      <c r="A54" s="15" t="s">
        <v>112</v>
      </c>
      <c r="B54" s="16"/>
      <c r="C54" s="16"/>
      <c r="D54" s="16"/>
      <c r="E54" s="17"/>
      <c r="F54" s="16"/>
      <c r="G54" s="16"/>
      <c r="H54" s="18"/>
      <c r="I54" s="19"/>
      <c r="J54" s="19"/>
      <c r="K54" s="41" t="s">
        <v>110</v>
      </c>
      <c r="L54" s="36">
        <f>_xll.qlInterestRateIndexFixingDate(Index3M,P54)</f>
        <v>42047</v>
      </c>
      <c r="M54" s="27" t="str">
        <f>_xll.qlIndexFixingCalendar(Index3M)</f>
        <v>London stock exchange</v>
      </c>
      <c r="N54" s="45" t="s">
        <v>113</v>
      </c>
      <c r="O54" s="27" t="b">
        <v>0</v>
      </c>
      <c r="P54" s="37">
        <f>_xll.qlCalendarAdvance(M54,$Q$53,K54,N54,O54)</f>
        <v>42051</v>
      </c>
      <c r="R54" s="184">
        <f>_xll.qlInterestRateIndexFixingDate($R$31,S54,)</f>
        <v>42047</v>
      </c>
      <c r="S54" s="37">
        <f>_xll.qlCalendarAdvance(_xll.qlIndexFixingCalendar($G$4),$Q$53,K54,N54,O54)</f>
        <v>42052</v>
      </c>
    </row>
    <row r="55" spans="1:19" x14ac:dyDescent="0.2">
      <c r="A55" s="23">
        <v>1</v>
      </c>
      <c r="B55" s="24"/>
      <c r="C55" s="24"/>
      <c r="D55" s="24"/>
      <c r="E55" s="25"/>
      <c r="F55" s="24"/>
      <c r="G55" s="24"/>
      <c r="H55" s="21"/>
      <c r="I55" s="22"/>
      <c r="J55" s="22"/>
      <c r="K55" s="42" t="str">
        <f>A55&amp;"M"</f>
        <v>1M</v>
      </c>
      <c r="L55" s="31">
        <f>_xll.qlInterestRateIndexFixingDate(Index3M,P55)</f>
        <v>42074</v>
      </c>
      <c r="M55" s="3" t="str">
        <f>_xll.qlIndexFixingCalendar(Index3M)</f>
        <v>London stock exchange</v>
      </c>
      <c r="N55" s="46" t="s">
        <v>77</v>
      </c>
      <c r="O55" s="3" t="b">
        <v>1</v>
      </c>
      <c r="P55" s="31">
        <f>_xll.qlCalendarAdvance(M55,$Q$53,K55,N55,O55)</f>
        <v>42076</v>
      </c>
      <c r="R55" s="31">
        <f>_xll.qlInterestRateIndexFixingDate($R$31,S55,)</f>
        <v>42074</v>
      </c>
      <c r="S55" s="31">
        <f>_xll.qlCalendarAdvance(_xll.qlIndexFixingCalendar($G$4),$Q$53,K55,N55,O55)</f>
        <v>42076</v>
      </c>
    </row>
    <row r="56" spans="1:19" x14ac:dyDescent="0.2">
      <c r="A56" s="23">
        <v>2</v>
      </c>
      <c r="B56" s="24"/>
      <c r="C56" s="24"/>
      <c r="D56" s="24"/>
      <c r="E56" s="25"/>
      <c r="F56" s="24"/>
      <c r="G56" s="24"/>
      <c r="H56" s="21"/>
      <c r="I56" s="22"/>
      <c r="J56" s="22"/>
      <c r="K56" s="42" t="str">
        <f t="shared" ref="K56:K72" si="0">A56&amp;"M"</f>
        <v>2M</v>
      </c>
      <c r="L56" s="31">
        <f>_xll.qlInterestRateIndexFixingDate(Index3M,P56)</f>
        <v>42103</v>
      </c>
      <c r="M56" s="3" t="str">
        <f>_xll.qlIndexFixingCalendar(Index3M)</f>
        <v>London stock exchange</v>
      </c>
      <c r="N56" s="46" t="s">
        <v>77</v>
      </c>
      <c r="O56" s="3" t="b">
        <v>1</v>
      </c>
      <c r="P56" s="31">
        <f>_xll.qlCalendarAdvance(M56,$Q$53,K56,N56,O56)</f>
        <v>42107</v>
      </c>
      <c r="R56" s="31">
        <f>_xll.qlInterestRateIndexFixingDate($R$31,S56,)</f>
        <v>42103</v>
      </c>
      <c r="S56" s="31">
        <f>_xll.qlCalendarAdvance(_xll.qlIndexFixingCalendar($G$4),$Q$53,K56,N56,O56)</f>
        <v>42107</v>
      </c>
    </row>
    <row r="57" spans="1:19" x14ac:dyDescent="0.2">
      <c r="A57" s="23">
        <v>3</v>
      </c>
      <c r="B57" s="24"/>
      <c r="C57" s="24"/>
      <c r="D57" s="24"/>
      <c r="E57" s="25"/>
      <c r="F57" s="24"/>
      <c r="G57" s="24"/>
      <c r="H57" s="21"/>
      <c r="I57" s="22"/>
      <c r="J57" s="22"/>
      <c r="K57" s="42" t="str">
        <f t="shared" si="0"/>
        <v>3M</v>
      </c>
      <c r="L57" s="31">
        <f>_xll.qlInterestRateIndexFixingDate(Index3M,P57)</f>
        <v>42135</v>
      </c>
      <c r="M57" s="3" t="str">
        <f>_xll.qlIndexFixingCalendar(Index3M)</f>
        <v>London stock exchange</v>
      </c>
      <c r="N57" s="46" t="s">
        <v>77</v>
      </c>
      <c r="O57" s="3" t="b">
        <v>1</v>
      </c>
      <c r="P57" s="31">
        <f>_xll.qlCalendarAdvance(M57,$Q$53,K57,N57,O57)</f>
        <v>42137</v>
      </c>
      <c r="R57" s="31">
        <f>_xll.qlInterestRateIndexFixingDate($R$31,S57,)</f>
        <v>42135</v>
      </c>
      <c r="S57" s="31">
        <f>_xll.qlCalendarAdvance(_xll.qlIndexFixingCalendar($G$4),$Q$53,K57,N57,O57)</f>
        <v>42137</v>
      </c>
    </row>
    <row r="58" spans="1:19" x14ac:dyDescent="0.2">
      <c r="A58" s="23">
        <v>4</v>
      </c>
      <c r="B58" s="24"/>
      <c r="C58" s="24"/>
      <c r="D58" s="24"/>
      <c r="E58" s="25"/>
      <c r="F58" s="24"/>
      <c r="G58" s="24"/>
      <c r="H58" s="21"/>
      <c r="I58" s="22"/>
      <c r="J58" s="22"/>
      <c r="K58" s="42" t="str">
        <f t="shared" si="0"/>
        <v>4M</v>
      </c>
      <c r="L58" s="31">
        <f>_xll.qlInterestRateIndexFixingDate(Index3M,P58)</f>
        <v>42166</v>
      </c>
      <c r="M58" s="3" t="str">
        <f>_xll.qlIndexFixingCalendar(Index3M)</f>
        <v>London stock exchange</v>
      </c>
      <c r="N58" s="46" t="s">
        <v>77</v>
      </c>
      <c r="O58" s="3" t="b">
        <v>1</v>
      </c>
      <c r="P58" s="31">
        <f>_xll.qlCalendarAdvance(M58,$Q$53,K58,N58,O58)</f>
        <v>42170</v>
      </c>
      <c r="R58" s="31">
        <f>_xll.qlInterestRateIndexFixingDate($R$31,S58,)</f>
        <v>42166</v>
      </c>
      <c r="S58" s="31">
        <f>_xll.qlCalendarAdvance(_xll.qlIndexFixingCalendar($G$4),$Q$53,K58,N58,O58)</f>
        <v>42170</v>
      </c>
    </row>
    <row r="59" spans="1:19" x14ac:dyDescent="0.2">
      <c r="A59" s="23">
        <v>5</v>
      </c>
      <c r="B59" s="24"/>
      <c r="C59" s="24"/>
      <c r="D59" s="24"/>
      <c r="E59" s="25"/>
      <c r="F59" s="24"/>
      <c r="G59" s="24"/>
      <c r="H59" s="21"/>
      <c r="I59" s="22"/>
      <c r="J59" s="22"/>
      <c r="K59" s="42" t="str">
        <f t="shared" si="0"/>
        <v>5M</v>
      </c>
      <c r="L59" s="31">
        <f>_xll.qlInterestRateIndexFixingDate(Index3M,P59)</f>
        <v>42194</v>
      </c>
      <c r="M59" s="3" t="str">
        <f>_xll.qlIndexFixingCalendar(Index3M)</f>
        <v>London stock exchange</v>
      </c>
      <c r="N59" s="46" t="s">
        <v>77</v>
      </c>
      <c r="O59" s="3" t="b">
        <v>1</v>
      </c>
      <c r="P59" s="31">
        <f>_xll.qlCalendarAdvance(M59,$Q$53,K59,N59,O59)</f>
        <v>42198</v>
      </c>
      <c r="R59" s="31">
        <f>_xll.qlInterestRateIndexFixingDate($R$31,S59,)</f>
        <v>42194</v>
      </c>
      <c r="S59" s="31">
        <f>_xll.qlCalendarAdvance(_xll.qlIndexFixingCalendar($G$4),$Q$53,K59,N59,O59)</f>
        <v>42198</v>
      </c>
    </row>
    <row r="60" spans="1:19" x14ac:dyDescent="0.2">
      <c r="A60" s="23">
        <v>6</v>
      </c>
      <c r="B60" s="24"/>
      <c r="C60" s="24"/>
      <c r="D60" s="24"/>
      <c r="E60" s="25"/>
      <c r="F60" s="24"/>
      <c r="G60" s="24"/>
      <c r="H60" s="21"/>
      <c r="I60" s="22"/>
      <c r="J60" s="22"/>
      <c r="K60" s="42" t="str">
        <f t="shared" si="0"/>
        <v>6M</v>
      </c>
      <c r="L60" s="31">
        <f>_xll.qlInterestRateIndexFixingDate(Index3M,P60)</f>
        <v>42227</v>
      </c>
      <c r="M60" s="3" t="str">
        <f>_xll.qlIndexFixingCalendar(Index3M)</f>
        <v>London stock exchange</v>
      </c>
      <c r="N60" s="46" t="s">
        <v>77</v>
      </c>
      <c r="O60" s="3" t="b">
        <v>1</v>
      </c>
      <c r="P60" s="31">
        <f>_xll.qlCalendarAdvance(M60,$Q$53,K60,N60,O60)</f>
        <v>42229</v>
      </c>
      <c r="R60" s="31">
        <f>_xll.qlInterestRateIndexFixingDate($R$31,S60,)</f>
        <v>42227</v>
      </c>
      <c r="S60" s="31">
        <f>_xll.qlCalendarAdvance(_xll.qlIndexFixingCalendar($G$4),$Q$53,K60,N60,O60)</f>
        <v>42229</v>
      </c>
    </row>
    <row r="61" spans="1:19" x14ac:dyDescent="0.2">
      <c r="A61" s="23">
        <v>7</v>
      </c>
      <c r="B61" s="24"/>
      <c r="C61" s="24"/>
      <c r="D61" s="24"/>
      <c r="E61" s="25"/>
      <c r="F61" s="24"/>
      <c r="G61" s="24"/>
      <c r="H61" s="21"/>
      <c r="I61" s="22"/>
      <c r="J61" s="22"/>
      <c r="K61" s="42" t="str">
        <f t="shared" si="0"/>
        <v>7M</v>
      </c>
      <c r="L61" s="31">
        <f>_xll.qlInterestRateIndexFixingDate(Index3M,P61)</f>
        <v>42257</v>
      </c>
      <c r="M61" s="3" t="str">
        <f>_xll.qlIndexFixingCalendar(Index3M)</f>
        <v>London stock exchange</v>
      </c>
      <c r="N61" s="46" t="s">
        <v>77</v>
      </c>
      <c r="O61" s="3" t="b">
        <v>1</v>
      </c>
      <c r="P61" s="31">
        <f>_xll.qlCalendarAdvance(M61,$Q$53,K61,N61,O61)</f>
        <v>42261</v>
      </c>
      <c r="R61" s="31">
        <f>_xll.qlInterestRateIndexFixingDate($R$31,S61,)</f>
        <v>42257</v>
      </c>
      <c r="S61" s="31">
        <f>_xll.qlCalendarAdvance(_xll.qlIndexFixingCalendar($G$4),$Q$53,K61,N61,O61)</f>
        <v>42261</v>
      </c>
    </row>
    <row r="62" spans="1:19" x14ac:dyDescent="0.2">
      <c r="A62" s="23">
        <v>8</v>
      </c>
      <c r="B62" s="24"/>
      <c r="C62" s="24"/>
      <c r="D62" s="24"/>
      <c r="E62" s="25"/>
      <c r="F62" s="24"/>
      <c r="G62" s="24"/>
      <c r="H62" s="21"/>
      <c r="I62" s="22"/>
      <c r="J62" s="22"/>
      <c r="K62" s="42" t="str">
        <f t="shared" si="0"/>
        <v>8M</v>
      </c>
      <c r="L62" s="31">
        <f>_xll.qlInterestRateIndexFixingDate(Index3M,P62)</f>
        <v>42286</v>
      </c>
      <c r="M62" s="3" t="str">
        <f>_xll.qlIndexFixingCalendar(Index3M)</f>
        <v>London stock exchange</v>
      </c>
      <c r="N62" s="46" t="s">
        <v>77</v>
      </c>
      <c r="O62" s="3" t="b">
        <v>1</v>
      </c>
      <c r="P62" s="31">
        <f>_xll.qlCalendarAdvance(M62,$Q$53,K62,N62,O62)</f>
        <v>42290</v>
      </c>
      <c r="R62" s="31">
        <f>_xll.qlInterestRateIndexFixingDate($R$31,S62,)</f>
        <v>42285</v>
      </c>
      <c r="S62" s="31">
        <f>_xll.qlCalendarAdvance(_xll.qlIndexFixingCalendar($G$4),$Q$53,K62,N62,O62)</f>
        <v>42290</v>
      </c>
    </row>
    <row r="63" spans="1:19" x14ac:dyDescent="0.2">
      <c r="A63" s="23">
        <v>9</v>
      </c>
      <c r="B63" s="24"/>
      <c r="C63" s="24"/>
      <c r="D63" s="24"/>
      <c r="E63" s="25"/>
      <c r="F63" s="24"/>
      <c r="G63" s="24"/>
      <c r="H63" s="21"/>
      <c r="I63" s="22"/>
      <c r="J63" s="22"/>
      <c r="K63" s="42" t="str">
        <f t="shared" si="0"/>
        <v>9M</v>
      </c>
      <c r="L63" s="31">
        <f>_xll.qlInterestRateIndexFixingDate(Index3M,P63)</f>
        <v>42319</v>
      </c>
      <c r="M63" s="3" t="str">
        <f>_xll.qlIndexFixingCalendar(Index3M)</f>
        <v>London stock exchange</v>
      </c>
      <c r="N63" s="46" t="s">
        <v>77</v>
      </c>
      <c r="O63" s="3" t="b">
        <v>1</v>
      </c>
      <c r="P63" s="31">
        <f>_xll.qlCalendarAdvance(M63,$Q$53,K63,N63,O63)</f>
        <v>42321</v>
      </c>
      <c r="R63" s="31">
        <f>_xll.qlInterestRateIndexFixingDate($R$31,S63,)</f>
        <v>42318</v>
      </c>
      <c r="S63" s="31">
        <f>_xll.qlCalendarAdvance(_xll.qlIndexFixingCalendar($G$4),$Q$53,K63,N63,O63)</f>
        <v>42321</v>
      </c>
    </row>
    <row r="64" spans="1:19" x14ac:dyDescent="0.2">
      <c r="A64" s="23">
        <v>10</v>
      </c>
      <c r="B64" s="24"/>
      <c r="C64" s="24"/>
      <c r="D64" s="24"/>
      <c r="E64" s="25"/>
      <c r="F64" s="24"/>
      <c r="G64" s="24"/>
      <c r="H64" s="21"/>
      <c r="I64" s="22"/>
      <c r="J64" s="22"/>
      <c r="K64" s="42" t="str">
        <f t="shared" si="0"/>
        <v>10M</v>
      </c>
      <c r="L64" s="31">
        <f>_xll.qlInterestRateIndexFixingDate(Index3M,P64)</f>
        <v>42348</v>
      </c>
      <c r="M64" s="3" t="str">
        <f>_xll.qlIndexFixingCalendar(Index3M)</f>
        <v>London stock exchange</v>
      </c>
      <c r="N64" s="46" t="s">
        <v>77</v>
      </c>
      <c r="O64" s="3" t="b">
        <v>1</v>
      </c>
      <c r="P64" s="31">
        <f>_xll.qlCalendarAdvance(M64,$Q$53,K64,N64,O64)</f>
        <v>42352</v>
      </c>
      <c r="R64" s="31">
        <f>_xll.qlInterestRateIndexFixingDate($R$31,S64,)</f>
        <v>42348</v>
      </c>
      <c r="S64" s="31">
        <f>_xll.qlCalendarAdvance(_xll.qlIndexFixingCalendar($G$4),$Q$53,K64,N64,O64)</f>
        <v>42352</v>
      </c>
    </row>
    <row r="65" spans="1:19" x14ac:dyDescent="0.2">
      <c r="A65" s="23">
        <v>11</v>
      </c>
      <c r="B65" s="24"/>
      <c r="C65" s="24"/>
      <c r="D65" s="24"/>
      <c r="E65" s="25"/>
      <c r="F65" s="24"/>
      <c r="G65" s="24"/>
      <c r="H65" s="21"/>
      <c r="I65" s="22"/>
      <c r="J65" s="22"/>
      <c r="K65" s="42" t="str">
        <f t="shared" si="0"/>
        <v>11M</v>
      </c>
      <c r="L65" s="31">
        <f>_xll.qlInterestRateIndexFixingDate(Index3M,P65)</f>
        <v>42380</v>
      </c>
      <c r="M65" s="3" t="str">
        <f>_xll.qlIndexFixingCalendar(Index3M)</f>
        <v>London stock exchange</v>
      </c>
      <c r="N65" s="46" t="s">
        <v>77</v>
      </c>
      <c r="O65" s="3" t="b">
        <v>1</v>
      </c>
      <c r="P65" s="31">
        <f>_xll.qlCalendarAdvance(M65,$Q$53,K65,N65,O65)</f>
        <v>42382</v>
      </c>
      <c r="R65" s="31">
        <f>_xll.qlInterestRateIndexFixingDate($R$31,S65,)</f>
        <v>42380</v>
      </c>
      <c r="S65" s="31">
        <f>_xll.qlCalendarAdvance(_xll.qlIndexFixingCalendar($G$4),$Q$53,K65,N65,O65)</f>
        <v>42382</v>
      </c>
    </row>
    <row r="66" spans="1:19" x14ac:dyDescent="0.2">
      <c r="A66" s="23">
        <v>12</v>
      </c>
      <c r="B66" s="24"/>
      <c r="C66" s="24"/>
      <c r="D66" s="24"/>
      <c r="E66" s="25"/>
      <c r="F66" s="24"/>
      <c r="G66" s="24"/>
      <c r="H66" s="21"/>
      <c r="I66" s="22"/>
      <c r="J66" s="22"/>
      <c r="K66" s="42" t="str">
        <f t="shared" si="0"/>
        <v>12M</v>
      </c>
      <c r="L66" s="31">
        <f>_xll.qlInterestRateIndexFixingDate(Index3M,P66)</f>
        <v>42411</v>
      </c>
      <c r="M66" s="3" t="str">
        <f>_xll.qlIndexFixingCalendar(Index3M)</f>
        <v>London stock exchange</v>
      </c>
      <c r="N66" s="46" t="s">
        <v>77</v>
      </c>
      <c r="O66" s="3" t="b">
        <v>1</v>
      </c>
      <c r="P66" s="31">
        <f>_xll.qlCalendarAdvance(M66,$Q$53,K66,N66,O66)</f>
        <v>42415</v>
      </c>
      <c r="R66" s="31">
        <f>_xll.qlInterestRateIndexFixingDate($R$31,S66,)</f>
        <v>42411</v>
      </c>
      <c r="S66" s="31">
        <f>_xll.qlCalendarAdvance(_xll.qlIndexFixingCalendar($G$4),$Q$53,K66,N66,O66)</f>
        <v>42416</v>
      </c>
    </row>
    <row r="67" spans="1:19" x14ac:dyDescent="0.2">
      <c r="A67" s="23">
        <v>13</v>
      </c>
      <c r="B67" s="24"/>
      <c r="C67" s="24"/>
      <c r="D67" s="24"/>
      <c r="E67" s="25"/>
      <c r="F67" s="24"/>
      <c r="G67" s="24"/>
      <c r="H67" s="21"/>
      <c r="I67" s="22"/>
      <c r="J67" s="22"/>
      <c r="K67" s="42" t="str">
        <f t="shared" si="0"/>
        <v>13M</v>
      </c>
      <c r="L67" s="31">
        <f>_xll.qlInterestRateIndexFixingDate(Index3M,P67)</f>
        <v>42439</v>
      </c>
      <c r="M67" s="3" t="str">
        <f>_xll.qlIndexFixingCalendar(Index3M)</f>
        <v>London stock exchange</v>
      </c>
      <c r="N67" s="46" t="s">
        <v>77</v>
      </c>
      <c r="O67" s="3" t="b">
        <v>1</v>
      </c>
      <c r="P67" s="31">
        <f>_xll.qlCalendarAdvance(M67,$Q$53,K67,N67,O67)</f>
        <v>42443</v>
      </c>
      <c r="R67" s="31">
        <f>_xll.qlInterestRateIndexFixingDate($R$31,S67,)</f>
        <v>42439</v>
      </c>
      <c r="S67" s="31">
        <f>_xll.qlCalendarAdvance(_xll.qlIndexFixingCalendar($G$4),$Q$53,K67,N67,O67)</f>
        <v>42443</v>
      </c>
    </row>
    <row r="68" spans="1:19" x14ac:dyDescent="0.2">
      <c r="A68" s="23">
        <v>14</v>
      </c>
      <c r="B68" s="24"/>
      <c r="C68" s="24"/>
      <c r="D68" s="24"/>
      <c r="E68" s="25"/>
      <c r="F68" s="24"/>
      <c r="G68" s="24"/>
      <c r="H68" s="21"/>
      <c r="I68" s="22"/>
      <c r="J68" s="22"/>
      <c r="K68" s="42" t="str">
        <f t="shared" si="0"/>
        <v>14M</v>
      </c>
      <c r="L68" s="31">
        <f>_xll.qlInterestRateIndexFixingDate(Index3M,P68)</f>
        <v>42471</v>
      </c>
      <c r="M68" s="3" t="str">
        <f>_xll.qlIndexFixingCalendar(Index3M)</f>
        <v>London stock exchange</v>
      </c>
      <c r="N68" s="46" t="s">
        <v>77</v>
      </c>
      <c r="O68" s="3" t="b">
        <v>1</v>
      </c>
      <c r="P68" s="31">
        <f>_xll.qlCalendarAdvance(M68,$Q$53,K68,N68,O68)</f>
        <v>42473</v>
      </c>
      <c r="R68" s="31">
        <f>_xll.qlInterestRateIndexFixingDate($R$31,S68,)</f>
        <v>42471</v>
      </c>
      <c r="S68" s="31">
        <f>_xll.qlCalendarAdvance(_xll.qlIndexFixingCalendar($G$4),$Q$53,K68,N68,O68)</f>
        <v>42473</v>
      </c>
    </row>
    <row r="69" spans="1:19" x14ac:dyDescent="0.2">
      <c r="A69" s="23">
        <v>15</v>
      </c>
      <c r="B69" s="24"/>
      <c r="C69" s="24"/>
      <c r="D69" s="24"/>
      <c r="E69" s="25"/>
      <c r="F69" s="24"/>
      <c r="G69" s="24"/>
      <c r="H69" s="21"/>
      <c r="I69" s="22"/>
      <c r="J69" s="22"/>
      <c r="K69" s="42" t="str">
        <f t="shared" si="0"/>
        <v>15M</v>
      </c>
      <c r="L69" s="31">
        <f>_xll.qlInterestRateIndexFixingDate(Index3M,P69)</f>
        <v>42501</v>
      </c>
      <c r="M69" s="3" t="str">
        <f>_xll.qlIndexFixingCalendar(Index3M)</f>
        <v>London stock exchange</v>
      </c>
      <c r="N69" s="46" t="s">
        <v>77</v>
      </c>
      <c r="O69" s="3" t="b">
        <v>1</v>
      </c>
      <c r="P69" s="31">
        <f>_xll.qlCalendarAdvance(M69,$Q$53,K69,N69,O69)</f>
        <v>42503</v>
      </c>
      <c r="R69" s="31">
        <f>_xll.qlInterestRateIndexFixingDate($R$31,S69,)</f>
        <v>42501</v>
      </c>
      <c r="S69" s="31">
        <f>_xll.qlCalendarAdvance(_xll.qlIndexFixingCalendar($G$4),$Q$53,K69,N69,O69)</f>
        <v>42503</v>
      </c>
    </row>
    <row r="70" spans="1:19" x14ac:dyDescent="0.2">
      <c r="A70" s="23">
        <v>16</v>
      </c>
      <c r="B70" s="24"/>
      <c r="C70" s="24"/>
      <c r="D70" s="24"/>
      <c r="E70" s="25"/>
      <c r="F70" s="24"/>
      <c r="G70" s="24"/>
      <c r="H70" s="21"/>
      <c r="I70" s="22"/>
      <c r="J70" s="22"/>
      <c r="K70" s="42" t="str">
        <f t="shared" si="0"/>
        <v>16M</v>
      </c>
      <c r="L70" s="31">
        <f>_xll.qlInterestRateIndexFixingDate(Index3M,P70)</f>
        <v>42530</v>
      </c>
      <c r="M70" s="3" t="str">
        <f>_xll.qlIndexFixingCalendar(Index3M)</f>
        <v>London stock exchange</v>
      </c>
      <c r="N70" s="46" t="s">
        <v>77</v>
      </c>
      <c r="O70" s="3" t="b">
        <v>1</v>
      </c>
      <c r="P70" s="31">
        <f>_xll.qlCalendarAdvance(M70,$Q$53,K70,N70,O70)</f>
        <v>42534</v>
      </c>
      <c r="R70" s="31">
        <f>_xll.qlInterestRateIndexFixingDate($R$31,S70,)</f>
        <v>42530</v>
      </c>
      <c r="S70" s="31">
        <f>_xll.qlCalendarAdvance(_xll.qlIndexFixingCalendar($G$4),$Q$53,K70,N70,O70)</f>
        <v>42534</v>
      </c>
    </row>
    <row r="71" spans="1:19" x14ac:dyDescent="0.2">
      <c r="A71" s="23">
        <v>17</v>
      </c>
      <c r="B71" s="24"/>
      <c r="C71" s="24"/>
      <c r="D71" s="24"/>
      <c r="E71" s="25"/>
      <c r="F71" s="24"/>
      <c r="G71" s="24"/>
      <c r="H71" s="21"/>
      <c r="I71" s="22"/>
      <c r="J71" s="22"/>
      <c r="K71" s="42" t="str">
        <f t="shared" si="0"/>
        <v>17M</v>
      </c>
      <c r="L71" s="31">
        <f>_xll.qlInterestRateIndexFixingDate(Index3M,P71)</f>
        <v>42562</v>
      </c>
      <c r="M71" s="3" t="str">
        <f>_xll.qlIndexFixingCalendar(Index3M)</f>
        <v>London stock exchange</v>
      </c>
      <c r="N71" s="46" t="s">
        <v>77</v>
      </c>
      <c r="O71" s="3" t="b">
        <v>1</v>
      </c>
      <c r="P71" s="31">
        <f>_xll.qlCalendarAdvance(M71,$Q$53,K71,N71,O71)</f>
        <v>42564</v>
      </c>
      <c r="R71" s="31">
        <f>_xll.qlInterestRateIndexFixingDate($R$31,S71,)</f>
        <v>42562</v>
      </c>
      <c r="S71" s="31">
        <f>_xll.qlCalendarAdvance(_xll.qlIndexFixingCalendar($G$4),$Q$53,K71,N71,O71)</f>
        <v>42564</v>
      </c>
    </row>
    <row r="72" spans="1:19" x14ac:dyDescent="0.2">
      <c r="A72" s="15">
        <v>18</v>
      </c>
      <c r="B72" s="16"/>
      <c r="C72" s="16"/>
      <c r="D72" s="16"/>
      <c r="E72" s="17"/>
      <c r="F72" s="16"/>
      <c r="G72" s="16"/>
      <c r="H72" s="29"/>
      <c r="I72" s="19"/>
      <c r="J72" s="19"/>
      <c r="K72" s="42" t="str">
        <f t="shared" si="0"/>
        <v>18M</v>
      </c>
      <c r="L72" s="36">
        <f>_xll.qlInterestRateIndexFixingDate(Index3M,P72)</f>
        <v>42593</v>
      </c>
      <c r="M72" s="27" t="str">
        <f>_xll.qlIndexFixingCalendar(Index3M)</f>
        <v>London stock exchange</v>
      </c>
      <c r="N72" s="45" t="s">
        <v>77</v>
      </c>
      <c r="O72" s="27" t="b">
        <v>1</v>
      </c>
      <c r="P72" s="31">
        <f>_xll.qlCalendarAdvance(M72,$Q$53,K72,N72,O72)</f>
        <v>42597</v>
      </c>
      <c r="R72" s="31">
        <f>_xll.qlInterestRateIndexFixingDate($R$31,S72,)</f>
        <v>42593</v>
      </c>
      <c r="S72" s="31">
        <f>_xll.qlCalendarAdvance(_xll.qlIndexFixingCalendar($G$4),$Q$53,K72,N72,O72)</f>
        <v>42597</v>
      </c>
    </row>
    <row r="73" spans="1:19" x14ac:dyDescent="0.2">
      <c r="A73" s="23" t="s">
        <v>0</v>
      </c>
      <c r="B73" s="24" t="str">
        <f>_xll.qlSwapIndex(,"NoFix",$A73,SettlementDays,Currency,Calendar,$H73,$I73,$J73,B$4,B$1,,EvaluationDate)</f>
        <v>obj_007ea#0000</v>
      </c>
      <c r="C73" s="24" t="str">
        <f>_xll.qlSwapIndex(,"NoFix",$A73,SettlementDays,Currency,Calendar,$H73,$I73,$J73,C$4,C$1,,EvaluationDate)</f>
        <v>obj_007a4#0000</v>
      </c>
      <c r="D73" s="24" t="str">
        <f>_xll.qlSwapIndex(,"NoFix",$A73,SettlementDays,Currency,Calendar,$H73,$I73,$J73,D$4,D$1,,EvaluationDate)</f>
        <v>obj_007f2#0000</v>
      </c>
      <c r="E73" s="24" t="str">
        <f>_xll.qlSwapIndex(,"NoFix",$A73,SettlementDays,Currency,Calendar,$H73,$I73,$J73,E$4,E$1,,EvaluationDate)</f>
        <v>obj_00794#0000</v>
      </c>
      <c r="F73" s="24" t="str">
        <f>_xll.qlSwapIndex(,"NoFix",$A73,SettlementDays,Currency,Calendar,$H73,$I73,$J73,F$4,F$1,,EvaluationDate)</f>
        <v>obj_007d0#0000</v>
      </c>
      <c r="G73" s="24" t="str">
        <f>_xll.qlMakeOIS(,A73,G$4,,"0d",J73,,,EvaluationDate)</f>
        <v>obj_006ef#0000</v>
      </c>
      <c r="H73" s="38" t="s">
        <v>0</v>
      </c>
      <c r="I73" s="22" t="s">
        <v>77</v>
      </c>
      <c r="J73" s="22" t="s">
        <v>494</v>
      </c>
    </row>
    <row r="74" spans="1:19" x14ac:dyDescent="0.2">
      <c r="A74" s="23" t="s">
        <v>93</v>
      </c>
      <c r="B74" s="24" t="str">
        <f>_xll.qlSwapIndex(,"NoFix",$A74,SettlementDays,Currency,Calendar,$H74,$I74,$J74,B$4,B$1,,EvaluationDate)</f>
        <v>obj_0084b#0000</v>
      </c>
      <c r="C74" s="24" t="str">
        <f>_xll.qlSwapIndex(,"NoFix",$A74,SettlementDays,Currency,Calendar,$H74,$I74,$J74,C$4,C$1,,EvaluationDate)</f>
        <v>obj_0075c#0000</v>
      </c>
      <c r="D74" s="24" t="str">
        <f>_xll.qlSwapIndex(,"NoFix",$A74,SettlementDays,Currency,Calendar,$H74,$I74,$J74,D$4,D$1,,EvaluationDate)</f>
        <v>obj_00857#0000</v>
      </c>
      <c r="E74" s="24" t="str">
        <f>_xll.qlSwapIndex(,"NoFix",$A74,SettlementDays,Currency,Calendar,$H74,$I74,$J74,E$4,E$1,,EvaluationDate)</f>
        <v>obj_00704#0000</v>
      </c>
      <c r="F74" s="24" t="str">
        <f>_xll.qlSwapIndex(,"NoFix",$A74,SettlementDays,Currency,Calendar,$H74,$I74,$J74,F$4,F$1,,EvaluationDate)</f>
        <v>obj_00736#0000</v>
      </c>
      <c r="G74" s="24" t="str">
        <f>_xll.qlMakeOIS(,A74,G$4,,"0d",J74,,,EvaluationDate)</f>
        <v>obj_00683#0000</v>
      </c>
      <c r="H74" s="39" t="s">
        <v>0</v>
      </c>
      <c r="I74" s="22" t="s">
        <v>77</v>
      </c>
      <c r="J74" s="22" t="s">
        <v>494</v>
      </c>
    </row>
    <row r="75" spans="1:19" x14ac:dyDescent="0.2">
      <c r="A75" s="23" t="s">
        <v>91</v>
      </c>
      <c r="B75" s="24" t="str">
        <f>_xll.qlSwapIndex(,"NoFix",$A75,SettlementDays,Currency,Calendar,$H75,$I75,$J75,B$4,B$1,,EvaluationDate)</f>
        <v>obj_007f9#0000</v>
      </c>
      <c r="C75" s="24" t="str">
        <f>_xll.qlSwapIndex(,"NoFix",$A75,SettlementDays,Currency,Calendar,$H75,$I75,$J75,C$4,C$1,,EvaluationDate)</f>
        <v>obj_00754#0000</v>
      </c>
      <c r="D75" s="24" t="str">
        <f>_xll.qlSwapIndex(,"NoFix",$A75,SettlementDays,Currency,Calendar,$H75,$I75,$J75,D$4,D$1,,EvaluationDate)</f>
        <v>obj_00865#0000</v>
      </c>
      <c r="E75" s="24" t="str">
        <f>_xll.qlSwapIndex(,"NoFix",$A75,SettlementDays,Currency,Calendar,$H75,$I75,$J75,E$4,E$1,,EvaluationDate)</f>
        <v>obj_00734#0000</v>
      </c>
      <c r="F75" s="24" t="str">
        <f>_xll.qlSwapIndex(,"NoFix",$A75,SettlementDays,Currency,Calendar,$H75,$I75,$J75,F$4,F$1,,EvaluationDate)</f>
        <v>obj_0075d#0000</v>
      </c>
      <c r="G75" s="24" t="str">
        <f>_xll.qlMakeOIS(,A75,G$4,,"0d",J75,,,EvaluationDate)</f>
        <v>obj_0069c#0000</v>
      </c>
      <c r="H75" s="39" t="s">
        <v>0</v>
      </c>
      <c r="I75" s="22" t="s">
        <v>77</v>
      </c>
      <c r="J75" s="22" t="s">
        <v>494</v>
      </c>
    </row>
    <row r="76" spans="1:19" x14ac:dyDescent="0.2">
      <c r="A76" s="23" t="s">
        <v>94</v>
      </c>
      <c r="B76" s="24" t="str">
        <f>_xll.qlSwapIndex(,"NoFix",$A76,SettlementDays,Currency,Calendar,$H76,$I76,$J76,B$4,B$1,,EvaluationDate)</f>
        <v>obj_00816#0000</v>
      </c>
      <c r="C76" s="24" t="str">
        <f>_xll.qlSwapIndex(,"NoFix",$A76,SettlementDays,Currency,Calendar,$H76,$I76,$J76,C$4,C$1,,EvaluationDate)</f>
        <v>obj_00758#0000</v>
      </c>
      <c r="D76" s="24" t="str">
        <f>_xll.qlSwapIndex(,"NoFix",$A76,SettlementDays,Currency,Calendar,$H76,$I76,$J76,D$4,D$1,,EvaluationDate)</f>
        <v>obj_00836#0000</v>
      </c>
      <c r="E76" s="24" t="str">
        <f>_xll.qlSwapIndex(,"NoFix",$A76,SettlementDays,Currency,Calendar,$H76,$I76,$J76,E$4,E$1,,EvaluationDate)</f>
        <v>obj_00793#0000</v>
      </c>
      <c r="F76" s="24" t="str">
        <f>_xll.qlSwapIndex(,"NoFix",$A76,SettlementDays,Currency,Calendar,$H76,$I76,$J76,F$4,F$1,,EvaluationDate)</f>
        <v>obj_007df#0000</v>
      </c>
      <c r="G76" s="24" t="str">
        <f>_xll.qlMakeOIS(,A76,G$4,,"0d",J76,,,EvaluationDate)</f>
        <v>obj_00688#0000</v>
      </c>
      <c r="H76" s="39" t="s">
        <v>0</v>
      </c>
      <c r="I76" s="22" t="s">
        <v>77</v>
      </c>
      <c r="J76" s="22" t="s">
        <v>494</v>
      </c>
    </row>
    <row r="77" spans="1:19" x14ac:dyDescent="0.2">
      <c r="A77" s="23" t="s">
        <v>1</v>
      </c>
      <c r="B77" s="24" t="str">
        <f>_xll.qlSwapIndex(,"NoFix",$A77,SettlementDays,Currency,Calendar,$H77,$I77,$J77,B$4,B$1,,EvaluationDate)</f>
        <v>obj_00868#0000</v>
      </c>
      <c r="C77" s="24" t="str">
        <f>_xll.qlSwapIndex(,"NoFix",$A77,SettlementDays,Currency,Calendar,$H77,$I77,$J77,C$4,C$1,,EvaluationDate)</f>
        <v>obj_007c8#0000</v>
      </c>
      <c r="D77" s="24" t="str">
        <f>_xll.qlSwapIndex(,"NoFix",$A77,SettlementDays,Currency,Calendar,$H77,$I77,$J77,D$4,D$1,,EvaluationDate)</f>
        <v>obj_00827#0000</v>
      </c>
      <c r="E77" s="24" t="str">
        <f>_xll.qlSwapIndex(,"NoFix",$A77,SettlementDays,Currency,Calendar,$H77,$I77,$J77,E$4,E$1,,EvaluationDate)</f>
        <v>obj_00775#0000</v>
      </c>
      <c r="F77" s="24" t="str">
        <f>_xll.qlSwapIndex(,"NoFix",$A77,SettlementDays,Currency,Calendar,$H77,$I77,$J77,F$4,F$1,,EvaluationDate)</f>
        <v>obj_0071c#0000</v>
      </c>
      <c r="G77" s="24" t="str">
        <f>_xll.qlMakeOIS(,A77,G$4,,"0d",J77,,,EvaluationDate)</f>
        <v>obj_006b2#0000</v>
      </c>
      <c r="H77" s="39" t="s">
        <v>0</v>
      </c>
      <c r="I77" s="22" t="s">
        <v>77</v>
      </c>
      <c r="J77" s="22" t="s">
        <v>494</v>
      </c>
    </row>
    <row r="78" spans="1:19" x14ac:dyDescent="0.2">
      <c r="A78" s="23" t="s">
        <v>95</v>
      </c>
      <c r="B78" s="24" t="str">
        <f>_xll.qlSwapIndex(,"NoFix",$A78,SettlementDays,Currency,Calendar,$H78,$I78,$J78,B$4,B$1,,EvaluationDate)</f>
        <v>obj_00831#0000</v>
      </c>
      <c r="C78" s="24" t="str">
        <f>_xll.qlSwapIndex(,"NoFix",$A78,SettlementDays,Currency,Calendar,$H78,$I78,$J78,C$4,C$1,,EvaluationDate)</f>
        <v>obj_0073b#0000</v>
      </c>
      <c r="D78" s="24" t="str">
        <f>_xll.qlSwapIndex(,"NoFix",$A78,SettlementDays,Currency,Calendar,$H78,$I78,$J78,D$4,D$1,,EvaluationDate)</f>
        <v>obj_0085f#0000</v>
      </c>
      <c r="E78" s="24" t="str">
        <f>_xll.qlSwapIndex(,"NoFix",$A78,SettlementDays,Currency,Calendar,$H78,$I78,$J78,E$4,E$1,,EvaluationDate)</f>
        <v>obj_0075f#0000</v>
      </c>
      <c r="F78" s="24" t="str">
        <f>_xll.qlSwapIndex(,"NoFix",$A78,SettlementDays,Currency,Calendar,$H78,$I78,$J78,F$4,F$1,,EvaluationDate)</f>
        <v>obj_00742#0000</v>
      </c>
      <c r="G78" s="24" t="str">
        <f>_xll.qlMakeOIS(,A78,G$4,,"0d",J78,,,EvaluationDate)</f>
        <v>obj_0069d#0000</v>
      </c>
      <c r="H78" s="39" t="s">
        <v>0</v>
      </c>
      <c r="I78" s="22" t="s">
        <v>77</v>
      </c>
      <c r="J78" s="22" t="s">
        <v>494</v>
      </c>
    </row>
    <row r="79" spans="1:19" x14ac:dyDescent="0.2">
      <c r="A79" s="23" t="s">
        <v>92</v>
      </c>
      <c r="B79" s="24" t="str">
        <f>_xll.qlSwapIndex(,"NoFix",$A79,SettlementDays,Currency,Calendar,$H79,$I79,$J79,B$4,B$1,,EvaluationDate)</f>
        <v>obj_0082d#0000</v>
      </c>
      <c r="C79" s="24" t="str">
        <f>_xll.qlSwapIndex(,"NoFix",$A79,SettlementDays,Currency,Calendar,$H79,$I79,$J79,C$4,C$1,,EvaluationDate)</f>
        <v>obj_00716#0000</v>
      </c>
      <c r="D79" s="24" t="str">
        <f>_xll.qlSwapIndex(,"NoFix",$A79,SettlementDays,Currency,Calendar,$H79,$I79,$J79,D$4,D$1,,EvaluationDate)</f>
        <v>obj_0080f#0000</v>
      </c>
      <c r="E79" s="24" t="str">
        <f>_xll.qlSwapIndex(,"NoFix",$A79,SettlementDays,Currency,Calendar,$H79,$I79,$J79,E$4,E$1,,EvaluationDate)</f>
        <v>obj_00787#0000</v>
      </c>
      <c r="F79" s="24" t="str">
        <f>_xll.qlSwapIndex(,"NoFix",$A79,SettlementDays,Currency,Calendar,$H79,$I79,$J79,F$4,F$1,,EvaluationDate)</f>
        <v>obj_007e3#0000</v>
      </c>
      <c r="G79" s="24" t="str">
        <f>_xll.qlMakeOIS(,A79,G$4,,"0d",J79,,,EvaluationDate)</f>
        <v>obj_006b8#0000</v>
      </c>
      <c r="H79" s="39" t="s">
        <v>0</v>
      </c>
      <c r="I79" s="22" t="s">
        <v>77</v>
      </c>
      <c r="J79" s="22" t="s">
        <v>494</v>
      </c>
    </row>
    <row r="80" spans="1:19" x14ac:dyDescent="0.2">
      <c r="A80" s="23" t="s">
        <v>96</v>
      </c>
      <c r="B80" s="24" t="str">
        <f>_xll.qlSwapIndex(,"NoFix",$A80,SettlementDays,Currency,Calendar,$H80,$I80,$J80,B$4,B$1,,EvaluationDate)</f>
        <v>obj_00815#0000</v>
      </c>
      <c r="C80" s="24" t="str">
        <f>_xll.qlSwapIndex(,"NoFix",$A80,SettlementDays,Currency,Calendar,$H80,$I80,$J80,C$4,C$1,,EvaluationDate)</f>
        <v>obj_00711#0000</v>
      </c>
      <c r="D80" s="24" t="str">
        <f>_xll.qlSwapIndex(,"NoFix",$A80,SettlementDays,Currency,Calendar,$H80,$I80,$J80,D$4,D$1,,EvaluationDate)</f>
        <v>obj_0083f#0000</v>
      </c>
      <c r="E80" s="24" t="str">
        <f>_xll.qlSwapIndex(,"NoFix",$A80,SettlementDays,Currency,Calendar,$H80,$I80,$J80,E$4,E$1,,EvaluationDate)</f>
        <v>obj_0070d#0000</v>
      </c>
      <c r="F80" s="24" t="str">
        <f>_xll.qlSwapIndex(,"NoFix",$A80,SettlementDays,Currency,Calendar,$H80,$I80,$J80,F$4,F$1,,EvaluationDate)</f>
        <v>obj_0070a#0000</v>
      </c>
      <c r="G80" s="24" t="str">
        <f>_xll.qlMakeOIS(,A80,G$4,,"0d",J80,,,EvaluationDate)</f>
        <v>obj_00693#0000</v>
      </c>
      <c r="H80" s="39" t="s">
        <v>0</v>
      </c>
      <c r="I80" s="22" t="s">
        <v>77</v>
      </c>
      <c r="J80" s="22" t="s">
        <v>494</v>
      </c>
    </row>
    <row r="81" spans="1:10" x14ac:dyDescent="0.2">
      <c r="A81" s="23" t="s">
        <v>2</v>
      </c>
      <c r="B81" s="24" t="str">
        <f>_xll.qlSwapIndex(,"NoFix",$A81,SettlementDays,Currency,Calendar,$H81,$I81,$J81,B$4,B$1,,EvaluationDate)</f>
        <v>obj_0086a#0000</v>
      </c>
      <c r="C81" s="24" t="str">
        <f>_xll.qlSwapIndex(,"NoFix",$A81,SettlementDays,Currency,Calendar,$H81,$I81,$J81,C$4,C$1,,EvaluationDate)</f>
        <v>obj_00759#0000</v>
      </c>
      <c r="D81" s="24" t="str">
        <f>_xll.qlSwapIndex(,"NoFix",$A81,SettlementDays,Currency,Calendar,$H81,$I81,$J81,D$4,D$1,,EvaluationDate)</f>
        <v>obj_00867#0000</v>
      </c>
      <c r="E81" s="24" t="str">
        <f>_xll.qlSwapIndex(,"NoFix",$A81,SettlementDays,Currency,Calendar,$H81,$I81,$J81,E$4,E$1,,EvaluationDate)</f>
        <v>obj_0075e#0000</v>
      </c>
      <c r="F81" s="24" t="str">
        <f>_xll.qlSwapIndex(,"NoFix",$A81,SettlementDays,Currency,Calendar,$H81,$I81,$J81,F$4,F$1,,EvaluationDate)</f>
        <v>obj_00768#0000</v>
      </c>
      <c r="G81" s="24" t="str">
        <f>_xll.qlMakeOIS(,A81,G$4,,"0d",J81,,,EvaluationDate)</f>
        <v>obj_0069a#0000</v>
      </c>
      <c r="H81" s="39" t="s">
        <v>0</v>
      </c>
      <c r="I81" s="22" t="s">
        <v>77</v>
      </c>
      <c r="J81" s="22" t="s">
        <v>494</v>
      </c>
    </row>
    <row r="82" spans="1:10" x14ac:dyDescent="0.2">
      <c r="A82" s="23" t="s">
        <v>3</v>
      </c>
      <c r="B82" s="24" t="str">
        <f>_xll.qlSwapIndex(,"NoFix",$A82,SettlementDays,Currency,Calendar,$H82,$I82,$J82,B$4,B$1,,EvaluationDate)</f>
        <v>obj_00800#0000</v>
      </c>
      <c r="C82" s="24" t="str">
        <f>_xll.qlSwapIndex(,"NoFix",$A82,SettlementDays,Currency,Calendar,$H82,$I82,$J82,C$4,C$1,,EvaluationDate)</f>
        <v>obj_0071f#0000</v>
      </c>
      <c r="D82" s="24" t="str">
        <f>_xll.qlSwapIndex(,"NoFix",$A82,SettlementDays,Currency,Calendar,$H82,$I82,$J82,D$4,D$1,,EvaluationDate)</f>
        <v>obj_00808#0000</v>
      </c>
      <c r="E82" s="24" t="str">
        <f>_xll.qlSwapIndex(,"NoFix",$A82,SettlementDays,Currency,Calendar,$H82,$I82,$J82,E$4,E$1,,EvaluationDate)</f>
        <v>obj_00769#0000</v>
      </c>
      <c r="F82" s="24" t="str">
        <f>_xll.qlSwapIndex(,"NoFix",$A82,SettlementDays,Currency,Calendar,$H82,$I82,$J82,F$4,F$1,,EvaluationDate)</f>
        <v>obj_0073c#0000</v>
      </c>
      <c r="G82" s="24" t="str">
        <f>_xll.qlMakeOIS(,A82,G$4,,"0d",J82,,,EvaluationDate)</f>
        <v>obj_00695#0000</v>
      </c>
      <c r="H82" s="39" t="s">
        <v>0</v>
      </c>
      <c r="I82" s="22" t="s">
        <v>77</v>
      </c>
      <c r="J82" s="22" t="s">
        <v>494</v>
      </c>
    </row>
    <row r="83" spans="1:10" x14ac:dyDescent="0.2">
      <c r="A83" s="23" t="s">
        <v>4</v>
      </c>
      <c r="B83" s="24" t="str">
        <f>_xll.qlSwapIndex(,"NoFix",$A83,SettlementDays,Currency,Calendar,$H83,$I83,$J83,B$4,B$1,,EvaluationDate)</f>
        <v>obj_0085a#0000</v>
      </c>
      <c r="C83" s="24" t="str">
        <f>_xll.qlSwapIndex(,"NoFix",$A83,SettlementDays,Currency,Calendar,$H83,$I83,$J83,C$4,C$1,,EvaluationDate)</f>
        <v>obj_007ba#0000</v>
      </c>
      <c r="D83" s="24" t="str">
        <f>_xll.qlSwapIndex(,"NoFix",$A83,SettlementDays,Currency,Calendar,$H83,$I83,$J83,D$4,D$1,,EvaluationDate)</f>
        <v>obj_0085e#0000</v>
      </c>
      <c r="E83" s="24" t="str">
        <f>_xll.qlSwapIndex(,"NoFix",$A83,SettlementDays,Currency,Calendar,$H83,$I83,$J83,E$4,E$1,,EvaluationDate)</f>
        <v>obj_007a5#0000</v>
      </c>
      <c r="F83" s="24" t="str">
        <f>_xll.qlSwapIndex(,"NoFix",$A83,SettlementDays,Currency,Calendar,$H83,$I83,$J83,F$4,F$1,,EvaluationDate)</f>
        <v>obj_00714#0000</v>
      </c>
      <c r="G83" s="24" t="str">
        <f>_xll.qlMakeOIS(,A83,G$4,,"0d",J83,,,EvaluationDate)</f>
        <v>obj_006ab#0000</v>
      </c>
      <c r="H83" s="39" t="s">
        <v>0</v>
      </c>
      <c r="I83" s="22" t="s">
        <v>77</v>
      </c>
      <c r="J83" s="22" t="s">
        <v>494</v>
      </c>
    </row>
    <row r="84" spans="1:10" x14ac:dyDescent="0.2">
      <c r="A84" s="23" t="s">
        <v>5</v>
      </c>
      <c r="B84" s="24" t="str">
        <f>_xll.qlSwapIndex(,"NoFix",$A84,SettlementDays,Currency,Calendar,$H84,$I84,$J84,B$4,B$1,,EvaluationDate)</f>
        <v>obj_00866#0000</v>
      </c>
      <c r="C84" s="24" t="str">
        <f>_xll.qlSwapIndex(,"NoFix",$A84,SettlementDays,Currency,Calendar,$H84,$I84,$J84,C$4,C$1,,EvaluationDate)</f>
        <v>obj_00738#0000</v>
      </c>
      <c r="D84" s="24" t="str">
        <f>_xll.qlSwapIndex(,"NoFix",$A84,SettlementDays,Currency,Calendar,$H84,$I84,$J84,D$4,D$1,,EvaluationDate)</f>
        <v>obj_0082a#0000</v>
      </c>
      <c r="E84" s="24" t="str">
        <f>_xll.qlSwapIndex(,"NoFix",$A84,SettlementDays,Currency,Calendar,$H84,$I84,$J84,E$4,E$1,,EvaluationDate)</f>
        <v>obj_007cb#0000</v>
      </c>
      <c r="F84" s="24" t="str">
        <f>_xll.qlSwapIndex(,"NoFix",$A84,SettlementDays,Currency,Calendar,$H84,$I84,$J84,F$4,F$1,,EvaluationDate)</f>
        <v>obj_007b9#0000</v>
      </c>
      <c r="G84" s="24" t="str">
        <f>_xll.qlMakeOIS(,A84,G$4,,"0d",J84,,,EvaluationDate)</f>
        <v>obj_00698#0000</v>
      </c>
      <c r="H84" s="39" t="s">
        <v>0</v>
      </c>
      <c r="I84" s="22" t="s">
        <v>77</v>
      </c>
      <c r="J84" s="22" t="s">
        <v>494</v>
      </c>
    </row>
    <row r="85" spans="1:10" x14ac:dyDescent="0.2">
      <c r="A85" s="23" t="s">
        <v>6</v>
      </c>
      <c r="B85" s="24" t="str">
        <f>_xll.qlSwapIndex(,"NoFix",$A85,SettlementDays,Currency,Calendar,$H85,$I85,$J85,B$4,B$1,,EvaluationDate)</f>
        <v>obj_00829#0000</v>
      </c>
      <c r="C85" s="24" t="str">
        <f>_xll.qlSwapIndex(,"NoFix",$A85,SettlementDays,Currency,Calendar,$H85,$I85,$J85,C$4,C$1,,EvaluationDate)</f>
        <v>obj_0071a#0000</v>
      </c>
      <c r="D85" s="24" t="str">
        <f>_xll.qlSwapIndex(,"NoFix",$A85,SettlementDays,Currency,Calendar,$H85,$I85,$J85,D$4,D$1,,EvaluationDate)</f>
        <v>obj_007e7#0000</v>
      </c>
      <c r="E85" s="24" t="str">
        <f>_xll.qlSwapIndex(,"NoFix",$A85,SettlementDays,Currency,Calendar,$H85,$I85,$J85,E$4,E$1,,EvaluationDate)</f>
        <v>obj_0076a#0000</v>
      </c>
      <c r="F85" s="24" t="str">
        <f>_xll.qlSwapIndex(,"NoFix",$A85,SettlementDays,Currency,Calendar,$H85,$I85,$J85,F$4,F$1,,EvaluationDate)</f>
        <v>obj_0078b#0000</v>
      </c>
      <c r="G85" s="24" t="str">
        <f>_xll.qlMakeOIS(,A85,G$4,,"0d",J85,,,EvaluationDate)</f>
        <v>obj_006ae#0000</v>
      </c>
      <c r="H85" s="39" t="s">
        <v>0</v>
      </c>
      <c r="I85" s="22" t="s">
        <v>77</v>
      </c>
      <c r="J85" s="22" t="s">
        <v>494</v>
      </c>
    </row>
    <row r="86" spans="1:10" x14ac:dyDescent="0.2">
      <c r="A86" s="23" t="s">
        <v>7</v>
      </c>
      <c r="B86" s="24" t="str">
        <f>_xll.qlSwapIndex(,"NoFix",$A86,SettlementDays,Currency,Calendar,$H86,$I86,$J86,B$4,B$1,,EvaluationDate)</f>
        <v>obj_0080c#0000</v>
      </c>
      <c r="C86" s="24" t="str">
        <f>_xll.qlSwapIndex(,"NoFix",$A86,SettlementDays,Currency,Calendar,$H86,$I86,$J86,C$4,C$1,,EvaluationDate)</f>
        <v>obj_00708#0000</v>
      </c>
      <c r="D86" s="24" t="str">
        <f>_xll.qlSwapIndex(,"NoFix",$A86,SettlementDays,Currency,Calendar,$H86,$I86,$J86,D$4,D$1,,EvaluationDate)</f>
        <v>obj_007ee#0000</v>
      </c>
      <c r="E86" s="24" t="str">
        <f>_xll.qlSwapIndex(,"NoFix",$A86,SettlementDays,Currency,Calendar,$H86,$I86,$J86,E$4,E$1,,EvaluationDate)</f>
        <v>obj_00783#0000</v>
      </c>
      <c r="F86" s="24" t="str">
        <f>_xll.qlSwapIndex(,"NoFix",$A86,SettlementDays,Currency,Calendar,$H86,$I86,$J86,F$4,F$1,,EvaluationDate)</f>
        <v>obj_00766#0000</v>
      </c>
      <c r="G86" s="24" t="str">
        <f>_xll.qlMakeOIS(,A86,G$4,,"0d",J86,,,EvaluationDate)</f>
        <v>obj_006bb#0000</v>
      </c>
      <c r="H86" s="39" t="s">
        <v>0</v>
      </c>
      <c r="I86" s="22" t="s">
        <v>77</v>
      </c>
      <c r="J86" s="22" t="s">
        <v>494</v>
      </c>
    </row>
    <row r="87" spans="1:10" x14ac:dyDescent="0.2">
      <c r="A87" s="23" t="s">
        <v>8</v>
      </c>
      <c r="B87" s="24" t="str">
        <f>_xll.qlSwapIndex(,"NoFix",$A87,SettlementDays,Currency,Calendar,$H87,$I87,$J87,B$4,B$1,,EvaluationDate)</f>
        <v>obj_0080a#0000</v>
      </c>
      <c r="C87" s="24" t="str">
        <f>_xll.qlSwapIndex(,"NoFix",$A87,SettlementDays,Currency,Calendar,$H87,$I87,$J87,C$4,C$1,,EvaluationDate)</f>
        <v>obj_00706#0000</v>
      </c>
      <c r="D87" s="24" t="str">
        <f>_xll.qlSwapIndex(,"NoFix",$A87,SettlementDays,Currency,Calendar,$H87,$I87,$J87,D$4,D$1,,EvaluationDate)</f>
        <v>obj_0084d#0000</v>
      </c>
      <c r="E87" s="24" t="str">
        <f>_xll.qlSwapIndex(,"NoFix",$A87,SettlementDays,Currency,Calendar,$H87,$I87,$J87,E$4,E$1,,EvaluationDate)</f>
        <v>obj_007bc#0000</v>
      </c>
      <c r="F87" s="24" t="str">
        <f>_xll.qlSwapIndex(,"NoFix",$A87,SettlementDays,Currency,Calendar,$H87,$I87,$J87,F$4,F$1,,EvaluationDate)</f>
        <v>obj_0071d#0000</v>
      </c>
      <c r="G87" s="24" t="str">
        <f>_xll.qlMakeOIS(,A87,G$4,,"0d",J87,,,EvaluationDate)</f>
        <v>obj_006a5#0000</v>
      </c>
      <c r="H87" s="39" t="s">
        <v>0</v>
      </c>
      <c r="I87" s="22" t="s">
        <v>77</v>
      </c>
      <c r="J87" s="22" t="s">
        <v>494</v>
      </c>
    </row>
    <row r="88" spans="1:10" x14ac:dyDescent="0.2">
      <c r="A88" s="23" t="s">
        <v>9</v>
      </c>
      <c r="B88" s="24" t="str">
        <f>_xll.qlSwapIndex(,"NoFix",$A88,SettlementDays,Currency,Calendar,$H88,$I88,$J88,B$4,B$1,,EvaluationDate)</f>
        <v>obj_00839#0000</v>
      </c>
      <c r="C88" s="24" t="str">
        <f>_xll.qlSwapIndex(,"NoFix",$A88,SettlementDays,Currency,Calendar,$H88,$I88,$J88,C$4,C$1,,EvaluationDate)</f>
        <v>obj_00791#0000</v>
      </c>
      <c r="D88" s="24" t="str">
        <f>_xll.qlSwapIndex(,"NoFix",$A88,SettlementDays,Currency,Calendar,$H88,$I88,$J88,D$4,D$1,,EvaluationDate)</f>
        <v>obj_00841#0000</v>
      </c>
      <c r="E88" s="24" t="str">
        <f>_xll.qlSwapIndex(,"NoFix",$A88,SettlementDays,Currency,Calendar,$H88,$I88,$J88,E$4,E$1,,EvaluationDate)</f>
        <v>obj_007a1#0000</v>
      </c>
      <c r="F88" s="24" t="str">
        <f>_xll.qlSwapIndex(,"NoFix",$A88,SettlementDays,Currency,Calendar,$H88,$I88,$J88,F$4,F$1,,EvaluationDate)</f>
        <v>obj_007dd#0000</v>
      </c>
      <c r="G88" s="24" t="str">
        <f>_xll.qlMakeOIS(,A88,G$4,,"0d",J88,,,EvaluationDate)</f>
        <v>obj_006b0#0000</v>
      </c>
      <c r="H88" s="39" t="s">
        <v>0</v>
      </c>
      <c r="I88" s="22" t="s">
        <v>77</v>
      </c>
      <c r="J88" s="22" t="s">
        <v>494</v>
      </c>
    </row>
    <row r="89" spans="1:10" x14ac:dyDescent="0.2">
      <c r="A89" s="23" t="s">
        <v>10</v>
      </c>
      <c r="B89" s="24" t="str">
        <f>_xll.qlSwapIndex(,"NoFix",$A89,SettlementDays,Currency,Calendar,$H89,$I89,$J89,B$4,B$1,,EvaluationDate)</f>
        <v>obj_007fe#0000</v>
      </c>
      <c r="C89" s="24" t="str">
        <f>_xll.qlSwapIndex(,"NoFix",$A89,SettlementDays,Currency,Calendar,$H89,$I89,$J89,C$4,C$1,,EvaluationDate)</f>
        <v>obj_00729#0000</v>
      </c>
      <c r="D89" s="24" t="str">
        <f>_xll.qlSwapIndex(,"NoFix",$A89,SettlementDays,Currency,Calendar,$H89,$I89,$J89,D$4,D$1,,EvaluationDate)</f>
        <v>obj_00801#0000</v>
      </c>
      <c r="E89" s="24" t="str">
        <f>_xll.qlSwapIndex(,"NoFix",$A89,SettlementDays,Currency,Calendar,$H89,$I89,$J89,E$4,E$1,,EvaluationDate)</f>
        <v>obj_007c0#0000</v>
      </c>
      <c r="F89" s="24" t="str">
        <f>_xll.qlSwapIndex(,"NoFix",$A89,SettlementDays,Currency,Calendar,$H89,$I89,$J89,F$4,F$1,,EvaluationDate)</f>
        <v>obj_007e5#0000</v>
      </c>
      <c r="G89" s="24" t="str">
        <f>_xll.qlMakeOIS(,A89,G$4,,"0d",J89,,,EvaluationDate)</f>
        <v>obj_0068a#0000</v>
      </c>
      <c r="H89" s="39" t="s">
        <v>0</v>
      </c>
      <c r="I89" s="22" t="s">
        <v>77</v>
      </c>
      <c r="J89" s="22" t="s">
        <v>494</v>
      </c>
    </row>
    <row r="90" spans="1:10" x14ac:dyDescent="0.2">
      <c r="A90" s="23" t="s">
        <v>11</v>
      </c>
      <c r="B90" s="24" t="str">
        <f>_xll.qlSwapIndex(,"NoFix",$A90,SettlementDays,Currency,Calendar,$H90,$I90,$J90,B$4,B$1,,EvaluationDate)</f>
        <v>obj_00860#0000</v>
      </c>
      <c r="C90" s="24" t="str">
        <f>_xll.qlSwapIndex(,"NoFix",$A90,SettlementDays,Currency,Calendar,$H90,$I90,$J90,C$4,C$1,,EvaluationDate)</f>
        <v>obj_00756#0000</v>
      </c>
      <c r="D90" s="24" t="str">
        <f>_xll.qlSwapIndex(,"NoFix",$A90,SettlementDays,Currency,Calendar,$H90,$I90,$J90,D$4,D$1,,EvaluationDate)</f>
        <v>obj_00861#0000</v>
      </c>
      <c r="E90" s="24" t="str">
        <f>_xll.qlSwapIndex(,"NoFix",$A90,SettlementDays,Currency,Calendar,$H90,$I90,$J90,E$4,E$1,,EvaluationDate)</f>
        <v>obj_0075a#0000</v>
      </c>
      <c r="F90" s="24" t="str">
        <f>_xll.qlSwapIndex(,"NoFix",$A90,SettlementDays,Currency,Calendar,$H90,$I90,$J90,F$4,F$1,,EvaluationDate)</f>
        <v>obj_0076e#0000</v>
      </c>
      <c r="G90" s="24" t="str">
        <f>_xll.qlMakeOIS(,A90,G$4,,"0d",J90,,,EvaluationDate)</f>
        <v>obj_0067f#0000</v>
      </c>
      <c r="H90" s="39" t="s">
        <v>0</v>
      </c>
      <c r="I90" s="22" t="s">
        <v>77</v>
      </c>
      <c r="J90" s="22" t="s">
        <v>494</v>
      </c>
    </row>
    <row r="91" spans="1:10" x14ac:dyDescent="0.2">
      <c r="A91" s="23" t="s">
        <v>12</v>
      </c>
      <c r="B91" s="24" t="str">
        <f>_xll.qlSwapIndex(,"NoFix",$A91,SettlementDays,Currency,Calendar,$H91,$I91,$J91,B$4,B$1,,EvaluationDate)</f>
        <v>obj_0084a#0000</v>
      </c>
      <c r="C91" s="24" t="str">
        <f>_xll.qlSwapIndex(,"NoFix",$A91,SettlementDays,Currency,Calendar,$H91,$I91,$J91,C$4,C$1,,EvaluationDate)</f>
        <v>obj_007ae#0000</v>
      </c>
      <c r="D91" s="24" t="str">
        <f>_xll.qlSwapIndex(,"NoFix",$A91,SettlementDays,Currency,Calendar,$H91,$I91,$J91,D$4,D$1,,EvaluationDate)</f>
        <v>obj_00832#0000</v>
      </c>
      <c r="E91" s="24" t="str">
        <f>_xll.qlSwapIndex(,"NoFix",$A91,SettlementDays,Currency,Calendar,$H91,$I91,$J91,E$4,E$1,,EvaluationDate)</f>
        <v>obj_00757#0000</v>
      </c>
      <c r="F91" s="24" t="str">
        <f>_xll.qlSwapIndex(,"NoFix",$A91,SettlementDays,Currency,Calendar,$H91,$I91,$J91,F$4,F$1,,EvaluationDate)</f>
        <v>obj_00740#0000</v>
      </c>
      <c r="G91" s="24" t="str">
        <f>_xll.qlMakeOIS(,A91,G$4,,"0d",J91,,,EvaluationDate)</f>
        <v>obj_0068d#0000</v>
      </c>
      <c r="H91" s="39" t="s">
        <v>0</v>
      </c>
      <c r="I91" s="22" t="s">
        <v>77</v>
      </c>
      <c r="J91" s="22" t="s">
        <v>494</v>
      </c>
    </row>
    <row r="92" spans="1:10" x14ac:dyDescent="0.2">
      <c r="A92" s="23" t="s">
        <v>13</v>
      </c>
      <c r="B92" s="24" t="str">
        <f>_xll.qlSwapIndex(,"NoFix",$A92,SettlementDays,Currency,Calendar,$H92,$I92,$J92,B$4,B$1,,EvaluationDate)</f>
        <v>obj_00802#0000</v>
      </c>
      <c r="C92" s="24" t="str">
        <f>_xll.qlSwapIndex(,"NoFix",$A92,SettlementDays,Currency,Calendar,$H92,$I92,$J92,C$4,C$1,,EvaluationDate)</f>
        <v>obj_00741#0000</v>
      </c>
      <c r="D92" s="24" t="str">
        <f>_xll.qlSwapIndex(,"NoFix",$A92,SettlementDays,Currency,Calendar,$H92,$I92,$J92,D$4,D$1,,EvaluationDate)</f>
        <v>obj_007e9#0000</v>
      </c>
      <c r="E92" s="24" t="str">
        <f>_xll.qlSwapIndex(,"NoFix",$A92,SettlementDays,Currency,Calendar,$H92,$I92,$J92,E$4,E$1,,EvaluationDate)</f>
        <v>obj_0071e#0000</v>
      </c>
      <c r="F92" s="24" t="str">
        <f>_xll.qlSwapIndex(,"NoFix",$A92,SettlementDays,Currency,Calendar,$H92,$I92,$J92,F$4,F$1,,EvaluationDate)</f>
        <v>obj_0074b#0000</v>
      </c>
      <c r="G92" s="24" t="str">
        <f>_xll.qlMakeOIS(,A92,G$4,,"0d",J92,,,EvaluationDate)</f>
        <v>obj_006ac#0000</v>
      </c>
      <c r="H92" s="39" t="s">
        <v>0</v>
      </c>
      <c r="I92" s="22" t="s">
        <v>77</v>
      </c>
      <c r="J92" s="22" t="s">
        <v>494</v>
      </c>
    </row>
    <row r="93" spans="1:10" x14ac:dyDescent="0.2">
      <c r="A93" s="23" t="s">
        <v>14</v>
      </c>
      <c r="B93" s="24" t="str">
        <f>_xll.qlSwapIndex(,"NoFix",$A93,SettlementDays,Currency,Calendar,$H93,$I93,$J93,B$4,B$1,,EvaluationDate)</f>
        <v>obj_007e8#0000</v>
      </c>
      <c r="C93" s="24" t="str">
        <f>_xll.qlSwapIndex(,"NoFix",$A93,SettlementDays,Currency,Calendar,$H93,$I93,$J93,C$4,C$1,,EvaluationDate)</f>
        <v>obj_00703#0000</v>
      </c>
      <c r="D93" s="24" t="str">
        <f>_xll.qlSwapIndex(,"NoFix",$A93,SettlementDays,Currency,Calendar,$H93,$I93,$J93,D$4,D$1,,EvaluationDate)</f>
        <v>obj_007ff#0000</v>
      </c>
      <c r="E93" s="24" t="str">
        <f>_xll.qlSwapIndex(,"NoFix",$A93,SettlementDays,Currency,Calendar,$H93,$I93,$J93,E$4,E$1,,EvaluationDate)</f>
        <v>obj_0078c#0000</v>
      </c>
      <c r="F93" s="24" t="str">
        <f>_xll.qlSwapIndex(,"NoFix",$A93,SettlementDays,Currency,Calendar,$H93,$I93,$J93,F$4,F$1,,EvaluationDate)</f>
        <v>obj_00727#0000</v>
      </c>
      <c r="G93" s="24" t="str">
        <f>_xll.qlMakeOIS(,A93,G$4,,"0d",J93,,,EvaluationDate)</f>
        <v>obj_0068f#0000</v>
      </c>
      <c r="H93" s="39" t="s">
        <v>0</v>
      </c>
      <c r="I93" s="22" t="s">
        <v>77</v>
      </c>
      <c r="J93" s="22" t="s">
        <v>494</v>
      </c>
    </row>
    <row r="94" spans="1:10" x14ac:dyDescent="0.2">
      <c r="A94" s="23" t="s">
        <v>15</v>
      </c>
      <c r="B94" s="24" t="str">
        <f>_xll.qlSwapIndex(,"NoFix",$A94,SettlementDays,Currency,Calendar,$H94,$I94,$J94,B$4,B$1,,EvaluationDate)</f>
        <v>obj_00814#0000</v>
      </c>
      <c r="C94" s="24" t="str">
        <f>_xll.qlSwapIndex(,"NoFix",$A94,SettlementDays,Currency,Calendar,$H94,$I94,$J94,C$4,C$1,,EvaluationDate)</f>
        <v>obj_007bb#0000</v>
      </c>
      <c r="D94" s="24" t="str">
        <f>_xll.qlSwapIndex(,"NoFix",$A94,SettlementDays,Currency,Calendar,$H94,$I94,$J94,D$4,D$1,,EvaluationDate)</f>
        <v>obj_00856#0000</v>
      </c>
      <c r="E94" s="24" t="str">
        <f>_xll.qlSwapIndex(,"NoFix",$A94,SettlementDays,Currency,Calendar,$H94,$I94,$J94,E$4,E$1,,EvaluationDate)</f>
        <v>obj_00796#0000</v>
      </c>
      <c r="F94" s="24" t="str">
        <f>_xll.qlSwapIndex(,"NoFix",$A94,SettlementDays,Currency,Calendar,$H94,$I94,$J94,F$4,F$1,,EvaluationDate)</f>
        <v>obj_007b1#0000</v>
      </c>
      <c r="G94" s="24" t="str">
        <f>_xll.qlMakeOIS(,A94,G$4,,"0d",J94,,,EvaluationDate)</f>
        <v>obj_00691#0000</v>
      </c>
      <c r="H94" s="39" t="s">
        <v>0</v>
      </c>
      <c r="I94" s="22" t="s">
        <v>77</v>
      </c>
      <c r="J94" s="22" t="s">
        <v>494</v>
      </c>
    </row>
    <row r="95" spans="1:10" x14ac:dyDescent="0.2">
      <c r="A95" s="23" t="s">
        <v>16</v>
      </c>
      <c r="B95" s="24" t="str">
        <f>_xll.qlSwapIndex(,"NoFix",$A95,SettlementDays,Currency,Calendar,$H95,$I95,$J95,B$4,B$1,,EvaluationDate)</f>
        <v>obj_0081f#0000</v>
      </c>
      <c r="C95" s="24" t="str">
        <f>_xll.qlSwapIndex(,"NoFix",$A95,SettlementDays,Currency,Calendar,$H95,$I95,$J95,C$4,C$1,,EvaluationDate)</f>
        <v>obj_0079d#0000</v>
      </c>
      <c r="D95" s="24" t="str">
        <f>_xll.qlSwapIndex(,"NoFix",$A95,SettlementDays,Currency,Calendar,$H95,$I95,$J95,D$4,D$1,,EvaluationDate)</f>
        <v>obj_00846#0000</v>
      </c>
      <c r="E95" s="24" t="str">
        <f>_xll.qlSwapIndex(,"NoFix",$A95,SettlementDays,Currency,Calendar,$H95,$I95,$J95,E$4,E$1,,EvaluationDate)</f>
        <v>obj_00723#0000</v>
      </c>
      <c r="F95" s="24" t="str">
        <f>_xll.qlSwapIndex(,"NoFix",$A95,SettlementDays,Currency,Calendar,$H95,$I95,$J95,F$4,F$1,,EvaluationDate)</f>
        <v>obj_00702#0000</v>
      </c>
      <c r="G95" s="24" t="str">
        <f>_xll.qlMakeOIS(,A95,G$4,,"0d",J95,,,EvaluationDate)</f>
        <v>obj_00689#0000</v>
      </c>
      <c r="H95" s="39" t="s">
        <v>0</v>
      </c>
      <c r="I95" s="22" t="s">
        <v>77</v>
      </c>
      <c r="J95" s="22" t="s">
        <v>494</v>
      </c>
    </row>
    <row r="96" spans="1:10" x14ac:dyDescent="0.2">
      <c r="A96" s="23" t="s">
        <v>17</v>
      </c>
      <c r="B96" s="24" t="str">
        <f>_xll.qlSwapIndex(,"NoFix",$A96,SettlementDays,Currency,Calendar,$H96,$I96,$J96,B$4,B$1,,EvaluationDate)</f>
        <v>obj_00817#0000</v>
      </c>
      <c r="C96" s="24" t="str">
        <f>_xll.qlSwapIndex(,"NoFix",$A96,SettlementDays,Currency,Calendar,$H96,$I96,$J96,C$4,C$1,,EvaluationDate)</f>
        <v>obj_0070c#0000</v>
      </c>
      <c r="D96" s="24" t="str">
        <f>_xll.qlSwapIndex(,"NoFix",$A96,SettlementDays,Currency,Calendar,$H96,$I96,$J96,D$4,D$1,,EvaluationDate)</f>
        <v>obj_007fd#0000</v>
      </c>
      <c r="E96" s="24" t="str">
        <f>_xll.qlSwapIndex(,"NoFix",$A96,SettlementDays,Currency,Calendar,$H96,$I96,$J96,E$4,E$1,,EvaluationDate)</f>
        <v>obj_007d8#0000</v>
      </c>
      <c r="F96" s="24" t="str">
        <f>_xll.qlSwapIndex(,"NoFix",$A96,SettlementDays,Currency,Calendar,$H96,$I96,$J96,F$4,F$1,,EvaluationDate)</f>
        <v>obj_007bf#0000</v>
      </c>
      <c r="G96" s="24" t="str">
        <f>_xll.qlMakeOIS(,A96,G$4,,"0d",J96,,,EvaluationDate)</f>
        <v>obj_00685#0000</v>
      </c>
      <c r="H96" s="39" t="s">
        <v>0</v>
      </c>
      <c r="I96" s="22" t="s">
        <v>77</v>
      </c>
      <c r="J96" s="22" t="s">
        <v>494</v>
      </c>
    </row>
    <row r="97" spans="1:10" x14ac:dyDescent="0.2">
      <c r="A97" s="23" t="s">
        <v>18</v>
      </c>
      <c r="B97" s="24" t="str">
        <f>_xll.qlSwapIndex(,"NoFix",$A97,SettlementDays,Currency,Calendar,$H97,$I97,$J97,B$4,B$1,,EvaluationDate)</f>
        <v>obj_00848#0000</v>
      </c>
      <c r="C97" s="24" t="str">
        <f>_xll.qlSwapIndex(,"NoFix",$A97,SettlementDays,Currency,Calendar,$H97,$I97,$J97,C$4,C$1,,EvaluationDate)</f>
        <v>obj_0079c#0000</v>
      </c>
      <c r="D97" s="24" t="str">
        <f>_xll.qlSwapIndex(,"NoFix",$A97,SettlementDays,Currency,Calendar,$H97,$I97,$J97,D$4,D$1,,EvaluationDate)</f>
        <v>obj_0081b#0000</v>
      </c>
      <c r="E97" s="24" t="str">
        <f>_xll.qlSwapIndex(,"NoFix",$A97,SettlementDays,Currency,Calendar,$H97,$I97,$J97,E$4,E$1,,EvaluationDate)</f>
        <v>obj_007c5#0000</v>
      </c>
      <c r="F97" s="24" t="str">
        <f>_xll.qlSwapIndex(,"NoFix",$A97,SettlementDays,Currency,Calendar,$H97,$I97,$J97,F$4,F$1,,EvaluationDate)</f>
        <v>obj_007ab#0000</v>
      </c>
      <c r="G97" s="24" t="str">
        <f>_xll.qlMakeOIS(,A97,G$4,,"0d",J97,,,EvaluationDate)</f>
        <v>obj_0069b#0000</v>
      </c>
      <c r="H97" s="39" t="s">
        <v>0</v>
      </c>
      <c r="I97" s="22" t="s">
        <v>77</v>
      </c>
      <c r="J97" s="22" t="s">
        <v>494</v>
      </c>
    </row>
    <row r="98" spans="1:10" x14ac:dyDescent="0.2">
      <c r="A98" s="23" t="s">
        <v>19</v>
      </c>
      <c r="B98" s="24" t="str">
        <f>_xll.qlSwapIndex(,"NoFix",$A98,SettlementDays,Currency,Calendar,$H98,$I98,$J98,B$4,B$1,,EvaluationDate)</f>
        <v>obj_0084e#0000</v>
      </c>
      <c r="C98" s="24" t="str">
        <f>_xll.qlSwapIndex(,"NoFix",$A98,SettlementDays,Currency,Calendar,$H98,$I98,$J98,C$4,C$1,,EvaluationDate)</f>
        <v>obj_00797#0000</v>
      </c>
      <c r="D98" s="24" t="str">
        <f>_xll.qlSwapIndex(,"NoFix",$A98,SettlementDays,Currency,Calendar,$H98,$I98,$J98,D$4,D$1,,EvaluationDate)</f>
        <v>obj_0082b#0000</v>
      </c>
      <c r="E98" s="24" t="str">
        <f>_xll.qlSwapIndex(,"NoFix",$A98,SettlementDays,Currency,Calendar,$H98,$I98,$J98,E$4,E$1,,EvaluationDate)</f>
        <v>obj_007b2#0000</v>
      </c>
      <c r="F98" s="24" t="str">
        <f>_xll.qlSwapIndex(,"NoFix",$A98,SettlementDays,Currency,Calendar,$H98,$I98,$J98,F$4,F$1,,EvaluationDate)</f>
        <v>obj_00776#0000</v>
      </c>
      <c r="G98" s="24" t="str">
        <f>_xll.qlMakeOIS(,A98,G$4,,"0d",J98,,,EvaluationDate)</f>
        <v>obj_006a3#0000</v>
      </c>
      <c r="H98" s="39" t="s">
        <v>0</v>
      </c>
      <c r="I98" s="22" t="s">
        <v>77</v>
      </c>
      <c r="J98" s="22" t="s">
        <v>494</v>
      </c>
    </row>
    <row r="99" spans="1:10" x14ac:dyDescent="0.2">
      <c r="A99" s="23" t="s">
        <v>20</v>
      </c>
      <c r="B99" s="24" t="str">
        <f>_xll.qlSwapIndex(,"NoFix",$A99,SettlementDays,Currency,Calendar,$H99,$I99,$J99,B$4,B$1,,EvaluationDate)</f>
        <v>obj_007ed#0000</v>
      </c>
      <c r="C99" s="24" t="str">
        <f>_xll.qlSwapIndex(,"NoFix",$A99,SettlementDays,Currency,Calendar,$H99,$I99,$J99,C$4,C$1,,EvaluationDate)</f>
        <v>obj_00772#0000</v>
      </c>
      <c r="D99" s="24" t="str">
        <f>_xll.qlSwapIndex(,"NoFix",$A99,SettlementDays,Currency,Calendar,$H99,$I99,$J99,D$4,D$1,,EvaluationDate)</f>
        <v>obj_007f0#0000</v>
      </c>
      <c r="E99" s="24" t="str">
        <f>_xll.qlSwapIndex(,"NoFix",$A99,SettlementDays,Currency,Calendar,$H99,$I99,$J99,E$4,E$1,,EvaluationDate)</f>
        <v>obj_00764#0000</v>
      </c>
      <c r="F99" s="24" t="str">
        <f>_xll.qlSwapIndex(,"NoFix",$A99,SettlementDays,Currency,Calendar,$H99,$I99,$J99,F$4,F$1,,EvaluationDate)</f>
        <v>obj_007d9#0000</v>
      </c>
      <c r="G99" s="24" t="str">
        <f>_xll.qlMakeOIS(,A99,G$4,,"0d",J99,,,EvaluationDate)</f>
        <v>obj_00684#0000</v>
      </c>
      <c r="H99" s="39" t="s">
        <v>0</v>
      </c>
      <c r="I99" s="22" t="s">
        <v>77</v>
      </c>
      <c r="J99" s="22" t="s">
        <v>494</v>
      </c>
    </row>
    <row r="100" spans="1:10" x14ac:dyDescent="0.2">
      <c r="A100" s="23" t="s">
        <v>21</v>
      </c>
      <c r="B100" s="24" t="str">
        <f>_xll.qlSwapIndex(,"NoFix",$A100,SettlementDays,Currency,Calendar,$H100,$I100,$J100,B$4,B$1,,EvaluationDate)</f>
        <v>obj_00805#0000</v>
      </c>
      <c r="C100" s="24" t="str">
        <f>_xll.qlSwapIndex(,"NoFix",$A100,SettlementDays,Currency,Calendar,$H100,$I100,$J100,C$4,C$1,,EvaluationDate)</f>
        <v>obj_00748#0000</v>
      </c>
      <c r="D100" s="24" t="str">
        <f>_xll.qlSwapIndex(,"NoFix",$A100,SettlementDays,Currency,Calendar,$H100,$I100,$J100,D$4,D$1,,EvaluationDate)</f>
        <v>obj_00850#0000</v>
      </c>
      <c r="E100" s="24" t="str">
        <f>_xll.qlSwapIndex(,"NoFix",$A100,SettlementDays,Currency,Calendar,$H100,$I100,$J100,E$4,E$1,,EvaluationDate)</f>
        <v>obj_0077b#0000</v>
      </c>
      <c r="F100" s="24" t="str">
        <f>_xll.qlSwapIndex(,"NoFix",$A100,SettlementDays,Currency,Calendar,$H100,$I100,$J100,F$4,F$1,,EvaluationDate)</f>
        <v>obj_00771#0000</v>
      </c>
      <c r="G100" s="24" t="str">
        <f>_xll.qlMakeOIS(,A100,G$4,,"0d",J100,,,EvaluationDate)</f>
        <v>obj_0069f#0000</v>
      </c>
      <c r="H100" s="39" t="s">
        <v>0</v>
      </c>
      <c r="I100" s="22" t="s">
        <v>77</v>
      </c>
      <c r="J100" s="22" t="s">
        <v>494</v>
      </c>
    </row>
    <row r="101" spans="1:10" x14ac:dyDescent="0.2">
      <c r="A101" s="23" t="s">
        <v>22</v>
      </c>
      <c r="B101" s="24" t="str">
        <f>_xll.qlSwapIndex(,"NoFix",$A101,SettlementDays,Currency,Calendar,$H101,$I101,$J101,B$4,B$1,,EvaluationDate)</f>
        <v>obj_0081a#0000</v>
      </c>
      <c r="C101" s="24" t="str">
        <f>_xll.qlSwapIndex(,"NoFix",$A101,SettlementDays,Currency,Calendar,$H101,$I101,$J101,C$4,C$1,,EvaluationDate)</f>
        <v>obj_00755#0000</v>
      </c>
      <c r="D101" s="24" t="str">
        <f>_xll.qlSwapIndex(,"NoFix",$A101,SettlementDays,Currency,Calendar,$H101,$I101,$J101,D$4,D$1,,EvaluationDate)</f>
        <v>obj_0083b#0000</v>
      </c>
      <c r="E101" s="24" t="str">
        <f>_xll.qlSwapIndex(,"NoFix",$A101,SettlementDays,Currency,Calendar,$H101,$I101,$J101,E$4,E$1,,EvaluationDate)</f>
        <v>obj_007c6#0000</v>
      </c>
      <c r="F101" s="24" t="str">
        <f>_xll.qlSwapIndex(,"NoFix",$A101,SettlementDays,Currency,Calendar,$H101,$I101,$J101,F$4,F$1,,EvaluationDate)</f>
        <v>obj_00745#0000</v>
      </c>
      <c r="G101" s="24" t="str">
        <f>_xll.qlMakeOIS(,A101,G$4,,"0d",J101,,,EvaluationDate)</f>
        <v>obj_00694#0000</v>
      </c>
      <c r="H101" s="39" t="s">
        <v>0</v>
      </c>
      <c r="I101" s="22" t="s">
        <v>77</v>
      </c>
      <c r="J101" s="22" t="s">
        <v>494</v>
      </c>
    </row>
    <row r="102" spans="1:10" x14ac:dyDescent="0.2">
      <c r="A102" s="23" t="s">
        <v>23</v>
      </c>
      <c r="B102" s="24" t="str">
        <f>_xll.qlSwapIndex(,"NoFix",$A102,SettlementDays,Currency,Calendar,$H102,$I102,$J102,B$4,B$1,,EvaluationDate)</f>
        <v>obj_00843#0000</v>
      </c>
      <c r="C102" s="24" t="str">
        <f>_xll.qlSwapIndex(,"NoFix",$A102,SettlementDays,Currency,Calendar,$H102,$I102,$J102,C$4,C$1,,EvaluationDate)</f>
        <v>obj_00761#0000</v>
      </c>
      <c r="D102" s="24" t="str">
        <f>_xll.qlSwapIndex(,"NoFix",$A102,SettlementDays,Currency,Calendar,$H102,$I102,$J102,D$4,D$1,,EvaluationDate)</f>
        <v>obj_00812#0000</v>
      </c>
      <c r="E102" s="24" t="str">
        <f>_xll.qlSwapIndex(,"NoFix",$A102,SettlementDays,Currency,Calendar,$H102,$I102,$J102,E$4,E$1,,EvaluationDate)</f>
        <v>obj_0072e#0000</v>
      </c>
      <c r="F102" s="24" t="str">
        <f>_xll.qlSwapIndex(,"NoFix",$A102,SettlementDays,Currency,Calendar,$H102,$I102,$J102,F$4,F$1,,EvaluationDate)</f>
        <v>obj_0073f#0000</v>
      </c>
      <c r="G102" s="24" t="str">
        <f>_xll.qlMakeOIS(,A102,G$4,,"0d",J102,,,EvaluationDate)</f>
        <v>obj_00697#0000</v>
      </c>
      <c r="H102" s="39" t="s">
        <v>0</v>
      </c>
      <c r="I102" s="22" t="s">
        <v>77</v>
      </c>
      <c r="J102" s="22" t="s">
        <v>494</v>
      </c>
    </row>
    <row r="103" spans="1:10" x14ac:dyDescent="0.2">
      <c r="A103" s="23" t="s">
        <v>24</v>
      </c>
      <c r="B103" s="24" t="str">
        <f>_xll.qlSwapIndex(,"NoFix",$A103,SettlementDays,Currency,Calendar,$H103,$I103,$J103,B$4,B$1,,EvaluationDate)</f>
        <v>obj_00833#0000</v>
      </c>
      <c r="C103" s="24" t="str">
        <f>_xll.qlSwapIndex(,"NoFix",$A103,SettlementDays,Currency,Calendar,$H103,$I103,$J103,C$4,C$1,,EvaluationDate)</f>
        <v>obj_00798#0000</v>
      </c>
      <c r="D103" s="24" t="str">
        <f>_xll.qlSwapIndex(,"NoFix",$A103,SettlementDays,Currency,Calendar,$H103,$I103,$J103,D$4,D$1,,EvaluationDate)</f>
        <v>obj_0082c#0000</v>
      </c>
      <c r="E103" s="24" t="str">
        <f>_xll.qlSwapIndex(,"NoFix",$A103,SettlementDays,Currency,Calendar,$H103,$I103,$J103,E$4,E$1,,EvaluationDate)</f>
        <v>obj_0078a#0000</v>
      </c>
      <c r="F103" s="24" t="str">
        <f>_xll.qlSwapIndex(,"NoFix",$A103,SettlementDays,Currency,Calendar,$H103,$I103,$J103,F$4,F$1,,EvaluationDate)</f>
        <v>obj_00746#0000</v>
      </c>
      <c r="G103" s="24" t="str">
        <f>_xll.qlMakeOIS(,A103,G$4,,"0d",J103,,,EvaluationDate)</f>
        <v>obj_006a2#0000</v>
      </c>
      <c r="H103" s="39" t="s">
        <v>0</v>
      </c>
      <c r="I103" s="22" t="s">
        <v>77</v>
      </c>
      <c r="J103" s="22" t="s">
        <v>494</v>
      </c>
    </row>
    <row r="104" spans="1:10" x14ac:dyDescent="0.2">
      <c r="A104" s="23" t="s">
        <v>25</v>
      </c>
      <c r="B104" s="24" t="str">
        <f>_xll.qlSwapIndex(,"NoFix",$A104,SettlementDays,Currency,Calendar,$H104,$I104,$J104,B$4,B$1,,EvaluationDate)</f>
        <v>obj_007f5#0000</v>
      </c>
      <c r="C104" s="24" t="str">
        <f>_xll.qlSwapIndex(,"NoFix",$A104,SettlementDays,Currency,Calendar,$H104,$I104,$J104,C$4,C$1,,EvaluationDate)</f>
        <v>obj_0077d#0000</v>
      </c>
      <c r="D104" s="24" t="str">
        <f>_xll.qlSwapIndex(,"NoFix",$A104,SettlementDays,Currency,Calendar,$H104,$I104,$J104,D$4,D$1,,EvaluationDate)</f>
        <v>obj_00844#0000</v>
      </c>
      <c r="E104" s="24" t="str">
        <f>_xll.qlSwapIndex(,"NoFix",$A104,SettlementDays,Currency,Calendar,$H104,$I104,$J104,E$4,E$1,,EvaluationDate)</f>
        <v>obj_00747#0000</v>
      </c>
      <c r="F104" s="24" t="str">
        <f>_xll.qlSwapIndex(,"NoFix",$A104,SettlementDays,Currency,Calendar,$H104,$I104,$J104,F$4,F$1,,EvaluationDate)</f>
        <v>obj_00721#0000</v>
      </c>
      <c r="G104" s="24" t="str">
        <f>_xll.qlMakeOIS(,A104,G$4,,"0d",J104,,,EvaluationDate)</f>
        <v>obj_006a4#0000</v>
      </c>
      <c r="H104" s="39" t="s">
        <v>0</v>
      </c>
      <c r="I104" s="22" t="s">
        <v>77</v>
      </c>
      <c r="J104" s="22" t="s">
        <v>494</v>
      </c>
    </row>
    <row r="105" spans="1:10" x14ac:dyDescent="0.2">
      <c r="A105" s="23" t="s">
        <v>26</v>
      </c>
      <c r="B105" s="24" t="str">
        <f>_xll.qlSwapIndex(,"NoFix",$A105,SettlementDays,Currency,Calendar,$H105,$I105,$J105,B$4,B$1,,EvaluationDate)</f>
        <v>obj_00804#0000</v>
      </c>
      <c r="C105" s="24" t="str">
        <f>_xll.qlSwapIndex(,"NoFix",$A105,SettlementDays,Currency,Calendar,$H105,$I105,$J105,C$4,C$1,,EvaluationDate)</f>
        <v>obj_007e4#0000</v>
      </c>
      <c r="D105" s="24" t="str">
        <f>_xll.qlSwapIndex(,"NoFix",$A105,SettlementDays,Currency,Calendar,$H105,$I105,$J105,D$4,D$1,,EvaluationDate)</f>
        <v>obj_00807#0000</v>
      </c>
      <c r="E105" s="24" t="str">
        <f>_xll.qlSwapIndex(,"NoFix",$A105,SettlementDays,Currency,Calendar,$H105,$I105,$J105,E$4,E$1,,EvaluationDate)</f>
        <v>obj_00770#0000</v>
      </c>
      <c r="F105" s="24" t="str">
        <f>_xll.qlSwapIndex(,"NoFix",$A105,SettlementDays,Currency,Calendar,$H105,$I105,$J105,F$4,F$1,,EvaluationDate)</f>
        <v>obj_007b7#0000</v>
      </c>
      <c r="G105" s="24" t="str">
        <f>_xll.qlMakeOIS(,A105,G$4,,"0d",J105,,,EvaluationDate)</f>
        <v>obj_0067b#0000</v>
      </c>
      <c r="H105" s="39" t="s">
        <v>0</v>
      </c>
      <c r="I105" s="22" t="s">
        <v>77</v>
      </c>
      <c r="J105" s="22" t="s">
        <v>494</v>
      </c>
    </row>
    <row r="106" spans="1:10" x14ac:dyDescent="0.2">
      <c r="A106" s="23" t="s">
        <v>27</v>
      </c>
      <c r="B106" s="24" t="str">
        <f>_xll.qlSwapIndex(,"NoFix",$A106,SettlementDays,Currency,Calendar,$H106,$I106,$J106,B$4,B$1,,EvaluationDate)</f>
        <v>obj_00840#0000</v>
      </c>
      <c r="C106" s="24" t="str">
        <f>_xll.qlSwapIndex(,"NoFix",$A106,SettlementDays,Currency,Calendar,$H106,$I106,$J106,C$4,C$1,,EvaluationDate)</f>
        <v>obj_007be#0000</v>
      </c>
      <c r="D106" s="24" t="str">
        <f>_xll.qlSwapIndex(,"NoFix",$A106,SettlementDays,Currency,Calendar,$H106,$I106,$J106,D$4,D$1,,EvaluationDate)</f>
        <v>obj_0080e#0000</v>
      </c>
      <c r="E106" s="24" t="str">
        <f>_xll.qlSwapIndex(,"NoFix",$A106,SettlementDays,Currency,Calendar,$H106,$I106,$J106,E$4,E$1,,EvaluationDate)</f>
        <v>obj_00722#0000</v>
      </c>
      <c r="F106" s="24" t="str">
        <f>_xll.qlSwapIndex(,"NoFix",$A106,SettlementDays,Currency,Calendar,$H106,$I106,$J106,F$4,F$1,,EvaluationDate)</f>
        <v>obj_007a9#0000</v>
      </c>
      <c r="G106" s="24" t="str">
        <f>_xll.qlMakeOIS(,A106,G$4,,"0d",J106,,,EvaluationDate)</f>
        <v>obj_0069e#0000</v>
      </c>
      <c r="H106" s="39" t="s">
        <v>0</v>
      </c>
      <c r="I106" s="22" t="s">
        <v>77</v>
      </c>
      <c r="J106" s="22" t="s">
        <v>494</v>
      </c>
    </row>
    <row r="107" spans="1:10" x14ac:dyDescent="0.2">
      <c r="A107" s="23" t="s">
        <v>28</v>
      </c>
      <c r="B107" s="24" t="str">
        <f>_xll.qlSwapIndex(,"NoFix",$A107,SettlementDays,Currency,Calendar,$H107,$I107,$J107,B$4,B$1,,EvaluationDate)</f>
        <v>obj_00820#0000</v>
      </c>
      <c r="C107" s="24" t="str">
        <f>_xll.qlSwapIndex(,"NoFix",$A107,SettlementDays,Currency,Calendar,$H107,$I107,$J107,C$4,C$1,,EvaluationDate)</f>
        <v>obj_007e1#0000</v>
      </c>
      <c r="D107" s="24" t="str">
        <f>_xll.qlSwapIndex(,"NoFix",$A107,SettlementDays,Currency,Calendar,$H107,$I107,$J107,D$4,D$1,,EvaluationDate)</f>
        <v>obj_0083c#0000</v>
      </c>
      <c r="E107" s="24" t="str">
        <f>_xll.qlSwapIndex(,"NoFix",$A107,SettlementDays,Currency,Calendar,$H107,$I107,$J107,E$4,E$1,,EvaluationDate)</f>
        <v>obj_00774#0000</v>
      </c>
      <c r="F107" s="24" t="str">
        <f>_xll.qlSwapIndex(,"NoFix",$A107,SettlementDays,Currency,Calendar,$H107,$I107,$J107,F$4,F$1,,EvaluationDate)</f>
        <v>obj_00785#0000</v>
      </c>
      <c r="G107" s="24" t="str">
        <f>_xll.qlMakeOIS(,A107,G$4,,"0d",J107,,,EvaluationDate)</f>
        <v>obj_006a6#0000</v>
      </c>
      <c r="H107" s="39" t="s">
        <v>0</v>
      </c>
      <c r="I107" s="22" t="s">
        <v>77</v>
      </c>
      <c r="J107" s="22" t="s">
        <v>494</v>
      </c>
    </row>
    <row r="108" spans="1:10" x14ac:dyDescent="0.2">
      <c r="A108" s="23" t="s">
        <v>29</v>
      </c>
      <c r="B108" s="24" t="str">
        <f>_xll.qlSwapIndex(,"NoFix",$A108,SettlementDays,Currency,Calendar,$H108,$I108,$J108,B$4,B$1,,EvaluationDate)</f>
        <v>obj_00851#0000</v>
      </c>
      <c r="C108" s="24" t="str">
        <f>_xll.qlSwapIndex(,"NoFix",$A108,SettlementDays,Currency,Calendar,$H108,$I108,$J108,C$4,C$1,,EvaluationDate)</f>
        <v>obj_00726#0000</v>
      </c>
      <c r="D108" s="24" t="str">
        <f>_xll.qlSwapIndex(,"NoFix",$A108,SettlementDays,Currency,Calendar,$H108,$I108,$J108,D$4,D$1,,EvaluationDate)</f>
        <v>obj_007ec#0000</v>
      </c>
      <c r="E108" s="24" t="str">
        <f>_xll.qlSwapIndex(,"NoFix",$A108,SettlementDays,Currency,Calendar,$H108,$I108,$J108,E$4,E$1,,EvaluationDate)</f>
        <v>obj_0074a#0000</v>
      </c>
      <c r="F108" s="24" t="str">
        <f>_xll.qlSwapIndex(,"NoFix",$A108,SettlementDays,Currency,Calendar,$H108,$I108,$J108,F$4,F$1,,EvaluationDate)</f>
        <v>obj_0074c#0000</v>
      </c>
      <c r="G108" s="24" t="str">
        <f>_xll.qlMakeOIS(,A108,G$4,,"0d",J108,,,EvaluationDate)</f>
        <v>obj_006af#0000</v>
      </c>
      <c r="H108" s="39" t="s">
        <v>0</v>
      </c>
      <c r="I108" s="22" t="s">
        <v>77</v>
      </c>
      <c r="J108" s="22" t="s">
        <v>494</v>
      </c>
    </row>
    <row r="109" spans="1:10" x14ac:dyDescent="0.2">
      <c r="A109" s="23" t="s">
        <v>30</v>
      </c>
      <c r="B109" s="24" t="str">
        <f>_xll.qlSwapIndex(,"NoFix",$A109,SettlementDays,Currency,Calendar,$H109,$I109,$J109,B$4,B$1,,EvaluationDate)</f>
        <v>obj_00813#0000</v>
      </c>
      <c r="C109" s="24" t="str">
        <f>_xll.qlSwapIndex(,"NoFix",$A109,SettlementDays,Currency,Calendar,$H109,$I109,$J109,C$4,C$1,,EvaluationDate)</f>
        <v>obj_00743#0000</v>
      </c>
      <c r="D109" s="24" t="str">
        <f>_xll.qlSwapIndex(,"NoFix",$A109,SettlementDays,Currency,Calendar,$H109,$I109,$J109,D$4,D$1,,EvaluationDate)</f>
        <v>obj_00824#0000</v>
      </c>
      <c r="E109" s="24" t="str">
        <f>_xll.qlSwapIndex(,"NoFix",$A109,SettlementDays,Currency,Calendar,$H109,$I109,$J109,E$4,E$1,,EvaluationDate)</f>
        <v>obj_007d1#0000</v>
      </c>
      <c r="F109" s="24" t="str">
        <f>_xll.qlSwapIndex(,"NoFix",$A109,SettlementDays,Currency,Calendar,$H109,$I109,$J109,F$4,F$1,,EvaluationDate)</f>
        <v>obj_00712#0000</v>
      </c>
      <c r="G109" s="24" t="str">
        <f>_xll.qlMakeOIS(,A109,G$4,,"0d",J109,,,EvaluationDate)</f>
        <v>obj_006a1#0000</v>
      </c>
      <c r="H109" s="39" t="s">
        <v>0</v>
      </c>
      <c r="I109" s="22" t="s">
        <v>77</v>
      </c>
      <c r="J109" s="22" t="s">
        <v>494</v>
      </c>
    </row>
    <row r="110" spans="1:10" x14ac:dyDescent="0.2">
      <c r="A110" s="23" t="s">
        <v>31</v>
      </c>
      <c r="B110" s="24" t="str">
        <f>_xll.qlSwapIndex(,"NoFix",$A110,SettlementDays,Currency,Calendar,$H110,$I110,$J110,B$4,B$1,,EvaluationDate)</f>
        <v>obj_007f4#0000</v>
      </c>
      <c r="C110" s="24" t="str">
        <f>_xll.qlSwapIndex(,"NoFix",$A110,SettlementDays,Currency,Calendar,$H110,$I110,$J110,C$4,C$1,,EvaluationDate)</f>
        <v>obj_007a6#0000</v>
      </c>
      <c r="D110" s="24" t="str">
        <f>_xll.qlSwapIndex(,"NoFix",$A110,SettlementDays,Currency,Calendar,$H110,$I110,$J110,D$4,D$1,,EvaluationDate)</f>
        <v>obj_00823#0000</v>
      </c>
      <c r="E110" s="24" t="str">
        <f>_xll.qlSwapIndex(,"NoFix",$A110,SettlementDays,Currency,Calendar,$H110,$I110,$J110,E$4,E$1,,EvaluationDate)</f>
        <v>obj_0074e#0000</v>
      </c>
      <c r="F110" s="24" t="str">
        <f>_xll.qlSwapIndex(,"NoFix",$A110,SettlementDays,Currency,Calendar,$H110,$I110,$J110,F$4,F$1,,EvaluationDate)</f>
        <v>obj_00728#0000</v>
      </c>
      <c r="G110" s="24" t="str">
        <f>_xll.qlMakeOIS(,A110,G$4,,"0d",J110,,,EvaluationDate)</f>
        <v>obj_0068e#0000</v>
      </c>
      <c r="H110" s="39" t="s">
        <v>0</v>
      </c>
      <c r="I110" s="22" t="s">
        <v>77</v>
      </c>
      <c r="J110" s="22" t="s">
        <v>494</v>
      </c>
    </row>
    <row r="111" spans="1:10" x14ac:dyDescent="0.2">
      <c r="A111" s="23" t="s">
        <v>32</v>
      </c>
      <c r="B111" s="24" t="str">
        <f>_xll.qlSwapIndex(,"NoFix",$A111,SettlementDays,Currency,Calendar,$H111,$I111,$J111,B$4,B$1,,EvaluationDate)</f>
        <v>obj_007ef#0000</v>
      </c>
      <c r="C111" s="24" t="str">
        <f>_xll.qlSwapIndex(,"NoFix",$A111,SettlementDays,Currency,Calendar,$H111,$I111,$J111,C$4,C$1,,EvaluationDate)</f>
        <v>obj_00744#0000</v>
      </c>
      <c r="D111" s="24" t="str">
        <f>_xll.qlSwapIndex(,"NoFix",$A111,SettlementDays,Currency,Calendar,$H111,$I111,$J111,D$4,D$1,,EvaluationDate)</f>
        <v>obj_00810#0000</v>
      </c>
      <c r="E111" s="24" t="str">
        <f>_xll.qlSwapIndex(,"NoFix",$A111,SettlementDays,Currency,Calendar,$H111,$I111,$J111,E$4,E$1,,EvaluationDate)</f>
        <v>obj_00777#0000</v>
      </c>
      <c r="F111" s="24" t="str">
        <f>_xll.qlSwapIndex(,"NoFix",$A111,SettlementDays,Currency,Calendar,$H111,$I111,$J111,F$4,F$1,,EvaluationDate)</f>
        <v>obj_0070b#0000</v>
      </c>
      <c r="G111" s="24" t="str">
        <f>_xll.qlMakeOIS(,A111,G$4,,"0d",J111,,,EvaluationDate)</f>
        <v>obj_00699#0000</v>
      </c>
      <c r="H111" s="39" t="s">
        <v>0</v>
      </c>
      <c r="I111" s="22" t="s">
        <v>77</v>
      </c>
      <c r="J111" s="22" t="s">
        <v>494</v>
      </c>
    </row>
    <row r="112" spans="1:10" x14ac:dyDescent="0.2">
      <c r="A112" s="23" t="s">
        <v>33</v>
      </c>
      <c r="B112" s="24" t="str">
        <f>_xll.qlSwapIndex(,"NoFix",$A112,SettlementDays,Currency,Calendar,$H112,$I112,$J112,B$4,B$1,,EvaluationDate)</f>
        <v>obj_00830#0000</v>
      </c>
      <c r="C112" s="24" t="str">
        <f>_xll.qlSwapIndex(,"NoFix",$A112,SettlementDays,Currency,Calendar,$H112,$I112,$J112,C$4,C$1,,EvaluationDate)</f>
        <v>obj_00752#0000</v>
      </c>
      <c r="D112" s="24" t="str">
        <f>_xll.qlSwapIndex(,"NoFix",$A112,SettlementDays,Currency,Calendar,$H112,$I112,$J112,D$4,D$1,,EvaluationDate)</f>
        <v>obj_0085c#0000</v>
      </c>
      <c r="E112" s="24" t="str">
        <f>_xll.qlSwapIndex(,"NoFix",$A112,SettlementDays,Currency,Calendar,$H112,$I112,$J112,E$4,E$1,,EvaluationDate)</f>
        <v>obj_0077f#0000</v>
      </c>
      <c r="F112" s="24" t="str">
        <f>_xll.qlSwapIndex(,"NoFix",$A112,SettlementDays,Currency,Calendar,$H112,$I112,$J112,F$4,F$1,,EvaluationDate)</f>
        <v>obj_007b8#0000</v>
      </c>
      <c r="G112" s="24" t="str">
        <f>_xll.qlMakeOIS(,A112,G$4,,"0d",J112,,,EvaluationDate)</f>
        <v>obj_0067c#0000</v>
      </c>
      <c r="H112" s="39" t="s">
        <v>0</v>
      </c>
      <c r="I112" s="22" t="s">
        <v>77</v>
      </c>
      <c r="J112" s="22" t="s">
        <v>494</v>
      </c>
    </row>
    <row r="113" spans="1:10" x14ac:dyDescent="0.2">
      <c r="A113" s="23" t="s">
        <v>34</v>
      </c>
      <c r="B113" s="24" t="str">
        <f>_xll.qlSwapIndex(,"NoFix",$A113,SettlementDays,Currency,Calendar,$H113,$I113,$J113,B$4,B$1,,EvaluationDate)</f>
        <v>obj_00852#0000</v>
      </c>
      <c r="C113" s="24" t="str">
        <f>_xll.qlSwapIndex(,"NoFix",$A113,SettlementDays,Currency,Calendar,$H113,$I113,$J113,C$4,C$1,,EvaluationDate)</f>
        <v>obj_0073d#0000</v>
      </c>
      <c r="D113" s="24" t="str">
        <f>_xll.qlSwapIndex(,"NoFix",$A113,SettlementDays,Currency,Calendar,$H113,$I113,$J113,D$4,D$1,,EvaluationDate)</f>
        <v>obj_0084c#0000</v>
      </c>
      <c r="E113" s="24" t="str">
        <f>_xll.qlSwapIndex(,"NoFix",$A113,SettlementDays,Currency,Calendar,$H113,$I113,$J113,E$4,E$1,,EvaluationDate)</f>
        <v>obj_00717#0000</v>
      </c>
      <c r="F113" s="24" t="str">
        <f>_xll.qlSwapIndex(,"NoFix",$A113,SettlementDays,Currency,Calendar,$H113,$I113,$J113,F$4,F$1,,EvaluationDate)</f>
        <v>obj_00765#0000</v>
      </c>
      <c r="G113" s="24" t="str">
        <f>_xll.qlMakeOIS(,A113,G$4,,"0d",J113,,,EvaluationDate)</f>
        <v>obj_006b3#0000</v>
      </c>
      <c r="H113" s="39" t="s">
        <v>0</v>
      </c>
      <c r="I113" s="22" t="s">
        <v>77</v>
      </c>
      <c r="J113" s="22" t="s">
        <v>494</v>
      </c>
    </row>
    <row r="114" spans="1:10" x14ac:dyDescent="0.2">
      <c r="A114" s="23" t="s">
        <v>35</v>
      </c>
      <c r="B114" s="24" t="str">
        <f>_xll.qlSwapIndex(,"NoFix",$A114,SettlementDays,Currency,Calendar,$H114,$I114,$J114,B$4,B$1,,EvaluationDate)</f>
        <v>obj_00863#0000</v>
      </c>
      <c r="C114" s="24" t="str">
        <f>_xll.qlSwapIndex(,"NoFix",$A114,SettlementDays,Currency,Calendar,$H114,$I114,$J114,C$4,C$1,,EvaluationDate)</f>
        <v>obj_00705#0000</v>
      </c>
      <c r="D114" s="24" t="str">
        <f>_xll.qlSwapIndex(,"NoFix",$A114,SettlementDays,Currency,Calendar,$H114,$I114,$J114,D$4,D$1,,EvaluationDate)</f>
        <v>obj_00859#0000</v>
      </c>
      <c r="E114" s="24" t="str">
        <f>_xll.qlSwapIndex(,"NoFix",$A114,SettlementDays,Currency,Calendar,$H114,$I114,$J114,E$4,E$1,,EvaluationDate)</f>
        <v>obj_007cf#0000</v>
      </c>
      <c r="F114" s="24" t="str">
        <f>_xll.qlSwapIndex(,"NoFix",$A114,SettlementDays,Currency,Calendar,$H114,$I114,$J114,F$4,F$1,,EvaluationDate)</f>
        <v>obj_00724#0000</v>
      </c>
      <c r="G114" s="24" t="str">
        <f>_xll.qlMakeOIS(,A114,G$4,,"0d",J114,,,EvaluationDate)</f>
        <v>obj_00681#0000</v>
      </c>
      <c r="H114" s="39" t="s">
        <v>0</v>
      </c>
      <c r="I114" s="22" t="s">
        <v>77</v>
      </c>
      <c r="J114" s="22" t="s">
        <v>494</v>
      </c>
    </row>
    <row r="115" spans="1:10" x14ac:dyDescent="0.2">
      <c r="A115" s="23" t="s">
        <v>36</v>
      </c>
      <c r="B115" s="24" t="str">
        <f>_xll.qlSwapIndex(,"NoFix",$A115,SettlementDays,Currency,Calendar,$H115,$I115,$J115,B$4,B$1,,EvaluationDate)</f>
        <v>obj_007f8#0000</v>
      </c>
      <c r="C115" s="24" t="str">
        <f>_xll.qlSwapIndex(,"NoFix",$A115,SettlementDays,Currency,Calendar,$H115,$I115,$J115,C$4,C$1,,EvaluationDate)</f>
        <v>obj_00735#0000</v>
      </c>
      <c r="D115" s="24" t="str">
        <f>_xll.qlSwapIndex(,"NoFix",$A115,SettlementDays,Currency,Calendar,$H115,$I115,$J115,D$4,D$1,,EvaluationDate)</f>
        <v>obj_007eb#0000</v>
      </c>
      <c r="E115" s="24" t="str">
        <f>_xll.qlSwapIndex(,"NoFix",$A115,SettlementDays,Currency,Calendar,$H115,$I115,$J115,E$4,E$1,,EvaluationDate)</f>
        <v>obj_007c7#0000</v>
      </c>
      <c r="F115" s="24" t="str">
        <f>_xll.qlSwapIndex(,"NoFix",$A115,SettlementDays,Currency,Calendar,$H115,$I115,$J115,F$4,F$1,,EvaluationDate)</f>
        <v>obj_007af#0000</v>
      </c>
      <c r="G115" s="24" t="str">
        <f>_xll.qlMakeOIS(,A115,G$4,,"0d",J115,,,EvaluationDate)</f>
        <v>obj_006b5#0000</v>
      </c>
      <c r="H115" s="39" t="s">
        <v>0</v>
      </c>
      <c r="I115" s="22" t="s">
        <v>77</v>
      </c>
      <c r="J115" s="22" t="s">
        <v>494</v>
      </c>
    </row>
    <row r="116" spans="1:10" x14ac:dyDescent="0.2">
      <c r="A116" s="23" t="s">
        <v>37</v>
      </c>
      <c r="B116" s="24" t="str">
        <f>_xll.qlSwapIndex(,"NoFix",$A116,SettlementDays,Currency,Calendar,$H116,$I116,$J116,B$4,B$1,,EvaluationDate)</f>
        <v>obj_00858#0000</v>
      </c>
      <c r="C116" s="24" t="str">
        <f>_xll.qlSwapIndex(,"NoFix",$A116,SettlementDays,Currency,Calendar,$H116,$I116,$J116,C$4,C$1,,EvaluationDate)</f>
        <v>obj_00730#0000</v>
      </c>
      <c r="D116" s="24" t="str">
        <f>_xll.qlSwapIndex(,"NoFix",$A116,SettlementDays,Currency,Calendar,$H116,$I116,$J116,D$4,D$1,,EvaluationDate)</f>
        <v>obj_00818#0000</v>
      </c>
      <c r="E116" s="24" t="str">
        <f>_xll.qlSwapIndex(,"NoFix",$A116,SettlementDays,Currency,Calendar,$H116,$I116,$J116,E$4,E$1,,EvaluationDate)</f>
        <v>obj_00780#0000</v>
      </c>
      <c r="F116" s="24" t="str">
        <f>_xll.qlSwapIndex(,"NoFix",$A116,SettlementDays,Currency,Calendar,$H116,$I116,$J116,F$4,F$1,,EvaluationDate)</f>
        <v>obj_0078f#0000</v>
      </c>
      <c r="G116" s="24" t="str">
        <f>_xll.qlMakeOIS(,A116,G$4,,"0d",J116,,,EvaluationDate)</f>
        <v>obj_006a9#0000</v>
      </c>
      <c r="H116" s="39" t="s">
        <v>0</v>
      </c>
      <c r="I116" s="22" t="s">
        <v>77</v>
      </c>
      <c r="J116" s="22" t="s">
        <v>494</v>
      </c>
    </row>
    <row r="117" spans="1:10" x14ac:dyDescent="0.2">
      <c r="A117" s="23" t="s">
        <v>38</v>
      </c>
      <c r="B117" s="24" t="str">
        <f>_xll.qlSwapIndex(,"NoFix",$A117,SettlementDays,Currency,Calendar,$H117,$I117,$J117,B$4,B$1,,EvaluationDate)</f>
        <v>obj_00835#0000</v>
      </c>
      <c r="C117" s="24" t="str">
        <f>_xll.qlSwapIndex(,"NoFix",$A117,SettlementDays,Currency,Calendar,$H117,$I117,$J117,C$4,C$1,,EvaluationDate)</f>
        <v>obj_00731#0000</v>
      </c>
      <c r="D117" s="24" t="str">
        <f>_xll.qlSwapIndex(,"NoFix",$A117,SettlementDays,Currency,Calendar,$H117,$I117,$J117,D$4,D$1,,EvaluationDate)</f>
        <v>obj_007fc#0000</v>
      </c>
      <c r="E117" s="24" t="str">
        <f>_xll.qlSwapIndex(,"NoFix",$A117,SettlementDays,Currency,Calendar,$H117,$I117,$J117,E$4,E$1,,EvaluationDate)</f>
        <v>obj_00773#0000</v>
      </c>
      <c r="F117" s="24" t="str">
        <f>_xll.qlSwapIndex(,"NoFix",$A117,SettlementDays,Currency,Calendar,$H117,$I117,$J117,F$4,F$1,,EvaluationDate)</f>
        <v>obj_007c9#0000</v>
      </c>
      <c r="G117" s="24" t="str">
        <f>_xll.qlMakeOIS(,A117,G$4,,"0d",J117,,,EvaluationDate)</f>
        <v>obj_006a7#0000</v>
      </c>
      <c r="H117" s="39" t="s">
        <v>0</v>
      </c>
      <c r="I117" s="22" t="s">
        <v>77</v>
      </c>
      <c r="J117" s="22" t="s">
        <v>494</v>
      </c>
    </row>
    <row r="118" spans="1:10" x14ac:dyDescent="0.2">
      <c r="A118" s="23" t="s">
        <v>39</v>
      </c>
      <c r="B118" s="24" t="str">
        <f>_xll.qlSwapIndex(,"NoFix",$A118,SettlementDays,Currency,Calendar,$H118,$I118,$J118,B$4,B$1,,EvaluationDate)</f>
        <v>obj_00854#0000</v>
      </c>
      <c r="C118" s="24" t="str">
        <f>_xll.qlSwapIndex(,"NoFix",$A118,SettlementDays,Currency,Calendar,$H118,$I118,$J118,C$4,C$1,,EvaluationDate)</f>
        <v>obj_0072f#0000</v>
      </c>
      <c r="D118" s="24" t="str">
        <f>_xll.qlSwapIndex(,"NoFix",$A118,SettlementDays,Currency,Calendar,$H118,$I118,$J118,D$4,D$1,,EvaluationDate)</f>
        <v>obj_0083e#0000</v>
      </c>
      <c r="E118" s="24" t="str">
        <f>_xll.qlSwapIndex(,"NoFix",$A118,SettlementDays,Currency,Calendar,$H118,$I118,$J118,E$4,E$1,,EvaluationDate)</f>
        <v>obj_007b0#0000</v>
      </c>
      <c r="F118" s="24" t="str">
        <f>_xll.qlSwapIndex(,"NoFix",$A118,SettlementDays,Currency,Calendar,$H118,$I118,$J118,F$4,F$1,,EvaluationDate)</f>
        <v>obj_007b3#0000</v>
      </c>
      <c r="G118" s="24" t="str">
        <f>_xll.qlMakeOIS(,A118,G$4,,"0d",J118,,,EvaluationDate)</f>
        <v>obj_00682#0000</v>
      </c>
      <c r="H118" s="39" t="s">
        <v>0</v>
      </c>
      <c r="I118" s="22" t="s">
        <v>77</v>
      </c>
      <c r="J118" s="22" t="s">
        <v>494</v>
      </c>
    </row>
    <row r="119" spans="1:10" x14ac:dyDescent="0.2">
      <c r="A119" s="23" t="s">
        <v>40</v>
      </c>
      <c r="B119" s="24" t="str">
        <f>_xll.qlSwapIndex(,"NoFix",$A119,SettlementDays,Currency,Calendar,$H119,$I119,$J119,B$4,B$1,,EvaluationDate)</f>
        <v>obj_00845#0000</v>
      </c>
      <c r="C119" s="24" t="str">
        <f>_xll.qlSwapIndex(,"NoFix",$A119,SettlementDays,Currency,Calendar,$H119,$I119,$J119,C$4,C$1,,EvaluationDate)</f>
        <v>obj_00767#0000</v>
      </c>
      <c r="D119" s="24" t="str">
        <f>_xll.qlSwapIndex(,"NoFix",$A119,SettlementDays,Currency,Calendar,$H119,$I119,$J119,D$4,D$1,,EvaluationDate)</f>
        <v>obj_00849#0000</v>
      </c>
      <c r="E119" s="24" t="str">
        <f>_xll.qlSwapIndex(,"NoFix",$A119,SettlementDays,Currency,Calendar,$H119,$I119,$J119,E$4,E$1,,EvaluationDate)</f>
        <v>obj_00795#0000</v>
      </c>
      <c r="F119" s="24" t="str">
        <f>_xll.qlSwapIndex(,"NoFix",$A119,SettlementDays,Currency,Calendar,$H119,$I119,$J119,F$4,F$1,,EvaluationDate)</f>
        <v>obj_00751#0000</v>
      </c>
      <c r="G119" s="24" t="str">
        <f>_xll.qlMakeOIS(,A119,G$4,,"0d",J119,,,EvaluationDate)</f>
        <v>obj_006b7#0000</v>
      </c>
      <c r="H119" s="39" t="s">
        <v>0</v>
      </c>
      <c r="I119" s="22" t="s">
        <v>77</v>
      </c>
      <c r="J119" s="22" t="s">
        <v>494</v>
      </c>
    </row>
    <row r="120" spans="1:10" x14ac:dyDescent="0.2">
      <c r="A120" s="23" t="s">
        <v>41</v>
      </c>
      <c r="B120" s="24" t="str">
        <f>_xll.qlSwapIndex(,"NoFix",$A120,SettlementDays,Currency,Calendar,$H120,$I120,$J120,B$4,B$1,,EvaluationDate)</f>
        <v>obj_00847#0000</v>
      </c>
      <c r="C120" s="24" t="str">
        <f>_xll.qlSwapIndex(,"NoFix",$A120,SettlementDays,Currency,Calendar,$H120,$I120,$J120,C$4,C$1,,EvaluationDate)</f>
        <v>obj_0079b#0000</v>
      </c>
      <c r="D120" s="24" t="str">
        <f>_xll.qlSwapIndex(,"NoFix",$A120,SettlementDays,Currency,Calendar,$H120,$I120,$J120,D$4,D$1,,EvaluationDate)</f>
        <v>obj_00809#0000</v>
      </c>
      <c r="E120" s="24" t="str">
        <f>_xll.qlSwapIndex(,"NoFix",$A120,SettlementDays,Currency,Calendar,$H120,$I120,$J120,E$4,E$1,,EvaluationDate)</f>
        <v>obj_00753#0000</v>
      </c>
      <c r="F120" s="24" t="str">
        <f>_xll.qlSwapIndex(,"NoFix",$A120,SettlementDays,Currency,Calendar,$H120,$I120,$J120,F$4,F$1,,EvaluationDate)</f>
        <v>obj_0073a#0000</v>
      </c>
      <c r="G120" s="24" t="str">
        <f>_xll.qlMakeOIS(,A120,G$4,,"0d",J120,,,EvaluationDate)</f>
        <v>obj_00687#0000</v>
      </c>
      <c r="H120" s="39" t="s">
        <v>0</v>
      </c>
      <c r="I120" s="22" t="s">
        <v>77</v>
      </c>
      <c r="J120" s="22" t="s">
        <v>494</v>
      </c>
    </row>
    <row r="121" spans="1:10" x14ac:dyDescent="0.2">
      <c r="A121" s="23" t="s">
        <v>42</v>
      </c>
      <c r="B121" s="24" t="str">
        <f>_xll.qlSwapIndex(,"NoFix",$A121,SettlementDays,Currency,Calendar,$H121,$I121,$J121,B$4,B$1,,EvaluationDate)</f>
        <v>obj_007f3#0000</v>
      </c>
      <c r="C121" s="24" t="str">
        <f>_xll.qlSwapIndex(,"NoFix",$A121,SettlementDays,Currency,Calendar,$H121,$I121,$J121,C$4,C$1,,EvaluationDate)</f>
        <v>obj_0072d#0000</v>
      </c>
      <c r="D121" s="24" t="str">
        <f>_xll.qlSwapIndex(,"NoFix",$A121,SettlementDays,Currency,Calendar,$H121,$I121,$J121,D$4,D$1,,EvaluationDate)</f>
        <v>obj_00869#0000</v>
      </c>
      <c r="E121" s="24" t="str">
        <f>_xll.qlSwapIndex(,"NoFix",$A121,SettlementDays,Currency,Calendar,$H121,$I121,$J121,E$4,E$1,,EvaluationDate)</f>
        <v>obj_00750#0000</v>
      </c>
      <c r="F121" s="24" t="str">
        <f>_xll.qlSwapIndex(,"NoFix",$A121,SettlementDays,Currency,Calendar,$H121,$I121,$J121,F$4,F$1,,EvaluationDate)</f>
        <v>obj_0076d#0000</v>
      </c>
      <c r="G121" s="24" t="str">
        <f>_xll.qlMakeOIS(,A121,G$4,,"0d",J121,,,EvaluationDate)</f>
        <v>obj_00680#0000</v>
      </c>
      <c r="H121" s="39" t="s">
        <v>0</v>
      </c>
      <c r="I121" s="22" t="s">
        <v>77</v>
      </c>
      <c r="J121" s="22" t="s">
        <v>494</v>
      </c>
    </row>
    <row r="122" spans="1:10" x14ac:dyDescent="0.2">
      <c r="A122" s="23" t="s">
        <v>43</v>
      </c>
      <c r="B122" s="24" t="str">
        <f>_xll.qlSwapIndex(,"NoFix",$A122,SettlementDays,Currency,Calendar,$H122,$I122,$J122,B$4,B$1,,EvaluationDate)</f>
        <v>obj_007fb#0000</v>
      </c>
      <c r="C122" s="24" t="str">
        <f>_xll.qlSwapIndex(,"NoFix",$A122,SettlementDays,Currency,Calendar,$H122,$I122,$J122,C$4,C$1,,EvaluationDate)</f>
        <v>obj_00789#0000</v>
      </c>
      <c r="D122" s="24" t="str">
        <f>_xll.qlSwapIndex(,"NoFix",$A122,SettlementDays,Currency,Calendar,$H122,$I122,$J122,D$4,D$1,,EvaluationDate)</f>
        <v>obj_00853#0000</v>
      </c>
      <c r="E122" s="24" t="str">
        <f>_xll.qlSwapIndex(,"NoFix",$A122,SettlementDays,Currency,Calendar,$H122,$I122,$J122,E$4,E$1,,EvaluationDate)</f>
        <v>obj_0077e#0000</v>
      </c>
      <c r="F122" s="24" t="str">
        <f>_xll.qlSwapIndex(,"NoFix",$A122,SettlementDays,Currency,Calendar,$H122,$I122,$J122,F$4,F$1,,EvaluationDate)</f>
        <v>obj_00762#0000</v>
      </c>
      <c r="G122" s="24" t="str">
        <f>_xll.qlMakeOIS(,A122,G$4,,"0d",J122,,,EvaluationDate)</f>
        <v>obj_00692#0000</v>
      </c>
      <c r="H122" s="39" t="s">
        <v>0</v>
      </c>
      <c r="I122" s="22" t="s">
        <v>77</v>
      </c>
      <c r="J122" s="22" t="s">
        <v>494</v>
      </c>
    </row>
    <row r="123" spans="1:10" x14ac:dyDescent="0.2">
      <c r="A123" s="23" t="s">
        <v>44</v>
      </c>
      <c r="B123" s="24" t="str">
        <f>_xll.qlSwapIndex(,"NoFix",$A123,SettlementDays,Currency,Calendar,$H123,$I123,$J123,B$4,B$1,,EvaluationDate)</f>
        <v>obj_007fa#0000</v>
      </c>
      <c r="C123" s="24" t="str">
        <f>_xll.qlSwapIndex(,"NoFix",$A123,SettlementDays,Currency,Calendar,$H123,$I123,$J123,C$4,C$1,,EvaluationDate)</f>
        <v>obj_0079f#0000</v>
      </c>
      <c r="D123" s="24" t="str">
        <f>_xll.qlSwapIndex(,"NoFix",$A123,SettlementDays,Currency,Calendar,$H123,$I123,$J123,D$4,D$1,,EvaluationDate)</f>
        <v>obj_0083a#0000</v>
      </c>
      <c r="E123" s="24" t="str">
        <f>_xll.qlSwapIndex(,"NoFix",$A123,SettlementDays,Currency,Calendar,$H123,$I123,$J123,E$4,E$1,,EvaluationDate)</f>
        <v>obj_0078e#0000</v>
      </c>
      <c r="F123" s="24" t="str">
        <f>_xll.qlSwapIndex(,"NoFix",$A123,SettlementDays,Currency,Calendar,$H123,$I123,$J123,F$4,F$1,,EvaluationDate)</f>
        <v>obj_0078d#0000</v>
      </c>
      <c r="G123" s="24" t="str">
        <f>_xll.qlMakeOIS(,A123,G$4,,"0d",J123,,,EvaluationDate)</f>
        <v>obj_006b4#0000</v>
      </c>
      <c r="H123" s="39" t="s">
        <v>0</v>
      </c>
      <c r="I123" s="22" t="s">
        <v>77</v>
      </c>
      <c r="J123" s="22" t="s">
        <v>494</v>
      </c>
    </row>
    <row r="124" spans="1:10" x14ac:dyDescent="0.2">
      <c r="A124" s="23" t="s">
        <v>45</v>
      </c>
      <c r="B124" s="24" t="str">
        <f>_xll.qlSwapIndex(,"NoFix",$A124,SettlementDays,Currency,Calendar,$H124,$I124,$J124,B$4,B$1,,EvaluationDate)</f>
        <v>obj_007f7#0000</v>
      </c>
      <c r="C124" s="24" t="str">
        <f>_xll.qlSwapIndex(,"NoFix",$A124,SettlementDays,Currency,Calendar,$H124,$I124,$J124,C$4,C$1,,EvaluationDate)</f>
        <v>obj_00786#0000</v>
      </c>
      <c r="D124" s="24" t="str">
        <f>_xll.qlSwapIndex(,"NoFix",$A124,SettlementDays,Currency,Calendar,$H124,$I124,$J124,D$4,D$1,,EvaluationDate)</f>
        <v>obj_0084f#0000</v>
      </c>
      <c r="E124" s="24" t="str">
        <f>_xll.qlSwapIndex(,"NoFix",$A124,SettlementDays,Currency,Calendar,$H124,$I124,$J124,E$4,E$1,,EvaluationDate)</f>
        <v>obj_007d3#0000</v>
      </c>
      <c r="F124" s="24" t="str">
        <f>_xll.qlSwapIndex(,"NoFix",$A124,SettlementDays,Currency,Calendar,$H124,$I124,$J124,F$4,F$1,,EvaluationDate)</f>
        <v>obj_0070e#0000</v>
      </c>
      <c r="G124" s="24" t="str">
        <f>_xll.qlMakeOIS(,A124,G$4,,"0d",J124,,,EvaluationDate)</f>
        <v>obj_0067d#0000</v>
      </c>
      <c r="H124" s="39" t="s">
        <v>0</v>
      </c>
      <c r="I124" s="22" t="s">
        <v>77</v>
      </c>
      <c r="J124" s="22" t="s">
        <v>494</v>
      </c>
    </row>
    <row r="125" spans="1:10" x14ac:dyDescent="0.2">
      <c r="A125" s="23" t="s">
        <v>46</v>
      </c>
      <c r="B125" s="24" t="str">
        <f>_xll.qlSwapIndex(,"NoFix",$A125,SettlementDays,Currency,Calendar,$H125,$I125,$J125,B$4,B$1,,EvaluationDate)</f>
        <v>obj_00811#0000</v>
      </c>
      <c r="C125" s="24" t="str">
        <f>_xll.qlSwapIndex(,"NoFix",$A125,SettlementDays,Currency,Calendar,$H125,$I125,$J125,C$4,C$1,,EvaluationDate)</f>
        <v>obj_0076c#0000</v>
      </c>
      <c r="D125" s="24" t="str">
        <f>_xll.qlSwapIndex(,"NoFix",$A125,SettlementDays,Currency,Calendar,$H125,$I125,$J125,D$4,D$1,,EvaluationDate)</f>
        <v>obj_00837#0000</v>
      </c>
      <c r="E125" s="24" t="str">
        <f>_xll.qlSwapIndex(,"NoFix",$A125,SettlementDays,Currency,Calendar,$H125,$I125,$J125,E$4,E$1,,EvaluationDate)</f>
        <v>obj_007b4#0000</v>
      </c>
      <c r="F125" s="24" t="str">
        <f>_xll.qlSwapIndex(,"NoFix",$A125,SettlementDays,Currency,Calendar,$H125,$I125,$J125,F$4,F$1,,EvaluationDate)</f>
        <v>obj_007c3#0000</v>
      </c>
      <c r="G125" s="24" t="str">
        <f>_xll.qlMakeOIS(,A125,G$4,,"0d",J125,,,EvaluationDate)</f>
        <v>obj_0068c#0000</v>
      </c>
      <c r="H125" s="39" t="s">
        <v>0</v>
      </c>
      <c r="I125" s="22" t="s">
        <v>77</v>
      </c>
      <c r="J125" s="22" t="s">
        <v>494</v>
      </c>
    </row>
    <row r="126" spans="1:10" x14ac:dyDescent="0.2">
      <c r="A126" s="23" t="s">
        <v>47</v>
      </c>
      <c r="B126" s="24" t="str">
        <f>_xll.qlSwapIndex(,"NoFix",$A126,SettlementDays,Currency,Calendar,$H126,$I126,$J126,B$4,B$1,,EvaluationDate)</f>
        <v>obj_00828#0000</v>
      </c>
      <c r="C126" s="24" t="str">
        <f>_xll.qlSwapIndex(,"NoFix",$A126,SettlementDays,Currency,Calendar,$H126,$I126,$J126,C$4,C$1,,EvaluationDate)</f>
        <v>obj_0075b#0000</v>
      </c>
      <c r="D126" s="24" t="str">
        <f>_xll.qlSwapIndex(,"NoFix",$A126,SettlementDays,Currency,Calendar,$H126,$I126,$J126,D$4,D$1,,EvaluationDate)</f>
        <v>obj_00842#0000</v>
      </c>
      <c r="E126" s="24" t="str">
        <f>_xll.qlSwapIndex(,"NoFix",$A126,SettlementDays,Currency,Calendar,$H126,$I126,$J126,E$4,E$1,,EvaluationDate)</f>
        <v>obj_007d4#0000</v>
      </c>
      <c r="F126" s="24" t="str">
        <f>_xll.qlSwapIndex(,"NoFix",$A126,SettlementDays,Currency,Calendar,$H126,$I126,$J126,F$4,F$1,,EvaluationDate)</f>
        <v>obj_0072c#0000</v>
      </c>
      <c r="G126" s="24" t="str">
        <f>_xll.qlMakeOIS(,A126,G$4,,"0d",J126,,,EvaluationDate)</f>
        <v>obj_006a8#0000</v>
      </c>
      <c r="H126" s="39" t="s">
        <v>0</v>
      </c>
      <c r="I126" s="22" t="s">
        <v>77</v>
      </c>
      <c r="J126" s="22" t="s">
        <v>494</v>
      </c>
    </row>
    <row r="127" spans="1:10" x14ac:dyDescent="0.2">
      <c r="A127" s="23" t="s">
        <v>48</v>
      </c>
      <c r="B127" s="24" t="str">
        <f>_xll.qlSwapIndex(,"NoFix",$A127,SettlementDays,Currency,Calendar,$H127,$I127,$J127,B$4,B$1,,EvaluationDate)</f>
        <v>obj_00838#0000</v>
      </c>
      <c r="C127" s="24" t="str">
        <f>_xll.qlSwapIndex(,"NoFix",$A127,SettlementDays,Currency,Calendar,$H127,$I127,$J127,C$4,C$1,,EvaluationDate)</f>
        <v>obj_007cd#0000</v>
      </c>
      <c r="D127" s="24" t="str">
        <f>_xll.qlSwapIndex(,"NoFix",$A127,SettlementDays,Currency,Calendar,$H127,$I127,$J127,D$4,D$1,,EvaluationDate)</f>
        <v>obj_0082e#0000</v>
      </c>
      <c r="E127" s="24" t="str">
        <f>_xll.qlSwapIndex(,"NoFix",$A127,SettlementDays,Currency,Calendar,$H127,$I127,$J127,E$4,E$1,,EvaluationDate)</f>
        <v>obj_0072b#0000</v>
      </c>
      <c r="F127" s="24" t="str">
        <f>_xll.qlSwapIndex(,"NoFix",$A127,SettlementDays,Currency,Calendar,$H127,$I127,$J127,F$4,F$1,,EvaluationDate)</f>
        <v>obj_007a8#0000</v>
      </c>
      <c r="G127" s="24" t="str">
        <f>_xll.qlMakeOIS(,A127,G$4,,"0d",J127,,,EvaluationDate)</f>
        <v>obj_006b1#0000</v>
      </c>
      <c r="H127" s="39" t="s">
        <v>0</v>
      </c>
      <c r="I127" s="22" t="s">
        <v>77</v>
      </c>
      <c r="J127" s="22" t="s">
        <v>494</v>
      </c>
    </row>
    <row r="128" spans="1:10" x14ac:dyDescent="0.2">
      <c r="A128" s="23" t="s">
        <v>49</v>
      </c>
      <c r="B128" s="24" t="str">
        <f>_xll.qlSwapIndex(,"NoFix",$A128,SettlementDays,Currency,Calendar,$H128,$I128,$J128,B$4,B$1,,EvaluationDate)</f>
        <v>obj_0080b#0000</v>
      </c>
      <c r="C128" s="24" t="str">
        <f>_xll.qlSwapIndex(,"NoFix",$A128,SettlementDays,Currency,Calendar,$H128,$I128,$J128,C$4,C$1,,EvaluationDate)</f>
        <v>obj_0074f#0000</v>
      </c>
      <c r="D128" s="24" t="str">
        <f>_xll.qlSwapIndex(,"NoFix",$A128,SettlementDays,Currency,Calendar,$H128,$I128,$J128,D$4,D$1,,EvaluationDate)</f>
        <v>obj_0083d#0000</v>
      </c>
      <c r="E128" s="24" t="str">
        <f>_xll.qlSwapIndex(,"NoFix",$A128,SettlementDays,Currency,Calendar,$H128,$I128,$J128,E$4,E$1,,EvaluationDate)</f>
        <v>obj_007b5#0000</v>
      </c>
      <c r="F128" s="24" t="str">
        <f>_xll.qlSwapIndex(,"NoFix",$A128,SettlementDays,Currency,Calendar,$H128,$I128,$J128,F$4,F$1,,EvaluationDate)</f>
        <v>obj_007c1#0000</v>
      </c>
      <c r="G128" s="24" t="str">
        <f>_xll.qlMakeOIS(,A128,G$4,,"0d",J128,,,EvaluationDate)</f>
        <v>obj_00690#0000</v>
      </c>
      <c r="H128" s="39" t="s">
        <v>0</v>
      </c>
      <c r="I128" s="22" t="s">
        <v>77</v>
      </c>
      <c r="J128" s="22" t="s">
        <v>494</v>
      </c>
    </row>
    <row r="129" spans="1:10" x14ac:dyDescent="0.2">
      <c r="A129" s="23" t="s">
        <v>50</v>
      </c>
      <c r="B129" s="24" t="str">
        <f>_xll.qlSwapIndex(,"NoFix",$A129,SettlementDays,Currency,Calendar,$H129,$I129,$J129,B$4,B$1,,EvaluationDate)</f>
        <v>obj_007f6#0000</v>
      </c>
      <c r="C129" s="24" t="str">
        <f>_xll.qlSwapIndex(,"NoFix",$A129,SettlementDays,Currency,Calendar,$H129,$I129,$J129,C$4,C$1,,EvaluationDate)</f>
        <v>obj_0073e#0000</v>
      </c>
      <c r="D129" s="24" t="str">
        <f>_xll.qlSwapIndex(,"NoFix",$A129,SettlementDays,Currency,Calendar,$H129,$I129,$J129,D$4,D$1,,EvaluationDate)</f>
        <v>obj_00834#0000</v>
      </c>
      <c r="E129" s="24" t="str">
        <f>_xll.qlSwapIndex(,"NoFix",$A129,SettlementDays,Currency,Calendar,$H129,$I129,$J129,E$4,E$1,,EvaluationDate)</f>
        <v>obj_007ce#0000</v>
      </c>
      <c r="F129" s="24" t="str">
        <f>_xll.qlSwapIndex(,"NoFix",$A129,SettlementDays,Currency,Calendar,$H129,$I129,$J129,F$4,F$1,,EvaluationDate)</f>
        <v>obj_007c2#0000</v>
      </c>
      <c r="G129" s="24" t="str">
        <f>_xll.qlMakeOIS(,A129,G$4,,"0d",J129,,,EvaluationDate)</f>
        <v>obj_00696#0000</v>
      </c>
      <c r="H129" s="39" t="s">
        <v>0</v>
      </c>
      <c r="I129" s="22" t="s">
        <v>77</v>
      </c>
      <c r="J129" s="22" t="s">
        <v>494</v>
      </c>
    </row>
    <row r="130" spans="1:10" x14ac:dyDescent="0.2">
      <c r="A130" s="23" t="s">
        <v>51</v>
      </c>
      <c r="B130" s="24" t="str">
        <f>_xll.qlSwapIndex(,"NoFix",$A130,SettlementDays,Currency,Calendar,$H130,$I130,$J130,B$4,B$1,,EvaluationDate)</f>
        <v>obj_0082f#0000</v>
      </c>
      <c r="C130" s="24" t="str">
        <f>_xll.qlSwapIndex(,"NoFix",$A130,SettlementDays,Currency,Calendar,$H130,$I130,$J130,C$4,C$1,,EvaluationDate)</f>
        <v>obj_00781#0000</v>
      </c>
      <c r="D130" s="24" t="str">
        <f>_xll.qlSwapIndex(,"NoFix",$A130,SettlementDays,Currency,Calendar,$H130,$I130,$J130,D$4,D$1,,EvaluationDate)</f>
        <v>obj_00864#0000</v>
      </c>
      <c r="E130" s="24" t="str">
        <f>_xll.qlSwapIndex(,"NoFix",$A130,SettlementDays,Currency,Calendar,$H130,$I130,$J130,E$4,E$1,,EvaluationDate)</f>
        <v>obj_0074d#0000</v>
      </c>
      <c r="F130" s="24" t="str">
        <f>_xll.qlSwapIndex(,"NoFix",$A130,SettlementDays,Currency,Calendar,$H130,$I130,$J130,F$4,F$1,,EvaluationDate)</f>
        <v>obj_00778#0000</v>
      </c>
      <c r="G130" s="24" t="str">
        <f>_xll.qlMakeOIS(,A130,G$4,,"0d",J130,,,EvaluationDate)</f>
        <v>obj_006b6#0000</v>
      </c>
      <c r="H130" s="39" t="s">
        <v>0</v>
      </c>
      <c r="I130" s="22" t="s">
        <v>77</v>
      </c>
      <c r="J130" s="22" t="s">
        <v>494</v>
      </c>
    </row>
    <row r="131" spans="1:10" x14ac:dyDescent="0.2">
      <c r="A131" s="23" t="s">
        <v>52</v>
      </c>
      <c r="B131" s="24" t="str">
        <f>_xll.qlSwapIndex(,"NoFix",$A131,SettlementDays,Currency,Calendar,$H131,$I131,$J131,B$4,B$1,,EvaluationDate)</f>
        <v>obj_0081d#0000</v>
      </c>
      <c r="C131" s="24" t="str">
        <f>_xll.qlSwapIndex(,"NoFix",$A131,SettlementDays,Currency,Calendar,$H131,$I131,$J131,C$4,C$1,,EvaluationDate)</f>
        <v>obj_0076b#0000</v>
      </c>
      <c r="D131" s="24" t="str">
        <f>_xll.qlSwapIndex(,"NoFix",$A131,SettlementDays,Currency,Calendar,$H131,$I131,$J131,D$4,D$1,,EvaluationDate)</f>
        <v>obj_00825#0000</v>
      </c>
      <c r="E131" s="24" t="str">
        <f>_xll.qlSwapIndex(,"NoFix",$A131,SettlementDays,Currency,Calendar,$H131,$I131,$J131,E$4,E$1,,EvaluationDate)</f>
        <v>obj_0077c#0000</v>
      </c>
      <c r="F131" s="24" t="str">
        <f>_xll.qlSwapIndex(,"NoFix",$A131,SettlementDays,Currency,Calendar,$H131,$I131,$J131,F$4,F$1,,EvaluationDate)</f>
        <v>obj_007cc#0000</v>
      </c>
      <c r="G131" s="24" t="str">
        <f>_xll.qlMakeOIS(,A131,G$4,,"0d",J131,,,EvaluationDate)</f>
        <v>obj_006b9#0000</v>
      </c>
      <c r="H131" s="39" t="s">
        <v>0</v>
      </c>
      <c r="I131" s="22" t="s">
        <v>77</v>
      </c>
      <c r="J131" s="22" t="s">
        <v>494</v>
      </c>
    </row>
    <row r="132" spans="1:10" x14ac:dyDescent="0.2">
      <c r="A132" s="23" t="s">
        <v>53</v>
      </c>
      <c r="B132" s="24" t="str">
        <f>_xll.qlSwapIndex(,"NoFix",$A132,SettlementDays,Currency,Calendar,$H132,$I132,$J132,B$4,B$1,,EvaluationDate)</f>
        <v>obj_00806#0000</v>
      </c>
      <c r="C132" s="24" t="str">
        <f>_xll.qlSwapIndex(,"NoFix",$A132,SettlementDays,Currency,Calendar,$H132,$I132,$J132,C$4,C$1,,EvaluationDate)</f>
        <v>obj_00737#0000</v>
      </c>
      <c r="D132" s="24" t="str">
        <f>_xll.qlSwapIndex(,"NoFix",$A132,SettlementDays,Currency,Calendar,$H132,$I132,$J132,D$4,D$1,,EvaluationDate)</f>
        <v>obj_00826#0000</v>
      </c>
      <c r="E132" s="24" t="str">
        <f>_xll.qlSwapIndex(,"NoFix",$A132,SettlementDays,Currency,Calendar,$H132,$I132,$J132,E$4,E$1,,EvaluationDate)</f>
        <v>obj_00725#0000</v>
      </c>
      <c r="F132" s="24" t="str">
        <f>_xll.qlSwapIndex(,"NoFix",$A132,SettlementDays,Currency,Calendar,$H132,$I132,$J132,F$4,F$1,,EvaluationDate)</f>
        <v>obj_00701#0000</v>
      </c>
      <c r="G132" s="24" t="str">
        <f>_xll.qlMakeOIS(,A132,G$4,,"0d",J132,,,EvaluationDate)</f>
        <v>obj_0068b#0000</v>
      </c>
      <c r="H132" s="39" t="s">
        <v>0</v>
      </c>
      <c r="I132" s="22" t="s">
        <v>77</v>
      </c>
      <c r="J132" s="22" t="s">
        <v>494</v>
      </c>
    </row>
    <row r="133" spans="1:10" x14ac:dyDescent="0.2">
      <c r="A133" s="23" t="s">
        <v>54</v>
      </c>
      <c r="B133" s="24" t="str">
        <f>_xll.qlSwapIndex(,"NoFix",$A133,SettlementDays,Currency,Calendar,$H133,$I133,$J133,B$4,B$1,,EvaluationDate)</f>
        <v>obj_0085d#0000</v>
      </c>
      <c r="C133" s="24" t="str">
        <f>_xll.qlSwapIndex(,"NoFix",$A133,SettlementDays,Currency,Calendar,$H133,$I133,$J133,C$4,C$1,,EvaluationDate)</f>
        <v>obj_00784#0000</v>
      </c>
      <c r="D133" s="24" t="str">
        <f>_xll.qlSwapIndex(,"NoFix",$A133,SettlementDays,Currency,Calendar,$H133,$I133,$J133,D$4,D$1,,EvaluationDate)</f>
        <v>obj_0085b#0000</v>
      </c>
      <c r="E133" s="24" t="str">
        <f>_xll.qlSwapIndex(,"NoFix",$A133,SettlementDays,Currency,Calendar,$H133,$I133,$J133,E$4,E$1,,EvaluationDate)</f>
        <v>obj_00760#0000</v>
      </c>
      <c r="F133" s="24" t="str">
        <f>_xll.qlSwapIndex(,"NoFix",$A133,SettlementDays,Currency,Calendar,$H133,$I133,$J133,F$4,F$1,,EvaluationDate)</f>
        <v>obj_007a0#0000</v>
      </c>
      <c r="G133" s="24" t="str">
        <f>_xll.qlMakeOIS(,A133,G$4,,"0d",J133,,,EvaluationDate)</f>
        <v>obj_006ad#0000</v>
      </c>
      <c r="H133" s="39" t="s">
        <v>0</v>
      </c>
      <c r="I133" s="22" t="s">
        <v>77</v>
      </c>
      <c r="J133" s="22" t="s">
        <v>494</v>
      </c>
    </row>
    <row r="134" spans="1:10" x14ac:dyDescent="0.2">
      <c r="A134" s="23" t="s">
        <v>55</v>
      </c>
      <c r="B134" s="24" t="str">
        <f>_xll.qlSwapIndex(,"NoFix",$A134,SettlementDays,Currency,Calendar,$H134,$I134,$J134,B$4,B$1,,EvaluationDate)</f>
        <v>obj_00862#0000</v>
      </c>
      <c r="C134" s="24" t="str">
        <f>_xll.qlSwapIndex(,"NoFix",$A134,SettlementDays,Currency,Calendar,$H134,$I134,$J134,C$4,C$1,,EvaluationDate)</f>
        <v>obj_00792#0000</v>
      </c>
      <c r="D134" s="24" t="str">
        <f>_xll.qlSwapIndex(,"NoFix",$A134,SettlementDays,Currency,Calendar,$H134,$I134,$J134,D$4,D$1,,EvaluationDate)</f>
        <v>obj_0080d#0000</v>
      </c>
      <c r="E134" s="24" t="str">
        <f>_xll.qlSwapIndex(,"NoFix",$A134,SettlementDays,Currency,Calendar,$H134,$I134,$J134,E$4,E$1,,EvaluationDate)</f>
        <v>obj_00799#0000</v>
      </c>
      <c r="F134" s="24" t="str">
        <f>_xll.qlSwapIndex(,"NoFix",$A134,SettlementDays,Currency,Calendar,$H134,$I134,$J134,F$4,F$1,,EvaluationDate)</f>
        <v>obj_007d2#0000</v>
      </c>
      <c r="G134" s="24" t="str">
        <f>_xll.qlMakeOIS(,A134,G$4,,"0d",J134,,,EvaluationDate)</f>
        <v>obj_00686#0000</v>
      </c>
      <c r="H134" s="39" t="s">
        <v>0</v>
      </c>
      <c r="I134" s="22" t="s">
        <v>77</v>
      </c>
      <c r="J134" s="22" t="s">
        <v>494</v>
      </c>
    </row>
    <row r="135" spans="1:10" x14ac:dyDescent="0.2">
      <c r="A135" s="23" t="s">
        <v>56</v>
      </c>
      <c r="B135" s="24" t="str">
        <f>_xll.qlSwapIndex(,"NoFix",$A135,SettlementDays,Currency,Calendar,$H135,$I135,$J135,B$4,B$1,,EvaluationDate)</f>
        <v>obj_00855#0000</v>
      </c>
      <c r="C135" s="24" t="str">
        <f>_xll.qlSwapIndex(,"NoFix",$A135,SettlementDays,Currency,Calendar,$H135,$I135,$J135,C$4,C$1,,EvaluationDate)</f>
        <v>obj_007a7#0000</v>
      </c>
      <c r="D135" s="24" t="str">
        <f>_xll.qlSwapIndex(,"NoFix",$A135,SettlementDays,Currency,Calendar,$H135,$I135,$J135,D$4,D$1,,EvaluationDate)</f>
        <v>obj_007f1#0000</v>
      </c>
      <c r="E135" s="24" t="str">
        <f>_xll.qlSwapIndex(,"NoFix",$A135,SettlementDays,Currency,Calendar,$H135,$I135,$J135,E$4,E$1,,EvaluationDate)</f>
        <v>obj_007dc#0000</v>
      </c>
      <c r="F135" s="24" t="str">
        <f>_xll.qlSwapIndex(,"NoFix",$A135,SettlementDays,Currency,Calendar,$H135,$I135,$J135,F$4,F$1,,EvaluationDate)</f>
        <v>obj_007d5#0000</v>
      </c>
      <c r="G135" s="24" t="str">
        <f>_xll.qlMakeOIS(,A135,G$4,,"0d",J135,,,EvaluationDate)</f>
        <v>obj_0067e#0000</v>
      </c>
      <c r="H135" s="39" t="s">
        <v>0</v>
      </c>
      <c r="I135" s="22" t="s">
        <v>77</v>
      </c>
      <c r="J135" s="22" t="s">
        <v>494</v>
      </c>
    </row>
    <row r="136" spans="1:10" x14ac:dyDescent="0.2">
      <c r="A136" s="23" t="s">
        <v>57</v>
      </c>
      <c r="B136" s="24" t="str">
        <f>_xll.qlSwapIndex(,"NoFix",$A136,SettlementDays,Currency,Calendar,$H136,$I136,$J136,B$4,B$1,,EvaluationDate)</f>
        <v>obj_00819#0000</v>
      </c>
      <c r="C136" s="24" t="str">
        <f>_xll.qlSwapIndex(,"NoFix",$A136,SettlementDays,Currency,Calendar,$H136,$I136,$J136,C$4,C$1,,EvaluationDate)</f>
        <v>obj_00763#0000</v>
      </c>
      <c r="D136" s="24" t="str">
        <f>_xll.qlSwapIndex(,"NoFix",$A136,SettlementDays,Currency,Calendar,$H136,$I136,$J136,D$4,D$1,,EvaluationDate)</f>
        <v>obj_00803#0000</v>
      </c>
      <c r="E136" s="24" t="str">
        <f>_xll.qlSwapIndex(,"NoFix",$A136,SettlementDays,Currency,Calendar,$H136,$I136,$J136,E$4,E$1,,EvaluationDate)</f>
        <v>obj_0079a#0000</v>
      </c>
      <c r="F136" s="24" t="str">
        <f>_xll.qlSwapIndex(,"NoFix",$A136,SettlementDays,Currency,Calendar,$H136,$I136,$J136,F$4,F$1,,EvaluationDate)</f>
        <v>obj_00713#0000</v>
      </c>
      <c r="G136" s="24" t="str">
        <f>_xll.qlMakeOIS(,A136,G$4,,"0d",J136,,,EvaluationDate)</f>
        <v>obj_006aa#0000</v>
      </c>
      <c r="H136" s="39" t="s">
        <v>0</v>
      </c>
      <c r="I136" s="22" t="s">
        <v>77</v>
      </c>
      <c r="J136" s="22" t="s">
        <v>494</v>
      </c>
    </row>
    <row r="137" spans="1:10" x14ac:dyDescent="0.2">
      <c r="A137" s="23" t="s">
        <v>58</v>
      </c>
      <c r="B137" s="24" t="str">
        <f>_xll.qlSwapIndex(,"NoFix",$A137,SettlementDays,Currency,Calendar,$H137,$I137,$J137,B$4,B$1,,EvaluationDate)</f>
        <v>obj_0081c#0000</v>
      </c>
      <c r="C137" s="24" t="str">
        <f>_xll.qlSwapIndex(,"NoFix",$A137,SettlementDays,Currency,Calendar,$H137,$I137,$J137,C$4,C$1,,EvaluationDate)</f>
        <v>obj_00718#0000</v>
      </c>
      <c r="D137" s="24" t="str">
        <f>_xll.qlSwapIndex(,"NoFix",$A137,SettlementDays,Currency,Calendar,$H137,$I137,$J137,D$4,D$1,,EvaluationDate)</f>
        <v>obj_0081e#0000</v>
      </c>
      <c r="E137" s="24" t="str">
        <f>_xll.qlSwapIndex(,"NoFix",$A137,SettlementDays,Currency,Calendar,$H137,$I137,$J137,E$4,E$1,,EvaluationDate)</f>
        <v>obj_00709#0000</v>
      </c>
      <c r="F137" s="24" t="str">
        <f>_xll.qlSwapIndex(,"NoFix",$A137,SettlementDays,Currency,Calendar,$H137,$I137,$J137,F$4,F$1,,EvaluationDate)</f>
        <v>obj_007db#0000</v>
      </c>
      <c r="G137" s="24" t="str">
        <f>_xll.qlMakeOIS(,A137,G$4,,"0d",J137,,,EvaluationDate)</f>
        <v>obj_006a0#0000</v>
      </c>
      <c r="H137" s="39" t="s">
        <v>0</v>
      </c>
      <c r="I137" s="22" t="s">
        <v>77</v>
      </c>
      <c r="J137" s="22" t="s">
        <v>494</v>
      </c>
    </row>
    <row r="138" spans="1:10" x14ac:dyDescent="0.2">
      <c r="A138" s="15" t="s">
        <v>59</v>
      </c>
      <c r="B138" s="24" t="str">
        <f>_xll.qlSwapIndex(,"NoFix",$A138,SettlementDays,Currency,Calendar,$H138,$I138,$J138,B$4,B$1,,EvaluationDate)</f>
        <v>obj_00822#0000</v>
      </c>
      <c r="C138" s="24" t="str">
        <f>_xll.qlSwapIndex(,"NoFix",$A138,SettlementDays,Currency,Calendar,$H138,$I138,$J138,C$4,C$1,,EvaluationDate)</f>
        <v>obj_00707#0000</v>
      </c>
      <c r="D138" s="24" t="str">
        <f>_xll.qlSwapIndex(,"NoFix",$A138,SettlementDays,Currency,Calendar,$H138,$I138,$J138,D$4,D$1,,EvaluationDate)</f>
        <v>obj_00821#0000</v>
      </c>
      <c r="E138" s="24" t="str">
        <f>_xll.qlSwapIndex(,"NoFix",$A138,SettlementDays,Currency,Calendar,$H138,$I138,$J138,E$4,E$1,,EvaluationDate)</f>
        <v>obj_00710#0000</v>
      </c>
      <c r="F138" s="24" t="str">
        <f>_xll.qlSwapIndex(,"NoFix",$A138,SettlementDays,Currency,Calendar,$H138,$I138,$J138,F$4,F$1,,EvaluationDate)</f>
        <v>obj_00749#0000</v>
      </c>
      <c r="G138" s="24" t="str">
        <f>_xll.qlMakeOIS(,A138,G$4,,"0d",J138,,,EvaluationDate)</f>
        <v>obj_006ba#0000</v>
      </c>
      <c r="H138" s="40" t="s">
        <v>0</v>
      </c>
      <c r="I138" s="19" t="s">
        <v>77</v>
      </c>
      <c r="J138" s="19" t="s">
        <v>494</v>
      </c>
    </row>
    <row r="139" spans="1:10" x14ac:dyDescent="0.2">
      <c r="A139" s="34"/>
      <c r="B139" s="34"/>
      <c r="C139" s="34"/>
      <c r="D139" s="34"/>
      <c r="E139" s="34"/>
      <c r="F139" s="34"/>
      <c r="G139" s="34"/>
    </row>
  </sheetData>
  <mergeCells count="1">
    <mergeCell ref="H3:J3"/>
  </mergeCells>
  <phoneticPr fontId="2" type="noConversion"/>
  <dataValidations count="3">
    <dataValidation type="list" allowBlank="1" showInputMessage="1" showErrorMessage="1" sqref="J5:J13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I5:I138">
      <formula1>"Following,Modified Following,Preceding,Modified Preceding,Month End Reference,Unadjusted Month End,Unadjusted"</formula1>
    </dataValidation>
    <dataValidation type="list" allowBlank="1" showInputMessage="1" showErrorMessage="1" sqref="B5:G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B138"/>
  <sheetViews>
    <sheetView topLeftCell="A4" workbookViewId="0">
      <selection activeCell="A4" sqref="A4"/>
    </sheetView>
  </sheetViews>
  <sheetFormatPr defaultRowHeight="11.25" outlineLevelRow="1" x14ac:dyDescent="0.2"/>
  <cols>
    <col min="1" max="7" width="15.140625" style="3" bestFit="1" customWidth="1"/>
    <col min="8" max="8" width="3.7109375" style="3" customWidth="1"/>
    <col min="9" max="14" width="8" style="3" bestFit="1" customWidth="1"/>
    <col min="15" max="15" width="3.7109375" style="3" customWidth="1"/>
    <col min="16" max="16" width="9" style="3" bestFit="1" customWidth="1"/>
    <col min="17" max="19" width="8" style="3" bestFit="1" customWidth="1"/>
    <col min="20" max="21" width="8" style="3" customWidth="1"/>
    <col min="22" max="22" width="2.7109375" style="3" customWidth="1"/>
    <col min="23" max="25" width="6" style="3" bestFit="1" customWidth="1"/>
    <col min="26" max="26" width="2.85546875" style="3" customWidth="1"/>
    <col min="27" max="27" width="20.28515625" style="3" bestFit="1" customWidth="1"/>
    <col min="28" max="28" width="17.28515625" style="3" bestFit="1" customWidth="1"/>
    <col min="29" max="16384" width="9.140625" style="3"/>
  </cols>
  <sheetData>
    <row r="1" spans="1:21" ht="12.75" hidden="1" customHeight="1" outlineLevel="1" x14ac:dyDescent="0.2">
      <c r="A1" s="3" t="s">
        <v>665</v>
      </c>
      <c r="B1" s="3" t="str">
        <f>Indexes!B13</f>
        <v>obj_007a2#0000</v>
      </c>
      <c r="C1" s="3" t="str">
        <f>Indexes!C13</f>
        <v>obj_006e0#0000</v>
      </c>
      <c r="D1" s="3" t="str">
        <f>Indexes!D13</f>
        <v>obj_007e0#0000</v>
      </c>
      <c r="E1" s="3" t="str">
        <f>Indexes!E13</f>
        <v>obj_006d8#0000</v>
      </c>
      <c r="F1" s="3" t="str">
        <f>Indexes!F13</f>
        <v>obj_006d0#0000</v>
      </c>
      <c r="G1" s="3" t="str">
        <f>Indexes!G13</f>
        <v>obj_006f1#0000</v>
      </c>
    </row>
    <row r="2" spans="1:21" ht="12.75" hidden="1" customHeight="1" outlineLevel="1" x14ac:dyDescent="0.2">
      <c r="A2" s="3" t="s">
        <v>664</v>
      </c>
      <c r="B2" s="3" t="str">
        <f>Indexes!B4</f>
        <v>obj_0070f#0000</v>
      </c>
      <c r="C2" s="3" t="str">
        <f>Indexes!C4</f>
        <v>obj_006e0#0000</v>
      </c>
      <c r="D2" s="3" t="str">
        <f>Indexes!D4</f>
        <v>obj_00739#0000</v>
      </c>
      <c r="E2" s="3" t="str">
        <f>Indexes!E4</f>
        <v>obj_006ed#0000</v>
      </c>
      <c r="F2" s="3" t="str">
        <f>Indexes!F4</f>
        <v>obj_006d0#0000</v>
      </c>
      <c r="G2" s="3" t="str">
        <f>Indexes!G4</f>
        <v>USDFedFunds</v>
      </c>
    </row>
    <row r="3" spans="1:21" ht="12.75" hidden="1" customHeight="1" outlineLevel="1" x14ac:dyDescent="0.2">
      <c r="B3" s="3" t="s">
        <v>63</v>
      </c>
      <c r="C3" s="3" t="s">
        <v>64</v>
      </c>
      <c r="D3" s="3" t="s">
        <v>65</v>
      </c>
      <c r="E3" s="3" t="s">
        <v>0</v>
      </c>
    </row>
    <row r="4" spans="1:21" ht="12.75" customHeight="1" collapsed="1" x14ac:dyDescent="0.2">
      <c r="A4" s="53" t="s">
        <v>66</v>
      </c>
      <c r="B4" s="169" t="str">
        <f>PROPER(Currency)&amp;B3</f>
        <v>Usd1M</v>
      </c>
      <c r="C4" s="170" t="str">
        <f>PROPER(Currency)&amp;C3</f>
        <v>Usd3M</v>
      </c>
      <c r="D4" s="170" t="str">
        <f>PROPER(Currency)&amp;D3</f>
        <v>Usd6M</v>
      </c>
      <c r="E4" s="171" t="str">
        <f>PROPER(Currency)&amp;E3</f>
        <v>Usd1Y</v>
      </c>
      <c r="F4" s="172" t="str">
        <f>Indexes!F1</f>
        <v>USDSTD</v>
      </c>
      <c r="G4" s="173" t="str">
        <f>Indexes!G1</f>
        <v>USDON</v>
      </c>
    </row>
    <row r="5" spans="1:21" ht="12.75" customHeight="1" x14ac:dyDescent="0.2">
      <c r="A5" s="54" t="str">
        <f>Indexes!A5</f>
        <v>ON</v>
      </c>
      <c r="B5" s="55">
        <f>_xll.qlInterpolationInterpolate(Indexes!B$6,Indexes!$H5,TRUE)</f>
        <v>1.6584993022528138E-3</v>
      </c>
      <c r="C5" s="56">
        <f>_xll.qlInterpolationInterpolate(Indexes!C$6,Indexes!$H5,TRUE)</f>
        <v>2.3951090154983312E-3</v>
      </c>
      <c r="D5" s="56">
        <f>_xll.qlInterpolationInterpolate(Indexes!D$6,Indexes!$H5,TRUE)</f>
        <v>3.4019197868517814E-3</v>
      </c>
      <c r="E5" s="57">
        <f>_xll.qlInterpolationInterpolate(Indexes!E$6,Indexes!$H5,TRUE)</f>
        <v>2.5849123626375814E-3</v>
      </c>
      <c r="F5" s="138">
        <f>_xll.qlIndexFixing(Indexes!F5,FixingDate,TRUE,InterestRatesTrigger)</f>
        <v>2.7000000000576563E-3</v>
      </c>
      <c r="G5" s="108">
        <f>_xll.qlIndexFixing(Indexes!G5,FixingDate,TRUE,InterestRatesTrigger)</f>
        <v>2.6999999999777202E-3</v>
      </c>
      <c r="H5" s="58"/>
      <c r="I5" s="59">
        <f t="shared" ref="I5:I28" si="0">B5-P5</f>
        <v>-2.5865239703382059E-4</v>
      </c>
      <c r="J5" s="60">
        <f t="shared" ref="J5:J28" si="1">C5-Q5</f>
        <v>1.0989984805531705E-4</v>
      </c>
      <c r="K5" s="60">
        <f t="shared" ref="K5:K28" si="2">D5-R5</f>
        <v>-5.6608021303139466E-4</v>
      </c>
      <c r="L5" s="61">
        <f t="shared" ref="L5:L28" si="3">E5-S5</f>
        <v>-3.8170876373566642E-3</v>
      </c>
      <c r="M5" s="60">
        <f t="shared" ref="M5:M28" si="4">F5-T5</f>
        <v>6.0000000000393072E-4</v>
      </c>
      <c r="N5" s="61">
        <f t="shared" ref="N5:N28" si="5">G5-U5</f>
        <v>6.000000002437389E-4</v>
      </c>
      <c r="P5" s="62">
        <v>1.9171516992866344E-3</v>
      </c>
      <c r="Q5" s="56">
        <v>2.2852091674430142E-3</v>
      </c>
      <c r="R5" s="56">
        <v>3.9679999998831761E-3</v>
      </c>
      <c r="S5" s="57">
        <v>6.4019999999942456E-3</v>
      </c>
      <c r="T5" s="136">
        <v>2.1000000000537256E-3</v>
      </c>
      <c r="U5" s="108">
        <v>2.0999999997339813E-3</v>
      </c>
    </row>
    <row r="6" spans="1:21" ht="12.75" customHeight="1" x14ac:dyDescent="0.2">
      <c r="A6" s="63" t="str">
        <f>Indexes!A6</f>
        <v>TN</v>
      </c>
      <c r="B6" s="64">
        <f>_xll.qlInterpolationInterpolate(Indexes!B$6,Indexes!$H6,TRUE)</f>
        <v>1.6584993022528138E-3</v>
      </c>
      <c r="C6" s="65">
        <f>_xll.qlInterpolationInterpolate(Indexes!C$6,Indexes!$H6,TRUE)</f>
        <v>2.3951090154983312E-3</v>
      </c>
      <c r="D6" s="65">
        <f>_xll.qlInterpolationInterpolate(Indexes!D$6,Indexes!$H6,TRUE)</f>
        <v>3.4019197868517814E-3</v>
      </c>
      <c r="E6" s="66">
        <f>_xll.qlInterpolationInterpolate(Indexes!E$6,Indexes!$H6,TRUE)</f>
        <v>2.5849123626375814E-3</v>
      </c>
      <c r="F6" s="137">
        <f>_xll.qlIndexFixing(Indexes!F6,FixingDate,TRUE,InterestRatesTrigger)</f>
        <v>2.8000000000183434E-3</v>
      </c>
      <c r="G6" s="81">
        <f>_xll.qlIndexFixing(Indexes!G6,FixingDate,TRUE,InterestRatesTrigger)</f>
        <v>2.7999999999384073E-3</v>
      </c>
      <c r="H6" s="58"/>
      <c r="I6" s="67">
        <f t="shared" si="0"/>
        <v>-2.5865239703382059E-4</v>
      </c>
      <c r="J6" s="68">
        <f t="shared" si="1"/>
        <v>1.0989984805531705E-4</v>
      </c>
      <c r="K6" s="68">
        <f t="shared" si="2"/>
        <v>-5.6608021303139466E-4</v>
      </c>
      <c r="L6" s="69">
        <f t="shared" si="3"/>
        <v>-3.8170876373566642E-3</v>
      </c>
      <c r="M6" s="68">
        <f t="shared" si="4"/>
        <v>6.9999999996461781E-4</v>
      </c>
      <c r="N6" s="69">
        <f t="shared" si="5"/>
        <v>7.0000000180314714E-4</v>
      </c>
      <c r="P6" s="70">
        <v>1.9171516992866344E-3</v>
      </c>
      <c r="Q6" s="65">
        <v>2.2852091674430142E-3</v>
      </c>
      <c r="R6" s="65">
        <v>3.9679999998831761E-3</v>
      </c>
      <c r="S6" s="66">
        <v>6.4019999999942456E-3</v>
      </c>
      <c r="T6" s="137">
        <v>2.1000000000537256E-3</v>
      </c>
      <c r="U6" s="81">
        <v>2.0999999981352602E-3</v>
      </c>
    </row>
    <row r="7" spans="1:21" ht="12.75" customHeight="1" x14ac:dyDescent="0.2">
      <c r="A7" s="71" t="str">
        <f>Indexes!A7</f>
        <v>SN</v>
      </c>
      <c r="B7" s="72">
        <f>_xll.qlIndexFixing(Indexes!B7,FixingDate,TRUE,InterestRatesTrigger)</f>
        <v>1.6584993022528138E-3</v>
      </c>
      <c r="C7" s="73">
        <f>_xll.qlIndexFixing(Indexes!C7,FixingDate,TRUE,InterestRatesTrigger)</f>
        <v>2.3951090154983312E-3</v>
      </c>
      <c r="D7" s="73">
        <f>_xll.qlIndexFixing(Indexes!D7,FixingDate,TRUE,InterestRatesTrigger)</f>
        <v>3.4019197868517814E-3</v>
      </c>
      <c r="E7" s="74">
        <f>_xll.qlIndexFixing(Indexes!E7,FixingDate,TRUE,InterestRatesTrigger)</f>
        <v>2.5849123626375814E-3</v>
      </c>
      <c r="F7" s="138">
        <f>_xll.qlIndexFixing(Indexes!F7,FixingDate,TRUE,InterestRatesTrigger)</f>
        <v>2.3789204464130798E-3</v>
      </c>
      <c r="G7" s="83">
        <f>_xll.qlIndexFixing(Indexes!G7,FixingDate,TRUE,InterestRatesTrigger)</f>
        <v>1.6161718569640549E-3</v>
      </c>
      <c r="I7" s="75">
        <f t="shared" si="0"/>
        <v>-2.5865239703382059E-4</v>
      </c>
      <c r="J7" s="76">
        <f t="shared" si="1"/>
        <v>1.0989984805531705E-4</v>
      </c>
      <c r="K7" s="76">
        <f t="shared" si="2"/>
        <v>-5.6608021303139466E-4</v>
      </c>
      <c r="L7" s="77">
        <f t="shared" si="3"/>
        <v>-3.8170876373566642E-3</v>
      </c>
      <c r="M7" s="76">
        <f t="shared" si="4"/>
        <v>2.7892044641264491E-4</v>
      </c>
      <c r="N7" s="77">
        <f t="shared" si="5"/>
        <v>2.3718322496035782E-4</v>
      </c>
      <c r="P7" s="78">
        <v>1.9171516992866344E-3</v>
      </c>
      <c r="Q7" s="73">
        <v>2.2852091674430142E-3</v>
      </c>
      <c r="R7" s="73">
        <v>3.9679999998831761E-3</v>
      </c>
      <c r="S7" s="74">
        <v>6.4019999999942456E-3</v>
      </c>
      <c r="T7" s="138">
        <v>2.1000000000004349E-3</v>
      </c>
      <c r="U7" s="83">
        <v>1.378988632003697E-3</v>
      </c>
    </row>
    <row r="8" spans="1:21" ht="12.75" customHeight="1" x14ac:dyDescent="0.2">
      <c r="A8" s="71" t="str">
        <f>Indexes!A8</f>
        <v>SW</v>
      </c>
      <c r="B8" s="72">
        <f>_xll.qlIndexFixing(Indexes!B8,FixingDate,TRUE,InterestRatesTrigger)</f>
        <v>1.6649999968811255E-3</v>
      </c>
      <c r="C8" s="73">
        <f>_xll.qlIndexFixing(Indexes!C8,FixingDate,TRUE,InterestRatesTrigger)</f>
        <v>2.3958074220280829E-3</v>
      </c>
      <c r="D8" s="73">
        <f>_xll.qlIndexFixing(Indexes!D8,FixingDate,TRUE,InterestRatesTrigger)</f>
        <v>3.4011386351170559E-3</v>
      </c>
      <c r="E8" s="74">
        <f>_xll.qlIndexFixing(Indexes!E8,FixingDate,TRUE,InterestRatesTrigger)</f>
        <v>2.5873832432462707E-3</v>
      </c>
      <c r="F8" s="138">
        <f>_xll.qlIndexFixing(Indexes!F8,FixingDate,TRUE,InterestRatesTrigger)</f>
        <v>1.3620000000053828E-3</v>
      </c>
      <c r="G8" s="83">
        <f>_xll.qlIndexFixing(Indexes!G8,FixingDate,TRUE,InterestRatesTrigger)</f>
        <v>1.2799999995242015E-3</v>
      </c>
      <c r="I8" s="75">
        <f t="shared" si="0"/>
        <v>-2.5213458316614948E-4</v>
      </c>
      <c r="J8" s="76">
        <f t="shared" si="1"/>
        <v>9.780743439158357E-5</v>
      </c>
      <c r="K8" s="76">
        <f t="shared" si="2"/>
        <v>-5.6186136449706478E-4</v>
      </c>
      <c r="L8" s="77">
        <f t="shared" si="3"/>
        <v>-3.8146167567555877E-3</v>
      </c>
      <c r="M8" s="76">
        <f t="shared" si="4"/>
        <v>-2.3309999998793215E-4</v>
      </c>
      <c r="N8" s="77">
        <f t="shared" si="5"/>
        <v>2.9999999951663939E-4</v>
      </c>
      <c r="P8" s="78">
        <v>1.917134580047275E-3</v>
      </c>
      <c r="Q8" s="73">
        <v>2.2979999876364993E-3</v>
      </c>
      <c r="R8" s="73">
        <v>3.9629999996141207E-3</v>
      </c>
      <c r="S8" s="74">
        <v>6.4020000000018585E-3</v>
      </c>
      <c r="T8" s="138">
        <v>1.5950999999933149E-3</v>
      </c>
      <c r="U8" s="83">
        <v>9.8000000000756206E-4</v>
      </c>
    </row>
    <row r="9" spans="1:21" ht="12.75" customHeight="1" x14ac:dyDescent="0.2">
      <c r="A9" s="71" t="str">
        <f>Indexes!A9</f>
        <v>2W</v>
      </c>
      <c r="B9" s="72">
        <f>_xll.qlIndexFixing(Indexes!B9,FixingDate,TRUE,InterestRatesTrigger)</f>
        <v>1.6870735981194024E-3</v>
      </c>
      <c r="C9" s="73">
        <f>_xll.qlIndexFixing(Indexes!C9,FixingDate,TRUE,InterestRatesTrigger)</f>
        <v>2.3988679768490884E-3</v>
      </c>
      <c r="D9" s="73">
        <f>_xll.qlIndexFixing(Indexes!D9,FixingDate,TRUE,InterestRatesTrigger)</f>
        <v>3.3975563771125395E-3</v>
      </c>
      <c r="E9" s="74">
        <f>_xll.qlIndexFixing(Indexes!E9,FixingDate,TRUE,InterestRatesTrigger)</f>
        <v>2.5983315118180018E-3</v>
      </c>
      <c r="F9" s="138">
        <f>_xll.qlIndexFixing(Indexes!F9,FixingDate,TRUE,InterestRatesTrigger)</f>
        <v>1.4803333300030172E-3</v>
      </c>
      <c r="G9" s="83">
        <f>_xll.qlIndexFixing(Indexes!G9,FixingDate,TRUE,InterestRatesTrigger)</f>
        <v>1.2799999986106464E-3</v>
      </c>
      <c r="I9" s="75">
        <f t="shared" si="0"/>
        <v>-2.299858548747227E-4</v>
      </c>
      <c r="J9" s="76">
        <f t="shared" si="1"/>
        <v>6.1506348677044069E-5</v>
      </c>
      <c r="K9" s="76">
        <f t="shared" si="2"/>
        <v>-5.074436217965073E-4</v>
      </c>
      <c r="L9" s="77">
        <f t="shared" si="3"/>
        <v>-3.7536684862564994E-3</v>
      </c>
      <c r="M9" s="76">
        <f t="shared" si="4"/>
        <v>-2.4596666999736946E-4</v>
      </c>
      <c r="N9" s="77">
        <f t="shared" si="5"/>
        <v>3.4999999861197646E-4</v>
      </c>
      <c r="P9" s="78">
        <v>1.9170594529941251E-3</v>
      </c>
      <c r="Q9" s="73">
        <v>2.3373616281720444E-3</v>
      </c>
      <c r="R9" s="73">
        <v>3.9049999989090468E-3</v>
      </c>
      <c r="S9" s="74">
        <v>6.3519999980745012E-3</v>
      </c>
      <c r="T9" s="138">
        <v>1.7263000000003867E-3</v>
      </c>
      <c r="U9" s="83">
        <v>9.2999999999866995E-4</v>
      </c>
    </row>
    <row r="10" spans="1:21" ht="12.75" customHeight="1" x14ac:dyDescent="0.2">
      <c r="A10" s="63" t="str">
        <f>Indexes!A10</f>
        <v>3W</v>
      </c>
      <c r="B10" s="64">
        <f>_xll.qlIndexFixing(Indexes!B10,FixingDate,TRUE,InterestRatesTrigger)</f>
        <v>1.7055506071793148E-3</v>
      </c>
      <c r="C10" s="65">
        <f>_xll.qlIndexFixing(Indexes!C10,FixingDate,TRUE,InterestRatesTrigger)</f>
        <v>2.4039320749480453E-3</v>
      </c>
      <c r="D10" s="65">
        <f>_xll.qlIndexFixing(Indexes!D10,FixingDate,TRUE,InterestRatesTrigger)</f>
        <v>3.3915103264638346E-3</v>
      </c>
      <c r="E10" s="66">
        <f>_xll.qlIndexFixing(Indexes!E10,FixingDate,TRUE,InterestRatesTrigger)</f>
        <v>2.6165367161810693E-3</v>
      </c>
      <c r="F10" s="137">
        <f>_xll.qlIndexFixing(Indexes!F10,FixingDate,TRUE,InterestRatesTrigger)</f>
        <v>1.5986666700002722E-3</v>
      </c>
      <c r="G10" s="81">
        <f>_xll.qlIndexFixing(Indexes!G10,FixingDate,TRUE,InterestRatesTrigger)</f>
        <v>1.2799999976856721E-3</v>
      </c>
      <c r="I10" s="67">
        <f t="shared" si="0"/>
        <v>-2.1155161467564408E-4</v>
      </c>
      <c r="J10" s="68">
        <f t="shared" si="1"/>
        <v>2.1241968100684221E-5</v>
      </c>
      <c r="K10" s="68">
        <f t="shared" si="2"/>
        <v>-5.1648967222333361E-4</v>
      </c>
      <c r="L10" s="69">
        <f t="shared" si="3"/>
        <v>-3.7454632838190048E-3</v>
      </c>
      <c r="M10" s="68">
        <f t="shared" si="4"/>
        <v>-2.1652643977227663E-4</v>
      </c>
      <c r="N10" s="69">
        <f t="shared" si="5"/>
        <v>3.399999976875076E-4</v>
      </c>
      <c r="P10" s="70">
        <v>1.9171022218549588E-3</v>
      </c>
      <c r="Q10" s="65">
        <v>2.3826901068473611E-3</v>
      </c>
      <c r="R10" s="65">
        <v>3.9079999986871682E-3</v>
      </c>
      <c r="S10" s="66">
        <v>6.3620000000000742E-3</v>
      </c>
      <c r="T10" s="137">
        <v>1.8151931097725488E-3</v>
      </c>
      <c r="U10" s="81">
        <v>9.3999999999816453E-4</v>
      </c>
    </row>
    <row r="11" spans="1:21" ht="12.75" customHeight="1" x14ac:dyDescent="0.2">
      <c r="A11" s="71" t="str">
        <f>Indexes!A11</f>
        <v>1M</v>
      </c>
      <c r="B11" s="73">
        <f>_xll.qlIndexFixing(Indexes!B11,FixingDate,TRUE,InterestRatesTrigger)</f>
        <v>1.7169999998846639E-3</v>
      </c>
      <c r="C11" s="73">
        <f>_xll.qlIndexFixing(Indexes!C11,FixingDate,TRUE,InterestRatesTrigger)</f>
        <v>2.4109999999980375E-3</v>
      </c>
      <c r="D11" s="73">
        <f>_xll.qlIndexFixing(Indexes!D11,FixingDate,TRUE,InterestRatesTrigger)</f>
        <v>3.3830000000002946E-3</v>
      </c>
      <c r="E11" s="74">
        <f>_xll.qlIndexFixing(Indexes!E11,FixingDate,TRUE,InterestRatesTrigger)</f>
        <v>2.6419999999235545E-3</v>
      </c>
      <c r="F11" s="138">
        <f>_xll.qlIndexFixing(Indexes!F11,FixingDate,TRUE,InterestRatesTrigger)</f>
        <v>1.7170000000017132E-3</v>
      </c>
      <c r="G11" s="83">
        <f>_xll.qlIndexFixing(Indexes!G11,FixingDate,TRUE,InterestRatesTrigger)</f>
        <v>1.2899999951985841E-3</v>
      </c>
      <c r="I11" s="79">
        <f t="shared" si="0"/>
        <v>-2.0015780807510777E-4</v>
      </c>
      <c r="J11" s="76">
        <f t="shared" si="1"/>
        <v>-4.0000000003411872E-5</v>
      </c>
      <c r="K11" s="76">
        <f t="shared" si="2"/>
        <v>-5.3599999798085995E-4</v>
      </c>
      <c r="L11" s="77">
        <f t="shared" si="3"/>
        <v>-3.7400000000988387E-3</v>
      </c>
      <c r="M11" s="76">
        <f t="shared" si="4"/>
        <v>-2.0799999999961648E-4</v>
      </c>
      <c r="N11" s="77">
        <f t="shared" si="5"/>
        <v>3.2999999519848361E-4</v>
      </c>
      <c r="P11" s="138">
        <v>1.9171578079597716E-3</v>
      </c>
      <c r="Q11" s="73">
        <v>2.4510000000014494E-3</v>
      </c>
      <c r="R11" s="73">
        <v>3.9189999979811546E-3</v>
      </c>
      <c r="S11" s="74">
        <v>6.3820000000223932E-3</v>
      </c>
      <c r="T11" s="138">
        <v>1.9250000000013297E-3</v>
      </c>
      <c r="U11" s="83">
        <v>9.6000000000010053E-4</v>
      </c>
    </row>
    <row r="12" spans="1:21" ht="12.75" customHeight="1" x14ac:dyDescent="0.2">
      <c r="A12" s="71" t="str">
        <f>Indexes!A12</f>
        <v>2M</v>
      </c>
      <c r="B12" s="72">
        <f>_xll.qlIndexFixing(Indexes!B12,FixingDate,TRUE,InterestRatesTrigger)</f>
        <v>1.7344216059231828E-3</v>
      </c>
      <c r="C12" s="73">
        <f>_xll.qlIndexFixing(Indexes!C12,FixingDate,TRUE,InterestRatesTrigger)</f>
        <v>2.4709999999858599E-3</v>
      </c>
      <c r="D12" s="73">
        <f>_xll.qlIndexFixing(Indexes!D12,FixingDate,TRUE,InterestRatesTrigger)</f>
        <v>3.3659999982374312E-3</v>
      </c>
      <c r="E12" s="74">
        <f>_xll.qlIndexFixing(Indexes!E12,FixingDate,TRUE,InterestRatesTrigger)</f>
        <v>2.827999999820475E-3</v>
      </c>
      <c r="F12" s="138">
        <f>_xll.qlIndexFixing(Indexes!F12,FixingDate,TRUE,InterestRatesTrigger)</f>
        <v>2.1120000000006672E-3</v>
      </c>
      <c r="G12" s="83">
        <f>_xll.qlIndexFixing(Indexes!G12,FixingDate,TRUE,InterestRatesTrigger)</f>
        <v>1.2699999999589357E-3</v>
      </c>
      <c r="I12" s="79">
        <f t="shared" si="0"/>
        <v>-1.828940385373908E-4</v>
      </c>
      <c r="J12" s="76">
        <f t="shared" si="1"/>
        <v>-1.6900000001361312E-4</v>
      </c>
      <c r="K12" s="76">
        <f t="shared" si="2"/>
        <v>-5.8399999755216194E-4</v>
      </c>
      <c r="L12" s="77">
        <f t="shared" si="3"/>
        <v>-3.6039999996468038E-3</v>
      </c>
      <c r="M12" s="76">
        <f t="shared" si="4"/>
        <v>-1.8559999999993859E-4</v>
      </c>
      <c r="N12" s="77">
        <f t="shared" si="5"/>
        <v>2.59999999941377E-4</v>
      </c>
      <c r="P12" s="78">
        <v>1.9173156444605736E-3</v>
      </c>
      <c r="Q12" s="73">
        <v>2.6399999999994731E-3</v>
      </c>
      <c r="R12" s="73">
        <v>3.9499999957895932E-3</v>
      </c>
      <c r="S12" s="74">
        <v>6.4319999994672788E-3</v>
      </c>
      <c r="T12" s="138">
        <v>2.2976000000006058E-3</v>
      </c>
      <c r="U12" s="83">
        <v>1.0100000000175587E-3</v>
      </c>
    </row>
    <row r="13" spans="1:21" ht="12.75" customHeight="1" x14ac:dyDescent="0.2">
      <c r="A13" s="71" t="str">
        <f>Indexes!A13</f>
        <v>3M</v>
      </c>
      <c r="B13" s="72">
        <f>_xll.qlIndexFixing(Indexes!B13,FixingDate,TRUE,InterestRatesTrigger)</f>
        <v>1.7900749391146049E-3</v>
      </c>
      <c r="C13" s="73">
        <f>_xll.qlIndexFixing(Indexes!C13,FixingDate,TRUE,InterestRatesTrigger)</f>
        <v>2.5626385187833005E-3</v>
      </c>
      <c r="D13" s="73">
        <f>_xll.qlIndexFixing(Indexes!D13,FixingDate,TRUE,InterestRatesTrigger)</f>
        <v>3.4009999998086222E-3</v>
      </c>
      <c r="E13" s="74">
        <f>_xll.qlIndexFixing(Indexes!E13,FixingDate,TRUE,InterestRatesTrigger)</f>
        <v>3.0519999998331595E-3</v>
      </c>
      <c r="F13" s="138">
        <f>_xll.qlIndexFixing(Indexes!F13,FixingDate,TRUE,InterestRatesTrigger)</f>
        <v>2.5809999999996773E-3</v>
      </c>
      <c r="G13" s="83">
        <f>_xll.qlIndexFixing(Indexes!G13,FixingDate,TRUE,InterestRatesTrigger)</f>
        <v>1.2999999973764647E-3</v>
      </c>
      <c r="I13" s="79">
        <f t="shared" si="0"/>
        <v>-1.2741088695727618E-4</v>
      </c>
      <c r="J13" s="76">
        <f t="shared" si="1"/>
        <v>-1.7464305269246491E-4</v>
      </c>
      <c r="K13" s="76">
        <f t="shared" si="2"/>
        <v>-5.8199999897682111E-4</v>
      </c>
      <c r="L13" s="77">
        <f t="shared" si="3"/>
        <v>-3.4200000001674688E-3</v>
      </c>
      <c r="M13" s="76">
        <f t="shared" si="4"/>
        <v>-1.51500000000302E-4</v>
      </c>
      <c r="N13" s="77">
        <f t="shared" si="5"/>
        <v>2.4999999734449962E-4</v>
      </c>
      <c r="P13" s="78">
        <v>1.9174858260718811E-3</v>
      </c>
      <c r="Q13" s="73">
        <v>2.7372815714757654E-3</v>
      </c>
      <c r="R13" s="73">
        <v>3.9829999987854433E-3</v>
      </c>
      <c r="S13" s="74">
        <v>6.4720000000006283E-3</v>
      </c>
      <c r="T13" s="138">
        <v>2.7324999999999793E-3</v>
      </c>
      <c r="U13" s="83">
        <v>1.050000000031965E-3</v>
      </c>
    </row>
    <row r="14" spans="1:21" ht="12.75" hidden="1" customHeight="1" outlineLevel="1" x14ac:dyDescent="0.2">
      <c r="A14" s="71" t="str">
        <f>Indexes!A14</f>
        <v>4M</v>
      </c>
      <c r="B14" s="72">
        <f>_xll.qlIndexFixing(Indexes!B14,FixingDate,TRUE,InterestRatesTrigger)</f>
        <v>1.9163409839240322E-3</v>
      </c>
      <c r="C14" s="73">
        <f>_xll.qlIndexFixing(Indexes!C14,FixingDate,TRUE,InterestRatesTrigger)</f>
        <v>2.6659283628922628E-3</v>
      </c>
      <c r="D14" s="73">
        <f>_xll.qlIndexFixing(Indexes!D14,FixingDate,TRUE,InterestRatesTrigger)</f>
        <v>3.4369999984244439E-3</v>
      </c>
      <c r="E14" s="74">
        <f>_xll.qlIndexFixing(Indexes!E14,FixingDate,TRUE,InterestRatesTrigger)</f>
        <v>3.2889999998708674E-3</v>
      </c>
      <c r="F14" s="138">
        <f>_xll.qlIndexFixing(Indexes!F14,FixingDate,TRUE,InterestRatesTrigger)</f>
        <v>3.0067717399222464E-3</v>
      </c>
      <c r="G14" s="83">
        <f>_xll.qlIndexFixing(Indexes!G14,FixingDate,TRUE,InterestRatesTrigger)</f>
        <v>1.3300000000002609E-3</v>
      </c>
      <c r="I14" s="79">
        <f t="shared" si="0"/>
        <v>-4.3585657247156503E-6</v>
      </c>
      <c r="J14" s="76">
        <f t="shared" si="1"/>
        <v>-6.195390391838633E-5</v>
      </c>
      <c r="K14" s="76">
        <f t="shared" si="2"/>
        <v>-5.9257894819138074E-4</v>
      </c>
      <c r="L14" s="77">
        <f t="shared" si="3"/>
        <v>-3.2241961146470058E-3</v>
      </c>
      <c r="M14" s="76">
        <f t="shared" si="4"/>
        <v>-1.6579577869160322E-4</v>
      </c>
      <c r="N14" s="77">
        <f t="shared" si="5"/>
        <v>2.3881228182900775E-4</v>
      </c>
      <c r="P14" s="78">
        <v>1.9206995496487478E-3</v>
      </c>
      <c r="Q14" s="73">
        <v>2.7278822668106491E-3</v>
      </c>
      <c r="R14" s="73">
        <v>4.0295789466158246E-3</v>
      </c>
      <c r="S14" s="74">
        <v>6.5131961145178732E-3</v>
      </c>
      <c r="T14" s="138">
        <v>3.1725675186138496E-3</v>
      </c>
      <c r="U14" s="83">
        <v>1.0911877181712531E-3</v>
      </c>
    </row>
    <row r="15" spans="1:21" ht="12.75" hidden="1" customHeight="1" outlineLevel="1" x14ac:dyDescent="0.2">
      <c r="A15" s="71" t="str">
        <f>Indexes!A15</f>
        <v>5M</v>
      </c>
      <c r="B15" s="72">
        <f>_xll.qlIndexFixing(Indexes!B15,FixingDate,TRUE,InterestRatesTrigger)</f>
        <v>2.0632838189715841E-3</v>
      </c>
      <c r="C15" s="73">
        <f>_xll.qlIndexFixing(Indexes!C15,FixingDate,TRUE,InterestRatesTrigger)</f>
        <v>2.8226240074287643E-3</v>
      </c>
      <c r="D15" s="73">
        <f>_xll.qlIndexFixing(Indexes!D15,FixingDate,TRUE,InterestRatesTrigger)</f>
        <v>3.6249999987997936E-3</v>
      </c>
      <c r="E15" s="74">
        <f>_xll.qlIndexFixing(Indexes!E15,FixingDate,TRUE,InterestRatesTrigger)</f>
        <v>3.6399999999535025E-3</v>
      </c>
      <c r="F15" s="138">
        <f>_xll.qlIndexFixing(Indexes!F15,FixingDate,TRUE,InterestRatesTrigger)</f>
        <v>3.368032609991722E-3</v>
      </c>
      <c r="G15" s="83">
        <f>_xll.qlIndexFixing(Indexes!G15,FixingDate,TRUE,InterestRatesTrigger)</f>
        <v>1.5100000000000335E-3</v>
      </c>
      <c r="I15" s="79">
        <f t="shared" si="0"/>
        <v>2.7649440489842768E-5</v>
      </c>
      <c r="J15" s="76">
        <f t="shared" si="1"/>
        <v>2.1136113669134593E-5</v>
      </c>
      <c r="K15" s="76">
        <f t="shared" si="2"/>
        <v>-4.5100000116263641E-4</v>
      </c>
      <c r="L15" s="77">
        <f t="shared" si="3"/>
        <v>-2.9020000000462062E-3</v>
      </c>
      <c r="M15" s="76">
        <f t="shared" si="4"/>
        <v>-3.0096739000801771E-4</v>
      </c>
      <c r="N15" s="77">
        <f t="shared" si="5"/>
        <v>3.8999999996051265E-4</v>
      </c>
      <c r="P15" s="78">
        <v>2.0356343784817413E-3</v>
      </c>
      <c r="Q15" s="73">
        <v>2.8014878937596297E-3</v>
      </c>
      <c r="R15" s="73">
        <v>4.07599999996243E-3</v>
      </c>
      <c r="S15" s="74">
        <v>6.5419999999997086E-3</v>
      </c>
      <c r="T15" s="138">
        <v>3.6689999999997397E-3</v>
      </c>
      <c r="U15" s="83">
        <v>1.1200000000395208E-3</v>
      </c>
    </row>
    <row r="16" spans="1:21" ht="12.75" customHeight="1" collapsed="1" x14ac:dyDescent="0.2">
      <c r="A16" s="71" t="str">
        <f>Indexes!A16</f>
        <v>6M</v>
      </c>
      <c r="B16" s="72">
        <f>_xll.qlIndexFixing(Indexes!B16,FixingDate,TRUE,InterestRatesTrigger)</f>
        <v>2.2602248407217868E-3</v>
      </c>
      <c r="C16" s="73">
        <f>_xll.qlIndexFixing(Indexes!C16,FixingDate,TRUE,InterestRatesTrigger)</f>
        <v>3.0546137104885689E-3</v>
      </c>
      <c r="D16" s="73">
        <f>_xll.qlIndexFixing(Indexes!D16,FixingDate,TRUE,InterestRatesTrigger)</f>
        <v>3.8339999999996749E-3</v>
      </c>
      <c r="E16" s="74">
        <f>_xll.qlIndexFixing(Indexes!E16,FixingDate,TRUE,InterestRatesTrigger)</f>
        <v>4.0249999999819293E-3</v>
      </c>
      <c r="F16" s="138">
        <f>_xll.qlIndexFixing(Indexes!F16,FixingDate,TRUE,InterestRatesTrigger)</f>
        <v>3.7679999997907417E-3</v>
      </c>
      <c r="G16" s="83">
        <f>_xll.qlIndexFixing(Indexes!G16,FixingDate,TRUE,InterestRatesTrigger)</f>
        <v>1.7100000000000956E-3</v>
      </c>
      <c r="I16" s="79">
        <f t="shared" si="0"/>
        <v>2.2466907634824656E-4</v>
      </c>
      <c r="J16" s="76">
        <f t="shared" si="1"/>
        <v>1.3623702388134698E-4</v>
      </c>
      <c r="K16" s="76">
        <f t="shared" si="2"/>
        <v>-3.0400000000045018E-4</v>
      </c>
      <c r="L16" s="77">
        <f t="shared" si="3"/>
        <v>-2.5470000000182196E-3</v>
      </c>
      <c r="M16" s="76">
        <f t="shared" si="4"/>
        <v>-3.6960000020912643E-4</v>
      </c>
      <c r="N16" s="77">
        <f t="shared" si="5"/>
        <v>5.5999999995010909E-4</v>
      </c>
      <c r="P16" s="78">
        <v>2.0355557643735402E-3</v>
      </c>
      <c r="Q16" s="73">
        <v>2.9183766866072219E-3</v>
      </c>
      <c r="R16" s="73">
        <v>4.1380000000001251E-3</v>
      </c>
      <c r="S16" s="74">
        <v>6.5720000000001489E-3</v>
      </c>
      <c r="T16" s="138">
        <v>4.1375999999998681E-3</v>
      </c>
      <c r="U16" s="83">
        <v>1.1500000000499865E-3</v>
      </c>
    </row>
    <row r="17" spans="1:21" ht="12.75" hidden="1" customHeight="1" outlineLevel="1" x14ac:dyDescent="0.2">
      <c r="A17" s="71" t="str">
        <f>Indexes!A17</f>
        <v>7M</v>
      </c>
      <c r="B17" s="72">
        <f>_xll.qlIndexFixing(Indexes!B17,FixingDate,TRUE,InterestRatesTrigger)</f>
        <v>2.4964740218502233E-3</v>
      </c>
      <c r="C17" s="73">
        <f>_xll.qlIndexFixing(Indexes!C17,FixingDate,TRUE,InterestRatesTrigger)</f>
        <v>3.3257827115623874E-3</v>
      </c>
      <c r="D17" s="73">
        <f>_xll.qlIndexFixing(Indexes!D17,FixingDate,TRUE,InterestRatesTrigger)</f>
        <v>4.0327466597833705E-3</v>
      </c>
      <c r="E17" s="74">
        <f>_xll.qlIndexFixing(Indexes!E17,FixingDate,TRUE,InterestRatesTrigger)</f>
        <v>4.4323419799992209E-3</v>
      </c>
      <c r="F17" s="138">
        <f>_xll.qlIndexFixing(Indexes!F17,FixingDate,TRUE,InterestRatesTrigger)</f>
        <v>4.2587807499078123E-3</v>
      </c>
      <c r="G17" s="83">
        <f>_xll.qlIndexFixing(Indexes!G17,FixingDate,TRUE,InterestRatesTrigger)</f>
        <v>1.8999999999998751E-3</v>
      </c>
      <c r="I17" s="79">
        <f t="shared" si="0"/>
        <v>3.7660073383767503E-4</v>
      </c>
      <c r="J17" s="76">
        <f t="shared" si="1"/>
        <v>3.2445557152952116E-4</v>
      </c>
      <c r="K17" s="76">
        <f t="shared" si="2"/>
        <v>-1.767811186145227E-4</v>
      </c>
      <c r="L17" s="77">
        <f t="shared" si="3"/>
        <v>-2.1699252438598078E-3</v>
      </c>
      <c r="M17" s="76">
        <f t="shared" si="4"/>
        <v>-4.1871925008901689E-4</v>
      </c>
      <c r="N17" s="77">
        <f t="shared" si="5"/>
        <v>7.1999999995098142E-4</v>
      </c>
      <c r="P17" s="78">
        <v>2.1198732880125483E-3</v>
      </c>
      <c r="Q17" s="73">
        <v>3.0013271400328662E-3</v>
      </c>
      <c r="R17" s="73">
        <v>4.2095277783978933E-3</v>
      </c>
      <c r="S17" s="74">
        <v>6.6022672238590287E-3</v>
      </c>
      <c r="T17" s="138">
        <v>4.6774999999968292E-3</v>
      </c>
      <c r="U17" s="83">
        <v>1.1800000000488937E-3</v>
      </c>
    </row>
    <row r="18" spans="1:21" ht="12.75" hidden="1" customHeight="1" outlineLevel="1" x14ac:dyDescent="0.2">
      <c r="A18" s="71" t="str">
        <f>Indexes!A18</f>
        <v>8M</v>
      </c>
      <c r="B18" s="72">
        <f>_xll.qlIndexFixing(Indexes!B18,FixingDate,TRUE,InterestRatesTrigger)</f>
        <v>2.7344701394051599E-3</v>
      </c>
      <c r="C18" s="73">
        <f>_xll.qlIndexFixing(Indexes!C18,FixingDate,TRUE,InterestRatesTrigger)</f>
        <v>3.5859693380561205E-3</v>
      </c>
      <c r="D18" s="73">
        <f>_xll.qlIndexFixing(Indexes!D18,FixingDate,TRUE,InterestRatesTrigger)</f>
        <v>4.3086338358995346E-3</v>
      </c>
      <c r="E18" s="74">
        <f>_xll.qlIndexFixing(Indexes!E18,FixingDate,TRUE,InterestRatesTrigger)</f>
        <v>4.8248288964232201E-3</v>
      </c>
      <c r="F18" s="138">
        <f>_xll.qlIndexFixing(Indexes!F18,FixingDate,TRUE,InterestRatesTrigger)</f>
        <v>4.4615362365725492E-3</v>
      </c>
      <c r="G18" s="83">
        <f>_xll.qlIndexFixing(Indexes!G18,FixingDate,TRUE,InterestRatesTrigger)</f>
        <v>2.160000000000013E-3</v>
      </c>
      <c r="I18" s="79">
        <f t="shared" si="0"/>
        <v>5.4095371220929311E-4</v>
      </c>
      <c r="J18" s="76">
        <f t="shared" si="1"/>
        <v>5.1165893930051661E-4</v>
      </c>
      <c r="K18" s="76">
        <f t="shared" si="2"/>
        <v>2.1222882171310388E-5</v>
      </c>
      <c r="L18" s="77">
        <f t="shared" si="3"/>
        <v>-1.8127925649239927E-3</v>
      </c>
      <c r="M18" s="76">
        <f t="shared" si="4"/>
        <v>1.2060488054363178E-4</v>
      </c>
      <c r="N18" s="77">
        <f t="shared" si="5"/>
        <v>9.3999999994193824E-4</v>
      </c>
      <c r="P18" s="78">
        <v>2.1935164271958667E-3</v>
      </c>
      <c r="Q18" s="73">
        <v>3.0743103987556039E-3</v>
      </c>
      <c r="R18" s="73">
        <v>4.2874109537282242E-3</v>
      </c>
      <c r="S18" s="74">
        <v>6.6376214613472128E-3</v>
      </c>
      <c r="T18" s="138">
        <v>4.3409313560289174E-3</v>
      </c>
      <c r="U18" s="83">
        <v>1.2200000000580748E-3</v>
      </c>
    </row>
    <row r="19" spans="1:21" ht="12.75" hidden="1" customHeight="1" outlineLevel="1" x14ac:dyDescent="0.2">
      <c r="A19" s="71" t="str">
        <f>Indexes!A19</f>
        <v>9M</v>
      </c>
      <c r="B19" s="72">
        <f>_xll.qlIndexFixing(Indexes!B19,FixingDate,TRUE,InterestRatesTrigger)</f>
        <v>3.0104397647488347E-3</v>
      </c>
      <c r="C19" s="73">
        <f>_xll.qlIndexFixing(Indexes!C19,FixingDate,TRUE,InterestRatesTrigger)</f>
        <v>3.8789025018285983E-3</v>
      </c>
      <c r="D19" s="73">
        <f>_xll.qlIndexFixing(Indexes!D19,FixingDate,TRUE,InterestRatesTrigger)</f>
        <v>4.6097140403061837E-3</v>
      </c>
      <c r="E19" s="74">
        <f>_xll.qlIndexFixing(Indexes!E19,FixingDate,TRUE,InterestRatesTrigger)</f>
        <v>5.2720000000002678E-3</v>
      </c>
      <c r="F19" s="138">
        <f>_xll.qlIndexFixing(Indexes!F19,FixingDate,TRUE,InterestRatesTrigger)</f>
        <v>4.6593177236730083E-3</v>
      </c>
      <c r="G19" s="83">
        <f>_xll.qlIndexFixing(Indexes!G19,FixingDate,TRUE,InterestRatesTrigger)</f>
        <v>2.4399999999908622E-3</v>
      </c>
      <c r="I19" s="79">
        <f t="shared" si="0"/>
        <v>8.1696483734383261E-4</v>
      </c>
      <c r="J19" s="76">
        <f t="shared" si="1"/>
        <v>7.3868815856518045E-4</v>
      </c>
      <c r="K19" s="76">
        <f t="shared" si="2"/>
        <v>2.509164100316227E-4</v>
      </c>
      <c r="L19" s="77">
        <f t="shared" si="3"/>
        <v>-1.399999999995117E-3</v>
      </c>
      <c r="M19" s="76">
        <f t="shared" si="4"/>
        <v>6.2141613559735069E-4</v>
      </c>
      <c r="N19" s="77">
        <f t="shared" si="5"/>
        <v>1.1899999999449744E-3</v>
      </c>
      <c r="P19" s="78">
        <v>2.1934749274050021E-3</v>
      </c>
      <c r="Q19" s="73">
        <v>3.1402143432634178E-3</v>
      </c>
      <c r="R19" s="73">
        <v>4.358797630274561E-3</v>
      </c>
      <c r="S19" s="74">
        <v>6.6719999999953847E-3</v>
      </c>
      <c r="T19" s="138">
        <v>4.0379015880756576E-3</v>
      </c>
      <c r="U19" s="83">
        <v>1.2500000000458878E-3</v>
      </c>
    </row>
    <row r="20" spans="1:21" ht="12.75" hidden="1" customHeight="1" outlineLevel="1" x14ac:dyDescent="0.2">
      <c r="A20" s="71" t="str">
        <f>Indexes!A20</f>
        <v>10M</v>
      </c>
      <c r="B20" s="72">
        <f>_xll.qlIndexFixing(Indexes!B20,FixingDate,TRUE,InterestRatesTrigger)</f>
        <v>3.3059178571272878E-3</v>
      </c>
      <c r="C20" s="73">
        <f>_xll.qlIndexFixing(Indexes!C20,FixingDate,TRUE,InterestRatesTrigger)</f>
        <v>4.1893759029393877E-3</v>
      </c>
      <c r="D20" s="73">
        <f>_xll.qlIndexFixing(Indexes!D20,FixingDate,TRUE,InterestRatesTrigger)</f>
        <v>4.9024738786067265E-3</v>
      </c>
      <c r="E20" s="74">
        <f>_xll.qlIndexFixing(Indexes!E20,FixingDate,TRUE,InterestRatesTrigger)</f>
        <v>5.7433210108372816E-3</v>
      </c>
      <c r="F20" s="138">
        <f>_xll.qlIndexFixing(Indexes!F20,FixingDate,TRUE,InterestRatesTrigger)</f>
        <v>4.8573168406530537E-3</v>
      </c>
      <c r="G20" s="83">
        <f>_xll.qlIndexFixing(Indexes!G20,FixingDate,TRUE,InterestRatesTrigger)</f>
        <v>2.6999999999919194E-3</v>
      </c>
      <c r="I20" s="79">
        <f t="shared" si="0"/>
        <v>1.0164185894059145E-3</v>
      </c>
      <c r="J20" s="76">
        <f t="shared" si="1"/>
        <v>9.6789218090362165E-4</v>
      </c>
      <c r="K20" s="76">
        <f t="shared" si="2"/>
        <v>4.6086500697364429E-4</v>
      </c>
      <c r="L20" s="77">
        <f t="shared" si="3"/>
        <v>-9.7055021904952389E-4</v>
      </c>
      <c r="M20" s="76">
        <f t="shared" si="4"/>
        <v>8.4683792083890298E-4</v>
      </c>
      <c r="N20" s="77">
        <f t="shared" si="5"/>
        <v>1.3899999999919094E-3</v>
      </c>
      <c r="P20" s="78">
        <v>2.2894992677213732E-3</v>
      </c>
      <c r="Q20" s="73">
        <v>3.2214837220357661E-3</v>
      </c>
      <c r="R20" s="73">
        <v>4.4416088716330822E-3</v>
      </c>
      <c r="S20" s="74">
        <v>6.7138712298868055E-3</v>
      </c>
      <c r="T20" s="138">
        <v>4.0104789198141507E-3</v>
      </c>
      <c r="U20" s="83">
        <v>1.3100000000000099E-3</v>
      </c>
    </row>
    <row r="21" spans="1:21" ht="12.75" hidden="1" customHeight="1" outlineLevel="1" x14ac:dyDescent="0.2">
      <c r="A21" s="71" t="str">
        <f>Indexes!A21</f>
        <v>11M</v>
      </c>
      <c r="B21" s="72">
        <f>_xll.qlIndexFixing(Indexes!B21,FixingDate,TRUE,InterestRatesTrigger)</f>
        <v>3.6066438374570842E-3</v>
      </c>
      <c r="C21" s="73">
        <f>_xll.qlIndexFixing(Indexes!C21,FixingDate,TRUE,InterestRatesTrigger)</f>
        <v>4.5068000223620064E-3</v>
      </c>
      <c r="D21" s="73">
        <f>_xll.qlIndexFixing(Indexes!D21,FixingDate,TRUE,InterestRatesTrigger)</f>
        <v>5.2363101042498632E-3</v>
      </c>
      <c r="E21" s="74">
        <f>_xll.qlIndexFixing(Indexes!E21,FixingDate,TRUE,InterestRatesTrigger)</f>
        <v>6.1982582700176548E-3</v>
      </c>
      <c r="F21" s="138">
        <f>_xll.qlIndexFixing(Indexes!F21,FixingDate,TRUE,InterestRatesTrigger)</f>
        <v>5.1280645098589371E-3</v>
      </c>
      <c r="G21" s="83">
        <f>_xll.qlIndexFixing(Indexes!G21,FixingDate,TRUE,InterestRatesTrigger)</f>
        <v>3.0100000000000699E-3</v>
      </c>
      <c r="I21" s="79">
        <f t="shared" si="0"/>
        <v>1.2356147638927159E-3</v>
      </c>
      <c r="J21" s="76">
        <f t="shared" si="1"/>
        <v>1.199435157898489E-3</v>
      </c>
      <c r="K21" s="76">
        <f t="shared" si="2"/>
        <v>7.0990514574580891E-4</v>
      </c>
      <c r="L21" s="77">
        <f t="shared" si="3"/>
        <v>-5.6481712073289635E-4</v>
      </c>
      <c r="M21" s="76">
        <f t="shared" si="4"/>
        <v>1.0997985737394456E-3</v>
      </c>
      <c r="N21" s="77">
        <f t="shared" si="5"/>
        <v>1.6600000000002006E-3</v>
      </c>
      <c r="P21" s="78">
        <v>2.3710290735643683E-3</v>
      </c>
      <c r="Q21" s="73">
        <v>3.3073648644635174E-3</v>
      </c>
      <c r="R21" s="73">
        <v>4.5264049585040543E-3</v>
      </c>
      <c r="S21" s="74">
        <v>6.7630753907505512E-3</v>
      </c>
      <c r="T21" s="138">
        <v>4.0282659361194914E-3</v>
      </c>
      <c r="U21" s="83">
        <v>1.3499999999998693E-3</v>
      </c>
    </row>
    <row r="22" spans="1:21" ht="12.75" customHeight="1" collapsed="1" x14ac:dyDescent="0.2">
      <c r="A22" s="71" t="str">
        <f>Indexes!A22</f>
        <v>1Y</v>
      </c>
      <c r="B22" s="72">
        <f>_xll.qlIndexFixing(Indexes!B22,FixingDate,TRUE,InterestRatesTrigger)</f>
        <v>3.9613932069726653E-3</v>
      </c>
      <c r="C22" s="73">
        <f>_xll.qlIndexFixing(Indexes!C22,FixingDate,TRUE,InterestRatesTrigger)</f>
        <v>4.8804387569211386E-3</v>
      </c>
      <c r="D22" s="73">
        <f>_xll.qlIndexFixing(Indexes!D22,FixingDate,TRUE,InterestRatesTrigger)</f>
        <v>5.592223439141019E-3</v>
      </c>
      <c r="E22" s="83">
        <f>_xll.qlIndexFixing(Indexes!E22,FixingDate,TRUE,InterestRatesTrigger)</f>
        <v>6.6867652853427771E-3</v>
      </c>
      <c r="F22" s="138">
        <f>_xll.qlIndexFixing(Indexes!F22,FixingDate,TRUE,InterestRatesTrigger)</f>
        <v>5.441589512960877E-3</v>
      </c>
      <c r="G22" s="83">
        <f>_xll.qlIndexFixing(Indexes!G22,FixingDate,TRUE,InterestRatesTrigger)</f>
        <v>3.3699999999987486E-3</v>
      </c>
      <c r="I22" s="79">
        <f t="shared" si="0"/>
        <v>1.5017466490428941E-3</v>
      </c>
      <c r="J22" s="76">
        <f t="shared" si="1"/>
        <v>1.4735802819553609E-3</v>
      </c>
      <c r="K22" s="76">
        <f t="shared" si="2"/>
        <v>9.6680746721724935E-4</v>
      </c>
      <c r="L22" s="84">
        <f t="shared" si="3"/>
        <v>-1.4523471461421258E-4</v>
      </c>
      <c r="M22" s="76">
        <f t="shared" si="4"/>
        <v>1.3935527241873639E-3</v>
      </c>
      <c r="N22" s="84">
        <f t="shared" si="5"/>
        <v>1.9599999999987791E-3</v>
      </c>
      <c r="P22" s="78">
        <v>2.4596465579297712E-3</v>
      </c>
      <c r="Q22" s="73">
        <v>3.4068584749657777E-3</v>
      </c>
      <c r="R22" s="73">
        <v>4.6254159719237697E-3</v>
      </c>
      <c r="S22" s="83">
        <v>6.8319999999569897E-3</v>
      </c>
      <c r="T22" s="138">
        <v>4.0480367887735132E-3</v>
      </c>
      <c r="U22" s="83">
        <v>1.4099999999999694E-3</v>
      </c>
    </row>
    <row r="23" spans="1:21" ht="12.75" customHeight="1" x14ac:dyDescent="0.2">
      <c r="A23" s="54" t="str">
        <f>"#"&amp;YEAR(Indexes!A23)&amp;IF(LEN(MONTH(Indexes!A23))=1,"0","")&amp;MONTH(Indexes!A23)&amp;IF(LEN(DAY(Indexes!A23))=1,"0","")&amp;DAY(Indexes!A23)</f>
        <v>#20150916</v>
      </c>
      <c r="B23" s="62">
        <f>(_xll.qlYieldTSDiscount(B$4,SettlementDate,,InterestRatesTrigger)/_xll.qlYieldTSDiscount(B$4,Indexes!$A23,,InterestRatesTrigger)-1)/Indexes!$K23</f>
        <v>2.5122068172955918E-3</v>
      </c>
      <c r="C23" s="56">
        <f>(_xll.qlYieldTSDiscount(C$4,SettlementDate,,InterestRatesTrigger)/_xll.qlYieldTSDiscount(C$4,Indexes!$A23,,InterestRatesTrigger)-1)/Indexes!$K23</f>
        <v>3.3433513071630737E-3</v>
      </c>
      <c r="D23" s="56">
        <f>(_xll.qlYieldTSDiscount(D$4,SettlementDate,,InterestRatesTrigger)/_xll.qlYieldTSDiscount(D$4,Indexes!$A23,,InterestRatesTrigger)-1)/Indexes!$K23</f>
        <v>4.0490399576955972E-3</v>
      </c>
      <c r="E23" s="56">
        <f>(_xll.qlYieldTSDiscount(E$4,SettlementDate,,InterestRatesTrigger)/_xll.qlYieldTSDiscount(E$4,Indexes!$A23,,InterestRatesTrigger)-1)/Indexes!$K23</f>
        <v>4.4586561580681593E-3</v>
      </c>
      <c r="F23" s="56">
        <f>(_xll.qlYieldTSDiscount(F$4,SettlementDate,,InterestRatesTrigger)/_xll.qlYieldTSDiscount(F$4,Indexes!$A23,,InterestRatesTrigger)-1)/Indexes!$K23</f>
        <v>4.2894545499059192E-3</v>
      </c>
      <c r="G23" s="108">
        <f>(_xll.qlYieldTSDiscount(G$4,SettlementDate,,InterestRatesTrigger)/_xll.qlYieldTSDiscount(G$4,Indexes!$A23,,InterestRatesTrigger)-1)/Indexes!$K23</f>
        <v>1.9154187045772862E-3</v>
      </c>
      <c r="H23" s="58"/>
      <c r="I23" s="178">
        <f t="shared" si="0"/>
        <v>4.9273031889109477E-4</v>
      </c>
      <c r="J23" s="179">
        <f t="shared" si="1"/>
        <v>4.1836416588680566E-4</v>
      </c>
      <c r="K23" s="179">
        <f t="shared" si="2"/>
        <v>-9.3547968884493717E-5</v>
      </c>
      <c r="L23" s="179">
        <f t="shared" si="3"/>
        <v>-2.1153370456329498E-3</v>
      </c>
      <c r="M23" s="179">
        <f t="shared" si="4"/>
        <v>1.1461662378478912E-4</v>
      </c>
      <c r="N23" s="165">
        <f t="shared" si="5"/>
        <v>7.6356558287611663E-4</v>
      </c>
      <c r="O23" s="58"/>
      <c r="P23" s="62">
        <v>2.019476498404497E-3</v>
      </c>
      <c r="Q23" s="56">
        <v>2.924987141276268E-3</v>
      </c>
      <c r="R23" s="56">
        <v>4.142587926580091E-3</v>
      </c>
      <c r="S23" s="56">
        <v>6.5739932037011091E-3</v>
      </c>
      <c r="T23" s="56">
        <v>4.1748379261211301E-3</v>
      </c>
      <c r="U23" s="108">
        <v>1.1518531217011695E-3</v>
      </c>
    </row>
    <row r="24" spans="1:21" ht="12.75" customHeight="1" x14ac:dyDescent="0.2">
      <c r="A24" s="63" t="str">
        <f>"#"&amp;YEAR(Indexes!A24)&amp;IF(LEN(MONTH(Indexes!A24))=1,"0","")&amp;MONTH(Indexes!A24)&amp;IF(LEN(DAY(Indexes!A24))=1,"0","")&amp;DAY(Indexes!A24)</f>
        <v>#20151216</v>
      </c>
      <c r="B24" s="70">
        <f>(_xll.qlYieldTSDiscount(B$4,SettlementDate,,InterestRatesTrigger)/_xll.qlYieldTSDiscount(B$4,Indexes!$A24,,InterestRatesTrigger)-1)/Indexes!$K24</f>
        <v>3.3255532871925681E-3</v>
      </c>
      <c r="C24" s="65">
        <f>(_xll.qlYieldTSDiscount(C$4,SettlementDate,,InterestRatesTrigger)/_xll.qlYieldTSDiscount(C$4,Indexes!$A24,,InterestRatesTrigger)-1)/Indexes!$K24</f>
        <v>4.2100470554394618E-3</v>
      </c>
      <c r="D24" s="65">
        <f>(_xll.qlYieldTSDiscount(D$4,SettlementDate,,InterestRatesTrigger)/_xll.qlYieldTSDiscount(D$4,Indexes!$A24,,InterestRatesTrigger)-1)/Indexes!$K24</f>
        <v>4.9234635424906118E-3</v>
      </c>
      <c r="E24" s="65">
        <f>(_xll.qlYieldTSDiscount(E$4,SettlementDate,,InterestRatesTrigger)/_xll.qlYieldTSDiscount(E$4,Indexes!$A24,,InterestRatesTrigger)-1)/Indexes!$K24</f>
        <v>5.773961993716218E-3</v>
      </c>
      <c r="F24" s="65">
        <f>(_xll.qlYieldTSDiscount(F$4,SettlementDate,,InterestRatesTrigger)/_xll.qlYieldTSDiscount(F$4,Indexes!$A24,,InterestRatesTrigger)-1)/Indexes!$K24</f>
        <v>4.8700984732324001E-3</v>
      </c>
      <c r="G24" s="81">
        <f>(_xll.qlYieldTSDiscount(G$4,SettlementDate,,InterestRatesTrigger)/_xll.qlYieldTSDiscount(G$4,Indexes!$A24,,InterestRatesTrigger)-1)/Indexes!$K24</f>
        <v>2.7187415616207224E-3</v>
      </c>
      <c r="H24" s="58"/>
      <c r="I24" s="180">
        <f t="shared" ref="I24:N24" si="6">B24-P24</f>
        <v>4.1391887979606596E-4</v>
      </c>
      <c r="J24" s="181">
        <f t="shared" si="6"/>
        <v>5.0259957988798773E-4</v>
      </c>
      <c r="K24" s="181">
        <f t="shared" si="6"/>
        <v>-1.5905214955549106E-5</v>
      </c>
      <c r="L24" s="181">
        <f t="shared" si="6"/>
        <v>-1.341276726652252E-3</v>
      </c>
      <c r="M24" s="181">
        <f t="shared" si="6"/>
        <v>6.5119152183705509E-4</v>
      </c>
      <c r="N24" s="168">
        <f t="shared" si="6"/>
        <v>1.1133787082945525E-3</v>
      </c>
      <c r="O24" s="58"/>
      <c r="P24" s="70">
        <v>2.9116344073965021E-3</v>
      </c>
      <c r="Q24" s="65">
        <v>3.7074474755514741E-3</v>
      </c>
      <c r="R24" s="65">
        <v>4.9393687574461609E-3</v>
      </c>
      <c r="S24" s="65">
        <v>7.11523872036847E-3</v>
      </c>
      <c r="T24" s="65">
        <v>4.218906951395345E-3</v>
      </c>
      <c r="U24" s="81">
        <v>1.6053628533261699E-3</v>
      </c>
    </row>
    <row r="25" spans="1:21" ht="12.75" customHeight="1" x14ac:dyDescent="0.2">
      <c r="A25" s="71" t="str">
        <f>"#"&amp;YEAR(Indexes!A25)&amp;IF(LEN(MONTH(Indexes!A25))=1,"0","")&amp;MONTH(Indexes!A25)&amp;IF(LEN(DAY(Indexes!A25))=1,"0","")&amp;DAY(Indexes!A25)</f>
        <v>#20151230</v>
      </c>
      <c r="B25" s="78">
        <f>(_xll.qlYieldTSDiscount(B$4,SettlementDate,,InterestRatesTrigger)/_xll.qlYieldTSDiscount(B$4,Indexes!$A25,,InterestRatesTrigger)-1)/Indexes!$K25</f>
        <v>3.4647099587761798E-3</v>
      </c>
      <c r="C25" s="72">
        <f>(_xll.qlYieldTSDiscount(C$4,SettlementDate,,InterestRatesTrigger)/_xll.qlYieldTSDiscount(C$4,Indexes!$A25,,InterestRatesTrigger)-1)/Indexes!$K25</f>
        <v>4.3568440395053976E-3</v>
      </c>
      <c r="D25" s="72">
        <f>(_xll.qlYieldTSDiscount(D$4,SettlementDate,,InterestRatesTrigger)/_xll.qlYieldTSDiscount(D$4,Indexes!$A25,,InterestRatesTrigger)-1)/Indexes!$K25</f>
        <v>5.078613874051785E-3</v>
      </c>
      <c r="E25" s="72">
        <f>(_xll.qlYieldTSDiscount(E$4,SettlementDate,,InterestRatesTrigger)/_xll.qlYieldTSDiscount(E$4,Indexes!$A25,,InterestRatesTrigger)-1)/Indexes!$K25</f>
        <v>5.98760121328476E-3</v>
      </c>
      <c r="F25" s="78">
        <f>(_xll.qlYieldTSDiscount(F$4,SettlementDate,,InterestRatesTrigger)/_xll.qlYieldTSDiscount(F$4,Indexes!$A25,,InterestRatesTrigger)-1)/Indexes!$K25</f>
        <v>4.99905760341951E-3</v>
      </c>
      <c r="G25" s="74">
        <f>(_xll.qlYieldTSDiscount(G$4,SettlementDate,,InterestRatesTrigger)/_xll.qlYieldTSDiscount(G$4,Indexes!$A25,,InterestRatesTrigger)-1)/Indexes!$K25</f>
        <v>2.8593188307450002E-3</v>
      </c>
      <c r="I25" s="162">
        <f t="shared" si="0"/>
        <v>1.4129322034974407E-3</v>
      </c>
      <c r="J25" s="163">
        <f t="shared" si="1"/>
        <v>1.3953842078915438E-3</v>
      </c>
      <c r="K25" s="163">
        <f t="shared" si="2"/>
        <v>9.0702695186333122E-4</v>
      </c>
      <c r="L25" s="164">
        <f t="shared" si="3"/>
        <v>-5.9864998523447184E-4</v>
      </c>
      <c r="M25" s="162">
        <f t="shared" si="4"/>
        <v>6.0080884817283881E-4</v>
      </c>
      <c r="N25" s="164">
        <f t="shared" si="5"/>
        <v>1.6960731763218603E-3</v>
      </c>
      <c r="P25" s="78">
        <v>2.0517777552787391E-3</v>
      </c>
      <c r="Q25" s="72">
        <v>2.9614598316138538E-3</v>
      </c>
      <c r="R25" s="72">
        <v>4.1715869221884538E-3</v>
      </c>
      <c r="S25" s="72">
        <v>6.5862511985192319E-3</v>
      </c>
      <c r="T25" s="78">
        <v>4.3982487552466712E-3</v>
      </c>
      <c r="U25" s="74">
        <v>1.1632456544231398E-3</v>
      </c>
    </row>
    <row r="26" spans="1:21" ht="12.75" customHeight="1" x14ac:dyDescent="0.2">
      <c r="A26" s="71" t="str">
        <f>"#"&amp;YEAR(Indexes!A26)&amp;IF(LEN(MONTH(Indexes!A26))=1,"0","")&amp;MONTH(Indexes!A26)&amp;IF(LEN(DAY(Indexes!A26))=1,"0","")&amp;DAY(Indexes!A26)</f>
        <v>#20151231</v>
      </c>
      <c r="B26" s="78">
        <f>(_xll.qlYieldTSDiscount(B$4,SettlementDate,,InterestRatesTrigger)/_xll.qlYieldTSDiscount(B$4,Indexes!$A26,,InterestRatesTrigger)-1)/Indexes!$K26</f>
        <v>3.4747593333487926E-3</v>
      </c>
      <c r="C26" s="72">
        <f>(_xll.qlYieldTSDiscount(C$4,SettlementDate,,InterestRatesTrigger)/_xll.qlYieldTSDiscount(C$4,Indexes!$A26,,InterestRatesTrigger)-1)/Indexes!$K26</f>
        <v>4.3674585781071085E-3</v>
      </c>
      <c r="D26" s="72">
        <f>(_xll.qlYieldTSDiscount(D$4,SettlementDate,,InterestRatesTrigger)/_xll.qlYieldTSDiscount(D$4,Indexes!$A26,,InterestRatesTrigger)-1)/Indexes!$K26</f>
        <v>5.0899798585003304E-3</v>
      </c>
      <c r="E26" s="72">
        <f>(_xll.qlYieldTSDiscount(E$4,SettlementDate,,InterestRatesTrigger)/_xll.qlYieldTSDiscount(E$4,Indexes!$A26,,InterestRatesTrigger)-1)/Indexes!$K26</f>
        <v>6.0027705917505012E-3</v>
      </c>
      <c r="F26" s="78">
        <f>(_xll.qlYieldTSDiscount(F$4,SettlementDate,,InterestRatesTrigger)/_xll.qlYieldTSDiscount(F$4,Indexes!$A26,,InterestRatesTrigger)-1)/Indexes!$K26</f>
        <v>5.0082707492524582E-3</v>
      </c>
      <c r="G26" s="74">
        <f>(_xll.qlYieldTSDiscount(G$4,SettlementDate,,InterestRatesTrigger)/_xll.qlYieldTSDiscount(G$4,Indexes!$A26,,InterestRatesTrigger)-1)/Indexes!$K26</f>
        <v>2.8698459918317762E-3</v>
      </c>
      <c r="I26" s="162">
        <f t="shared" si="0"/>
        <v>1.4192369178680445E-3</v>
      </c>
      <c r="J26" s="163">
        <f t="shared" si="1"/>
        <v>1.4031720277142613E-3</v>
      </c>
      <c r="K26" s="163">
        <f t="shared" si="2"/>
        <v>9.1589544732531385E-4</v>
      </c>
      <c r="L26" s="164">
        <f t="shared" si="3"/>
        <v>-5.8452467254290104E-4</v>
      </c>
      <c r="M26" s="162">
        <f t="shared" si="4"/>
        <v>5.9140522783696688E-4</v>
      </c>
      <c r="N26" s="164">
        <f t="shared" si="5"/>
        <v>1.7055968448938638E-3</v>
      </c>
      <c r="P26" s="78">
        <v>2.0555224154807481E-3</v>
      </c>
      <c r="Q26" s="72">
        <v>2.9642865503928472E-3</v>
      </c>
      <c r="R26" s="72">
        <v>4.1740844111750166E-3</v>
      </c>
      <c r="S26" s="72">
        <v>6.5872952642934022E-3</v>
      </c>
      <c r="T26" s="78">
        <v>4.4168655214154914E-3</v>
      </c>
      <c r="U26" s="74">
        <v>1.1642491469379124E-3</v>
      </c>
    </row>
    <row r="27" spans="1:21" ht="12.75" customHeight="1" x14ac:dyDescent="0.2">
      <c r="A27" s="71" t="str">
        <f>"#"&amp;YEAR(Indexes!A27)&amp;IF(LEN(MONTH(Indexes!A27))=1,"0","")&amp;MONTH(Indexes!A27)&amp;IF(LEN(DAY(Indexes!A27))=1,"0","")&amp;DAY(Indexes!A27)</f>
        <v>#20160104</v>
      </c>
      <c r="B27" s="78">
        <f>(_xll.qlYieldTSDiscount(B$4,SettlementDate,,InterestRatesTrigger)/_xll.qlYieldTSDiscount(B$4,Indexes!$A27,,InterestRatesTrigger)-1)/Indexes!$K27</f>
        <v>3.515096286682934E-3</v>
      </c>
      <c r="C27" s="72">
        <f>(_xll.qlYieldTSDiscount(C$4,SettlementDate,,InterestRatesTrigger)/_xll.qlYieldTSDiscount(C$4,Indexes!$A27,,InterestRatesTrigger)-1)/Indexes!$K27</f>
        <v>4.4100724430047545E-3</v>
      </c>
      <c r="D27" s="72">
        <f>(_xll.qlYieldTSDiscount(D$4,SettlementDate,,InterestRatesTrigger)/_xll.qlYieldTSDiscount(D$4,Indexes!$A27,,InterestRatesTrigger)-1)/Indexes!$K27</f>
        <v>5.1354489976148171E-3</v>
      </c>
      <c r="E27" s="72">
        <f>(_xll.qlYieldTSDiscount(E$4,SettlementDate,,InterestRatesTrigger)/_xll.qlYieldTSDiscount(E$4,Indexes!$A27,,InterestRatesTrigger)-1)/Indexes!$K27</f>
        <v>6.0632802053772064E-3</v>
      </c>
      <c r="F27" s="78">
        <f>(_xll.qlYieldTSDiscount(F$4,SettlementDate,,InterestRatesTrigger)/_xll.qlYieldTSDiscount(F$4,Indexes!$A27,,InterestRatesTrigger)-1)/Indexes!$K27</f>
        <v>5.0451258015550811E-3</v>
      </c>
      <c r="G27" s="74">
        <f>(_xll.qlYieldTSDiscount(G$4,SettlementDate,,InterestRatesTrigger)/_xll.qlYieldTSDiscount(G$4,Indexes!$A27,,InterestRatesTrigger)-1)/Indexes!$K27</f>
        <v>2.912403696103392E-3</v>
      </c>
      <c r="I27" s="162">
        <f t="shared" si="0"/>
        <v>1.4519322898258248E-3</v>
      </c>
      <c r="J27" s="163">
        <f t="shared" si="1"/>
        <v>1.4402154443414403E-3</v>
      </c>
      <c r="K27" s="163">
        <f t="shared" si="2"/>
        <v>9.5634619952053752E-4</v>
      </c>
      <c r="L27" s="164">
        <f t="shared" si="3"/>
        <v>-5.2611337203041335E-4</v>
      </c>
      <c r="M27" s="162">
        <f t="shared" si="4"/>
        <v>5.9102690700688076E-4</v>
      </c>
      <c r="N27" s="164">
        <f t="shared" si="5"/>
        <v>1.7461086686506573E-3</v>
      </c>
      <c r="P27" s="78">
        <v>2.0631639968571092E-3</v>
      </c>
      <c r="Q27" s="72">
        <v>2.9698569986633143E-3</v>
      </c>
      <c r="R27" s="72">
        <v>4.1791027980942795E-3</v>
      </c>
      <c r="S27" s="72">
        <v>6.5893935774076198E-3</v>
      </c>
      <c r="T27" s="78">
        <v>4.4540988945482004E-3</v>
      </c>
      <c r="U27" s="74">
        <v>1.1662950274527347E-3</v>
      </c>
    </row>
    <row r="28" spans="1:21" ht="12.75" customHeight="1" x14ac:dyDescent="0.2">
      <c r="A28" s="63" t="str">
        <f>"#"&amp;YEAR(Indexes!A28)&amp;IF(LEN(MONTH(Indexes!A28))=1,"0","")&amp;MONTH(Indexes!A28)&amp;IF(LEN(DAY(Indexes!A28))=1,"0","")&amp;DAY(Indexes!A28)</f>
        <v>#20160105</v>
      </c>
      <c r="B28" s="70">
        <f>(_xll.qlYieldTSDiscount(B$4,SettlementDate,,InterestRatesTrigger)/_xll.qlYieldTSDiscount(B$4,Indexes!$A28,,InterestRatesTrigger)-1)/Indexes!$K28</f>
        <v>3.5252148931048883E-3</v>
      </c>
      <c r="C28" s="64">
        <f>(_xll.qlYieldTSDiscount(C$4,SettlementDate,,InterestRatesTrigger)/_xll.qlYieldTSDiscount(C$4,Indexes!$A28,,InterestRatesTrigger)-1)/Indexes!$K28</f>
        <v>4.420763626028004E-3</v>
      </c>
      <c r="D28" s="64">
        <f>(_xll.qlYieldTSDiscount(D$4,SettlementDate,,InterestRatesTrigger)/_xll.qlYieldTSDiscount(D$4,Indexes!$A28,,InterestRatesTrigger)-1)/Indexes!$K28</f>
        <v>5.1467899126328128E-3</v>
      </c>
      <c r="E28" s="64">
        <f>(_xll.qlYieldTSDiscount(E$4,SettlementDate,,InterestRatesTrigger)/_xll.qlYieldTSDiscount(E$4,Indexes!$A28,,InterestRatesTrigger)-1)/Indexes!$K28</f>
        <v>6.0783621378702113E-3</v>
      </c>
      <c r="F28" s="70">
        <f>(_xll.qlYieldTSDiscount(F$4,SettlementDate,,InterestRatesTrigger)/_xll.qlYieldTSDiscount(F$4,Indexes!$A28,,InterestRatesTrigger)-1)/Indexes!$K28</f>
        <v>5.0543401892382935E-3</v>
      </c>
      <c r="G28" s="66">
        <f>(_xll.qlYieldTSDiscount(G$4,SettlementDate,,InterestRatesTrigger)/_xll.qlYieldTSDiscount(G$4,Indexes!$A28,,InterestRatesTrigger)-1)/Indexes!$K28</f>
        <v>2.9231406486006249E-3</v>
      </c>
      <c r="I28" s="166">
        <f t="shared" si="0"/>
        <v>1.4581949646135491E-3</v>
      </c>
      <c r="J28" s="167">
        <f t="shared" si="1"/>
        <v>1.4481610348268279E-3</v>
      </c>
      <c r="K28" s="167">
        <f t="shared" si="2"/>
        <v>9.6516792812140467E-4</v>
      </c>
      <c r="L28" s="168">
        <f t="shared" si="3"/>
        <v>-5.1208565820846409E-4</v>
      </c>
      <c r="M28" s="166">
        <f t="shared" si="4"/>
        <v>5.8162466131016916E-4</v>
      </c>
      <c r="N28" s="168">
        <f t="shared" si="5"/>
        <v>1.7558015233718591E-3</v>
      </c>
      <c r="P28" s="70">
        <v>2.0670199284913392E-3</v>
      </c>
      <c r="Q28" s="64">
        <v>2.9726025912011761E-3</v>
      </c>
      <c r="R28" s="64">
        <v>4.1816219845114081E-3</v>
      </c>
      <c r="S28" s="64">
        <v>6.5904477960786753E-3</v>
      </c>
      <c r="T28" s="70">
        <v>4.4727155279281243E-3</v>
      </c>
      <c r="U28" s="66">
        <v>1.1673391252287658E-3</v>
      </c>
    </row>
    <row r="29" spans="1:21" ht="12.75" hidden="1" customHeight="1" outlineLevel="1" x14ac:dyDescent="0.2">
      <c r="A29" s="71" t="str">
        <f>"#"&amp;YEAR(Indexes!A29)&amp;IF(LEN(MONTH(Indexes!A29))=1,"0","")&amp;MONTH(Indexes!A29)&amp;IF(LEN(DAY(Indexes!A29))=1,"0","")&amp;DAY(Indexes!A29)</f>
        <v>#20161229</v>
      </c>
      <c r="B29" s="72">
        <f>(_xll.qlYieldTSDiscount(B$4,SettlementDate,,InterestRatesTrigger)/_xll.qlYieldTSDiscount(B$4,Indexes!$A29,,InterestRatesTrigger)-1)/Indexes!$K29</f>
        <v>7.4324569777177319E-3</v>
      </c>
      <c r="C29" s="72">
        <f>(_xll.qlYieldTSDiscount(C$4,SettlementDate,,InterestRatesTrigger)/_xll.qlYieldTSDiscount(C$4,Indexes!$A29,,InterestRatesTrigger)-1)/Indexes!$K29</f>
        <v>8.5189822899119222E-3</v>
      </c>
      <c r="D29" s="72">
        <f>(_xll.qlYieldTSDiscount(D$4,SettlementDate,,InterestRatesTrigger)/_xll.qlYieldTSDiscount(D$4,Indexes!$A29,,InterestRatesTrigger)-1)/Indexes!$K29</f>
        <v>9.2428563873019533E-3</v>
      </c>
      <c r="E29" s="72">
        <f>(_xll.qlYieldTSDiscount(E$4,SettlementDate,,InterestRatesTrigger)/_xll.qlYieldTSDiscount(E$4,Indexes!$A29,,InterestRatesTrigger)-1)/Indexes!$K29</f>
        <v>1.0727358439495899E-2</v>
      </c>
      <c r="F29" s="78">
        <f>(_xll.qlYieldTSDiscount(F$4,SettlementDate,,InterestRatesTrigger)/_xll.qlYieldTSDiscount(F$4,Indexes!$A29,,InterestRatesTrigger)-1)/Indexes!$K29</f>
        <v>8.7917327853285626E-3</v>
      </c>
      <c r="G29" s="74">
        <f>(_xll.qlYieldTSDiscount(G$4,SettlementDate,,InterestRatesTrigger)/_xll.qlYieldTSDiscount(G$4,Indexes!$A29,,InterestRatesTrigger)-1)/Indexes!$K29</f>
        <v>6.7734415449367778E-3</v>
      </c>
      <c r="I29" s="162">
        <f t="shared" ref="I29:I88" si="7">B29-P29</f>
        <v>4.1806757622471196E-3</v>
      </c>
      <c r="J29" s="163">
        <f>C29-Q29</f>
        <v>4.421567695063377E-3</v>
      </c>
      <c r="K29" s="163">
        <f t="shared" ref="K29:K88" si="8">D29-R29</f>
        <v>3.890488466944955E-3</v>
      </c>
      <c r="L29" s="164">
        <f t="shared" ref="L29:L88" si="9">E29-S29</f>
        <v>3.1855093227344698E-3</v>
      </c>
      <c r="M29" s="163">
        <f t="shared" ref="M29:M88" si="10">F29-T29</f>
        <v>4.272212659018464E-3</v>
      </c>
      <c r="N29" s="164">
        <f t="shared" ref="N29:N88" si="11">G29-U29</f>
        <v>4.8873037567480019E-3</v>
      </c>
      <c r="P29" s="78">
        <v>3.2517812154706127E-3</v>
      </c>
      <c r="Q29" s="72">
        <v>4.0974145948485452E-3</v>
      </c>
      <c r="R29" s="72">
        <v>5.3523679203569983E-3</v>
      </c>
      <c r="S29" s="72">
        <v>7.5418491167614293E-3</v>
      </c>
      <c r="T29" s="78">
        <v>4.5195201263100986E-3</v>
      </c>
      <c r="U29" s="74">
        <v>1.8861377881887759E-3</v>
      </c>
    </row>
    <row r="30" spans="1:21" ht="12.75" hidden="1" customHeight="1" outlineLevel="1" x14ac:dyDescent="0.2">
      <c r="A30" s="71" t="str">
        <f>"#"&amp;YEAR(Indexes!A30)&amp;IF(LEN(MONTH(Indexes!A30))=1,"0","")&amp;MONTH(Indexes!A30)&amp;IF(LEN(DAY(Indexes!A30))=1,"0","")&amp;DAY(Indexes!A30)</f>
        <v>#20161230</v>
      </c>
      <c r="B30" s="72">
        <f>(_xll.qlYieldTSDiscount(B$4,SettlementDate,,InterestRatesTrigger)/_xll.qlYieldTSDiscount(B$4,Indexes!$A30,,InterestRatesTrigger)-1)/Indexes!$K30</f>
        <v>7.443030453196337E-3</v>
      </c>
      <c r="C30" s="72">
        <f>(_xll.qlYieldTSDiscount(C$4,SettlementDate,,InterestRatesTrigger)/_xll.qlYieldTSDiscount(C$4,Indexes!$A30,,InterestRatesTrigger)-1)/Indexes!$K30</f>
        <v>8.5302709924281322E-3</v>
      </c>
      <c r="D30" s="72">
        <f>(_xll.qlYieldTSDiscount(D$4,SettlementDate,,InterestRatesTrigger)/_xll.qlYieldTSDiscount(D$4,Indexes!$A30,,InterestRatesTrigger)-1)/Indexes!$K30</f>
        <v>9.2541023238926611E-3</v>
      </c>
      <c r="E30" s="72">
        <f>(_xll.qlYieldTSDiscount(E$4,SettlementDate,,InterestRatesTrigger)/_xll.qlYieldTSDiscount(E$4,Indexes!$A30,,InterestRatesTrigger)-1)/Indexes!$K30</f>
        <v>1.0743480340520412E-2</v>
      </c>
      <c r="F30" s="78">
        <f>(_xll.qlYieldTSDiscount(F$4,SettlementDate,,InterestRatesTrigger)/_xll.qlYieldTSDiscount(F$4,Indexes!$A30,,InterestRatesTrigger)-1)/Indexes!$K30</f>
        <v>8.8023634620638148E-3</v>
      </c>
      <c r="G30" s="74">
        <f>(_xll.qlYieldTSDiscount(G$4,SettlementDate,,InterestRatesTrigger)/_xll.qlYieldTSDiscount(G$4,Indexes!$A30,,InterestRatesTrigger)-1)/Indexes!$K30</f>
        <v>6.7843259582512066E-3</v>
      </c>
      <c r="I30" s="162">
        <f t="shared" si="7"/>
        <v>4.1879042713364248E-3</v>
      </c>
      <c r="J30" s="163">
        <f>C30-Q30</f>
        <v>4.4287577339264961E-3</v>
      </c>
      <c r="K30" s="163">
        <f t="shared" si="8"/>
        <v>3.8974429210165843E-3</v>
      </c>
      <c r="L30" s="164">
        <f t="shared" si="9"/>
        <v>3.1971020774322232E-3</v>
      </c>
      <c r="M30" s="163">
        <f t="shared" si="10"/>
        <v>4.279215080371216E-3</v>
      </c>
      <c r="N30" s="164">
        <f t="shared" si="11"/>
        <v>4.8951955511045402E-3</v>
      </c>
      <c r="P30" s="78">
        <v>3.2551261818599127E-3</v>
      </c>
      <c r="Q30" s="72">
        <v>4.1015132585016361E-3</v>
      </c>
      <c r="R30" s="72">
        <v>5.3566594028760768E-3</v>
      </c>
      <c r="S30" s="72">
        <v>7.5463782630881887E-3</v>
      </c>
      <c r="T30" s="78">
        <v>4.5231483816925988E-3</v>
      </c>
      <c r="U30" s="74">
        <v>1.8891304071466664E-3</v>
      </c>
    </row>
    <row r="31" spans="1:21" ht="12.75" hidden="1" customHeight="1" outlineLevel="1" x14ac:dyDescent="0.2">
      <c r="A31" s="71" t="str">
        <f>"#"&amp;YEAR(Indexes!A31)&amp;IF(LEN(MONTH(Indexes!A31))=1,"0","")&amp;MONTH(Indexes!A31)&amp;IF(LEN(DAY(Indexes!A31))=1,"0","")&amp;DAY(Indexes!A31)</f>
        <v>#20170103</v>
      </c>
      <c r="B31" s="72">
        <f>(_xll.qlYieldTSDiscount(B$4,SettlementDate,,InterestRatesTrigger)/_xll.qlYieldTSDiscount(B$4,Indexes!$A31,,InterestRatesTrigger)-1)/Indexes!$K31</f>
        <v>7.4852768147365845E-3</v>
      </c>
      <c r="C31" s="72">
        <f>(_xll.qlYieldTSDiscount(C$4,SettlementDate,,InterestRatesTrigger)/_xll.qlYieldTSDiscount(C$4,Indexes!$A31,,InterestRatesTrigger)-1)/Indexes!$K31</f>
        <v>8.5754046361656358E-3</v>
      </c>
      <c r="D31" s="72">
        <f>(_xll.qlYieldTSDiscount(D$4,SettlementDate,,InterestRatesTrigger)/_xll.qlYieldTSDiscount(D$4,Indexes!$A31,,InterestRatesTrigger)-1)/Indexes!$K31</f>
        <v>9.2990223801905358E-3</v>
      </c>
      <c r="E31" s="72">
        <f>(_xll.qlYieldTSDiscount(E$4,SettlementDate,,InterestRatesTrigger)/_xll.qlYieldTSDiscount(E$4,Indexes!$A31,,InterestRatesTrigger)-1)/Indexes!$K31</f>
        <v>1.080799843974945E-2</v>
      </c>
      <c r="F31" s="78">
        <f>(_xll.qlYieldTSDiscount(F$4,SettlementDate,,InterestRatesTrigger)/_xll.qlYieldTSDiscount(F$4,Indexes!$A31,,InterestRatesTrigger)-1)/Indexes!$K31</f>
        <v>8.8448932328350268E-3</v>
      </c>
      <c r="G31" s="74">
        <f>(_xll.qlYieldTSDiscount(G$4,SettlementDate,,InterestRatesTrigger)/_xll.qlYieldTSDiscount(G$4,Indexes!$A31,,InterestRatesTrigger)-1)/Indexes!$K31</f>
        <v>6.8278943725683661E-3</v>
      </c>
      <c r="I31" s="162">
        <f t="shared" si="7"/>
        <v>4.2234465005871443E-3</v>
      </c>
      <c r="J31" s="163">
        <f>C31-Q31</f>
        <v>4.465673889810633E-3</v>
      </c>
      <c r="K31" s="163">
        <f t="shared" si="8"/>
        <v>3.9337616239012085E-3</v>
      </c>
      <c r="L31" s="164">
        <f t="shared" si="9"/>
        <v>3.2525401733653082E-3</v>
      </c>
      <c r="M31" s="163">
        <f t="shared" si="10"/>
        <v>4.3144879832766221E-3</v>
      </c>
      <c r="N31" s="164">
        <f t="shared" si="11"/>
        <v>4.9327567796125949E-3</v>
      </c>
      <c r="P31" s="78">
        <v>3.2618303141494403E-3</v>
      </c>
      <c r="Q31" s="72">
        <v>4.1097307463550028E-3</v>
      </c>
      <c r="R31" s="72">
        <v>5.3652607562893273E-3</v>
      </c>
      <c r="S31" s="72">
        <v>7.5554582663841414E-3</v>
      </c>
      <c r="T31" s="78">
        <v>4.5304052495584047E-3</v>
      </c>
      <c r="U31" s="74">
        <v>1.8951375929557709E-3</v>
      </c>
    </row>
    <row r="32" spans="1:21" ht="12.75" hidden="1" customHeight="1" outlineLevel="1" x14ac:dyDescent="0.2">
      <c r="A32" s="71" t="str">
        <f>"#"&amp;YEAR(Indexes!A32)&amp;IF(LEN(MONTH(Indexes!A32))=1,"0","")&amp;MONTH(Indexes!A32)&amp;IF(LEN(DAY(Indexes!A32))=1,"0","")&amp;DAY(Indexes!A32)</f>
        <v>#20170104</v>
      </c>
      <c r="B32" s="72">
        <f>(_xll.qlYieldTSDiscount(B$4,SettlementDate,,InterestRatesTrigger)/_xll.qlYieldTSDiscount(B$4,Indexes!$A32,,InterestRatesTrigger)-1)/Indexes!$K32</f>
        <v>7.4958264604600136E-3</v>
      </c>
      <c r="C32" s="72">
        <f>(_xll.qlYieldTSDiscount(C$4,SettlementDate,,InterestRatesTrigger)/_xll.qlYieldTSDiscount(C$4,Indexes!$A32,,InterestRatesTrigger)-1)/Indexes!$K32</f>
        <v>8.5866821332079967E-3</v>
      </c>
      <c r="D32" s="72">
        <f>(_xll.qlYieldTSDiscount(D$4,SettlementDate,,InterestRatesTrigger)/_xll.qlYieldTSDiscount(D$4,Indexes!$A32,,InterestRatesTrigger)-1)/Indexes!$K32</f>
        <v>9.3102363541118054E-3</v>
      </c>
      <c r="E32" s="72">
        <f>(_xll.qlYieldTSDiscount(E$4,SettlementDate,,InterestRatesTrigger)/_xll.qlYieldTSDiscount(E$4,Indexes!$A32,,InterestRatesTrigger)-1)/Indexes!$K32</f>
        <v>1.082412813693243E-2</v>
      </c>
      <c r="F32" s="78">
        <f>(_xll.qlYieldTSDiscount(F$4,SettlementDate,,InterestRatesTrigger)/_xll.qlYieldTSDiscount(F$4,Indexes!$A32,,InterestRatesTrigger)-1)/Indexes!$K32</f>
        <v>8.8555274465142095E-3</v>
      </c>
      <c r="G32" s="74">
        <f>(_xll.qlYieldTSDiscount(G$4,SettlementDate,,InterestRatesTrigger)/_xll.qlYieldTSDiscount(G$4,Indexes!$A32,,InterestRatesTrigger)-1)/Indexes!$K32</f>
        <v>6.8387836371199152E-3</v>
      </c>
      <c r="I32" s="162">
        <f t="shared" si="7"/>
        <v>4.2239033204776975E-3</v>
      </c>
      <c r="J32" s="163">
        <f>C32-Q32</f>
        <v>4.4645751319847523E-3</v>
      </c>
      <c r="K32" s="163">
        <f t="shared" si="8"/>
        <v>3.9320275854238078E-3</v>
      </c>
      <c r="L32" s="164">
        <f t="shared" si="9"/>
        <v>3.2549958923374861E-3</v>
      </c>
      <c r="M32" s="163">
        <f t="shared" si="10"/>
        <v>4.3142360014166688E-3</v>
      </c>
      <c r="N32" s="164">
        <f t="shared" si="11"/>
        <v>4.9345715185817778E-3</v>
      </c>
      <c r="P32" s="78">
        <v>3.2719231399823165E-3</v>
      </c>
      <c r="Q32" s="72">
        <v>4.1221070012232445E-3</v>
      </c>
      <c r="R32" s="72">
        <v>5.3782087686879976E-3</v>
      </c>
      <c r="S32" s="72">
        <v>7.5691322445949434E-3</v>
      </c>
      <c r="T32" s="78">
        <v>4.5412914450975407E-3</v>
      </c>
      <c r="U32" s="74">
        <v>1.9042121185381372E-3</v>
      </c>
    </row>
    <row r="33" spans="1:21" ht="12.75" customHeight="1" collapsed="1" x14ac:dyDescent="0.2">
      <c r="A33" s="54" t="str">
        <f>Indexes!A33</f>
        <v>G5</v>
      </c>
      <c r="B33" s="85">
        <f>(1-_xll.qlIndexFixing(B$1,Indexes!$L33,TRUE,InterestRatesTrigger))*100</f>
        <v>99.818670974470265</v>
      </c>
      <c r="C33" s="86">
        <f>(1-_xll.qlIndexFixing(C$1,Indexes!$L33,TRUE,InterestRatesTrigger))*100</f>
        <v>99.74129513570233</v>
      </c>
      <c r="D33" s="86">
        <f>(1-_xll.qlIndexFixing(D$1,Indexes!$L33,TRUE,InterestRatesTrigger))*100</f>
        <v>99.660004526457428</v>
      </c>
      <c r="E33" s="86">
        <f>(1-_xll.qlIndexFixing(E$1,Indexes!$L33,TRUE,InterestRatesTrigger))*100</f>
        <v>99.689032860964431</v>
      </c>
      <c r="F33" s="139">
        <f>(1-_xll.qlIndexFixing(F$1,Indexes!$L33,TRUE,InterestRatesTrigger))*100</f>
        <v>99.731880352750437</v>
      </c>
      <c r="G33" s="87">
        <f>(1-_xll.qlIndexFixing(G$1,Indexes!$L33,TRUE,InterestRatesTrigger))*100</f>
        <v>99.871068193721797</v>
      </c>
      <c r="I33" s="88">
        <f t="shared" si="7"/>
        <v>1.0311068258161527E-2</v>
      </c>
      <c r="J33" s="89">
        <f>C33-Q33</f>
        <v>1.7520823061403235E-2</v>
      </c>
      <c r="K33" s="89">
        <f t="shared" si="8"/>
        <v>7.4948417677163093E-2</v>
      </c>
      <c r="L33" s="90">
        <f t="shared" si="9"/>
        <v>0.37348016285140773</v>
      </c>
      <c r="M33" s="89">
        <f t="shared" si="10"/>
        <v>1.4848733368197031E-2</v>
      </c>
      <c r="N33" s="90">
        <f t="shared" si="11"/>
        <v>-3.0932606602974033E-2</v>
      </c>
      <c r="P33" s="85">
        <v>99.808359906212104</v>
      </c>
      <c r="Q33" s="86">
        <v>99.723774312640927</v>
      </c>
      <c r="R33" s="86">
        <v>99.585056108780265</v>
      </c>
      <c r="S33" s="86">
        <v>99.315552698113024</v>
      </c>
      <c r="T33" s="139">
        <v>99.71703161938224</v>
      </c>
      <c r="U33" s="87">
        <v>99.902000800324771</v>
      </c>
    </row>
    <row r="34" spans="1:21" ht="12.75" customHeight="1" x14ac:dyDescent="0.2">
      <c r="A34" s="71" t="str">
        <f>Indexes!A34</f>
        <v>H5</v>
      </c>
      <c r="B34" s="91">
        <f>(1-_xll.qlIndexFixing(B$1,Indexes!$L34,TRUE,InterestRatesTrigger))*100</f>
        <v>99.799460322891775</v>
      </c>
      <c r="C34" s="92">
        <f>(1-_xll.qlIndexFixing(C$1,Indexes!$L34,TRUE,InterestRatesTrigger))*100</f>
        <v>99.722766609982315</v>
      </c>
      <c r="D34" s="92">
        <f>(1-_xll.qlIndexFixing(D$1,Indexes!$L34,TRUE,InterestRatesTrigger))*100</f>
        <v>99.652247983591849</v>
      </c>
      <c r="E34" s="92">
        <f>(1-_xll.qlIndexFixing(E$1,Indexes!$L34,TRUE,InterestRatesTrigger))*100</f>
        <v>99.644362060431632</v>
      </c>
      <c r="F34" s="140">
        <f>(1-_xll.qlIndexFixing(F$1,Indexes!$L34,TRUE,InterestRatesTrigger))*100</f>
        <v>99.650350810887431</v>
      </c>
      <c r="G34" s="93">
        <f>(1-_xll.qlIndexFixing(G$1,Indexes!$L34,TRUE,InterestRatesTrigger))*100</f>
        <v>99.86373455696328</v>
      </c>
      <c r="I34" s="94">
        <f t="shared" si="7"/>
        <v>-8.3210651416862902E-3</v>
      </c>
      <c r="J34" s="95">
        <f t="shared" ref="J34:J52" si="12">C34-Q34</f>
        <v>5.127482264072114E-3</v>
      </c>
      <c r="K34" s="95">
        <f t="shared" si="8"/>
        <v>7.9116874956866923E-2</v>
      </c>
      <c r="L34" s="96">
        <f t="shared" si="9"/>
        <v>0.3400426680319697</v>
      </c>
      <c r="M34" s="95">
        <f t="shared" si="10"/>
        <v>1.5868182199355374E-2</v>
      </c>
      <c r="N34" s="96">
        <f t="shared" si="11"/>
        <v>-3.011209092821332E-2</v>
      </c>
      <c r="P34" s="91">
        <v>99.807781388033462</v>
      </c>
      <c r="Q34" s="92">
        <v>99.717639127718243</v>
      </c>
      <c r="R34" s="92">
        <v>99.573131108634982</v>
      </c>
      <c r="S34" s="92">
        <v>99.304319392399663</v>
      </c>
      <c r="T34" s="140">
        <v>99.634482628688076</v>
      </c>
      <c r="U34" s="93">
        <v>99.893846647891493</v>
      </c>
    </row>
    <row r="35" spans="1:21" ht="12.75" customHeight="1" x14ac:dyDescent="0.2">
      <c r="A35" s="71" t="str">
        <f>Indexes!A35</f>
        <v>J5</v>
      </c>
      <c r="B35" s="91">
        <f>(1-_xll.qlIndexFixing(B$1,Indexes!$L35,TRUE,InterestRatesTrigger))*100</f>
        <v>99.769878806872583</v>
      </c>
      <c r="C35" s="92">
        <f>(1-_xll.qlIndexFixing(C$1,Indexes!$L35,TRUE,InterestRatesTrigger))*100</f>
        <v>99.692414490715962</v>
      </c>
      <c r="D35" s="92">
        <f>(1-_xll.qlIndexFixing(D$1,Indexes!$L35,TRUE,InterestRatesTrigger))*100</f>
        <v>99.618021748451028</v>
      </c>
      <c r="E35" s="92">
        <f>(1-_xll.qlIndexFixing(E$1,Indexes!$L35,TRUE,InterestRatesTrigger))*100</f>
        <v>99.57850629320356</v>
      </c>
      <c r="F35" s="140">
        <f>(1-_xll.qlIndexFixing(F$1,Indexes!$L35,TRUE,InterestRatesTrigger))*100</f>
        <v>99.576970791509424</v>
      </c>
      <c r="G35" s="93">
        <f>(1-_xll.qlIndexFixing(G$1,Indexes!$L35,TRUE,InterestRatesTrigger))*100</f>
        <v>99.830661759687302</v>
      </c>
      <c r="I35" s="94">
        <f t="shared" si="7"/>
        <v>-4.172664935994419E-2</v>
      </c>
      <c r="J35" s="95">
        <f t="shared" si="12"/>
        <v>-1.3617977154694927E-2</v>
      </c>
      <c r="K35" s="95">
        <f t="shared" si="8"/>
        <v>6.1101502061575275E-2</v>
      </c>
      <c r="L35" s="96">
        <f t="shared" si="9"/>
        <v>0.29062730560258387</v>
      </c>
      <c r="M35" s="95">
        <f t="shared" si="10"/>
        <v>5.5990411818527264E-2</v>
      </c>
      <c r="N35" s="96">
        <f t="shared" si="11"/>
        <v>-5.6969144692288864E-2</v>
      </c>
      <c r="P35" s="91">
        <v>99.811605456232527</v>
      </c>
      <c r="Q35" s="92">
        <v>99.706032467870656</v>
      </c>
      <c r="R35" s="92">
        <v>99.556920246389453</v>
      </c>
      <c r="S35" s="92">
        <v>99.287878987600976</v>
      </c>
      <c r="T35" s="140">
        <v>99.520980379690897</v>
      </c>
      <c r="U35" s="93">
        <v>99.887630904379591</v>
      </c>
    </row>
    <row r="36" spans="1:21" ht="12.75" customHeight="1" x14ac:dyDescent="0.2">
      <c r="A36" s="71" t="str">
        <f>Indexes!A36</f>
        <v>K5</v>
      </c>
      <c r="B36" s="91">
        <f>(1-_xll.qlIndexFixing(B$1,Indexes!$L36,TRUE,InterestRatesTrigger))*100</f>
        <v>99.717291873407802</v>
      </c>
      <c r="C36" s="92">
        <f>(1-_xll.qlIndexFixing(C$1,Indexes!$L36,TRUE,InterestRatesTrigger))*100</f>
        <v>99.633804460559119</v>
      </c>
      <c r="D36" s="92">
        <f>(1-_xll.qlIndexFixing(D$1,Indexes!$L36,TRUE,InterestRatesTrigger))*100</f>
        <v>99.563623792630835</v>
      </c>
      <c r="E36" s="92">
        <f>(1-_xll.qlIndexFixing(E$1,Indexes!$L36,TRUE,InterestRatesTrigger))*100</f>
        <v>99.482943999202661</v>
      </c>
      <c r="F36" s="140">
        <f>(1-_xll.qlIndexFixing(F$1,Indexes!$L36,TRUE,InterestRatesTrigger))*100</f>
        <v>99.487226015631492</v>
      </c>
      <c r="G36" s="93">
        <f>(1-_xll.qlIndexFixing(G$1,Indexes!$L36,TRUE,InterestRatesTrigger))*100</f>
        <v>99.778332248013612</v>
      </c>
      <c r="I36" s="94">
        <f t="shared" si="7"/>
        <v>-8.4447994703140239E-2</v>
      </c>
      <c r="J36" s="95">
        <f t="shared" si="12"/>
        <v>-5.4191428056029167E-2</v>
      </c>
      <c r="K36" s="95">
        <f t="shared" si="8"/>
        <v>2.0393416572929368E-2</v>
      </c>
      <c r="L36" s="96">
        <f t="shared" si="9"/>
        <v>0.21054552871832755</v>
      </c>
      <c r="M36" s="95">
        <f t="shared" si="10"/>
        <v>5.325328995752443E-2</v>
      </c>
      <c r="N36" s="96">
        <f t="shared" si="11"/>
        <v>-9.9278354545702996E-2</v>
      </c>
      <c r="P36" s="91">
        <v>99.801739868110943</v>
      </c>
      <c r="Q36" s="92">
        <v>99.687995888615148</v>
      </c>
      <c r="R36" s="92">
        <v>99.543230376057906</v>
      </c>
      <c r="S36" s="92">
        <v>99.272398470484333</v>
      </c>
      <c r="T36" s="140">
        <v>99.433972725673968</v>
      </c>
      <c r="U36" s="93">
        <v>99.877610602559315</v>
      </c>
    </row>
    <row r="37" spans="1:21" ht="12.75" customHeight="1" x14ac:dyDescent="0.2">
      <c r="A37" s="71" t="str">
        <f>Indexes!A37</f>
        <v>M5</v>
      </c>
      <c r="B37" s="91">
        <f>(1-_xll.qlIndexFixing(B$1,Indexes!$L37,TRUE,InterestRatesTrigger))*100</f>
        <v>99.668100100216677</v>
      </c>
      <c r="C37" s="92">
        <f>(1-_xll.qlIndexFixing(C$1,Indexes!$L37,TRUE,InterestRatesTrigger))*100</f>
        <v>99.573850161313288</v>
      </c>
      <c r="D37" s="92">
        <f>(1-_xll.qlIndexFixing(D$1,Indexes!$L37,TRUE,InterestRatesTrigger))*100</f>
        <v>99.512473186381527</v>
      </c>
      <c r="E37" s="92">
        <f>(1-_xll.qlIndexFixing(E$1,Indexes!$L37,TRUE,InterestRatesTrigger))*100</f>
        <v>99.396964733290432</v>
      </c>
      <c r="F37" s="140">
        <f>(1-_xll.qlIndexFixing(F$1,Indexes!$L37,TRUE,InterestRatesTrigger))*100</f>
        <v>99.400786513567724</v>
      </c>
      <c r="G37" s="93">
        <f>(1-_xll.qlIndexFixing(G$1,Indexes!$L37,TRUE,InterestRatesTrigger))*100</f>
        <v>99.729009190689894</v>
      </c>
      <c r="I37" s="94">
        <f t="shared" si="7"/>
        <v>-8.4607606007338632E-2</v>
      </c>
      <c r="J37" s="95">
        <f t="shared" si="12"/>
        <v>-8.8400814822406915E-2</v>
      </c>
      <c r="K37" s="95">
        <f t="shared" si="8"/>
        <v>-1.5130547454333509E-2</v>
      </c>
      <c r="L37" s="96">
        <f t="shared" si="9"/>
        <v>0.14192577138979345</v>
      </c>
      <c r="M37" s="95">
        <f t="shared" si="10"/>
        <v>6.3306315384735967E-2</v>
      </c>
      <c r="N37" s="96">
        <f t="shared" si="11"/>
        <v>-0.14723645504984972</v>
      </c>
      <c r="P37" s="91">
        <v>99.752707706224015</v>
      </c>
      <c r="Q37" s="92">
        <v>99.662250976135695</v>
      </c>
      <c r="R37" s="92">
        <v>99.527603733835861</v>
      </c>
      <c r="S37" s="92">
        <v>99.255038961900638</v>
      </c>
      <c r="T37" s="140">
        <v>99.337480198182988</v>
      </c>
      <c r="U37" s="93">
        <v>99.876245645739743</v>
      </c>
    </row>
    <row r="38" spans="1:21" ht="12.75" customHeight="1" x14ac:dyDescent="0.2">
      <c r="A38" s="71" t="str">
        <f>Indexes!A38</f>
        <v>N5</v>
      </c>
      <c r="B38" s="91">
        <f>(1-_xll.qlIndexFixing(B$1,Indexes!$L38,TRUE,InterestRatesTrigger))*100</f>
        <v>99.613377076155459</v>
      </c>
      <c r="C38" s="92">
        <f>(1-_xll.qlIndexFixing(C$1,Indexes!$L38,TRUE,InterestRatesTrigger))*100</f>
        <v>99.513223952686033</v>
      </c>
      <c r="D38" s="92">
        <f>(1-_xll.qlIndexFixing(D$1,Indexes!$L38,TRUE,InterestRatesTrigger))*100</f>
        <v>99.454145431672586</v>
      </c>
      <c r="E38" s="92">
        <f>(1-_xll.qlIndexFixing(E$1,Indexes!$L38,TRUE,InterestRatesTrigger))*100</f>
        <v>99.319653094462296</v>
      </c>
      <c r="F38" s="140">
        <f>(1-_xll.qlIndexFixing(F$1,Indexes!$L38,TRUE,InterestRatesTrigger))*100</f>
        <v>99.374961616755414</v>
      </c>
      <c r="G38" s="93">
        <f>(1-_xll.qlIndexFixing(G$1,Indexes!$L38,TRUE,InterestRatesTrigger))*100</f>
        <v>99.674144823538043</v>
      </c>
      <c r="I38" s="94">
        <f t="shared" si="7"/>
        <v>-0.18200179175050835</v>
      </c>
      <c r="J38" s="95">
        <f t="shared" si="12"/>
        <v>-0.13266995391603587</v>
      </c>
      <c r="K38" s="95">
        <f t="shared" si="8"/>
        <v>-5.2138268800376864E-2</v>
      </c>
      <c r="L38" s="96">
        <f t="shared" si="9"/>
        <v>8.9894029974487921E-2</v>
      </c>
      <c r="M38" s="95">
        <f t="shared" si="10"/>
        <v>-0.10859612704031463</v>
      </c>
      <c r="N38" s="96">
        <f t="shared" si="11"/>
        <v>-0.19658016049790206</v>
      </c>
      <c r="P38" s="91">
        <v>99.795378867905967</v>
      </c>
      <c r="Q38" s="92">
        <v>99.645893906602069</v>
      </c>
      <c r="R38" s="92">
        <v>99.506283700472963</v>
      </c>
      <c r="S38" s="92">
        <v>99.229759064487808</v>
      </c>
      <c r="T38" s="140">
        <v>99.483557743795728</v>
      </c>
      <c r="U38" s="93">
        <v>99.870724984035945</v>
      </c>
    </row>
    <row r="39" spans="1:21" ht="12.75" customHeight="1" x14ac:dyDescent="0.2">
      <c r="A39" s="71" t="str">
        <f>Indexes!A39</f>
        <v>Q5</v>
      </c>
      <c r="B39" s="91">
        <f>(1-_xll.qlIndexFixing(B$1,Indexes!$L39,TRUE,InterestRatesTrigger))*100</f>
        <v>99.538623163185463</v>
      </c>
      <c r="C39" s="92">
        <f>(1-_xll.qlIndexFixing(C$1,Indexes!$L39,TRUE,InterestRatesTrigger))*100</f>
        <v>99.437652078873512</v>
      </c>
      <c r="D39" s="92">
        <f>(1-_xll.qlIndexFixing(D$1,Indexes!$L39,TRUE,InterestRatesTrigger))*100</f>
        <v>99.372856516915135</v>
      </c>
      <c r="E39" s="92">
        <f>(1-_xll.qlIndexFixing(E$1,Indexes!$L39,TRUE,InterestRatesTrigger))*100</f>
        <v>99.208885131899066</v>
      </c>
      <c r="F39" s="140">
        <f>(1-_xll.qlIndexFixing(F$1,Indexes!$L39,TRUE,InterestRatesTrigger))*100</f>
        <v>99.36127477708213</v>
      </c>
      <c r="G39" s="93">
        <f>(1-_xll.qlIndexFixing(G$1,Indexes!$L39,TRUE,InterestRatesTrigger))*100</f>
        <v>99.599650476327369</v>
      </c>
      <c r="I39" s="94">
        <f t="shared" si="7"/>
        <v>-0.189045494134092</v>
      </c>
      <c r="J39" s="95">
        <f t="shared" si="12"/>
        <v>-0.20109975911820754</v>
      </c>
      <c r="K39" s="95">
        <f t="shared" si="8"/>
        <v>-0.11483770560089113</v>
      </c>
      <c r="L39" s="96">
        <f t="shared" si="9"/>
        <v>1.9255641888662467E-3</v>
      </c>
      <c r="M39" s="95">
        <f t="shared" si="10"/>
        <v>-0.27747706116120696</v>
      </c>
      <c r="N39" s="96">
        <f t="shared" si="11"/>
        <v>-0.26329989406771404</v>
      </c>
      <c r="P39" s="91">
        <v>99.727668657319555</v>
      </c>
      <c r="Q39" s="92">
        <v>99.63875183799172</v>
      </c>
      <c r="R39" s="92">
        <v>99.487694222516026</v>
      </c>
      <c r="S39" s="92">
        <v>99.2069595677102</v>
      </c>
      <c r="T39" s="140">
        <v>99.638751838243337</v>
      </c>
      <c r="U39" s="93">
        <v>99.862950370395083</v>
      </c>
    </row>
    <row r="40" spans="1:21" ht="12.75" customHeight="1" x14ac:dyDescent="0.2">
      <c r="A40" s="71" t="str">
        <f>Indexes!A40</f>
        <v>U5</v>
      </c>
      <c r="B40" s="91">
        <f>(1-_xll.qlIndexFixing(B$1,Indexes!$L40,TRUE,InterestRatesTrigger))*100</f>
        <v>99.476066476854484</v>
      </c>
      <c r="C40" s="92">
        <f>(1-_xll.qlIndexFixing(C$1,Indexes!$L40,TRUE,InterestRatesTrigger))*100</f>
        <v>99.375473525575416</v>
      </c>
      <c r="D40" s="92">
        <f>(1-_xll.qlIndexFixing(D$1,Indexes!$L40,TRUE,InterestRatesTrigger))*100</f>
        <v>99.302745147926544</v>
      </c>
      <c r="E40" s="92">
        <f>(1-_xll.qlIndexFixing(E$1,Indexes!$L40,TRUE,InterestRatesTrigger))*100</f>
        <v>99.114203436222397</v>
      </c>
      <c r="F40" s="140">
        <f>(1-_xll.qlIndexFixing(F$1,Indexes!$L40,TRUE,InterestRatesTrigger))*100</f>
        <v>99.377400000180756</v>
      </c>
      <c r="G40" s="93">
        <f>(1-_xll.qlIndexFixing(G$1,Indexes!$L40,TRUE,InterestRatesTrigger))*100</f>
        <v>99.538857299459977</v>
      </c>
      <c r="I40" s="94">
        <f t="shared" si="7"/>
        <v>-0.26031439037363668</v>
      </c>
      <c r="J40" s="95">
        <f t="shared" si="12"/>
        <v>-0.25011609917768851</v>
      </c>
      <c r="K40" s="95">
        <f t="shared" si="8"/>
        <v>-0.16677236032293763</v>
      </c>
      <c r="L40" s="96">
        <f t="shared" si="9"/>
        <v>-6.776108813846804E-2</v>
      </c>
      <c r="M40" s="95">
        <f t="shared" si="10"/>
        <v>-0.37877672871564982</v>
      </c>
      <c r="N40" s="96">
        <f t="shared" si="11"/>
        <v>-0.3240930709351062</v>
      </c>
      <c r="P40" s="91">
        <v>99.736380867228121</v>
      </c>
      <c r="Q40" s="92">
        <v>99.625589624753104</v>
      </c>
      <c r="R40" s="92">
        <v>99.469517508249481</v>
      </c>
      <c r="S40" s="92">
        <v>99.181964524360865</v>
      </c>
      <c r="T40" s="140">
        <v>99.756176728896406</v>
      </c>
      <c r="U40" s="93">
        <v>99.862950370395083</v>
      </c>
    </row>
    <row r="41" spans="1:21" ht="12.75" customHeight="1" x14ac:dyDescent="0.2">
      <c r="A41" s="71" t="str">
        <f>Indexes!A41</f>
        <v>V5</v>
      </c>
      <c r="B41" s="91">
        <f>(1-_xll.qlIndexFixing(B$1,Indexes!$L41,TRUE,InterestRatesTrigger))*100</f>
        <v>99.391741461599111</v>
      </c>
      <c r="C41" s="92">
        <f>(1-_xll.qlIndexFixing(C$1,Indexes!$L41,TRUE,InterestRatesTrigger))*100</f>
        <v>99.288729018115092</v>
      </c>
      <c r="D41" s="92">
        <f>(1-_xll.qlIndexFixing(D$1,Indexes!$L41,TRUE,InterestRatesTrigger))*100</f>
        <v>99.216404916215524</v>
      </c>
      <c r="E41" s="92">
        <f>(1-_xll.qlIndexFixing(E$1,Indexes!$L41,TRUE,InterestRatesTrigger))*100</f>
        <v>98.997006807392452</v>
      </c>
      <c r="F41" s="140">
        <f>(1-_xll.qlIndexFixing(F$1,Indexes!$L41,TRUE,InterestRatesTrigger))*100</f>
        <v>99.294733338918945</v>
      </c>
      <c r="G41" s="93">
        <f>(1-_xll.qlIndexFixing(G$1,Indexes!$L41,TRUE,InterestRatesTrigger))*100</f>
        <v>99.456816466154436</v>
      </c>
      <c r="I41" s="94">
        <f t="shared" si="7"/>
        <v>-0.38007688401917505</v>
      </c>
      <c r="J41" s="95">
        <f t="shared" si="12"/>
        <v>-0.31350806796622521</v>
      </c>
      <c r="K41" s="95">
        <f t="shared" si="8"/>
        <v>-0.2277292556079118</v>
      </c>
      <c r="L41" s="96">
        <f t="shared" si="9"/>
        <v>-0.15061284008656628</v>
      </c>
      <c r="M41" s="95">
        <f t="shared" si="10"/>
        <v>-0.37489855899305269</v>
      </c>
      <c r="N41" s="96">
        <f t="shared" si="11"/>
        <v>-0.39206757300485151</v>
      </c>
      <c r="P41" s="91">
        <v>99.771818345618286</v>
      </c>
      <c r="Q41" s="92">
        <v>99.602237086081317</v>
      </c>
      <c r="R41" s="92">
        <v>99.444134171823436</v>
      </c>
      <c r="S41" s="92">
        <v>99.147619647479019</v>
      </c>
      <c r="T41" s="140">
        <v>99.669631897911998</v>
      </c>
      <c r="U41" s="93">
        <v>99.848884039159287</v>
      </c>
    </row>
    <row r="42" spans="1:21" ht="12.75" customHeight="1" x14ac:dyDescent="0.2">
      <c r="A42" s="71" t="str">
        <f>Indexes!A42</f>
        <v>X5</v>
      </c>
      <c r="B42" s="91">
        <f>(1-_xll.qlIndexFixing(B$1,Indexes!$L42,TRUE,InterestRatesTrigger))*100</f>
        <v>99.323583411627396</v>
      </c>
      <c r="C42" s="92">
        <f>(1-_xll.qlIndexFixing(C$1,Indexes!$L42,TRUE,InterestRatesTrigger))*100</f>
        <v>99.2174871900705</v>
      </c>
      <c r="D42" s="92">
        <f>(1-_xll.qlIndexFixing(D$1,Indexes!$L42,TRUE,InterestRatesTrigger))*100</f>
        <v>99.152360202661654</v>
      </c>
      <c r="E42" s="92">
        <f>(1-_xll.qlIndexFixing(E$1,Indexes!$L42,TRUE,InterestRatesTrigger))*100</f>
        <v>98.919881482436551</v>
      </c>
      <c r="F42" s="140">
        <f>(1-_xll.qlIndexFixing(F$1,Indexes!$L42,TRUE,InterestRatesTrigger))*100</f>
        <v>99.224492505396398</v>
      </c>
      <c r="G42" s="93">
        <f>(1-_xll.qlIndexFixing(G$1,Indexes!$L42,TRUE,InterestRatesTrigger))*100</f>
        <v>99.387788026639953</v>
      </c>
      <c r="I42" s="94">
        <f t="shared" si="7"/>
        <v>-0.35465171846992405</v>
      </c>
      <c r="J42" s="95">
        <f t="shared" si="12"/>
        <v>-0.36232822834281819</v>
      </c>
      <c r="K42" s="95">
        <f t="shared" si="8"/>
        <v>-0.26822107651072713</v>
      </c>
      <c r="L42" s="96">
        <f t="shared" si="9"/>
        <v>-0.19776479969995364</v>
      </c>
      <c r="M42" s="95">
        <f t="shared" si="10"/>
        <v>-0.35532291316384601</v>
      </c>
      <c r="N42" s="96">
        <f t="shared" si="11"/>
        <v>-0.428561416302216</v>
      </c>
      <c r="P42" s="91">
        <v>99.67823513009732</v>
      </c>
      <c r="Q42" s="92">
        <v>99.579815418413318</v>
      </c>
      <c r="R42" s="92">
        <v>99.420581279172382</v>
      </c>
      <c r="S42" s="92">
        <v>99.117646282136505</v>
      </c>
      <c r="T42" s="140">
        <v>99.579815418560244</v>
      </c>
      <c r="U42" s="93">
        <v>99.816349442942169</v>
      </c>
    </row>
    <row r="43" spans="1:21" ht="12.75" customHeight="1" x14ac:dyDescent="0.2">
      <c r="A43" s="71" t="str">
        <f>Indexes!A43</f>
        <v>Z5</v>
      </c>
      <c r="B43" s="91">
        <f>(1-_xll.qlIndexFixing(B$1,Indexes!$L43,TRUE,InterestRatesTrigger))*100</f>
        <v>99.256102160088133</v>
      </c>
      <c r="C43" s="92">
        <f>(1-_xll.qlIndexFixing(C$1,Indexes!$L43,TRUE,InterestRatesTrigger))*100</f>
        <v>99.147648706145276</v>
      </c>
      <c r="D43" s="92">
        <f>(1-_xll.qlIndexFixing(D$1,Indexes!$L43,TRUE,InterestRatesTrigger))*100</f>
        <v>99.084146461475399</v>
      </c>
      <c r="E43" s="92">
        <f>(1-_xll.qlIndexFixing(E$1,Indexes!$L43,TRUE,InterestRatesTrigger))*100</f>
        <v>98.852312308065166</v>
      </c>
      <c r="F43" s="140">
        <f>(1-_xll.qlIndexFixing(F$1,Indexes!$L43,TRUE,InterestRatesTrigger))*100</f>
        <v>99.150400000000076</v>
      </c>
      <c r="G43" s="93">
        <f>(1-_xll.qlIndexFixing(G$1,Indexes!$L43,TRUE,InterestRatesTrigger))*100</f>
        <v>99.322052928126425</v>
      </c>
      <c r="I43" s="94">
        <f t="shared" si="7"/>
        <v>-0.42521286685550308</v>
      </c>
      <c r="J43" s="95">
        <f t="shared" si="12"/>
        <v>-0.41168184752051218</v>
      </c>
      <c r="K43" s="95">
        <f t="shared" si="8"/>
        <v>-0.31308810686812194</v>
      </c>
      <c r="L43" s="96">
        <f t="shared" si="9"/>
        <v>-0.2332501206790738</v>
      </c>
      <c r="M43" s="95">
        <f t="shared" si="10"/>
        <v>-0.41118817366547944</v>
      </c>
      <c r="N43" s="96">
        <f t="shared" si="11"/>
        <v>-0.50262008461714913</v>
      </c>
      <c r="P43" s="91">
        <v>99.681315026943636</v>
      </c>
      <c r="Q43" s="92">
        <v>99.559330553665788</v>
      </c>
      <c r="R43" s="92">
        <v>99.397234568343521</v>
      </c>
      <c r="S43" s="92">
        <v>99.08556242874424</v>
      </c>
      <c r="T43" s="140">
        <v>99.561588173665555</v>
      </c>
      <c r="U43" s="93">
        <v>99.824673012743574</v>
      </c>
    </row>
    <row r="44" spans="1:21" ht="12.75" customHeight="1" x14ac:dyDescent="0.2">
      <c r="A44" s="71" t="str">
        <f>Indexes!A44</f>
        <v>F6</v>
      </c>
      <c r="B44" s="91">
        <f>(1-_xll.qlIndexFixing(B$1,Indexes!$L44,TRUE,InterestRatesTrigger))*100</f>
        <v>99.170562223743829</v>
      </c>
      <c r="C44" s="92">
        <f>(1-_xll.qlIndexFixing(C$1,Indexes!$L44,TRUE,InterestRatesTrigger))*100</f>
        <v>99.061560848469796</v>
      </c>
      <c r="D44" s="92">
        <f>(1-_xll.qlIndexFixing(D$1,Indexes!$L44,TRUE,InterestRatesTrigger))*100</f>
        <v>99.006830875249392</v>
      </c>
      <c r="E44" s="92">
        <f>(1-_xll.qlIndexFixing(E$1,Indexes!$L44,TRUE,InterestRatesTrigger))*100</f>
        <v>98.718346320610749</v>
      </c>
      <c r="F44" s="140">
        <f>(1-_xll.qlIndexFixing(F$1,Indexes!$L44,TRUE,InterestRatesTrigger))*100</f>
        <v>99.068063855869624</v>
      </c>
      <c r="G44" s="93">
        <f>(1-_xll.qlIndexFixing(G$1,Indexes!$L44,TRUE,InterestRatesTrigger))*100</f>
        <v>99.234993193566311</v>
      </c>
      <c r="I44" s="94">
        <f t="shared" si="7"/>
        <v>-0.488835588327035</v>
      </c>
      <c r="J44" s="95">
        <f t="shared" si="12"/>
        <v>-0.47139639808058575</v>
      </c>
      <c r="K44" s="95">
        <f t="shared" si="8"/>
        <v>-0.3580835697817264</v>
      </c>
      <c r="L44" s="96">
        <f t="shared" si="9"/>
        <v>-0.32476600271834855</v>
      </c>
      <c r="M44" s="95">
        <f t="shared" si="10"/>
        <v>-0.46662666689071841</v>
      </c>
      <c r="N44" s="96">
        <f t="shared" si="11"/>
        <v>-0.5635499198130276</v>
      </c>
      <c r="P44" s="91">
        <v>99.659397812070864</v>
      </c>
      <c r="Q44" s="92">
        <v>99.532957246550382</v>
      </c>
      <c r="R44" s="92">
        <v>99.364914445031118</v>
      </c>
      <c r="S44" s="92">
        <v>99.043112323329098</v>
      </c>
      <c r="T44" s="140">
        <v>99.534690522760343</v>
      </c>
      <c r="U44" s="93">
        <v>99.798543113379338</v>
      </c>
    </row>
    <row r="45" spans="1:21" ht="12.75" customHeight="1" x14ac:dyDescent="0.2">
      <c r="A45" s="71" t="str">
        <f>Indexes!A45</f>
        <v>H6</v>
      </c>
      <c r="B45" s="91">
        <f>(1-_xll.qlIndexFixing(B$1,Indexes!$L45,TRUE,InterestRatesTrigger))*100</f>
        <v>99.036824389239612</v>
      </c>
      <c r="C45" s="92">
        <f>(1-_xll.qlIndexFixing(C$1,Indexes!$L45,TRUE,InterestRatesTrigger))*100</f>
        <v>98.925382159440346</v>
      </c>
      <c r="D45" s="92">
        <f>(1-_xll.qlIndexFixing(D$1,Indexes!$L45,TRUE,InterestRatesTrigger))*100</f>
        <v>98.856277776321249</v>
      </c>
      <c r="E45" s="92">
        <f>(1-_xll.qlIndexFixing(E$1,Indexes!$L45,TRUE,InterestRatesTrigger))*100</f>
        <v>98.643265775082668</v>
      </c>
      <c r="F45" s="140">
        <f>(1-_xll.qlIndexFixing(F$1,Indexes!$L45,TRUE,InterestRatesTrigger))*100</f>
        <v>98.92910000000002</v>
      </c>
      <c r="G45" s="93">
        <f>(1-_xll.qlIndexFixing(G$1,Indexes!$L45,TRUE,InterestRatesTrigger))*100</f>
        <v>99.107367932194279</v>
      </c>
      <c r="I45" s="94">
        <f t="shared" si="7"/>
        <v>-0.60200721317028183</v>
      </c>
      <c r="J45" s="95">
        <f t="shared" si="12"/>
        <v>-0.58576143916791068</v>
      </c>
      <c r="K45" s="95">
        <f t="shared" si="8"/>
        <v>-0.4820530930718121</v>
      </c>
      <c r="L45" s="96">
        <f t="shared" si="9"/>
        <v>-0.36455692223431413</v>
      </c>
      <c r="M45" s="95">
        <f t="shared" si="10"/>
        <v>-0.58204359843628595</v>
      </c>
      <c r="N45" s="96">
        <f t="shared" si="11"/>
        <v>-0.68110235075131698</v>
      </c>
      <c r="P45" s="91">
        <v>99.638831602409894</v>
      </c>
      <c r="Q45" s="92">
        <v>99.511143598608257</v>
      </c>
      <c r="R45" s="92">
        <v>99.338330869393062</v>
      </c>
      <c r="S45" s="92">
        <v>99.007822697316982</v>
      </c>
      <c r="T45" s="140">
        <v>99.511143598436306</v>
      </c>
      <c r="U45" s="93">
        <v>99.788470282945596</v>
      </c>
    </row>
    <row r="46" spans="1:21" ht="12.75" customHeight="1" x14ac:dyDescent="0.2">
      <c r="A46" s="71" t="str">
        <f>Indexes!A46</f>
        <v>M6</v>
      </c>
      <c r="B46" s="91">
        <f>(1-_xll.qlIndexFixing(B$1,Indexes!$L46,TRUE,InterestRatesTrigger))*100</f>
        <v>98.837475107581596</v>
      </c>
      <c r="C46" s="92">
        <f>(1-_xll.qlIndexFixing(C$1,Indexes!$L46,TRUE,InterestRatesTrigger))*100</f>
        <v>98.708614834272126</v>
      </c>
      <c r="D46" s="92">
        <f>(1-_xll.qlIndexFixing(D$1,Indexes!$L46,TRUE,InterestRatesTrigger))*100</f>
        <v>98.633682420661671</v>
      </c>
      <c r="E46" s="92">
        <f>(1-_xll.qlIndexFixing(E$1,Indexes!$L46,TRUE,InterestRatesTrigger))*100</f>
        <v>98.565157303348499</v>
      </c>
      <c r="F46" s="140">
        <f>(1-_xll.qlIndexFixing(F$1,Indexes!$L46,TRUE,InterestRatesTrigger))*100</f>
        <v>98.71339999999995</v>
      </c>
      <c r="G46" s="93">
        <f>(1-_xll.qlIndexFixing(G$1,Indexes!$L46,TRUE,InterestRatesTrigger))*100</f>
        <v>98.899233128162052</v>
      </c>
      <c r="I46" s="94">
        <f t="shared" si="7"/>
        <v>-0.7206904608986946</v>
      </c>
      <c r="J46" s="95">
        <f t="shared" si="12"/>
        <v>-0.71911287793574274</v>
      </c>
      <c r="K46" s="95">
        <f t="shared" si="8"/>
        <v>-0.60792552793157029</v>
      </c>
      <c r="L46" s="96">
        <f t="shared" si="9"/>
        <v>-0.32246759588470297</v>
      </c>
      <c r="M46" s="95">
        <f t="shared" si="10"/>
        <v>-0.71432771250123039</v>
      </c>
      <c r="N46" s="96">
        <f t="shared" si="11"/>
        <v>-0.8232845190068474</v>
      </c>
      <c r="P46" s="91">
        <v>99.558165568480291</v>
      </c>
      <c r="Q46" s="92">
        <v>99.427727712207869</v>
      </c>
      <c r="R46" s="92">
        <v>99.241607948593241</v>
      </c>
      <c r="S46" s="92">
        <v>98.887624899233202</v>
      </c>
      <c r="T46" s="140">
        <v>99.427727712501181</v>
      </c>
      <c r="U46" s="93">
        <v>99.7225176471689</v>
      </c>
    </row>
    <row r="47" spans="1:21" ht="12.75" customHeight="1" x14ac:dyDescent="0.2">
      <c r="A47" s="71" t="str">
        <f>Indexes!A47</f>
        <v>U6</v>
      </c>
      <c r="B47" s="91">
        <f>(1-_xll.qlIndexFixing(B$1,Indexes!$L47,TRUE,InterestRatesTrigger))*100</f>
        <v>98.646152265567991</v>
      </c>
      <c r="C47" s="92">
        <f>(1-_xll.qlIndexFixing(C$1,Indexes!$L47,TRUE,InterestRatesTrigger))*100</f>
        <v>98.507624764441118</v>
      </c>
      <c r="D47" s="92">
        <f>(1-_xll.qlIndexFixing(D$1,Indexes!$L47,TRUE,InterestRatesTrigger))*100</f>
        <v>98.42932756963792</v>
      </c>
      <c r="E47" s="92">
        <f>(1-_xll.qlIndexFixing(E$1,Indexes!$L47,TRUE,InterestRatesTrigger))*100</f>
        <v>98.175994525917403</v>
      </c>
      <c r="F47" s="140">
        <f>(1-_xll.qlIndexFixing(F$1,Indexes!$L47,TRUE,InterestRatesTrigger))*100</f>
        <v>98.513300000000058</v>
      </c>
      <c r="G47" s="93">
        <f>(1-_xll.qlIndexFixing(G$1,Indexes!$L47,TRUE,InterestRatesTrigger))*100</f>
        <v>98.726249492513347</v>
      </c>
      <c r="I47" s="94">
        <f t="shared" si="7"/>
        <v>-0.80998080963469477</v>
      </c>
      <c r="J47" s="95">
        <f t="shared" si="12"/>
        <v>-0.81694713008866415</v>
      </c>
      <c r="K47" s="95">
        <f t="shared" si="8"/>
        <v>-0.6986283334166643</v>
      </c>
      <c r="L47" s="96">
        <f t="shared" si="9"/>
        <v>-0.5821227249744112</v>
      </c>
      <c r="M47" s="95">
        <f t="shared" si="10"/>
        <v>-0.81127189452972459</v>
      </c>
      <c r="N47" s="96">
        <f t="shared" si="11"/>
        <v>-0.91625099418999412</v>
      </c>
      <c r="P47" s="91">
        <v>99.456133075202686</v>
      </c>
      <c r="Q47" s="92">
        <v>99.324571894529782</v>
      </c>
      <c r="R47" s="92">
        <v>99.127955903054584</v>
      </c>
      <c r="S47" s="92">
        <v>98.758117250891814</v>
      </c>
      <c r="T47" s="140">
        <v>99.324571894529782</v>
      </c>
      <c r="U47" s="93">
        <v>99.642500486703341</v>
      </c>
    </row>
    <row r="48" spans="1:21" ht="12.75" customHeight="1" x14ac:dyDescent="0.2">
      <c r="A48" s="71" t="str">
        <f>Indexes!A48</f>
        <v>Z6</v>
      </c>
      <c r="B48" s="91">
        <f>(1-_xll.qlIndexFixing(B$1,Indexes!$L48,TRUE,InterestRatesTrigger))*100</f>
        <v>98.48922198353192</v>
      </c>
      <c r="C48" s="92">
        <f>(1-_xll.qlIndexFixing(C$1,Indexes!$L48,TRUE,InterestRatesTrigger))*100</f>
        <v>98.331849203608186</v>
      </c>
      <c r="D48" s="92">
        <f>(1-_xll.qlIndexFixing(D$1,Indexes!$L48,TRUE,InterestRatesTrigger))*100</f>
        <v>98.271155981686405</v>
      </c>
      <c r="E48" s="92">
        <f>(1-_xll.qlIndexFixing(E$1,Indexes!$L48,TRUE,InterestRatesTrigger))*100</f>
        <v>97.826961029826094</v>
      </c>
      <c r="F48" s="140">
        <f>(1-_xll.qlIndexFixing(F$1,Indexes!$L48,TRUE,InterestRatesTrigger))*100</f>
        <v>98.339100000000016</v>
      </c>
      <c r="G48" s="93">
        <f>(1-_xll.qlIndexFixing(G$1,Indexes!$L48,TRUE,InterestRatesTrigger))*100</f>
        <v>98.550114350433574</v>
      </c>
      <c r="I48" s="94">
        <f t="shared" si="7"/>
        <v>-0.84868543434622268</v>
      </c>
      <c r="J48" s="95">
        <f t="shared" si="12"/>
        <v>-0.87488720210259885</v>
      </c>
      <c r="K48" s="95">
        <f t="shared" si="8"/>
        <v>-0.72717335788864546</v>
      </c>
      <c r="L48" s="96">
        <f t="shared" si="9"/>
        <v>-0.78987453515678396</v>
      </c>
      <c r="M48" s="95">
        <f t="shared" si="10"/>
        <v>-0.86763640593224522</v>
      </c>
      <c r="N48" s="96">
        <f t="shared" si="11"/>
        <v>-0.9825881551706459</v>
      </c>
      <c r="P48" s="91">
        <v>99.337907417878142</v>
      </c>
      <c r="Q48" s="92">
        <v>99.206736405710785</v>
      </c>
      <c r="R48" s="92">
        <v>98.998329339575051</v>
      </c>
      <c r="S48" s="92">
        <v>98.616835564982878</v>
      </c>
      <c r="T48" s="140">
        <v>99.206736405932261</v>
      </c>
      <c r="U48" s="93">
        <v>99.53270250560422</v>
      </c>
    </row>
    <row r="49" spans="1:21" ht="12.75" hidden="1" customHeight="1" outlineLevel="1" x14ac:dyDescent="0.2">
      <c r="A49" s="71" t="str">
        <f>Indexes!A49</f>
        <v>H7</v>
      </c>
      <c r="B49" s="92">
        <f>(1-_xll.qlIndexFixing(B$1,Indexes!$L49,TRUE,InterestRatesTrigger))*100</f>
        <v>98.360205528453761</v>
      </c>
      <c r="C49" s="92">
        <f>(1-_xll.qlIndexFixing(C$1,Indexes!$L49,TRUE,InterestRatesTrigger))*100</f>
        <v>98.213141177103907</v>
      </c>
      <c r="D49" s="92">
        <f>(1-_xll.qlIndexFixing(D$1,Indexes!$L49,TRUE,InterestRatesTrigger))*100</f>
        <v>98.144981241430273</v>
      </c>
      <c r="E49" s="92">
        <f>(1-_xll.qlIndexFixing(E$1,Indexes!$L49,TRUE,InterestRatesTrigger))*100</f>
        <v>97.875412119767248</v>
      </c>
      <c r="F49" s="140">
        <f>(1-_xll.qlIndexFixing(F$1,Indexes!$L49,TRUE,InterestRatesTrigger))*100</f>
        <v>98.328999014190202</v>
      </c>
      <c r="G49" s="93">
        <f>(1-_xll.qlIndexFixing(G$1,Indexes!$L49,TRUE,InterestRatesTrigger))*100</f>
        <v>98.443207017035533</v>
      </c>
      <c r="I49" s="94">
        <f t="shared" si="7"/>
        <v>-0.84256747902382756</v>
      </c>
      <c r="J49" s="95">
        <f t="shared" si="12"/>
        <v>-0.8516357306756106</v>
      </c>
      <c r="K49" s="97">
        <f t="shared" si="8"/>
        <v>-0.7117704978410444</v>
      </c>
      <c r="L49" s="96">
        <f t="shared" si="9"/>
        <v>-0.58844375297459806</v>
      </c>
      <c r="M49" s="97">
        <f t="shared" si="10"/>
        <v>-0.70810729121825489</v>
      </c>
      <c r="N49" s="96">
        <f t="shared" si="11"/>
        <v>-0.91669216352747185</v>
      </c>
      <c r="P49" s="140">
        <v>99.202773007477589</v>
      </c>
      <c r="Q49" s="92">
        <v>99.064776907779518</v>
      </c>
      <c r="R49" s="92">
        <v>98.856751739271317</v>
      </c>
      <c r="S49" s="92">
        <v>98.463855872741846</v>
      </c>
      <c r="T49" s="140">
        <v>99.037106305408457</v>
      </c>
      <c r="U49" s="93">
        <v>99.359899180563005</v>
      </c>
    </row>
    <row r="50" spans="1:21" ht="12.75" hidden="1" customHeight="1" outlineLevel="1" x14ac:dyDescent="0.2">
      <c r="A50" s="71" t="str">
        <f>Indexes!A50</f>
        <v>M7</v>
      </c>
      <c r="B50" s="92">
        <f>(1-_xll.qlIndexFixing(B$1,Indexes!$L50,TRUE,InterestRatesTrigger))*100</f>
        <v>98.234149262289975</v>
      </c>
      <c r="C50" s="92">
        <f>(1-_xll.qlIndexFixing(C$1,Indexes!$L50,TRUE,InterestRatesTrigger))*100</f>
        <v>98.100208277921936</v>
      </c>
      <c r="D50" s="92">
        <f>(1-_xll.qlIndexFixing(D$1,Indexes!$L50,TRUE,InterestRatesTrigger))*100</f>
        <v>98.017964762542192</v>
      </c>
      <c r="E50" s="92">
        <f>(1-_xll.qlIndexFixing(E$1,Indexes!$L50,TRUE,InterestRatesTrigger))*100</f>
        <v>97.901651947219591</v>
      </c>
      <c r="F50" s="140">
        <f>(1-_xll.qlIndexFixing(F$1,Indexes!$L50,TRUE,InterestRatesTrigger))*100</f>
        <v>98.176559044705712</v>
      </c>
      <c r="G50" s="93">
        <f>(1-_xll.qlIndexFixing(G$1,Indexes!$L50,TRUE,InterestRatesTrigger))*100</f>
        <v>98.320294471552828</v>
      </c>
      <c r="I50" s="94">
        <f t="shared" si="7"/>
        <v>-0.81757499187338567</v>
      </c>
      <c r="J50" s="95">
        <f t="shared" si="12"/>
        <v>-0.81004476837628658</v>
      </c>
      <c r="K50" s="97">
        <f t="shared" si="8"/>
        <v>-0.68391424012665425</v>
      </c>
      <c r="L50" s="96">
        <f t="shared" si="9"/>
        <v>-0.39625688414838578</v>
      </c>
      <c r="M50" s="97">
        <f t="shared" si="10"/>
        <v>-0.76173916441534573</v>
      </c>
      <c r="N50" s="96">
        <f t="shared" si="11"/>
        <v>-0.89330025338770724</v>
      </c>
      <c r="P50" s="140">
        <v>99.051724254163361</v>
      </c>
      <c r="Q50" s="92">
        <v>98.910253046298223</v>
      </c>
      <c r="R50" s="92">
        <v>98.701879002668846</v>
      </c>
      <c r="S50" s="92">
        <v>98.297908831367977</v>
      </c>
      <c r="T50" s="140">
        <v>98.938298209121058</v>
      </c>
      <c r="U50" s="93">
        <v>99.213594724940535</v>
      </c>
    </row>
    <row r="51" spans="1:21" ht="12.75" hidden="1" customHeight="1" outlineLevel="1" x14ac:dyDescent="0.2">
      <c r="A51" s="71" t="str">
        <f>Indexes!A51</f>
        <v>U7</v>
      </c>
      <c r="B51" s="92">
        <f>(1-_xll.qlIndexFixing(B$1,Indexes!$L51,TRUE,InterestRatesTrigger))*100</f>
        <v>98.139378094585467</v>
      </c>
      <c r="C51" s="92">
        <f>(1-_xll.qlIndexFixing(C$1,Indexes!$L51,TRUE,InterestRatesTrigger))*100</f>
        <v>98.006620979659019</v>
      </c>
      <c r="D51" s="92">
        <f>(1-_xll.qlIndexFixing(D$1,Indexes!$L51,TRUE,InterestRatesTrigger))*100</f>
        <v>97.917669992057881</v>
      </c>
      <c r="E51" s="92">
        <f>(1-_xll.qlIndexFixing(E$1,Indexes!$L51,TRUE,InterestRatesTrigger))*100</f>
        <v>97.862860682963245</v>
      </c>
      <c r="F51" s="140">
        <f>(1-_xll.qlIndexFixing(F$1,Indexes!$L51,TRUE,InterestRatesTrigger))*100</f>
        <v>98.026200816822424</v>
      </c>
      <c r="G51" s="93">
        <f>(1-_xll.qlIndexFixing(G$1,Indexes!$L51,TRUE,InterestRatesTrigger))*100</f>
        <v>98.212205145170913</v>
      </c>
      <c r="I51" s="94">
        <f t="shared" si="7"/>
        <v>-0.74636193642969317</v>
      </c>
      <c r="J51" s="95">
        <f t="shared" si="12"/>
        <v>-0.73905336067133476</v>
      </c>
      <c r="K51" s="97">
        <f t="shared" si="8"/>
        <v>-0.6141253437541252</v>
      </c>
      <c r="L51" s="96">
        <f t="shared" si="9"/>
        <v>-0.25982768515943633</v>
      </c>
      <c r="M51" s="97">
        <f t="shared" si="10"/>
        <v>-0.8136054722094741</v>
      </c>
      <c r="N51" s="96">
        <f t="shared" si="11"/>
        <v>-0.83728198488034877</v>
      </c>
      <c r="P51" s="140">
        <v>98.88574003101516</v>
      </c>
      <c r="Q51" s="92">
        <v>98.745674340330353</v>
      </c>
      <c r="R51" s="92">
        <v>98.531795335812006</v>
      </c>
      <c r="S51" s="92">
        <v>98.122688368122681</v>
      </c>
      <c r="T51" s="140">
        <v>98.839806289031898</v>
      </c>
      <c r="U51" s="93">
        <v>99.049487130051261</v>
      </c>
    </row>
    <row r="52" spans="1:21" ht="12.75" hidden="1" customHeight="1" outlineLevel="1" x14ac:dyDescent="0.2">
      <c r="A52" s="63" t="str">
        <f>Indexes!A52</f>
        <v>Z7</v>
      </c>
      <c r="B52" s="98">
        <f>(1-_xll.qlIndexFixing(B$1,Indexes!$L52,TRUE,InterestRatesTrigger))*100</f>
        <v>98.065243950570036</v>
      </c>
      <c r="C52" s="98">
        <f>(1-_xll.qlIndexFixing(C$1,Indexes!$L52,TRUE,InterestRatesTrigger))*100</f>
        <v>97.923297090151522</v>
      </c>
      <c r="D52" s="98">
        <f>(1-_xll.qlIndexFixing(D$1,Indexes!$L52,TRUE,InterestRatesTrigger))*100</f>
        <v>97.833629492081272</v>
      </c>
      <c r="E52" s="98">
        <f>(1-_xll.qlIndexFixing(E$1,Indexes!$L52,TRUE,InterestRatesTrigger))*100</f>
        <v>97.764322125801954</v>
      </c>
      <c r="F52" s="141">
        <f>(1-_xll.qlIndexFixing(F$1,Indexes!$L52,TRUE,InterestRatesTrigger))*100</f>
        <v>97.946330705473002</v>
      </c>
      <c r="G52" s="93">
        <f>(1-_xll.qlIndexFixing(G$1,Indexes!$L52,TRUE,InterestRatesTrigger))*100</f>
        <v>98.109550895810742</v>
      </c>
      <c r="I52" s="99">
        <f t="shared" si="7"/>
        <v>-0.6478621261343136</v>
      </c>
      <c r="J52" s="100">
        <f t="shared" si="12"/>
        <v>-0.64756427927410698</v>
      </c>
      <c r="K52" s="101">
        <f t="shared" si="8"/>
        <v>-0.51628177914366802</v>
      </c>
      <c r="L52" s="102">
        <f t="shared" si="9"/>
        <v>-0.17958529250095978</v>
      </c>
      <c r="M52" s="101">
        <f t="shared" si="10"/>
        <v>-0.78835743639677958</v>
      </c>
      <c r="N52" s="102">
        <f t="shared" si="11"/>
        <v>-0.76553020485405909</v>
      </c>
      <c r="P52" s="141">
        <v>98.713106076704349</v>
      </c>
      <c r="Q52" s="98">
        <v>98.570861369425629</v>
      </c>
      <c r="R52" s="98">
        <v>98.34991127122494</v>
      </c>
      <c r="S52" s="98">
        <v>97.943907418302913</v>
      </c>
      <c r="T52" s="141">
        <v>98.734688141869782</v>
      </c>
      <c r="U52" s="93">
        <v>98.875081100664801</v>
      </c>
    </row>
    <row r="53" spans="1:21" ht="12.75" customHeight="1" collapsed="1" x14ac:dyDescent="0.2">
      <c r="A53" s="54" t="str">
        <f>"FRA"&amp;Indexes!A53&amp;"xF1"</f>
        <v>FRATxF1</v>
      </c>
      <c r="B53" s="103">
        <f>_xll.qlIndexFixing(B$2,Indexes!$L53,TRUE,InterestRatesTrigger)</f>
        <v>1.7169999998846639E-3</v>
      </c>
      <c r="C53" s="103">
        <f>_xll.qlIndexFixing(C$2,Indexes!$L53,TRUE,InterestRatesTrigger)</f>
        <v>2.5626385187833005E-3</v>
      </c>
      <c r="D53" s="104">
        <f>_xll.qlIndexFixing(D$2,Indexes!$L53,TRUE,InterestRatesTrigger)</f>
        <v>3.8339999999996749E-3</v>
      </c>
      <c r="E53" s="104">
        <f>_xll.qlIndexFixing(E$2,Indexes!$L53,TRUE,InterestRatesTrigger)</f>
        <v>6.6867652853427771E-3</v>
      </c>
      <c r="F53" s="142">
        <f>_xll.qlIndexFixing(F$2,Indexes!$L53,TRUE,InterestRatesTrigger)</f>
        <v>2.5809999999996773E-3</v>
      </c>
      <c r="G53" s="143">
        <f>_xll.qlIndexFixing(G$2,Indexes!$L53,TRUE,InterestRatesTrigger)</f>
        <v>2.6999999999777202E-3</v>
      </c>
      <c r="I53" s="88">
        <f t="shared" si="7"/>
        <v>-2.0015780807510777E-4</v>
      </c>
      <c r="J53" s="60">
        <f>C53-Q53</f>
        <v>-1.7464305269246491E-4</v>
      </c>
      <c r="K53" s="105">
        <f t="shared" si="8"/>
        <v>-3.0400000000045018E-4</v>
      </c>
      <c r="L53" s="90">
        <f t="shared" si="9"/>
        <v>-1.4523471461421258E-4</v>
      </c>
      <c r="M53" s="105">
        <f t="shared" si="10"/>
        <v>-1.51500000000302E-4</v>
      </c>
      <c r="N53" s="90">
        <f t="shared" si="11"/>
        <v>6.000000002437389E-4</v>
      </c>
      <c r="P53" s="142">
        <v>1.9171578079597716E-3</v>
      </c>
      <c r="Q53" s="103">
        <v>2.7372815714757654E-3</v>
      </c>
      <c r="R53" s="104">
        <v>4.1380000000001251E-3</v>
      </c>
      <c r="S53" s="104">
        <v>6.8319999999569897E-3</v>
      </c>
      <c r="T53" s="142">
        <v>2.7324999999999793E-3</v>
      </c>
      <c r="U53" s="143">
        <v>2.0999999997339813E-3</v>
      </c>
    </row>
    <row r="54" spans="1:21" ht="12.75" customHeight="1" x14ac:dyDescent="0.2">
      <c r="A54" s="63" t="str">
        <f>"FRA"&amp;Indexes!A54&amp;"xF1"</f>
        <v>FRATOMxF1</v>
      </c>
      <c r="B54" s="106">
        <f>_xll.qlIndexFixing(B$2,Indexes!$L54,TRUE,InterestRatesTrigger)</f>
        <v>1.7291453901553083E-3</v>
      </c>
      <c r="C54" s="106">
        <f>_xll.qlIndexFixing(C$2,Indexes!$L54,TRUE,InterestRatesTrigger)</f>
        <v>2.5849429611923824E-3</v>
      </c>
      <c r="D54" s="107">
        <f>_xll.qlIndexFixing(D$2,Indexes!$L54,TRUE,InterestRatesTrigger)</f>
        <v>3.866596912766048E-3</v>
      </c>
      <c r="E54" s="107">
        <f>_xll.qlIndexFixing(E$2,Indexes!$L54,TRUE,InterestRatesTrigger)</f>
        <v>6.745403843701963E-3</v>
      </c>
      <c r="F54" s="144">
        <f>_xll.qlIndexFixing(F$2,Indexes!$L54,TRUE,InterestRatesTrigger)</f>
        <v>2.6576415359640393E-3</v>
      </c>
      <c r="G54" s="145">
        <f>_xll.qlIndexFixing(G$2,Indexes!$L54,TRUE,InterestRatesTrigger)</f>
        <v>2.7999999999384073E-3</v>
      </c>
      <c r="I54" s="99">
        <f t="shared" si="7"/>
        <v>-1.8768972141794795E-4</v>
      </c>
      <c r="J54" s="68">
        <f t="shared" ref="J54:J117" si="13">C54-Q54</f>
        <v>-1.6744789188464278E-4</v>
      </c>
      <c r="K54" s="82">
        <f t="shared" si="8"/>
        <v>-2.7637331365321571E-4</v>
      </c>
      <c r="L54" s="102">
        <f t="shared" si="9"/>
        <v>-9.2156676715667366E-5</v>
      </c>
      <c r="M54" s="82">
        <f t="shared" si="10"/>
        <v>-1.1108929726539978E-4</v>
      </c>
      <c r="N54" s="102">
        <f t="shared" si="11"/>
        <v>7.0000000180314714E-4</v>
      </c>
      <c r="P54" s="144">
        <v>1.9168351115732563E-3</v>
      </c>
      <c r="Q54" s="106">
        <v>2.7523908530770252E-3</v>
      </c>
      <c r="R54" s="107">
        <v>4.1429702264192637E-3</v>
      </c>
      <c r="S54" s="107">
        <v>6.8375605204176303E-3</v>
      </c>
      <c r="T54" s="144">
        <v>2.7687308332294391E-3</v>
      </c>
      <c r="U54" s="145">
        <v>2.0999999981352602E-3</v>
      </c>
    </row>
    <row r="55" spans="1:21" ht="12.75" customHeight="1" x14ac:dyDescent="0.2">
      <c r="A55" s="71" t="str">
        <f>"FRA"&amp;Indexes!A55&amp;"x"</f>
        <v>FRA1x</v>
      </c>
      <c r="B55" s="62">
        <f>_xll.qlIndexFixing(B$2,Indexes!$L55,TRUE,InterestRatesTrigger)</f>
        <v>1.7499235575171945E-3</v>
      </c>
      <c r="C55" s="56">
        <f>_xll.qlIndexFixing(C$2,Indexes!$L55,TRUE,InterestRatesTrigger)</f>
        <v>2.7413504068677821E-3</v>
      </c>
      <c r="D55" s="56">
        <f>_xll.qlIndexFixing(D$2,Indexes!$L55,TRUE,InterestRatesTrigger)</f>
        <v>4.1299999999997276E-3</v>
      </c>
      <c r="E55" s="108">
        <f>_xll.qlIndexFixing(E$2,Indexes!$L55,TRUE,InterestRatesTrigger)</f>
        <v>7.3999999999918489E-3</v>
      </c>
      <c r="F55" s="136">
        <f>_xll.qlIndexFixing(F$2,Indexes!$L55,TRUE,InterestRatesTrigger)</f>
        <v>3.3905062834298314E-3</v>
      </c>
      <c r="G55" s="108">
        <f>_xll.qlIndexFixing(G$2,Indexes!$R55,TRUE,InterestRatesTrigger)</f>
        <v>1.3320473948663647E-3</v>
      </c>
      <c r="I55" s="75">
        <f t="shared" si="7"/>
        <v>-1.6810401590996744E-4</v>
      </c>
      <c r="J55" s="76">
        <f t="shared" si="13"/>
        <v>-7.9233837689006437E-5</v>
      </c>
      <c r="K55" s="76">
        <f t="shared" si="8"/>
        <v>-1.2999999894834895E-4</v>
      </c>
      <c r="L55" s="84">
        <f t="shared" si="9"/>
        <v>4.5168844455121485E-4</v>
      </c>
      <c r="M55" s="76">
        <f t="shared" si="10"/>
        <v>-2.018417653081063E-4</v>
      </c>
      <c r="N55" s="84">
        <f t="shared" si="11"/>
        <v>3.3011488326906147E-4</v>
      </c>
      <c r="P55" s="62">
        <v>1.918027573427162E-3</v>
      </c>
      <c r="Q55" s="56">
        <v>2.8205842445567886E-3</v>
      </c>
      <c r="R55" s="56">
        <v>4.2599999989480766E-3</v>
      </c>
      <c r="S55" s="108">
        <v>6.948311555440634E-3</v>
      </c>
      <c r="T55" s="136">
        <v>3.5923480487379377E-3</v>
      </c>
      <c r="U55" s="108">
        <v>1.0019325115973032E-3</v>
      </c>
    </row>
    <row r="56" spans="1:21" ht="12.75" customHeight="1" x14ac:dyDescent="0.2">
      <c r="A56" s="71" t="str">
        <f>"FRA"&amp;Indexes!A56&amp;"x"</f>
        <v>FRA2x</v>
      </c>
      <c r="B56" s="78">
        <f>_xll.qlIndexFixing(B$2,Indexes!$L56,TRUE,InterestRatesTrigger)</f>
        <v>1.8989867028063045E-3</v>
      </c>
      <c r="C56" s="73">
        <f>_xll.qlIndexFixing(C$2,Indexes!$L56,TRUE,InterestRatesTrigger)</f>
        <v>3.0493651125589158E-3</v>
      </c>
      <c r="D56" s="73">
        <f>_xll.qlIndexFixing(D$2,Indexes!$L56,TRUE,InterestRatesTrigger)</f>
        <v>4.6099999994671766E-3</v>
      </c>
      <c r="E56" s="83">
        <f>_xll.qlIndexFixing(E$2,Indexes!$L56,TRUE,InterestRatesTrigger)</f>
        <v>8.3199999999525546E-3</v>
      </c>
      <c r="F56" s="138">
        <f>_xll.qlIndexFixing(F$2,Indexes!$L56,TRUE,InterestRatesTrigger)</f>
        <v>4.1809362616585088E-3</v>
      </c>
      <c r="G56" s="83">
        <f>_xll.qlIndexFixing(G$2,Indexes!$R56,TRUE,InterestRatesTrigger)</f>
        <v>1.2703665827284993E-3</v>
      </c>
      <c r="I56" s="75">
        <f t="shared" si="7"/>
        <v>-1.8190851657723037E-5</v>
      </c>
      <c r="J56" s="76">
        <f t="shared" si="13"/>
        <v>1.421042387212022E-4</v>
      </c>
      <c r="K56" s="76">
        <f t="shared" si="8"/>
        <v>2.1367246460162869E-4</v>
      </c>
      <c r="L56" s="84">
        <f t="shared" si="9"/>
        <v>1.234365158769137E-3</v>
      </c>
      <c r="M56" s="76">
        <f t="shared" si="10"/>
        <v>-3.9557985551329396E-4</v>
      </c>
      <c r="N56" s="84">
        <f t="shared" si="11"/>
        <v>2.0883306164343196E-4</v>
      </c>
      <c r="P56" s="78">
        <v>1.9171775544640276E-3</v>
      </c>
      <c r="Q56" s="73">
        <v>2.9072608738377136E-3</v>
      </c>
      <c r="R56" s="73">
        <v>4.3963275348655479E-3</v>
      </c>
      <c r="S56" s="83">
        <v>7.0856348411834176E-3</v>
      </c>
      <c r="T56" s="138">
        <v>4.5765161171718027E-3</v>
      </c>
      <c r="U56" s="83">
        <v>1.0615335210850674E-3</v>
      </c>
    </row>
    <row r="57" spans="1:21" ht="12.75" customHeight="1" x14ac:dyDescent="0.2">
      <c r="A57" s="71" t="str">
        <f>"FRA"&amp;Indexes!A57&amp;"x"</f>
        <v>FRA3x</v>
      </c>
      <c r="B57" s="78">
        <f>_xll.qlIndexFixing(B$2,Indexes!$L57,TRUE,InterestRatesTrigger)</f>
        <v>2.2558783499034133E-3</v>
      </c>
      <c r="C57" s="73">
        <f>_xll.qlIndexFixing(C$2,Indexes!$L57,TRUE,InterestRatesTrigger)</f>
        <v>3.5283109026138806E-3</v>
      </c>
      <c r="D57" s="73">
        <f>_xll.qlIndexFixing(D$2,Indexes!$L57,TRUE,InterestRatesTrigger)</f>
        <v>5.1899999999999412E-3</v>
      </c>
      <c r="E57" s="83">
        <f>_xll.qlIndexFixing(E$2,Indexes!$L57,TRUE,InterestRatesTrigger)</f>
        <v>9.2699999998855035E-3</v>
      </c>
      <c r="F57" s="138">
        <f>_xll.qlIndexFixing(F$2,Indexes!$L57,TRUE,InterestRatesTrigger)</f>
        <v>4.9131584869530429E-3</v>
      </c>
      <c r="G57" s="83">
        <f>_xll.qlIndexFixing(G$2,Indexes!$R57,TRUE,InterestRatesTrigger)</f>
        <v>1.3131453851489283E-3</v>
      </c>
      <c r="I57" s="75">
        <f t="shared" si="7"/>
        <v>3.1223946818008256E-4</v>
      </c>
      <c r="J57" s="76">
        <f t="shared" si="13"/>
        <v>4.2508691390129435E-4</v>
      </c>
      <c r="K57" s="76">
        <f t="shared" si="8"/>
        <v>6.3000000120898899E-4</v>
      </c>
      <c r="L57" s="84">
        <f t="shared" si="9"/>
        <v>2.0056108999569203E-3</v>
      </c>
      <c r="M57" s="76">
        <f t="shared" si="10"/>
        <v>-6.7187864464574466E-4</v>
      </c>
      <c r="N57" s="84">
        <f t="shared" si="11"/>
        <v>1.8945442894491293E-4</v>
      </c>
      <c r="P57" s="78">
        <v>1.9436388817233308E-3</v>
      </c>
      <c r="Q57" s="73">
        <v>3.1032239887125862E-3</v>
      </c>
      <c r="R57" s="73">
        <v>4.5599999987909522E-3</v>
      </c>
      <c r="S57" s="83">
        <v>7.2643890999285832E-3</v>
      </c>
      <c r="T57" s="138">
        <v>5.5850371315987876E-3</v>
      </c>
      <c r="U57" s="83">
        <v>1.1236909562040154E-3</v>
      </c>
    </row>
    <row r="58" spans="1:21" ht="12.75" customHeight="1" x14ac:dyDescent="0.2">
      <c r="A58" s="71" t="str">
        <f>"FRA"&amp;Indexes!A58&amp;"x"</f>
        <v>FRA4x</v>
      </c>
      <c r="B58" s="78">
        <f>_xll.qlIndexFixing(B$2,Indexes!$L58,TRUE,InterestRatesTrigger)</f>
        <v>2.7182149763582686E-3</v>
      </c>
      <c r="C58" s="73">
        <f>_xll.qlIndexFixing(C$2,Indexes!$L58,TRUE,InterestRatesTrigger)</f>
        <v>4.2174139917144195E-3</v>
      </c>
      <c r="D58" s="73">
        <f>_xll.qlIndexFixing(D$2,Indexes!$L58,TRUE,InterestRatesTrigger)</f>
        <v>5.889999999999034E-3</v>
      </c>
      <c r="E58" s="83">
        <f>_xll.qlIndexFixing(E$2,Indexes!$L58,TRUE,InterestRatesTrigger)</f>
        <v>9.9899999998749774E-3</v>
      </c>
      <c r="F58" s="138">
        <f>_xll.qlIndexFixing(F$2,Indexes!$L58,TRUE,InterestRatesTrigger)</f>
        <v>5.9486673147438173E-3</v>
      </c>
      <c r="G58" s="83">
        <f>_xll.qlIndexFixing(G$2,Indexes!$R58,TRUE,InterestRatesTrigger)</f>
        <v>1.6894923288379715E-3</v>
      </c>
      <c r="I58" s="75">
        <f t="shared" si="7"/>
        <v>2.2107816700838367E-4</v>
      </c>
      <c r="J58" s="76">
        <f t="shared" si="13"/>
        <v>8.4780577523846856E-4</v>
      </c>
      <c r="K58" s="76">
        <f t="shared" si="8"/>
        <v>1.1718183323668726E-3</v>
      </c>
      <c r="L58" s="84">
        <f t="shared" si="9"/>
        <v>2.5470178072060446E-3</v>
      </c>
      <c r="M58" s="76">
        <f t="shared" si="10"/>
        <v>-7.0822052476462224E-4</v>
      </c>
      <c r="N58" s="84">
        <f t="shared" si="11"/>
        <v>4.6559835443105158E-4</v>
      </c>
      <c r="P58" s="78">
        <v>2.4971368093498849E-3</v>
      </c>
      <c r="Q58" s="73">
        <v>3.3696082164759509E-3</v>
      </c>
      <c r="R58" s="73">
        <v>4.7181816676321615E-3</v>
      </c>
      <c r="S58" s="83">
        <v>7.4429821926689328E-3</v>
      </c>
      <c r="T58" s="138">
        <v>6.6568878395084395E-3</v>
      </c>
      <c r="U58" s="83">
        <v>1.2238939744069199E-3</v>
      </c>
    </row>
    <row r="59" spans="1:21" ht="12.75" customHeight="1" x14ac:dyDescent="0.2">
      <c r="A59" s="71" t="str">
        <f>"FRA"&amp;Indexes!A59&amp;"x"</f>
        <v>FRA5x</v>
      </c>
      <c r="B59" s="78">
        <f>_xll.qlIndexFixing(B$2,Indexes!$L59,TRUE,InterestRatesTrigger)</f>
        <v>3.2104052780201897E-3</v>
      </c>
      <c r="C59" s="73">
        <f>_xll.qlIndexFixing(C$2,Indexes!$L59,TRUE,InterestRatesTrigger)</f>
        <v>4.8248796074978418E-3</v>
      </c>
      <c r="D59" s="73">
        <f>_xll.qlIndexFixing(D$2,Indexes!$L59,TRUE,InterestRatesTrigger)</f>
        <v>6.540000000000097E-3</v>
      </c>
      <c r="E59" s="83">
        <f>_xll.qlIndexFixing(E$2,Indexes!$L59,TRUE,InterestRatesTrigger)</f>
        <v>1.0659999999959018E-2</v>
      </c>
      <c r="F59" s="138">
        <f>_xll.qlIndexFixing(F$2,Indexes!$L59,TRUE,InterestRatesTrigger)</f>
        <v>6.235671773475727E-3</v>
      </c>
      <c r="G59" s="83">
        <f>_xll.qlIndexFixing(G$2,Indexes!$R59,TRUE,InterestRatesTrigger)</f>
        <v>2.5463873662445735E-3</v>
      </c>
      <c r="I59" s="75">
        <f t="shared" si="7"/>
        <v>1.1769845902998011E-3</v>
      </c>
      <c r="J59" s="76">
        <f t="shared" si="13"/>
        <v>1.3010491076918518E-3</v>
      </c>
      <c r="K59" s="76">
        <f t="shared" si="8"/>
        <v>1.6413519162183244E-3</v>
      </c>
      <c r="L59" s="84">
        <f t="shared" si="9"/>
        <v>3.0035758095844833E-3</v>
      </c>
      <c r="M59" s="76">
        <f t="shared" si="10"/>
        <v>7.8578749876065303E-4</v>
      </c>
      <c r="N59" s="84">
        <f t="shared" si="11"/>
        <v>1.3088438236419364E-3</v>
      </c>
      <c r="P59" s="78">
        <v>2.0334206877203886E-3</v>
      </c>
      <c r="Q59" s="73">
        <v>3.5238304998059899E-3</v>
      </c>
      <c r="R59" s="73">
        <v>4.8986480837817726E-3</v>
      </c>
      <c r="S59" s="83">
        <v>7.6564241903745349E-3</v>
      </c>
      <c r="T59" s="138">
        <v>5.4498842747150739E-3</v>
      </c>
      <c r="U59" s="83">
        <v>1.2375435426026371E-3</v>
      </c>
    </row>
    <row r="60" spans="1:21" ht="12.75" customHeight="1" x14ac:dyDescent="0.2">
      <c r="A60" s="71" t="str">
        <f>"FRA"&amp;Indexes!A60&amp;"x"</f>
        <v>FRA6x</v>
      </c>
      <c r="B60" s="78">
        <f>_xll.qlIndexFixing(B$2,Indexes!$L60,TRUE,InterestRatesTrigger)</f>
        <v>3.8284078850217562E-3</v>
      </c>
      <c r="C60" s="73">
        <f>_xll.qlIndexFixing(C$2,Indexes!$L60,TRUE,InterestRatesTrigger)</f>
        <v>5.4921662777356233E-3</v>
      </c>
      <c r="D60" s="73">
        <f>_xll.qlIndexFixing(D$2,Indexes!$L60,TRUE,InterestRatesTrigger)</f>
        <v>7.2799999999992177E-3</v>
      </c>
      <c r="E60" s="83">
        <f>_xll.qlIndexFixing(E$2,Indexes!$L60,TRUE,InterestRatesTrigger)</f>
        <v>1.1399999999951088E-2</v>
      </c>
      <c r="F60" s="138">
        <f>_xll.qlIndexFixing(F$2,Indexes!$L60,TRUE,InterestRatesTrigger)</f>
        <v>6.4007624319821193E-3</v>
      </c>
      <c r="G60" s="83">
        <f>_xll.qlIndexFixing(G$2,Indexes!$R60,TRUE,InterestRatesTrigger)</f>
        <v>2.7142613906061541E-3</v>
      </c>
      <c r="I60" s="75">
        <f t="shared" si="7"/>
        <v>1.1586411550657252E-3</v>
      </c>
      <c r="J60" s="76">
        <f t="shared" si="13"/>
        <v>1.8838378642735817E-3</v>
      </c>
      <c r="K60" s="76">
        <f t="shared" si="8"/>
        <v>2.1699999999996913E-3</v>
      </c>
      <c r="L60" s="84">
        <f t="shared" si="9"/>
        <v>3.4866095517078633E-3</v>
      </c>
      <c r="M60" s="76">
        <f t="shared" si="10"/>
        <v>2.6718207062522092E-3</v>
      </c>
      <c r="N60" s="84">
        <f t="shared" si="11"/>
        <v>1.4215112309656774E-3</v>
      </c>
      <c r="P60" s="78">
        <v>2.669766729956031E-3</v>
      </c>
      <c r="Q60" s="73">
        <v>3.6083284134620416E-3</v>
      </c>
      <c r="R60" s="73">
        <v>5.1099999999995264E-3</v>
      </c>
      <c r="S60" s="83">
        <v>7.9133904482432248E-3</v>
      </c>
      <c r="T60" s="138">
        <v>3.7289417257299101E-3</v>
      </c>
      <c r="U60" s="83">
        <v>1.2927501596404767E-3</v>
      </c>
    </row>
    <row r="61" spans="1:21" ht="12.75" hidden="1" customHeight="1" outlineLevel="1" x14ac:dyDescent="0.2">
      <c r="A61" s="71" t="str">
        <f>"FRA"&amp;Indexes!A61&amp;"x"</f>
        <v>FRA7x</v>
      </c>
      <c r="B61" s="78">
        <f>_xll.qlIndexFixing(B$2,Indexes!$L61,TRUE,InterestRatesTrigger)</f>
        <v>4.4870189836183627E-3</v>
      </c>
      <c r="C61" s="72">
        <f>_xll.qlIndexFixing(C$2,Indexes!$L61,TRUE,InterestRatesTrigger)</f>
        <v>6.1985561344587966E-3</v>
      </c>
      <c r="D61" s="73">
        <f>_xll.qlIndexFixing(D$2,Indexes!$L61,TRUE,InterestRatesTrigger)</f>
        <v>8.0251002955384464E-3</v>
      </c>
      <c r="E61" s="83">
        <f>_xll.qlIndexFixing(E$2,Indexes!$L61,TRUE,InterestRatesTrigger)</f>
        <v>1.2091461903509843E-2</v>
      </c>
      <c r="F61" s="138">
        <f>_xll.qlIndexFixing(F$2,Indexes!$L61,TRUE,InterestRatesTrigger)</f>
        <v>6.242556072911078E-3</v>
      </c>
      <c r="G61" s="83">
        <f>_xll.qlIndexFixing(G$2,Indexes!$R61,TRUE,InterestRatesTrigger)</f>
        <v>3.3375493604026474E-3</v>
      </c>
      <c r="I61" s="75">
        <f t="shared" si="7"/>
        <v>1.7885278327998059E-3</v>
      </c>
      <c r="J61" s="80">
        <f t="shared" si="13"/>
        <v>2.4602585639569826E-3</v>
      </c>
      <c r="K61" s="76">
        <f t="shared" si="8"/>
        <v>2.7271033208839807E-3</v>
      </c>
      <c r="L61" s="84">
        <f t="shared" si="9"/>
        <v>3.9204126462306123E-3</v>
      </c>
      <c r="M61" s="76">
        <f t="shared" si="10"/>
        <v>3.824827582512071E-3</v>
      </c>
      <c r="N61" s="84">
        <f t="shared" si="11"/>
        <v>1.9670478469802077E-3</v>
      </c>
      <c r="P61" s="78">
        <v>2.6984911508185568E-3</v>
      </c>
      <c r="Q61" s="72">
        <v>3.738297570501814E-3</v>
      </c>
      <c r="R61" s="73">
        <v>5.2979969746544658E-3</v>
      </c>
      <c r="S61" s="83">
        <v>8.1710492572792306E-3</v>
      </c>
      <c r="T61" s="138">
        <v>2.4177284903990071E-3</v>
      </c>
      <c r="U61" s="83">
        <v>1.3705015134224396E-3</v>
      </c>
    </row>
    <row r="62" spans="1:21" ht="12.75" hidden="1" customHeight="1" outlineLevel="1" x14ac:dyDescent="0.2">
      <c r="A62" s="71" t="str">
        <f>"FRA"&amp;Indexes!A62&amp;"x"</f>
        <v>FRA8x</v>
      </c>
      <c r="B62" s="78">
        <f>_xll.qlIndexFixing(B$2,Indexes!$L62,TRUE,InterestRatesTrigger)</f>
        <v>5.1553069528277283E-3</v>
      </c>
      <c r="C62" s="72">
        <f>_xll.qlIndexFixing(C$2,Indexes!$L62,TRUE,InterestRatesTrigger)</f>
        <v>6.9123224580148607E-3</v>
      </c>
      <c r="D62" s="73">
        <f>_xll.qlIndexFixing(D$2,Indexes!$L62,TRUE,InterestRatesTrigger)</f>
        <v>8.7128517013616881E-3</v>
      </c>
      <c r="E62" s="83">
        <f>_xll.qlIndexFixing(E$2,Indexes!$L62,TRUE,InterestRatesTrigger)</f>
        <v>1.2745926647308338E-2</v>
      </c>
      <c r="F62" s="138">
        <f>_xll.qlIndexFixing(F$2,Indexes!$L62,TRUE,InterestRatesTrigger)</f>
        <v>6.8607472957643344E-3</v>
      </c>
      <c r="G62" s="83">
        <f>_xll.qlIndexFixing(G$2,Indexes!$R62,TRUE,InterestRatesTrigger)</f>
        <v>4.3742743781560733E-3</v>
      </c>
      <c r="I62" s="75">
        <f t="shared" si="7"/>
        <v>2.965464167342776E-3</v>
      </c>
      <c r="J62" s="80">
        <f t="shared" si="13"/>
        <v>2.9716479983547496E-3</v>
      </c>
      <c r="K62" s="76">
        <f t="shared" si="8"/>
        <v>3.1921548482154146E-3</v>
      </c>
      <c r="L62" s="84">
        <f t="shared" si="9"/>
        <v>4.255249819062442E-3</v>
      </c>
      <c r="M62" s="76">
        <f t="shared" si="10"/>
        <v>3.7025197159278266E-3</v>
      </c>
      <c r="N62" s="84">
        <f t="shared" si="11"/>
        <v>2.8792871897920236E-3</v>
      </c>
      <c r="P62" s="78">
        <v>2.1898427854849523E-3</v>
      </c>
      <c r="Q62" s="72">
        <v>3.9406744596601111E-3</v>
      </c>
      <c r="R62" s="73">
        <v>5.5206968531462735E-3</v>
      </c>
      <c r="S62" s="83">
        <v>8.4906768282458963E-3</v>
      </c>
      <c r="T62" s="138">
        <v>3.1582275798365078E-3</v>
      </c>
      <c r="U62" s="83">
        <v>1.4949871883640498E-3</v>
      </c>
    </row>
    <row r="63" spans="1:21" ht="12.75" hidden="1" customHeight="1" outlineLevel="1" x14ac:dyDescent="0.2">
      <c r="A63" s="71" t="str">
        <f>"FRA"&amp;Indexes!A63&amp;"x"</f>
        <v>FRA9x</v>
      </c>
      <c r="B63" s="78">
        <f>_xll.qlIndexFixing(B$2,Indexes!$L63,TRUE,InterestRatesTrigger)</f>
        <v>5.8945745569180799E-3</v>
      </c>
      <c r="C63" s="72">
        <f>_xll.qlIndexFixing(C$2,Indexes!$L63,TRUE,InterestRatesTrigger)</f>
        <v>7.7357828659203832E-3</v>
      </c>
      <c r="D63" s="73">
        <f>_xll.qlIndexFixing(D$2,Indexes!$L63,TRUE,InterestRatesTrigger)</f>
        <v>9.4536843575572654E-3</v>
      </c>
      <c r="E63" s="83">
        <f>_xll.qlIndexFixing(E$2,Indexes!$L63,TRUE,InterestRatesTrigger)</f>
        <v>1.3519999999999576E-2</v>
      </c>
      <c r="F63" s="138">
        <f>_xll.qlIndexFixing(F$2,Indexes!$L63,TRUE,InterestRatesTrigger)</f>
        <v>7.6625175069264103E-3</v>
      </c>
      <c r="G63" s="83">
        <f>_xll.qlIndexFixing(G$2,Indexes!$R63,TRUE,InterestRatesTrigger)</f>
        <v>4.7050567478912342E-3</v>
      </c>
      <c r="I63" s="75">
        <f t="shared" si="7"/>
        <v>2.7646478561454075E-3</v>
      </c>
      <c r="J63" s="80">
        <f t="shared" si="13"/>
        <v>3.5644550578930881E-3</v>
      </c>
      <c r="K63" s="76">
        <f t="shared" si="8"/>
        <v>3.6960460389485437E-3</v>
      </c>
      <c r="L63" s="84">
        <f t="shared" si="9"/>
        <v>4.7391337522380578E-3</v>
      </c>
      <c r="M63" s="76">
        <f t="shared" si="10"/>
        <v>3.5974929192871107E-3</v>
      </c>
      <c r="N63" s="84">
        <f t="shared" si="11"/>
        <v>3.1938971394840365E-3</v>
      </c>
      <c r="P63" s="78">
        <v>3.1299267007726724E-3</v>
      </c>
      <c r="Q63" s="72">
        <v>4.1713278080272951E-3</v>
      </c>
      <c r="R63" s="73">
        <v>5.7576383186087217E-3</v>
      </c>
      <c r="S63" s="83">
        <v>8.7808662477615179E-3</v>
      </c>
      <c r="T63" s="138">
        <v>4.0650245876392996E-3</v>
      </c>
      <c r="U63" s="83">
        <v>1.5111596084071977E-3</v>
      </c>
    </row>
    <row r="64" spans="1:21" ht="12.75" hidden="1" customHeight="1" outlineLevel="1" x14ac:dyDescent="0.2">
      <c r="A64" s="71" t="str">
        <f>"FRA"&amp;Indexes!A64&amp;"x"</f>
        <v>FRA10x</v>
      </c>
      <c r="B64" s="78">
        <f>_xll.qlIndexFixing(B$2,Indexes!$L64,TRUE,InterestRatesTrigger)</f>
        <v>6.6477687981835211E-3</v>
      </c>
      <c r="C64" s="72">
        <f>_xll.qlIndexFixing(C$2,Indexes!$L64,TRUE,InterestRatesTrigger)</f>
        <v>8.4732947717355445E-3</v>
      </c>
      <c r="D64" s="73">
        <f>_xll.qlIndexFixing(D$2,Indexes!$L64,TRUE,InterestRatesTrigger)</f>
        <v>1.0268098736932746E-2</v>
      </c>
      <c r="E64" s="83">
        <f>_xll.qlIndexFixing(E$2,Indexes!$L64,TRUE,InterestRatesTrigger)</f>
        <v>1.4357698335354314E-2</v>
      </c>
      <c r="F64" s="138">
        <f>_xll.qlIndexFixing(F$2,Indexes!$L64,TRUE,InterestRatesTrigger)</f>
        <v>8.4406291242246686E-3</v>
      </c>
      <c r="G64" s="83">
        <f>_xll.qlIndexFixing(G$2,Indexes!$R64,TRUE,InterestRatesTrigger)</f>
        <v>5.3386758378870525E-3</v>
      </c>
      <c r="I64" s="75">
        <f t="shared" si="7"/>
        <v>3.456740415885954E-3</v>
      </c>
      <c r="J64" s="80">
        <f t="shared" si="13"/>
        <v>4.0813484536539931E-3</v>
      </c>
      <c r="K64" s="76">
        <f t="shared" si="8"/>
        <v>4.2579311777617536E-3</v>
      </c>
      <c r="L64" s="84">
        <f t="shared" si="9"/>
        <v>5.2368582281063676E-3</v>
      </c>
      <c r="M64" s="76">
        <f t="shared" si="10"/>
        <v>4.0706622066449521E-3</v>
      </c>
      <c r="N64" s="84">
        <f t="shared" si="11"/>
        <v>3.5021702673088129E-3</v>
      </c>
      <c r="P64" s="78">
        <v>3.1910283822975671E-3</v>
      </c>
      <c r="Q64" s="72">
        <v>4.3919463180815514E-3</v>
      </c>
      <c r="R64" s="73">
        <v>6.0101675591709919E-3</v>
      </c>
      <c r="S64" s="83">
        <v>9.1208401072479465E-3</v>
      </c>
      <c r="T64" s="138">
        <v>4.3699669175797165E-3</v>
      </c>
      <c r="U64" s="83">
        <v>1.8365055705782396E-3</v>
      </c>
    </row>
    <row r="65" spans="1:25" ht="12.75" hidden="1" customHeight="1" outlineLevel="1" x14ac:dyDescent="0.2">
      <c r="A65" s="71" t="str">
        <f>"FRA"&amp;Indexes!A65&amp;"x"</f>
        <v>FRA11x</v>
      </c>
      <c r="B65" s="78">
        <f>_xll.qlIndexFixing(B$2,Indexes!$L65,TRUE,InterestRatesTrigger)</f>
        <v>7.4214506810799108E-3</v>
      </c>
      <c r="C65" s="72">
        <f>_xll.qlIndexFixing(C$2,Indexes!$L65,TRUE,InterestRatesTrigger)</f>
        <v>9.2144069940062398E-3</v>
      </c>
      <c r="D65" s="73">
        <f>_xll.qlIndexFixing(D$2,Indexes!$L65,TRUE,InterestRatesTrigger)</f>
        <v>1.0968127087640524E-2</v>
      </c>
      <c r="E65" s="83">
        <f>_xll.qlIndexFixing(E$2,Indexes!$L65,TRUE,InterestRatesTrigger)</f>
        <v>1.5235001890040985E-2</v>
      </c>
      <c r="F65" s="138">
        <f>_xll.qlIndexFixing(F$2,Indexes!$L65,TRUE,InterestRatesTrigger)</f>
        <v>9.1523110553866135E-3</v>
      </c>
      <c r="G65" s="83">
        <f>_xll.qlIndexFixing(G$2,Indexes!$R65,TRUE,InterestRatesTrigger)</f>
        <v>6.6035018325472095E-3</v>
      </c>
      <c r="I65" s="75">
        <f t="shared" si="7"/>
        <v>4.072255286363376E-3</v>
      </c>
      <c r="J65" s="80">
        <f t="shared" si="13"/>
        <v>4.5966598449222887E-3</v>
      </c>
      <c r="K65" s="76">
        <f t="shared" si="8"/>
        <v>4.6827957336957301E-3</v>
      </c>
      <c r="L65" s="84">
        <f t="shared" si="9"/>
        <v>5.7527363503807639E-3</v>
      </c>
      <c r="M65" s="76">
        <f t="shared" si="10"/>
        <v>4.5547260927117916E-3</v>
      </c>
      <c r="N65" s="84">
        <f t="shared" si="11"/>
        <v>4.8502319599830201E-3</v>
      </c>
      <c r="P65" s="78">
        <v>3.3491953947165343E-3</v>
      </c>
      <c r="Q65" s="72">
        <v>4.6177471490839511E-3</v>
      </c>
      <c r="R65" s="73">
        <v>6.2853313539447944E-3</v>
      </c>
      <c r="S65" s="83">
        <v>9.4822655396602212E-3</v>
      </c>
      <c r="T65" s="138">
        <v>4.5975849626748218E-3</v>
      </c>
      <c r="U65" s="83">
        <v>1.7532698725641893E-3</v>
      </c>
    </row>
    <row r="66" spans="1:25" ht="12.75" customHeight="1" collapsed="1" x14ac:dyDescent="0.2">
      <c r="A66" s="71" t="str">
        <f>"FRA"&amp;Indexes!A66&amp;"x"</f>
        <v>FRA12x</v>
      </c>
      <c r="B66" s="78">
        <f>_xll.qlIndexFixing(B$2,Indexes!$L66,TRUE,InterestRatesTrigger)</f>
        <v>8.1973976719930917E-3</v>
      </c>
      <c r="C66" s="72">
        <f>_xll.qlIndexFixing(C$2,Indexes!$L66,TRUE,InterestRatesTrigger)</f>
        <v>1.0022737726255393E-2</v>
      </c>
      <c r="D66" s="73">
        <f>_xll.qlIndexFixing(D$2,Indexes!$L66,TRUE,InterestRatesTrigger)</f>
        <v>1.1830020572571143E-2</v>
      </c>
      <c r="E66" s="83">
        <f>_xll.qlIndexFixing(E$2,Indexes!$L66,TRUE,InterestRatesTrigger)</f>
        <v>1.622196525097545E-2</v>
      </c>
      <c r="F66" s="138">
        <f>_xll.qlIndexFixing(F$2,Indexes!$L66,TRUE,InterestRatesTrigger)</f>
        <v>9.9630195907094432E-3</v>
      </c>
      <c r="G66" s="83">
        <f>_xll.qlIndexFixing(G$2,Indexes!$R66,TRUE,InterestRatesTrigger)</f>
        <v>6.9628203747473805E-3</v>
      </c>
      <c r="I66" s="75">
        <f t="shared" si="7"/>
        <v>4.601317501494475E-3</v>
      </c>
      <c r="J66" s="80">
        <f t="shared" si="13"/>
        <v>5.1502614127566853E-3</v>
      </c>
      <c r="K66" s="76">
        <f t="shared" si="8"/>
        <v>5.2331554750993181E-3</v>
      </c>
      <c r="L66" s="84">
        <f t="shared" si="9"/>
        <v>6.3256832100400916E-3</v>
      </c>
      <c r="M66" s="76">
        <f t="shared" si="10"/>
        <v>5.0919874692957863E-3</v>
      </c>
      <c r="N66" s="84">
        <f t="shared" si="11"/>
        <v>4.9482515085408352E-3</v>
      </c>
      <c r="P66" s="78">
        <v>3.5960801704986167E-3</v>
      </c>
      <c r="Q66" s="72">
        <v>4.8724763134987076E-3</v>
      </c>
      <c r="R66" s="73">
        <v>6.5968650974718252E-3</v>
      </c>
      <c r="S66" s="83">
        <v>9.8962820409353586E-3</v>
      </c>
      <c r="T66" s="138">
        <v>4.8710321214136569E-3</v>
      </c>
      <c r="U66" s="83">
        <v>2.0145688662065453E-3</v>
      </c>
    </row>
    <row r="67" spans="1:25" ht="12.75" hidden="1" customHeight="1" outlineLevel="1" x14ac:dyDescent="0.2">
      <c r="A67" s="71" t="str">
        <f>"FRA"&amp;Indexes!A67&amp;"x"</f>
        <v>FRA13x</v>
      </c>
      <c r="B67" s="78">
        <f>_xll.qlIndexFixing(B$2,Indexes!$L67,TRUE,InterestRatesTrigger)</f>
        <v>8.8721731613733961E-3</v>
      </c>
      <c r="C67" s="72">
        <f>_xll.qlIndexFixing(C$2,Indexes!$L67,TRUE,InterestRatesTrigger)</f>
        <v>1.0697696016358458E-2</v>
      </c>
      <c r="D67" s="73">
        <f>_xll.qlIndexFixing(D$2,Indexes!$L67,TRUE,InterestRatesTrigger)</f>
        <v>1.2532460571908466E-2</v>
      </c>
      <c r="E67" s="83">
        <f>_xll.qlIndexFixing(E$2,Indexes!$L67,TRUE,InterestRatesTrigger)</f>
        <v>1.6924666067805263E-2</v>
      </c>
      <c r="F67" s="138">
        <f>_xll.qlIndexFixing(F$2,Indexes!$L67,TRUE,InterestRatesTrigger)</f>
        <v>1.0658532632455638E-2</v>
      </c>
      <c r="G67" s="83">
        <f>_xll.qlIndexFixing(G$2,Indexes!$R67,TRUE,InterestRatesTrigger)</f>
        <v>7.5367769927403572E-3</v>
      </c>
      <c r="I67" s="75">
        <f t="shared" si="7"/>
        <v>5.0450322555521451E-3</v>
      </c>
      <c r="J67" s="80">
        <f t="shared" si="13"/>
        <v>5.5911787491582376E-3</v>
      </c>
      <c r="K67" s="76">
        <f t="shared" si="8"/>
        <v>5.6458189150179394E-3</v>
      </c>
      <c r="L67" s="84">
        <f t="shared" si="9"/>
        <v>6.6680501320786883E-3</v>
      </c>
      <c r="M67" s="76">
        <f t="shared" si="10"/>
        <v>5.5437302951202505E-3</v>
      </c>
      <c r="N67" s="84">
        <f t="shared" si="11"/>
        <v>5.4214798221963179E-3</v>
      </c>
      <c r="P67" s="78">
        <v>3.827140905821251E-3</v>
      </c>
      <c r="Q67" s="72">
        <v>5.1065172672002199E-3</v>
      </c>
      <c r="R67" s="73">
        <v>6.8866416568905261E-3</v>
      </c>
      <c r="S67" s="83">
        <v>1.0256615935726575E-2</v>
      </c>
      <c r="T67" s="138">
        <v>5.1148023373353878E-3</v>
      </c>
      <c r="U67" s="83">
        <v>2.1152971705440393E-3</v>
      </c>
    </row>
    <row r="68" spans="1:25" ht="12.75" hidden="1" customHeight="1" outlineLevel="1" x14ac:dyDescent="0.2">
      <c r="A68" s="71" t="str">
        <f>"FRA"&amp;Indexes!A68&amp;"x"</f>
        <v>FRA14x</v>
      </c>
      <c r="B68" s="78">
        <f>_xll.qlIndexFixing(B$2,Indexes!$L68,TRUE,InterestRatesTrigger)</f>
        <v>9.5624132210989643E-3</v>
      </c>
      <c r="C68" s="72">
        <f>_xll.qlIndexFixing(C$2,Indexes!$L68,TRUE,InterestRatesTrigger)</f>
        <v>1.1416058660771274E-2</v>
      </c>
      <c r="D68" s="73">
        <f>_xll.qlIndexFixing(D$2,Indexes!$L68,TRUE,InterestRatesTrigger)</f>
        <v>1.3242205081711008E-2</v>
      </c>
      <c r="E68" s="83">
        <f>_xll.qlIndexFixing(E$2,Indexes!$L68,TRUE,InterestRatesTrigger)</f>
        <v>1.7545064222071215E-2</v>
      </c>
      <c r="F68" s="138">
        <f>_xll.qlIndexFixing(F$2,Indexes!$L68,TRUE,InterestRatesTrigger)</f>
        <v>1.1350272712223265E-2</v>
      </c>
      <c r="G68" s="83">
        <f>_xll.qlIndexFixing(G$2,Indexes!$R68,TRUE,InterestRatesTrigger)</f>
        <v>8.7720820748860007E-3</v>
      </c>
      <c r="I68" s="75">
        <f t="shared" si="7"/>
        <v>5.4582970883474413E-3</v>
      </c>
      <c r="J68" s="80">
        <f t="shared" si="13"/>
        <v>6.0272769385113197E-3</v>
      </c>
      <c r="K68" s="76">
        <f t="shared" si="8"/>
        <v>6.00629903778964E-3</v>
      </c>
      <c r="L68" s="84">
        <f t="shared" si="9"/>
        <v>6.8804515440325873E-3</v>
      </c>
      <c r="M68" s="76">
        <f t="shared" si="10"/>
        <v>5.9544921328894178E-3</v>
      </c>
      <c r="N68" s="84">
        <f t="shared" si="11"/>
        <v>6.350356786342104E-3</v>
      </c>
      <c r="P68" s="78">
        <v>4.104116132751523E-3</v>
      </c>
      <c r="Q68" s="72">
        <v>5.3887817222599546E-3</v>
      </c>
      <c r="R68" s="73">
        <v>7.2359060439213677E-3</v>
      </c>
      <c r="S68" s="83">
        <v>1.0664612678038627E-2</v>
      </c>
      <c r="T68" s="138">
        <v>5.3957805793338467E-3</v>
      </c>
      <c r="U68" s="83">
        <v>2.4217252885438967E-3</v>
      </c>
    </row>
    <row r="69" spans="1:25" ht="12.75" hidden="1" customHeight="1" outlineLevel="1" x14ac:dyDescent="0.2">
      <c r="A69" s="71" t="str">
        <f>"FRA"&amp;Indexes!A69&amp;"x"</f>
        <v>FRA15x</v>
      </c>
      <c r="B69" s="78">
        <f>_xll.qlIndexFixing(B$2,Indexes!$L69,TRUE,InterestRatesTrigger)</f>
        <v>1.0254009523078176E-2</v>
      </c>
      <c r="C69" s="72">
        <f>_xll.qlIndexFixing(C$2,Indexes!$L69,TRUE,InterestRatesTrigger)</f>
        <v>1.2175825404347886E-2</v>
      </c>
      <c r="D69" s="73">
        <f>_xll.qlIndexFixing(D$2,Indexes!$L69,TRUE,InterestRatesTrigger)</f>
        <v>1.3952250193846933E-2</v>
      </c>
      <c r="E69" s="83">
        <f>_xll.qlIndexFixing(E$2,Indexes!$L69,TRUE,InterestRatesTrigger)</f>
        <v>1.8082426785277019E-2</v>
      </c>
      <c r="F69" s="138">
        <f>_xll.qlIndexFixing(F$2,Indexes!$L69,TRUE,InterestRatesTrigger)</f>
        <v>1.2096860294639803E-2</v>
      </c>
      <c r="G69" s="83">
        <f>_xll.qlIndexFixing(G$2,Indexes!$R69,TRUE,InterestRatesTrigger)</f>
        <v>8.9375771978517093E-3</v>
      </c>
      <c r="I69" s="75">
        <f t="shared" si="7"/>
        <v>5.8554277385330679E-3</v>
      </c>
      <c r="J69" s="80">
        <f t="shared" si="13"/>
        <v>6.4739415418208039E-3</v>
      </c>
      <c r="K69" s="76">
        <f t="shared" si="8"/>
        <v>6.3853211414983523E-3</v>
      </c>
      <c r="L69" s="84">
        <f t="shared" si="9"/>
        <v>6.9860355907005994E-3</v>
      </c>
      <c r="M69" s="76">
        <f t="shared" si="10"/>
        <v>6.3942622272065153E-3</v>
      </c>
      <c r="N69" s="84">
        <f t="shared" si="11"/>
        <v>6.4061326727316015E-3</v>
      </c>
      <c r="P69" s="78">
        <v>4.3985817845451081E-3</v>
      </c>
      <c r="Q69" s="72">
        <v>5.7018838625270823E-3</v>
      </c>
      <c r="R69" s="73">
        <v>7.5669290523485803E-3</v>
      </c>
      <c r="S69" s="83">
        <v>1.109639119457642E-2</v>
      </c>
      <c r="T69" s="138">
        <v>5.7025980674332878E-3</v>
      </c>
      <c r="U69" s="83">
        <v>2.5314445251201079E-3</v>
      </c>
    </row>
    <row r="70" spans="1:25" ht="12.75" hidden="1" customHeight="1" outlineLevel="1" x14ac:dyDescent="0.2">
      <c r="A70" s="71" t="str">
        <f>"FRA"&amp;Indexes!A70&amp;"x"</f>
        <v>FRA16x</v>
      </c>
      <c r="B70" s="78">
        <f>_xll.qlIndexFixing(B$2,Indexes!$L70,TRUE,InterestRatesTrigger)</f>
        <v>1.0922888622761917E-2</v>
      </c>
      <c r="C70" s="72">
        <f>_xll.qlIndexFixing(C$2,Indexes!$L70,TRUE,InterestRatesTrigger)</f>
        <v>1.2869249564068725E-2</v>
      </c>
      <c r="D70" s="73">
        <f>_xll.qlIndexFixing(D$2,Indexes!$L70,TRUE,InterestRatesTrigger)</f>
        <v>1.4606587081963586E-2</v>
      </c>
      <c r="E70" s="83">
        <f>_xll.qlIndexFixing(E$2,Indexes!$L70,TRUE,InterestRatesTrigger)</f>
        <v>1.8860920705736677E-2</v>
      </c>
      <c r="F70" s="138">
        <f>_xll.qlIndexFixing(F$2,Indexes!$L70,TRUE,InterestRatesTrigger)</f>
        <v>1.2817600821839567E-2</v>
      </c>
      <c r="G70" s="83">
        <f>_xll.qlIndexFixing(G$2,Indexes!$R70,TRUE,InterestRatesTrigger)</f>
        <v>9.6386469348352932E-3</v>
      </c>
      <c r="I70" s="75">
        <f t="shared" si="7"/>
        <v>6.2234510011858991E-3</v>
      </c>
      <c r="J70" s="80">
        <f t="shared" si="13"/>
        <v>6.8489495757616684E-3</v>
      </c>
      <c r="K70" s="76">
        <f t="shared" si="8"/>
        <v>6.6969718642721568E-3</v>
      </c>
      <c r="L70" s="84">
        <f t="shared" si="9"/>
        <v>7.3633427669040838E-3</v>
      </c>
      <c r="M70" s="76">
        <f t="shared" si="10"/>
        <v>6.79341008920753E-3</v>
      </c>
      <c r="N70" s="84">
        <f t="shared" si="11"/>
        <v>6.8638020186195803E-3</v>
      </c>
      <c r="P70" s="78">
        <v>4.699437621576018E-3</v>
      </c>
      <c r="Q70" s="72">
        <v>6.0202999883070566E-3</v>
      </c>
      <c r="R70" s="73">
        <v>7.9096152176914292E-3</v>
      </c>
      <c r="S70" s="83">
        <v>1.1497577938832593E-2</v>
      </c>
      <c r="T70" s="138">
        <v>6.0241907326320371E-3</v>
      </c>
      <c r="U70" s="83">
        <v>2.7748449162157129E-3</v>
      </c>
    </row>
    <row r="71" spans="1:25" ht="12.75" hidden="1" customHeight="1" outlineLevel="1" x14ac:dyDescent="0.2">
      <c r="A71" s="71" t="str">
        <f>"FRA"&amp;Indexes!A71&amp;"x"</f>
        <v>FRA17x</v>
      </c>
      <c r="B71" s="78">
        <f>_xll.qlIndexFixing(B$2,Indexes!$L71,TRUE,InterestRatesTrigger)</f>
        <v>1.159047980133756E-2</v>
      </c>
      <c r="C71" s="72">
        <f>_xll.qlIndexFixing(C$2,Indexes!$L71,TRUE,InterestRatesTrigger)</f>
        <v>1.3515932620208193E-2</v>
      </c>
      <c r="D71" s="73">
        <f>_xll.qlIndexFixing(D$2,Indexes!$L71,TRUE,InterestRatesTrigger)</f>
        <v>1.5236643197366498E-2</v>
      </c>
      <c r="E71" s="83">
        <f>_xll.qlIndexFixing(E$2,Indexes!$L71,TRUE,InterestRatesTrigger)</f>
        <v>1.9464025681225659E-2</v>
      </c>
      <c r="F71" s="138">
        <f>_xll.qlIndexFixing(F$2,Indexes!$L71,TRUE,InterestRatesTrigger)</f>
        <v>1.3444168394864181E-2</v>
      </c>
      <c r="G71" s="83">
        <f>_xll.qlIndexFixing(G$2,Indexes!$R71,TRUE,InterestRatesTrigger)</f>
        <v>1.0714148601840279E-2</v>
      </c>
      <c r="I71" s="75">
        <f t="shared" si="7"/>
        <v>6.5535457177764676E-3</v>
      </c>
      <c r="J71" s="80">
        <f t="shared" si="13"/>
        <v>7.1231144999922696E-3</v>
      </c>
      <c r="K71" s="76">
        <f t="shared" si="8"/>
        <v>6.9503584715003095E-3</v>
      </c>
      <c r="L71" s="84">
        <f t="shared" si="9"/>
        <v>7.5110873921138705E-3</v>
      </c>
      <c r="M71" s="76">
        <f t="shared" si="10"/>
        <v>7.0561923418274684E-3</v>
      </c>
      <c r="N71" s="84">
        <f t="shared" si="11"/>
        <v>7.708400451305053E-3</v>
      </c>
      <c r="P71" s="78">
        <v>5.0369340835610919E-3</v>
      </c>
      <c r="Q71" s="72">
        <v>6.3928181202159238E-3</v>
      </c>
      <c r="R71" s="73">
        <v>8.286284725866188E-3</v>
      </c>
      <c r="S71" s="83">
        <v>1.1952938289111788E-2</v>
      </c>
      <c r="T71" s="138">
        <v>6.3879760530367122E-3</v>
      </c>
      <c r="U71" s="83">
        <v>3.0057481505352257E-3</v>
      </c>
    </row>
    <row r="72" spans="1:25" ht="12.75" customHeight="1" collapsed="1" x14ac:dyDescent="0.2">
      <c r="A72" s="63" t="str">
        <f>"FRA"&amp;Indexes!A72&amp;"x"</f>
        <v>FRA18x</v>
      </c>
      <c r="B72" s="70">
        <f>_xll.qlIndexFixing(B$2,Indexes!$L72,TRUE,InterestRatesTrigger)</f>
        <v>1.2243436197258338E-2</v>
      </c>
      <c r="C72" s="64">
        <f>_xll.qlIndexFixing(C$2,Indexes!$L72,TRUE,InterestRatesTrigger)</f>
        <v>1.418961227425266E-2</v>
      </c>
      <c r="D72" s="65">
        <f>_xll.qlIndexFixing(D$2,Indexes!$L72,TRUE,InterestRatesTrigger)</f>
        <v>1.5879632487834808E-2</v>
      </c>
      <c r="E72" s="81">
        <f>_xll.qlIndexFixing(E$2,Indexes!$L72,TRUE,InterestRatesTrigger)</f>
        <v>2.0070784734516189E-2</v>
      </c>
      <c r="F72" s="137">
        <f>_xll.qlIndexFixing(F$2,Indexes!$L72,TRUE,InterestRatesTrigger)</f>
        <v>1.4119315384224508E-2</v>
      </c>
      <c r="G72" s="81">
        <f>_xll.qlIndexFixing(G$2,Indexes!$R72,TRUE,InterestRatesTrigger)</f>
        <v>1.125221774140428E-2</v>
      </c>
      <c r="I72" s="67">
        <f t="shared" si="7"/>
        <v>6.8470402715883616E-3</v>
      </c>
      <c r="J72" s="82">
        <f t="shared" si="13"/>
        <v>7.4532156047348577E-3</v>
      </c>
      <c r="K72" s="68">
        <f t="shared" si="8"/>
        <v>7.1856669747024735E-3</v>
      </c>
      <c r="L72" s="84">
        <f t="shared" si="9"/>
        <v>7.6815332157528747E-3</v>
      </c>
      <c r="M72" s="68">
        <f t="shared" si="10"/>
        <v>7.3856453599152249E-3</v>
      </c>
      <c r="N72" s="84">
        <f t="shared" si="11"/>
        <v>7.9098072242445028E-3</v>
      </c>
      <c r="P72" s="70">
        <v>5.3963959256699764E-3</v>
      </c>
      <c r="Q72" s="64">
        <v>6.7363966695178018E-3</v>
      </c>
      <c r="R72" s="65">
        <v>8.6939655131323349E-3</v>
      </c>
      <c r="S72" s="81">
        <v>1.2389251518763314E-2</v>
      </c>
      <c r="T72" s="137">
        <v>6.7336700243092835E-3</v>
      </c>
      <c r="U72" s="81">
        <v>3.3424105171597773E-3</v>
      </c>
    </row>
    <row r="73" spans="1:25" x14ac:dyDescent="0.2">
      <c r="A73" s="71" t="str">
        <f>Indexes!A73</f>
        <v>1Y</v>
      </c>
      <c r="B73" s="72">
        <f>_xll.qlIndexFixing(Indexes!B73,FixingDate,TRUE,InterestRatesTrigger)</f>
        <v>3.9499999994722507E-3</v>
      </c>
      <c r="C73" s="72">
        <f>_xll.qlIndexFixing(Indexes!C73,FixingDate,TRUE,InterestRatesTrigger)</f>
        <v>4.8671725447808995E-3</v>
      </c>
      <c r="D73" s="72">
        <f>_xll.qlIndexFixing(Indexes!D73,FixingDate,TRUE,InterestRatesTrigger)</f>
        <v>5.5795595372664002E-3</v>
      </c>
      <c r="E73" s="74">
        <f>_xll.qlIndexFixing(Indexes!E73,FixingDate,TRUE,InterestRatesTrigger)</f>
        <v>6.6729999999905025E-3</v>
      </c>
      <c r="F73" s="78">
        <f>_xll.qlIndexFixing(Indexes!F73,FixingDate,TRUE,InterestRatesTrigger)</f>
        <v>5.4323633575953855E-3</v>
      </c>
      <c r="G73" s="74">
        <f>_xll.qlOvernightIndexedSwapFairRate(Indexes!G73,InterestRatesTrigger)</f>
        <v>3.369999999998749E-3</v>
      </c>
      <c r="I73" s="75">
        <f t="shared" si="7"/>
        <v>1.4896894706661027E-3</v>
      </c>
      <c r="J73" s="80">
        <f t="shared" si="13"/>
        <v>1.4640408559995701E-3</v>
      </c>
      <c r="K73" s="80">
        <f t="shared" si="8"/>
        <v>9.5434572112131338E-4</v>
      </c>
      <c r="L73" s="77">
        <f t="shared" si="9"/>
        <v>-1.590000000094979E-4</v>
      </c>
      <c r="M73" s="80">
        <f t="shared" si="10"/>
        <v>1.3843265688215957E-3</v>
      </c>
      <c r="N73" s="77">
        <f t="shared" si="11"/>
        <v>1.9599999999987796E-3</v>
      </c>
      <c r="P73" s="78">
        <v>2.460310528806148E-3</v>
      </c>
      <c r="Q73" s="72">
        <v>3.4031316887813295E-3</v>
      </c>
      <c r="R73" s="72">
        <v>4.6252138161450868E-3</v>
      </c>
      <c r="S73" s="74">
        <v>6.8320000000000004E-3</v>
      </c>
      <c r="T73" s="78">
        <v>4.0480367887737899E-3</v>
      </c>
      <c r="U73" s="74">
        <v>1.4099999999999694E-3</v>
      </c>
      <c r="W73" s="109"/>
      <c r="X73" s="109"/>
      <c r="Y73" s="110"/>
    </row>
    <row r="74" spans="1:25" hidden="1" outlineLevel="1" x14ac:dyDescent="0.2">
      <c r="A74" s="71" t="str">
        <f>Indexes!A74</f>
        <v>1Y3M</v>
      </c>
      <c r="B74" s="72">
        <f>_xll.qlIndexFixing(Indexes!B74,FixingDate,TRUE,InterestRatesTrigger)</f>
        <v>4.9055392146463662E-3</v>
      </c>
      <c r="C74" s="72">
        <f>_xll.qlIndexFixing(Indexes!C74,FixingDate,TRUE,InterestRatesTrigger)</f>
        <v>5.8569360651975662E-3</v>
      </c>
      <c r="D74" s="72">
        <f>_xll.qlIndexFixing(Indexes!D74,FixingDate,TRUE,InterestRatesTrigger)</f>
        <v>6.549892209796431E-3</v>
      </c>
      <c r="E74" s="74">
        <f>_xll.qlIndexFixing(Indexes!E74,FixingDate,TRUE,InterestRatesTrigger)</f>
        <v>8.0487396515484446E-3</v>
      </c>
      <c r="F74" s="78">
        <f>_xll.qlIndexFixing(Indexes!F74,FixingDate,TRUE,InterestRatesTrigger)</f>
        <v>6.3008304828336735E-3</v>
      </c>
      <c r="G74" s="74">
        <f>_xll.qlOvernightIndexedSwapFairRate(Indexes!G74,InterestRatesTrigger)</f>
        <v>4.2899999996325652E-3</v>
      </c>
      <c r="I74" s="75">
        <f t="shared" si="7"/>
        <v>2.1684193527416818E-3</v>
      </c>
      <c r="J74" s="80">
        <f t="shared" si="13"/>
        <v>2.1624036059788849E-3</v>
      </c>
      <c r="K74" s="80">
        <f t="shared" si="8"/>
        <v>1.5917978465543828E-3</v>
      </c>
      <c r="L74" s="77">
        <f t="shared" si="9"/>
        <v>8.7685133635838006E-4</v>
      </c>
      <c r="M74" s="80">
        <f t="shared" si="10"/>
        <v>2.0897056117753507E-3</v>
      </c>
      <c r="N74" s="77">
        <f t="shared" si="11"/>
        <v>2.6900000000925645E-3</v>
      </c>
      <c r="P74" s="78">
        <v>2.7371198619046844E-3</v>
      </c>
      <c r="Q74" s="72">
        <v>3.6945324592186812E-3</v>
      </c>
      <c r="R74" s="72">
        <v>4.9580943632420481E-3</v>
      </c>
      <c r="S74" s="74">
        <v>7.1718883151900645E-3</v>
      </c>
      <c r="T74" s="78">
        <v>4.2111248710583228E-3</v>
      </c>
      <c r="U74" s="74">
        <v>1.5999999995400006E-3</v>
      </c>
      <c r="W74" s="109"/>
      <c r="X74" s="109"/>
      <c r="Y74" s="110"/>
    </row>
    <row r="75" spans="1:25" hidden="1" outlineLevel="1" x14ac:dyDescent="0.2">
      <c r="A75" s="71" t="str">
        <f>Indexes!A75</f>
        <v>1Y6M</v>
      </c>
      <c r="B75" s="72">
        <f>_xll.qlIndexFixing(Indexes!B75,FixingDate,TRUE,InterestRatesTrigger)</f>
        <v>5.9406299247626486E-3</v>
      </c>
      <c r="C75" s="72">
        <f>_xll.qlIndexFixing(Indexes!C75,FixingDate,TRUE,InterestRatesTrigger)</f>
        <v>6.9401148161971063E-3</v>
      </c>
      <c r="D75" s="72">
        <f>_xll.qlIndexFixing(Indexes!D75,FixingDate,TRUE,InterestRatesTrigger)</f>
        <v>7.6423348476903482E-3</v>
      </c>
      <c r="E75" s="74">
        <f>_xll.qlIndexFixing(Indexes!E75,FixingDate,TRUE,InterestRatesTrigger)</f>
        <v>8.9567341054565715E-3</v>
      </c>
      <c r="F75" s="78">
        <f>_xll.qlIndexFixing(Indexes!F75,FixingDate,TRUE,InterestRatesTrigger)</f>
        <v>7.2949970924869245E-3</v>
      </c>
      <c r="G75" s="74">
        <f>_xll.qlOvernightIndexedSwapFairRate(Indexes!G75,InterestRatesTrigger)</f>
        <v>5.3100000000000751E-3</v>
      </c>
      <c r="I75" s="75">
        <f t="shared" si="7"/>
        <v>2.8746627364180065E-3</v>
      </c>
      <c r="J75" s="80">
        <f t="shared" si="13"/>
        <v>2.9123699637686054E-3</v>
      </c>
      <c r="K75" s="80">
        <f t="shared" si="8"/>
        <v>2.3654777636601633E-3</v>
      </c>
      <c r="L75" s="77">
        <f t="shared" si="9"/>
        <v>1.4132373858459432E-3</v>
      </c>
      <c r="M75" s="80">
        <f t="shared" si="10"/>
        <v>2.8352596378542197E-3</v>
      </c>
      <c r="N75" s="77">
        <f t="shared" si="11"/>
        <v>3.4700000000000286E-3</v>
      </c>
      <c r="P75" s="78">
        <v>3.0659671883446421E-3</v>
      </c>
      <c r="Q75" s="72">
        <v>4.0277448524285008E-3</v>
      </c>
      <c r="R75" s="72">
        <v>5.276857084030185E-3</v>
      </c>
      <c r="S75" s="74">
        <v>7.5434967196106283E-3</v>
      </c>
      <c r="T75" s="78">
        <v>4.4597374546327048E-3</v>
      </c>
      <c r="U75" s="74">
        <v>1.8400000000000465E-3</v>
      </c>
      <c r="W75" s="109"/>
      <c r="X75" s="109"/>
      <c r="Y75" s="110"/>
    </row>
    <row r="76" spans="1:25" hidden="1" outlineLevel="1" x14ac:dyDescent="0.2">
      <c r="A76" s="71" t="str">
        <f>Indexes!A76</f>
        <v>1Y9M</v>
      </c>
      <c r="B76" s="72">
        <f>_xll.qlIndexFixing(Indexes!B76,FixingDate,TRUE,InterestRatesTrigger)</f>
        <v>6.9217189213521832E-3</v>
      </c>
      <c r="C76" s="72">
        <f>_xll.qlIndexFixing(Indexes!C76,FixingDate,TRUE,InterestRatesTrigger)</f>
        <v>7.9702031654800207E-3</v>
      </c>
      <c r="D76" s="72">
        <f>_xll.qlIndexFixing(Indexes!D76,FixingDate,TRUE,InterestRatesTrigger)</f>
        <v>8.6864688001368363E-3</v>
      </c>
      <c r="E76" s="74">
        <f>_xll.qlIndexFixing(Indexes!E76,FixingDate,TRUE,InterestRatesTrigger)</f>
        <v>9.9829306070210178E-3</v>
      </c>
      <c r="F76" s="78">
        <f>_xll.qlIndexFixing(Indexes!F76,FixingDate,TRUE,InterestRatesTrigger)</f>
        <v>8.2658239572295442E-3</v>
      </c>
      <c r="G76" s="74">
        <f>_xll.qlOvernightIndexedSwapFairRate(Indexes!G76,InterestRatesTrigger)</f>
        <v>6.279999999996508E-3</v>
      </c>
      <c r="I76" s="75">
        <f t="shared" si="7"/>
        <v>3.4701010298023708E-3</v>
      </c>
      <c r="J76" s="80">
        <f t="shared" si="13"/>
        <v>3.5566724408486782E-3</v>
      </c>
      <c r="K76" s="80">
        <f t="shared" si="8"/>
        <v>2.9856169227317625E-3</v>
      </c>
      <c r="L76" s="77">
        <f t="shared" si="9"/>
        <v>2.0376286714913015E-3</v>
      </c>
      <c r="M76" s="80">
        <f t="shared" si="10"/>
        <v>3.4813285153915486E-3</v>
      </c>
      <c r="N76" s="77">
        <f t="shared" si="11"/>
        <v>4.1399999999965804E-3</v>
      </c>
      <c r="P76" s="78">
        <v>3.4516178915498124E-3</v>
      </c>
      <c r="Q76" s="72">
        <v>4.4135307246313425E-3</v>
      </c>
      <c r="R76" s="72">
        <v>5.7008518774050738E-3</v>
      </c>
      <c r="S76" s="74">
        <v>7.9453019355297163E-3</v>
      </c>
      <c r="T76" s="78">
        <v>4.7844954418379956E-3</v>
      </c>
      <c r="U76" s="74">
        <v>2.139999999999928E-3</v>
      </c>
      <c r="W76" s="109"/>
      <c r="X76" s="109"/>
      <c r="Y76" s="110"/>
    </row>
    <row r="77" spans="1:25" collapsed="1" x14ac:dyDescent="0.2">
      <c r="A77" s="71" t="str">
        <f>Indexes!A77</f>
        <v>2Y</v>
      </c>
      <c r="B77" s="72">
        <f>_xll.qlIndexFixing(Indexes!B77,FixingDate,TRUE,InterestRatesTrigger)</f>
        <v>7.8657517809204974E-3</v>
      </c>
      <c r="C77" s="72">
        <f>_xll.qlIndexFixing(Indexes!C77,FixingDate,TRUE,InterestRatesTrigger)</f>
        <v>8.9729537749991435E-3</v>
      </c>
      <c r="D77" s="72">
        <f>_xll.qlIndexFixing(Indexes!D77,FixingDate,TRUE,InterestRatesTrigger)</f>
        <v>9.6852853774953163E-3</v>
      </c>
      <c r="E77" s="74">
        <f>_xll.qlIndexFixing(Indexes!E77,FixingDate,TRUE,InterestRatesTrigger)</f>
        <v>1.1370802410152637E-2</v>
      </c>
      <c r="F77" s="78">
        <f>_xll.qlIndexFixing(Indexes!F77,FixingDate,TRUE,InterestRatesTrigger)</f>
        <v>9.2202226521381162E-3</v>
      </c>
      <c r="G77" s="74">
        <f>_xll.qlOvernightIndexedSwapFairRate(Indexes!G77,InterestRatesTrigger)</f>
        <v>7.2199999999999357E-3</v>
      </c>
      <c r="I77" s="75">
        <f t="shared" si="7"/>
        <v>3.9692652451540798E-3</v>
      </c>
      <c r="J77" s="80">
        <f t="shared" si="13"/>
        <v>4.1249918094100647E-3</v>
      </c>
      <c r="K77" s="80">
        <f t="shared" si="8"/>
        <v>3.556116225437814E-3</v>
      </c>
      <c r="L77" s="77">
        <f t="shared" si="9"/>
        <v>3.0239298914555464E-3</v>
      </c>
      <c r="M77" s="80">
        <f t="shared" si="10"/>
        <v>4.045595089911546E-3</v>
      </c>
      <c r="N77" s="77">
        <f t="shared" si="11"/>
        <v>4.7099999999998523E-3</v>
      </c>
      <c r="P77" s="78">
        <v>3.8964865357664176E-3</v>
      </c>
      <c r="Q77" s="72">
        <v>4.8479619655890788E-3</v>
      </c>
      <c r="R77" s="72">
        <v>6.1291691520575023E-3</v>
      </c>
      <c r="S77" s="74">
        <v>8.3468725186970905E-3</v>
      </c>
      <c r="T77" s="78">
        <v>5.1746275622265702E-3</v>
      </c>
      <c r="U77" s="74">
        <v>2.5100000000000833E-3</v>
      </c>
      <c r="W77" s="109"/>
      <c r="X77" s="109"/>
      <c r="Y77" s="110"/>
    </row>
    <row r="78" spans="1:25" hidden="1" outlineLevel="1" x14ac:dyDescent="0.2">
      <c r="A78" s="71" t="str">
        <f>Indexes!A78</f>
        <v>2Y3M</v>
      </c>
      <c r="B78" s="72">
        <f>_xll.qlIndexFixing(Indexes!B78,FixingDate,TRUE,InterestRatesTrigger)</f>
        <v>8.7592589449555572E-3</v>
      </c>
      <c r="C78" s="72">
        <f>_xll.qlIndexFixing(Indexes!C78,FixingDate,TRUE,InterestRatesTrigger)</f>
        <v>9.913670418797902E-3</v>
      </c>
      <c r="D78" s="72">
        <f>_xll.qlIndexFixing(Indexes!D78,FixingDate,TRUE,InterestRatesTrigger)</f>
        <v>1.0618083651127593E-2</v>
      </c>
      <c r="E78" s="74">
        <f>_xll.qlIndexFixing(Indexes!E78,FixingDate,TRUE,InterestRatesTrigger)</f>
        <v>1.2493695938309835E-2</v>
      </c>
      <c r="F78" s="78">
        <f>_xll.qlIndexFixing(Indexes!F78,FixingDate,TRUE,InterestRatesTrigger)</f>
        <v>1.0046218547068589E-2</v>
      </c>
      <c r="G78" s="74">
        <f>_xll.qlOvernightIndexedSwapFairRate(Indexes!G78,InterestRatesTrigger)</f>
        <v>8.093021801551201E-3</v>
      </c>
      <c r="I78" s="75">
        <f t="shared" si="7"/>
        <v>4.360193284549869E-3</v>
      </c>
      <c r="J78" s="80">
        <f t="shared" si="13"/>
        <v>4.5717559438863218E-3</v>
      </c>
      <c r="K78" s="80">
        <f t="shared" si="8"/>
        <v>3.973302130719625E-3</v>
      </c>
      <c r="L78" s="77">
        <f t="shared" si="9"/>
        <v>3.5994118802436456E-3</v>
      </c>
      <c r="M78" s="80">
        <f t="shared" si="10"/>
        <v>4.3845064655079454E-3</v>
      </c>
      <c r="N78" s="77">
        <f t="shared" si="11"/>
        <v>5.1530218015512202E-3</v>
      </c>
      <c r="P78" s="78">
        <v>4.3990656604056882E-3</v>
      </c>
      <c r="Q78" s="72">
        <v>5.3419144749115802E-3</v>
      </c>
      <c r="R78" s="72">
        <v>6.6447815204079682E-3</v>
      </c>
      <c r="S78" s="74">
        <v>8.8942840580661896E-3</v>
      </c>
      <c r="T78" s="78">
        <v>5.6617120815606438E-3</v>
      </c>
      <c r="U78" s="74">
        <v>2.9399999999999804E-3</v>
      </c>
      <c r="W78" s="109"/>
      <c r="X78" s="109"/>
      <c r="Y78" s="110"/>
    </row>
    <row r="79" spans="1:25" hidden="1" outlineLevel="1" x14ac:dyDescent="0.2">
      <c r="A79" s="71" t="str">
        <f>Indexes!A79</f>
        <v>2Y6M</v>
      </c>
      <c r="B79" s="72">
        <f>_xll.qlIndexFixing(Indexes!B79,FixingDate,TRUE,InterestRatesTrigger)</f>
        <v>9.5972022361414163E-3</v>
      </c>
      <c r="C79" s="72">
        <f>_xll.qlIndexFixing(Indexes!C79,FixingDate,TRUE,InterestRatesTrigger)</f>
        <v>1.077412764232987E-2</v>
      </c>
      <c r="D79" s="72">
        <f>_xll.qlIndexFixing(Indexes!D79,FixingDate,TRUE,InterestRatesTrigger)</f>
        <v>1.1486864165323017E-2</v>
      </c>
      <c r="E79" s="74">
        <f>_xll.qlIndexFixing(Indexes!E79,FixingDate,TRUE,InterestRatesTrigger)</f>
        <v>1.3341465789484001E-2</v>
      </c>
      <c r="F79" s="78">
        <f>_xll.qlIndexFixing(Indexes!F79,FixingDate,TRUE,InterestRatesTrigger)</f>
        <v>1.079714289411977E-2</v>
      </c>
      <c r="G79" s="74">
        <f>_xll.qlOvernightIndexedSwapFairRate(Indexes!G79,InterestRatesTrigger)</f>
        <v>8.9087540027526797E-3</v>
      </c>
      <c r="I79" s="75">
        <f t="shared" si="7"/>
        <v>4.6420929186123871E-3</v>
      </c>
      <c r="J79" s="80">
        <f t="shared" si="13"/>
        <v>4.8824672452912722E-3</v>
      </c>
      <c r="K79" s="80">
        <f t="shared" si="8"/>
        <v>4.3139187800765571E-3</v>
      </c>
      <c r="L79" s="77">
        <f t="shared" si="9"/>
        <v>3.8867438906388576E-3</v>
      </c>
      <c r="M79" s="80">
        <f t="shared" si="10"/>
        <v>4.6442459371957507E-3</v>
      </c>
      <c r="N79" s="77">
        <f t="shared" si="11"/>
        <v>5.4787540027526277E-3</v>
      </c>
      <c r="P79" s="78">
        <v>4.9551093175290292E-3</v>
      </c>
      <c r="Q79" s="72">
        <v>5.8916603970385973E-3</v>
      </c>
      <c r="R79" s="72">
        <v>7.1729453852464597E-3</v>
      </c>
      <c r="S79" s="74">
        <v>9.4547218988451434E-3</v>
      </c>
      <c r="T79" s="78">
        <v>6.1528969569240198E-3</v>
      </c>
      <c r="U79" s="74">
        <v>3.4300000000000519E-3</v>
      </c>
      <c r="W79" s="109"/>
      <c r="X79" s="109"/>
      <c r="Y79" s="110"/>
    </row>
    <row r="80" spans="1:25" hidden="1" outlineLevel="1" x14ac:dyDescent="0.2">
      <c r="A80" s="71" t="str">
        <f>Indexes!A80</f>
        <v>2Y9M</v>
      </c>
      <c r="B80" s="72">
        <f>_xll.qlIndexFixing(Indexes!B80,FixingDate,TRUE,InterestRatesTrigger)</f>
        <v>1.0376678474322226E-2</v>
      </c>
      <c r="C80" s="72">
        <f>_xll.qlIndexFixing(Indexes!C80,FixingDate,TRUE,InterestRatesTrigger)</f>
        <v>1.1567184314341634E-2</v>
      </c>
      <c r="D80" s="72">
        <f>_xll.qlIndexFixing(Indexes!D80,FixingDate,TRUE,InterestRatesTrigger)</f>
        <v>1.2294967605223833E-2</v>
      </c>
      <c r="E80" s="74">
        <f>_xll.qlIndexFixing(Indexes!E80,FixingDate,TRUE,InterestRatesTrigger)</f>
        <v>1.4047735315042031E-2</v>
      </c>
      <c r="F80" s="78">
        <f>_xll.qlIndexFixing(Indexes!F80,FixingDate,TRUE,InterestRatesTrigger)</f>
        <v>1.1549017311578352E-2</v>
      </c>
      <c r="G80" s="74">
        <f>_xll.qlOvernightIndexedSwapFairRate(Indexes!G80,InterestRatesTrigger)</f>
        <v>9.6791307573853447E-3</v>
      </c>
      <c r="I80" s="75">
        <f t="shared" si="7"/>
        <v>4.8166818202814449E-3</v>
      </c>
      <c r="J80" s="80">
        <f t="shared" si="13"/>
        <v>5.0770251109941702E-3</v>
      </c>
      <c r="K80" s="80">
        <f t="shared" si="8"/>
        <v>4.5141677920474254E-3</v>
      </c>
      <c r="L80" s="77">
        <f t="shared" si="9"/>
        <v>4.0101037268021663E-3</v>
      </c>
      <c r="M80" s="80">
        <f t="shared" si="10"/>
        <v>4.905218426787949E-3</v>
      </c>
      <c r="N80" s="77">
        <f t="shared" si="11"/>
        <v>5.6991307573852814E-3</v>
      </c>
      <c r="P80" s="78">
        <v>5.5599966540407809E-3</v>
      </c>
      <c r="Q80" s="72">
        <v>6.4901592033474636E-3</v>
      </c>
      <c r="R80" s="72">
        <v>7.7807998131764079E-3</v>
      </c>
      <c r="S80" s="74">
        <v>1.0037631588239865E-2</v>
      </c>
      <c r="T80" s="78">
        <v>6.6437988847904026E-3</v>
      </c>
      <c r="U80" s="74">
        <v>3.9800000000000633E-3</v>
      </c>
      <c r="W80" s="109"/>
      <c r="X80" s="109"/>
      <c r="Y80" s="110"/>
    </row>
    <row r="81" spans="1:28" collapsed="1" x14ac:dyDescent="0.2">
      <c r="A81" s="71" t="str">
        <f>Indexes!A81</f>
        <v>3Y</v>
      </c>
      <c r="B81" s="72">
        <f>_xll.qlIndexFixing(Indexes!B81,FixingDate,TRUE,InterestRatesTrigger)</f>
        <v>1.1103585831427126E-2</v>
      </c>
      <c r="C81" s="72">
        <f>_xll.qlIndexFixing(Indexes!C81,FixingDate,TRUE,InterestRatesTrigger)</f>
        <v>1.2309999999929372E-2</v>
      </c>
      <c r="D81" s="73">
        <f>_xll.qlIndexFixing(Indexes!D81,FixingDate,TRUE,InterestRatesTrigger)</f>
        <v>1.30532798165728E-2</v>
      </c>
      <c r="E81" s="74">
        <f>_xll.qlIndexFixing(Indexes!E81,FixingDate,TRUE,InterestRatesTrigger)</f>
        <v>1.4710592922073119E-2</v>
      </c>
      <c r="F81" s="78">
        <f>_xll.qlIndexFixing(Indexes!F81,FixingDate,TRUE,InterestRatesTrigger)</f>
        <v>1.2309999999687229E-2</v>
      </c>
      <c r="G81" s="74">
        <f>_xll.qlOvernightIndexedSwapFairRate(Indexes!G81,InterestRatesTrigger)</f>
        <v>1.0420000000001274E-2</v>
      </c>
      <c r="I81" s="75">
        <f t="shared" si="7"/>
        <v>4.8855310716552297E-3</v>
      </c>
      <c r="J81" s="80">
        <f t="shared" si="13"/>
        <v>5.1699999994417106E-3</v>
      </c>
      <c r="K81" s="80">
        <f t="shared" si="8"/>
        <v>4.6407724921883609E-3</v>
      </c>
      <c r="L81" s="77">
        <f t="shared" si="9"/>
        <v>4.0740421527879992E-3</v>
      </c>
      <c r="M81" s="80">
        <f t="shared" si="10"/>
        <v>5.1699999996871549E-3</v>
      </c>
      <c r="N81" s="77">
        <f t="shared" si="11"/>
        <v>5.8300000000014339E-3</v>
      </c>
      <c r="P81" s="78">
        <v>6.2180547597718962E-3</v>
      </c>
      <c r="Q81" s="72">
        <v>7.1400000004876616E-3</v>
      </c>
      <c r="R81" s="73">
        <v>8.4125073243844391E-3</v>
      </c>
      <c r="S81" s="74">
        <v>1.063655076928512E-2</v>
      </c>
      <c r="T81" s="78">
        <v>7.1400000000000742E-3</v>
      </c>
      <c r="U81" s="74">
        <v>4.5899999999998399E-3</v>
      </c>
      <c r="W81" s="109"/>
      <c r="X81" s="109"/>
      <c r="Y81" s="110"/>
      <c r="AA81" s="111" t="s">
        <v>102</v>
      </c>
      <c r="AB81" s="112" t="s">
        <v>72</v>
      </c>
    </row>
    <row r="82" spans="1:28" x14ac:dyDescent="0.2">
      <c r="A82" s="71" t="str">
        <f>Indexes!A82</f>
        <v>4Y</v>
      </c>
      <c r="B82" s="72">
        <f>_xll.qlIndexFixing(Indexes!B82,FixingDate,TRUE,InterestRatesTrigger)</f>
        <v>1.3421727237102282E-2</v>
      </c>
      <c r="C82" s="72">
        <f>_xll.qlIndexFixing(Indexes!C82,FixingDate,TRUE,InterestRatesTrigger)</f>
        <v>1.4729999999994806E-2</v>
      </c>
      <c r="D82" s="73">
        <f>_xll.qlIndexFixing(Indexes!D82,FixingDate,TRUE,InterestRatesTrigger)</f>
        <v>1.5504045600299322E-2</v>
      </c>
      <c r="E82" s="74">
        <f>_xll.qlIndexFixing(Indexes!E82,FixingDate,TRUE,InterestRatesTrigger)</f>
        <v>1.7122504585808652E-2</v>
      </c>
      <c r="F82" s="78">
        <f>_xll.qlIndexFixing(Indexes!F82,FixingDate,TRUE,InterestRatesTrigger)</f>
        <v>1.4729999999999943E-2</v>
      </c>
      <c r="G82" s="83">
        <f>_xll.qlOvernightIndexedSwapFairRate(Indexes!G82,InterestRatesTrigger)</f>
        <v>1.2830000000000844E-2</v>
      </c>
      <c r="I82" s="75">
        <f t="shared" si="7"/>
        <v>4.2921975533138489E-3</v>
      </c>
      <c r="J82" s="80">
        <f t="shared" si="13"/>
        <v>4.7200000000533343E-3</v>
      </c>
      <c r="K82" s="80">
        <f t="shared" si="8"/>
        <v>4.2175189566242034E-3</v>
      </c>
      <c r="L82" s="77">
        <f t="shared" si="9"/>
        <v>3.640785800955464E-3</v>
      </c>
      <c r="M82" s="80">
        <f t="shared" si="10"/>
        <v>4.7199999999999152E-3</v>
      </c>
      <c r="N82" s="77">
        <f t="shared" si="11"/>
        <v>5.4900000000008024E-3</v>
      </c>
      <c r="P82" s="78">
        <v>9.1295296837884329E-3</v>
      </c>
      <c r="Q82" s="72">
        <v>1.0009999999941472E-2</v>
      </c>
      <c r="R82" s="73">
        <v>1.1286526643675118E-2</v>
      </c>
      <c r="S82" s="74">
        <v>1.3481718784853188E-2</v>
      </c>
      <c r="T82" s="78">
        <v>1.0010000000000028E-2</v>
      </c>
      <c r="U82" s="83">
        <v>7.3400000000000418E-3</v>
      </c>
      <c r="W82" s="109"/>
      <c r="X82" s="109"/>
      <c r="Y82" s="110"/>
      <c r="AA82" s="111" t="s">
        <v>100</v>
      </c>
      <c r="AB82" s="113">
        <f>_xll.qlCalendarAdvance(Calendar,SettlementDate,Start,"following")</f>
        <v>42048</v>
      </c>
    </row>
    <row r="83" spans="1:28" x14ac:dyDescent="0.2">
      <c r="A83" s="71" t="str">
        <f>Indexes!A83</f>
        <v>5Y</v>
      </c>
      <c r="B83" s="72">
        <f>_xll.qlIndexFixing(Indexes!B83,FixingDate,TRUE,InterestRatesTrigger)</f>
        <v>1.5110541006352503E-2</v>
      </c>
      <c r="C83" s="72">
        <f>_xll.qlIndexFixing(Indexes!C83,FixingDate,TRUE,InterestRatesTrigger)</f>
        <v>1.6469999999877298E-2</v>
      </c>
      <c r="D83" s="73">
        <f>_xll.qlIndexFixing(Indexes!D83,FixingDate,TRUE,InterestRatesTrigger)</f>
        <v>1.7264560185779078E-2</v>
      </c>
      <c r="E83" s="74">
        <f>_xll.qlIndexFixing(Indexes!E83,FixingDate,TRUE,InterestRatesTrigger)</f>
        <v>1.8853680557940889E-2</v>
      </c>
      <c r="F83" s="78">
        <f>_xll.qlIndexFixing(Indexes!F83,FixingDate,TRUE,InterestRatesTrigger)</f>
        <v>1.6469999999999936E-2</v>
      </c>
      <c r="G83" s="83">
        <f>_xll.qlOvernightIndexedSwapFairRate(Indexes!G83,InterestRatesTrigger)</f>
        <v>1.4360000000000485E-2</v>
      </c>
      <c r="I83" s="75">
        <f t="shared" si="7"/>
        <v>2.9691874751778397E-3</v>
      </c>
      <c r="J83" s="80">
        <f t="shared" si="13"/>
        <v>3.4799999998759729E-3</v>
      </c>
      <c r="K83" s="80">
        <f t="shared" si="8"/>
        <v>2.9983134237878389E-3</v>
      </c>
      <c r="L83" s="77">
        <f t="shared" si="9"/>
        <v>2.4227993358582819E-3</v>
      </c>
      <c r="M83" s="80">
        <f t="shared" si="10"/>
        <v>3.4800000000000074E-3</v>
      </c>
      <c r="N83" s="77">
        <f t="shared" si="11"/>
        <v>4.2200000000008099E-3</v>
      </c>
      <c r="P83" s="78">
        <v>1.2141353531174664E-2</v>
      </c>
      <c r="Q83" s="72">
        <v>1.2990000000001325E-2</v>
      </c>
      <c r="R83" s="73">
        <v>1.4266246761991239E-2</v>
      </c>
      <c r="S83" s="74">
        <v>1.6430881222082607E-2</v>
      </c>
      <c r="T83" s="78">
        <v>1.2989999999999929E-2</v>
      </c>
      <c r="U83" s="83">
        <v>1.0139999999999675E-2</v>
      </c>
      <c r="W83" s="109"/>
      <c r="X83" s="109"/>
      <c r="Y83" s="110"/>
      <c r="AA83" s="111" t="s">
        <v>101</v>
      </c>
      <c r="AB83" s="113">
        <f>_xll.qlInterestRateIndexFixingDate(Indexes!B73,EffectiveDate)</f>
        <v>42046</v>
      </c>
    </row>
    <row r="84" spans="1:28" x14ac:dyDescent="0.2">
      <c r="A84" s="71" t="str">
        <f>Indexes!A84</f>
        <v>6Y</v>
      </c>
      <c r="B84" s="72">
        <f>_xll.qlIndexFixing(Indexes!B84,FixingDate,TRUE,InterestRatesTrigger)</f>
        <v>1.643968990203783E-2</v>
      </c>
      <c r="C84" s="72">
        <f>_xll.qlIndexFixing(Indexes!C84,FixingDate,TRUE,InterestRatesTrigger)</f>
        <v>1.7810000000240613E-2</v>
      </c>
      <c r="D84" s="73">
        <f>_xll.qlIndexFixing(Indexes!D84,FixingDate,TRUE,InterestRatesTrigger)</f>
        <v>1.8635114355789437E-2</v>
      </c>
      <c r="E84" s="74">
        <f>_xll.qlIndexFixing(Indexes!E84,FixingDate,TRUE,InterestRatesTrigger)</f>
        <v>2.0194781734661625E-2</v>
      </c>
      <c r="F84" s="78">
        <f>_xll.qlIndexFixing(Indexes!F84,FixingDate,TRUE,InterestRatesTrigger)</f>
        <v>1.7809999999999954E-2</v>
      </c>
      <c r="G84" s="83">
        <f>_xll.qlOvernightIndexedSwapFairRate(Indexes!G84,InterestRatesTrigger)</f>
        <v>1.5670000000000333E-2</v>
      </c>
      <c r="I84" s="75">
        <f t="shared" si="7"/>
        <v>1.4867643306447059E-3</v>
      </c>
      <c r="J84" s="80">
        <f t="shared" si="13"/>
        <v>2.060000000239242E-3</v>
      </c>
      <c r="K84" s="80">
        <f t="shared" si="8"/>
        <v>1.6057303715502624E-3</v>
      </c>
      <c r="L84" s="77">
        <f t="shared" si="9"/>
        <v>1.0516133193392806E-3</v>
      </c>
      <c r="M84" s="80">
        <f t="shared" si="10"/>
        <v>2.0599999999999855E-3</v>
      </c>
      <c r="N84" s="77">
        <f t="shared" si="11"/>
        <v>2.8700000000003376E-3</v>
      </c>
      <c r="P84" s="78">
        <v>1.4952925571393124E-2</v>
      </c>
      <c r="Q84" s="72">
        <v>1.5750000000001371E-2</v>
      </c>
      <c r="R84" s="73">
        <v>1.7029383984239175E-2</v>
      </c>
      <c r="S84" s="74">
        <v>1.9143168415322345E-2</v>
      </c>
      <c r="T84" s="78">
        <v>1.5749999999999969E-2</v>
      </c>
      <c r="U84" s="83">
        <v>1.2799999999999995E-2</v>
      </c>
      <c r="W84" s="109"/>
      <c r="X84" s="109"/>
      <c r="Y84" s="110"/>
    </row>
    <row r="85" spans="1:28" x14ac:dyDescent="0.2">
      <c r="A85" s="71" t="str">
        <f>Indexes!A85</f>
        <v>7Y</v>
      </c>
      <c r="B85" s="72">
        <f>_xll.qlIndexFixing(Indexes!B85,FixingDate,TRUE,InterestRatesTrigger)</f>
        <v>1.7479240858832606E-2</v>
      </c>
      <c r="C85" s="72">
        <f>_xll.qlIndexFixing(Indexes!C85,FixingDate,TRUE,InterestRatesTrigger)</f>
        <v>1.8840000000003326E-2</v>
      </c>
      <c r="D85" s="73">
        <f>_xll.qlIndexFixing(Indexes!D85,FixingDate,TRUE,InterestRatesTrigger)</f>
        <v>1.9695567873689149E-2</v>
      </c>
      <c r="E85" s="74">
        <f>_xll.qlIndexFixing(Indexes!E85,FixingDate,TRUE,InterestRatesTrigger)</f>
        <v>2.1215459038782851E-2</v>
      </c>
      <c r="F85" s="78">
        <f>_xll.qlIndexFixing(Indexes!F85,FixingDate,TRUE,InterestRatesTrigger)</f>
        <v>1.8839999999979189E-2</v>
      </c>
      <c r="G85" s="83">
        <f>_xll.qlOvernightIndexedSwapFairRate(Indexes!G85,InterestRatesTrigger)</f>
        <v>1.660000000000025E-2</v>
      </c>
      <c r="I85" s="75">
        <f t="shared" si="7"/>
        <v>5.5372102227467523E-5</v>
      </c>
      <c r="J85" s="80">
        <f t="shared" si="13"/>
        <v>6.6000000000151354E-4</v>
      </c>
      <c r="K85" s="80">
        <f t="shared" si="8"/>
        <v>2.2209439560576597E-4</v>
      </c>
      <c r="L85" s="77">
        <f t="shared" si="9"/>
        <v>-2.9234751037754067E-4</v>
      </c>
      <c r="M85" s="80">
        <f t="shared" si="10"/>
        <v>6.5999999997930214E-4</v>
      </c>
      <c r="N85" s="77">
        <f t="shared" si="11"/>
        <v>1.3500000000005782E-3</v>
      </c>
      <c r="P85" s="78">
        <v>1.7423868756605138E-2</v>
      </c>
      <c r="Q85" s="72">
        <v>1.8180000000001813E-2</v>
      </c>
      <c r="R85" s="73">
        <v>1.9473473478083383E-2</v>
      </c>
      <c r="S85" s="74">
        <v>2.1507806549160392E-2</v>
      </c>
      <c r="T85" s="78">
        <v>1.8179999999999887E-2</v>
      </c>
      <c r="U85" s="83">
        <v>1.5249999999999672E-2</v>
      </c>
      <c r="V85" s="114"/>
      <c r="W85" s="109"/>
      <c r="X85" s="109"/>
      <c r="Y85" s="110"/>
    </row>
    <row r="86" spans="1:28" x14ac:dyDescent="0.2">
      <c r="A86" s="71" t="str">
        <f>Indexes!A86</f>
        <v>8Y</v>
      </c>
      <c r="B86" s="72">
        <f>_xll.qlIndexFixing(Indexes!B86,FixingDate,TRUE,InterestRatesTrigger)</f>
        <v>1.8359076675493014E-2</v>
      </c>
      <c r="C86" s="72">
        <f>_xll.qlIndexFixing(Indexes!C86,FixingDate,TRUE,InterestRatesTrigger)</f>
        <v>1.9679999999984221E-2</v>
      </c>
      <c r="D86" s="73">
        <f>_xll.qlIndexFixing(Indexes!D86,FixingDate,TRUE,InterestRatesTrigger)</f>
        <v>2.0576096056683448E-2</v>
      </c>
      <c r="E86" s="74">
        <f>_xll.qlIndexFixing(Indexes!E86,FixingDate,TRUE,InterestRatesTrigger)</f>
        <v>2.2056164824510168E-2</v>
      </c>
      <c r="F86" s="78">
        <f>_xll.qlIndexFixing(Indexes!F86,FixingDate,TRUE,InterestRatesTrigger)</f>
        <v>1.9679999999999996E-2</v>
      </c>
      <c r="G86" s="83">
        <f>_xll.qlOvernightIndexedSwapFairRate(Indexes!G86,InterestRatesTrigger)</f>
        <v>1.7450000000000201E-2</v>
      </c>
      <c r="I86" s="75">
        <f t="shared" si="7"/>
        <v>-1.1958292681740236E-3</v>
      </c>
      <c r="J86" s="80">
        <f t="shared" si="13"/>
        <v>-5.9000000001631359E-4</v>
      </c>
      <c r="K86" s="80">
        <f t="shared" si="8"/>
        <v>-9.9060921989659045E-4</v>
      </c>
      <c r="L86" s="77">
        <f t="shared" si="9"/>
        <v>-1.4658933643028303E-3</v>
      </c>
      <c r="M86" s="80">
        <f t="shared" si="10"/>
        <v>-5.8999999999968453E-4</v>
      </c>
      <c r="N86" s="77">
        <f t="shared" si="11"/>
        <v>1.0000000000028042E-4</v>
      </c>
      <c r="P86" s="78">
        <v>1.9554905943667038E-2</v>
      </c>
      <c r="Q86" s="72">
        <v>2.0270000000000534E-2</v>
      </c>
      <c r="R86" s="73">
        <v>2.1566705276580039E-2</v>
      </c>
      <c r="S86" s="74">
        <v>2.3522058188812998E-2</v>
      </c>
      <c r="T86" s="78">
        <v>2.0269999999999681E-2</v>
      </c>
      <c r="U86" s="83">
        <v>1.7349999999999921E-2</v>
      </c>
      <c r="V86" s="114"/>
      <c r="W86" s="109"/>
      <c r="X86" s="109"/>
      <c r="Y86" s="110"/>
    </row>
    <row r="87" spans="1:28" x14ac:dyDescent="0.2">
      <c r="A87" s="71" t="str">
        <f>Indexes!A87</f>
        <v>9Y</v>
      </c>
      <c r="B87" s="72">
        <f>_xll.qlIndexFixing(Indexes!B87,FixingDate,TRUE,InterestRatesTrigger)</f>
        <v>1.9119030834372216E-2</v>
      </c>
      <c r="C87" s="72">
        <f>_xll.qlIndexFixing(Indexes!C87,FixingDate,TRUE,InterestRatesTrigger)</f>
        <v>2.0400000000013262E-2</v>
      </c>
      <c r="D87" s="73">
        <f>_xll.qlIndexFixing(Indexes!D87,FixingDate,TRUE,InterestRatesTrigger)</f>
        <v>2.1316452227343845E-2</v>
      </c>
      <c r="E87" s="74">
        <f>_xll.qlIndexFixing(Indexes!E87,FixingDate,TRUE,InterestRatesTrigger)</f>
        <v>2.2766662345235097E-2</v>
      </c>
      <c r="F87" s="78">
        <f>_xll.qlIndexFixing(Indexes!F87,FixingDate,TRUE,InterestRatesTrigger)</f>
        <v>2.0399999999999942E-2</v>
      </c>
      <c r="G87" s="83">
        <f>_xll.qlOvernightIndexedSwapFairRate(Indexes!G87,InterestRatesTrigger)</f>
        <v>1.8160000000000006E-2</v>
      </c>
      <c r="I87" s="75">
        <f t="shared" si="7"/>
        <v>-2.2971464867214651E-3</v>
      </c>
      <c r="J87" s="80">
        <f t="shared" si="13"/>
        <v>-1.6799999999891901E-3</v>
      </c>
      <c r="K87" s="80">
        <f t="shared" si="8"/>
        <v>-2.0603819291625594E-3</v>
      </c>
      <c r="L87" s="77">
        <f t="shared" si="9"/>
        <v>-2.4876659208201667E-3</v>
      </c>
      <c r="M87" s="80">
        <f t="shared" si="10"/>
        <v>-1.6799999999994215E-3</v>
      </c>
      <c r="N87" s="77">
        <f t="shared" si="11"/>
        <v>-1.0199999999999723E-3</v>
      </c>
      <c r="P87" s="78">
        <v>2.1416177321093681E-2</v>
      </c>
      <c r="Q87" s="72">
        <v>2.2080000000002452E-2</v>
      </c>
      <c r="R87" s="73">
        <v>2.3376834156506404E-2</v>
      </c>
      <c r="S87" s="74">
        <v>2.5254328266055264E-2</v>
      </c>
      <c r="T87" s="78">
        <v>2.2079999999999364E-2</v>
      </c>
      <c r="U87" s="83">
        <v>1.9179999999999978E-2</v>
      </c>
      <c r="V87" s="114"/>
      <c r="W87" s="109"/>
      <c r="X87" s="109"/>
      <c r="Y87" s="110"/>
    </row>
    <row r="88" spans="1:28" x14ac:dyDescent="0.2">
      <c r="A88" s="71" t="str">
        <f>Indexes!A88</f>
        <v>10Y</v>
      </c>
      <c r="B88" s="72">
        <f>_xll.qlIndexFixing(Indexes!B88,FixingDate,TRUE,InterestRatesTrigger)</f>
        <v>1.9749007793050426E-2</v>
      </c>
      <c r="C88" s="72">
        <f>_xll.qlIndexFixing(Indexes!C88,FixingDate,TRUE,InterestRatesTrigger)</f>
        <v>2.0999999999994915E-2</v>
      </c>
      <c r="D88" s="73">
        <f>_xll.qlIndexFixing(Indexes!D88,FixingDate,TRUE,InterestRatesTrigger)</f>
        <v>2.1946837649614751E-2</v>
      </c>
      <c r="E88" s="74">
        <f>_xll.qlIndexFixing(Indexes!E88,FixingDate,TRUE,InterestRatesTrigger)</f>
        <v>2.3367094124047656E-2</v>
      </c>
      <c r="F88" s="78">
        <f>_xll.qlIndexFixing(Indexes!F88,FixingDate,TRUE,InterestRatesTrigger)</f>
        <v>2.0999999999999887E-2</v>
      </c>
      <c r="G88" s="83">
        <f>_xll.qlOvernightIndexedSwapFairRate(Indexes!G88,InterestRatesTrigger)</f>
        <v>1.8689999999999988E-2</v>
      </c>
      <c r="I88" s="75">
        <f t="shared" si="7"/>
        <v>-3.2779078845066832E-3</v>
      </c>
      <c r="J88" s="80">
        <f t="shared" si="13"/>
        <v>-2.6499999999996596E-3</v>
      </c>
      <c r="K88" s="80">
        <f t="shared" si="8"/>
        <v>-2.9978527002349972E-3</v>
      </c>
      <c r="L88" s="77">
        <f t="shared" si="9"/>
        <v>-3.3882304997343363E-3</v>
      </c>
      <c r="M88" s="80">
        <f t="shared" si="10"/>
        <v>-2.6499999999999961E-3</v>
      </c>
      <c r="N88" s="77">
        <f t="shared" si="11"/>
        <v>-2.1500000000890633E-3</v>
      </c>
      <c r="P88" s="78">
        <v>2.302691567755711E-2</v>
      </c>
      <c r="Q88" s="72">
        <v>2.3649999999994575E-2</v>
      </c>
      <c r="R88" s="73">
        <v>2.4944690349849748E-2</v>
      </c>
      <c r="S88" s="74">
        <v>2.6755324623781992E-2</v>
      </c>
      <c r="T88" s="78">
        <v>2.3649999999999883E-2</v>
      </c>
      <c r="U88" s="83">
        <v>2.0840000000089051E-2</v>
      </c>
      <c r="V88" s="114"/>
      <c r="W88" s="109"/>
      <c r="X88" s="109"/>
      <c r="Y88" s="110"/>
    </row>
    <row r="89" spans="1:28" hidden="1" outlineLevel="1" x14ac:dyDescent="0.2">
      <c r="A89" s="71" t="str">
        <f>Indexes!A89</f>
        <v>11Y</v>
      </c>
      <c r="B89" s="72">
        <f>_xll.qlIndexFixing(Indexes!B89,FixingDate,TRUE,InterestRatesTrigger)</f>
        <v>2.0306755515636873E-2</v>
      </c>
      <c r="C89" s="72">
        <f>_xll.qlIndexFixing(Indexes!C89,FixingDate,TRUE,InterestRatesTrigger)</f>
        <v>2.153147105321658E-2</v>
      </c>
      <c r="D89" s="73">
        <f>_xll.qlIndexFixing(Indexes!D89,FixingDate,TRUE,InterestRatesTrigger)</f>
        <v>2.249759200621165E-2</v>
      </c>
      <c r="E89" s="74">
        <f>_xll.qlIndexFixing(Indexes!E89,FixingDate,TRUE,InterestRatesTrigger)</f>
        <v>2.3898982752579099E-2</v>
      </c>
      <c r="F89" s="78">
        <f>_xll.qlIndexFixing(Indexes!F89,FixingDate,TRUE,InterestRatesTrigger)</f>
        <v>2.1502283614730899E-2</v>
      </c>
      <c r="G89" s="83">
        <f>_xll.qlOvernightIndexedSwapFairRate(Indexes!G89,InterestRatesTrigger)</f>
        <v>1.9187209671942262E-2</v>
      </c>
      <c r="I89" s="75">
        <f t="shared" ref="I89:I138" si="14">B89-P89</f>
        <v>-4.0995036171071995E-3</v>
      </c>
      <c r="J89" s="80">
        <f t="shared" si="13"/>
        <v>-3.4683924941287109E-3</v>
      </c>
      <c r="K89" s="80">
        <f t="shared" ref="K89:K138" si="15">D89-R89</f>
        <v>-3.795484414413134E-3</v>
      </c>
      <c r="L89" s="77">
        <f t="shared" ref="L89:L138" si="16">E89-S89</f>
        <v>-4.1482762077175404E-3</v>
      </c>
      <c r="M89" s="80">
        <f t="shared" ref="M89:M138" si="17">F89-T89</f>
        <v>-3.4088440142280817E-3</v>
      </c>
      <c r="N89" s="77">
        <f t="shared" ref="N89:N138" si="18">G89-U89</f>
        <v>-3.0863880032510962E-3</v>
      </c>
      <c r="P89" s="78">
        <v>2.4406259132744072E-2</v>
      </c>
      <c r="Q89" s="72">
        <v>2.4999863547345291E-2</v>
      </c>
      <c r="R89" s="73">
        <v>2.6293076420624784E-2</v>
      </c>
      <c r="S89" s="74">
        <v>2.8047258960296639E-2</v>
      </c>
      <c r="T89" s="78">
        <v>2.491112762895898E-2</v>
      </c>
      <c r="U89" s="83">
        <v>2.2273597675193359E-2</v>
      </c>
      <c r="V89" s="114"/>
      <c r="W89" s="109"/>
      <c r="X89" s="109"/>
      <c r="Y89" s="110"/>
    </row>
    <row r="90" spans="1:28" collapsed="1" x14ac:dyDescent="0.2">
      <c r="A90" s="71" t="str">
        <f>Indexes!A90</f>
        <v>12Y</v>
      </c>
      <c r="B90" s="72">
        <f>_xll.qlIndexFixing(Indexes!B90,FixingDate,TRUE,InterestRatesTrigger)</f>
        <v>2.0798947441367645E-2</v>
      </c>
      <c r="C90" s="72">
        <f>_xll.qlIndexFixing(Indexes!C90,FixingDate,TRUE,InterestRatesTrigger)</f>
        <v>2.1999999999985302E-2</v>
      </c>
      <c r="D90" s="73">
        <f>_xll.qlIndexFixing(Indexes!D90,FixingDate,TRUE,InterestRatesTrigger)</f>
        <v>2.2977388876546784E-2</v>
      </c>
      <c r="E90" s="74">
        <f>_xll.qlIndexFixing(Indexes!E90,FixingDate,TRUE,InterestRatesTrigger)</f>
        <v>2.4367900886484387E-2</v>
      </c>
      <c r="F90" s="78">
        <f>_xll.qlIndexFixing(Indexes!F90,FixingDate,TRUE,InterestRatesTrigger)</f>
        <v>2.199999999999978E-2</v>
      </c>
      <c r="G90" s="83">
        <f>_xll.qlOvernightIndexedSwapFairRate(Indexes!G90,InterestRatesTrigger)</f>
        <v>1.9649999999970441E-2</v>
      </c>
      <c r="I90" s="75">
        <f t="shared" si="14"/>
        <v>-4.7867715543206887E-3</v>
      </c>
      <c r="J90" s="80">
        <f t="shared" si="13"/>
        <v>-4.1500000000620173E-3</v>
      </c>
      <c r="K90" s="80">
        <f t="shared" si="15"/>
        <v>-4.4643043791854423E-3</v>
      </c>
      <c r="L90" s="77">
        <f t="shared" si="16"/>
        <v>-4.7738789547290411E-3</v>
      </c>
      <c r="M90" s="80">
        <f t="shared" si="17"/>
        <v>-4.1499999999965939E-3</v>
      </c>
      <c r="N90" s="77">
        <f t="shared" si="18"/>
        <v>-3.8100000000295016E-3</v>
      </c>
      <c r="P90" s="78">
        <v>2.5585718995688334E-2</v>
      </c>
      <c r="Q90" s="72">
        <v>2.6150000000047319E-2</v>
      </c>
      <c r="R90" s="73">
        <v>2.7441693255732227E-2</v>
      </c>
      <c r="S90" s="74">
        <v>2.9141779841213428E-2</v>
      </c>
      <c r="T90" s="78">
        <v>2.6149999999996374E-2</v>
      </c>
      <c r="U90" s="83">
        <v>2.3459999999999943E-2</v>
      </c>
      <c r="V90" s="114"/>
      <c r="W90" s="109"/>
      <c r="X90" s="109"/>
      <c r="Y90" s="110"/>
    </row>
    <row r="91" spans="1:28" hidden="1" outlineLevel="1" x14ac:dyDescent="0.2">
      <c r="A91" s="71" t="str">
        <f>Indexes!A91</f>
        <v>13Y</v>
      </c>
      <c r="B91" s="72">
        <f>_xll.qlIndexFixing(Indexes!B91,FixingDate,TRUE,InterestRatesTrigger)</f>
        <v>2.1211847973855825E-2</v>
      </c>
      <c r="C91" s="72">
        <f>_xll.qlIndexFixing(Indexes!C91,FixingDate,TRUE,InterestRatesTrigger)</f>
        <v>2.2392758997456411E-2</v>
      </c>
      <c r="D91" s="73">
        <f>_xll.qlIndexFixing(Indexes!D91,FixingDate,TRUE,InterestRatesTrigger)</f>
        <v>2.3380995473056936E-2</v>
      </c>
      <c r="E91" s="74">
        <f>_xll.qlIndexFixing(Indexes!E91,FixingDate,TRUE,InterestRatesTrigger)</f>
        <v>2.4758357324295144E-2</v>
      </c>
      <c r="F91" s="78">
        <f>_xll.qlIndexFixing(Indexes!F91,FixingDate,TRUE,InterestRatesTrigger)</f>
        <v>2.2341523403410186E-2</v>
      </c>
      <c r="G91" s="83">
        <f>_xll.qlOvernightIndexedSwapFairRate(Indexes!G91,InterestRatesTrigger)</f>
        <v>2.0037065294281935E-2</v>
      </c>
      <c r="I91" s="75">
        <f t="shared" si="14"/>
        <v>-5.3700346433228595E-3</v>
      </c>
      <c r="J91" s="80">
        <f t="shared" si="13"/>
        <v>-4.7180494185214243E-3</v>
      </c>
      <c r="K91" s="80">
        <f t="shared" si="15"/>
        <v>-5.0192211657106474E-3</v>
      </c>
      <c r="L91" s="77">
        <f t="shared" si="16"/>
        <v>-5.2957751920059831E-3</v>
      </c>
      <c r="M91" s="80">
        <f t="shared" si="17"/>
        <v>-4.6384472852186893E-3</v>
      </c>
      <c r="N91" s="77">
        <f t="shared" si="18"/>
        <v>-4.4123906809242705E-3</v>
      </c>
      <c r="P91" s="78">
        <v>2.6581882617178684E-2</v>
      </c>
      <c r="Q91" s="72">
        <v>2.7110808415977836E-2</v>
      </c>
      <c r="R91" s="73">
        <v>2.8400216638767583E-2</v>
      </c>
      <c r="S91" s="74">
        <v>3.0054132516301128E-2</v>
      </c>
      <c r="T91" s="78">
        <v>2.6979970688628875E-2</v>
      </c>
      <c r="U91" s="83">
        <v>2.4449455975206206E-2</v>
      </c>
      <c r="V91" s="114"/>
      <c r="W91" s="109"/>
      <c r="X91" s="109"/>
      <c r="Y91" s="110"/>
    </row>
    <row r="92" spans="1:28" hidden="1" outlineLevel="1" x14ac:dyDescent="0.2">
      <c r="A92" s="71" t="str">
        <f>Indexes!A92</f>
        <v>14Y</v>
      </c>
      <c r="B92" s="72">
        <f>_xll.qlIndexFixing(Indexes!B92,FixingDate,TRUE,InterestRatesTrigger)</f>
        <v>2.1561726235513119E-2</v>
      </c>
      <c r="C92" s="72">
        <f>_xll.qlIndexFixing(Indexes!C92,FixingDate,TRUE,InterestRatesTrigger)</f>
        <v>2.2725944973898012E-2</v>
      </c>
      <c r="D92" s="73">
        <f>_xll.qlIndexFixing(Indexes!D92,FixingDate,TRUE,InterestRatesTrigger)</f>
        <v>2.372478792540177E-2</v>
      </c>
      <c r="E92" s="74">
        <f>_xll.qlIndexFixing(Indexes!E92,FixingDate,TRUE,InterestRatesTrigger)</f>
        <v>2.5086955947114953E-2</v>
      </c>
      <c r="F92" s="78">
        <f>_xll.qlIndexFixing(Indexes!F92,FixingDate,TRUE,InterestRatesTrigger)</f>
        <v>2.2678440656646585E-2</v>
      </c>
      <c r="G92" s="83">
        <f>_xll.qlOvernightIndexedSwapFairRate(Indexes!G92,InterestRatesTrigger)</f>
        <v>2.0363943922594316E-2</v>
      </c>
      <c r="I92" s="75">
        <f t="shared" si="14"/>
        <v>-5.8612307862647567E-3</v>
      </c>
      <c r="J92" s="80">
        <f t="shared" si="13"/>
        <v>-5.1904688999700917E-3</v>
      </c>
      <c r="K92" s="80">
        <f t="shared" si="15"/>
        <v>-5.4779071237622302E-3</v>
      </c>
      <c r="L92" s="77">
        <f t="shared" si="16"/>
        <v>-5.7319404688088993E-3</v>
      </c>
      <c r="M92" s="80">
        <f t="shared" si="17"/>
        <v>-5.1133868974671433E-3</v>
      </c>
      <c r="N92" s="77">
        <f t="shared" si="18"/>
        <v>-4.9275080535898831E-3</v>
      </c>
      <c r="P92" s="78">
        <v>2.7422957021777876E-2</v>
      </c>
      <c r="Q92" s="72">
        <v>2.7916413873868104E-2</v>
      </c>
      <c r="R92" s="73">
        <v>2.9202695049164E-2</v>
      </c>
      <c r="S92" s="74">
        <v>3.0818896415923853E-2</v>
      </c>
      <c r="T92" s="78">
        <v>2.7791827554113729E-2</v>
      </c>
      <c r="U92" s="83">
        <v>2.5291451976184199E-2</v>
      </c>
      <c r="V92" s="114"/>
      <c r="W92" s="109"/>
      <c r="X92" s="109"/>
      <c r="Y92" s="110"/>
    </row>
    <row r="93" spans="1:28" collapsed="1" x14ac:dyDescent="0.2">
      <c r="A93" s="71" t="str">
        <f>Indexes!A93</f>
        <v>15Y</v>
      </c>
      <c r="B93" s="72">
        <f>_xll.qlIndexFixing(Indexes!B93,FixingDate,TRUE,InterestRatesTrigger)</f>
        <v>2.1858932482289734E-2</v>
      </c>
      <c r="C93" s="72">
        <f>_xll.qlIndexFixing(Indexes!C93,FixingDate,TRUE,InterestRatesTrigger)</f>
        <v>2.3009999999850754E-2</v>
      </c>
      <c r="D93" s="73">
        <f>_xll.qlIndexFixing(Indexes!D93,FixingDate,TRUE,InterestRatesTrigger)</f>
        <v>2.4017957090837289E-2</v>
      </c>
      <c r="E93" s="74">
        <f>_xll.qlIndexFixing(Indexes!E93,FixingDate,TRUE,InterestRatesTrigger)</f>
        <v>2.5368619592893691E-2</v>
      </c>
      <c r="F93" s="78">
        <f>_xll.qlIndexFixing(Indexes!F93,FixingDate,TRUE,InterestRatesTrigger)</f>
        <v>2.3010000000000721E-2</v>
      </c>
      <c r="G93" s="83">
        <f>_xll.qlOvernightIndexedSwapFairRate(Indexes!G93,InterestRatesTrigger)</f>
        <v>2.0639999999980889E-2</v>
      </c>
      <c r="I93" s="75">
        <f t="shared" si="14"/>
        <v>-6.2667169928879718E-3</v>
      </c>
      <c r="J93" s="80">
        <f t="shared" si="13"/>
        <v>-5.5800000001240586E-3</v>
      </c>
      <c r="K93" s="80">
        <f t="shared" si="15"/>
        <v>-5.8543221743061688E-3</v>
      </c>
      <c r="L93" s="77">
        <f t="shared" si="16"/>
        <v>-6.0940153629819339E-3</v>
      </c>
      <c r="M93" s="80">
        <f t="shared" si="17"/>
        <v>-5.5800000000007129E-3</v>
      </c>
      <c r="N93" s="77">
        <f t="shared" si="18"/>
        <v>-5.3800000000191125E-3</v>
      </c>
      <c r="P93" s="78">
        <v>2.8125649475177705E-2</v>
      </c>
      <c r="Q93" s="72">
        <v>2.8589999999974813E-2</v>
      </c>
      <c r="R93" s="73">
        <v>2.9872279265143457E-2</v>
      </c>
      <c r="S93" s="74">
        <v>3.1462634955875625E-2</v>
      </c>
      <c r="T93" s="78">
        <v>2.8590000000001434E-2</v>
      </c>
      <c r="U93" s="83">
        <v>2.6020000000000001E-2</v>
      </c>
      <c r="V93" s="114"/>
      <c r="W93" s="109"/>
      <c r="X93" s="109"/>
      <c r="Y93" s="110"/>
    </row>
    <row r="94" spans="1:28" hidden="1" outlineLevel="1" x14ac:dyDescent="0.2">
      <c r="A94" s="71" t="str">
        <f>Indexes!A94</f>
        <v>16Y</v>
      </c>
      <c r="B94" s="72">
        <f>_xll.qlIndexFixing(Indexes!B94,FixingDate,TRUE,InterestRatesTrigger)</f>
        <v>2.2112293940018596E-2</v>
      </c>
      <c r="C94" s="72">
        <f>_xll.qlIndexFixing(Indexes!C94,FixingDate,TRUE,InterestRatesTrigger)</f>
        <v>2.3253584201599838E-2</v>
      </c>
      <c r="D94" s="73">
        <f>_xll.qlIndexFixing(Indexes!D94,FixingDate,TRUE,InterestRatesTrigger)</f>
        <v>2.4268501176732377E-2</v>
      </c>
      <c r="E94" s="74">
        <f>_xll.qlIndexFixing(Indexes!E94,FixingDate,TRUE,InterestRatesTrigger)</f>
        <v>2.5611819803229512E-2</v>
      </c>
      <c r="F94" s="78">
        <f>_xll.qlIndexFixing(Indexes!F94,FixingDate,TRUE,InterestRatesTrigger)</f>
        <v>2.3201044515579621E-2</v>
      </c>
      <c r="G94" s="83">
        <f>_xll.qlOvernightIndexedSwapFairRate(Indexes!G94,InterestRatesTrigger)</f>
        <v>2.0874221487850859E-2</v>
      </c>
      <c r="I94" s="75">
        <f t="shared" si="14"/>
        <v>-6.5857643140510846E-3</v>
      </c>
      <c r="J94" s="80">
        <f t="shared" si="13"/>
        <v>-5.8895544091064483E-3</v>
      </c>
      <c r="K94" s="80">
        <f t="shared" si="15"/>
        <v>-6.1521630002168252E-3</v>
      </c>
      <c r="L94" s="77">
        <f t="shared" si="16"/>
        <v>-6.3716654324889252E-3</v>
      </c>
      <c r="M94" s="80">
        <f t="shared" si="17"/>
        <v>-5.8079311624780472E-3</v>
      </c>
      <c r="N94" s="77">
        <f t="shared" si="18"/>
        <v>-5.6599467068402069E-3</v>
      </c>
      <c r="P94" s="78">
        <v>2.869805825406968E-2</v>
      </c>
      <c r="Q94" s="72">
        <v>2.9143138610706287E-2</v>
      </c>
      <c r="R94" s="73">
        <v>3.0420664176949202E-2</v>
      </c>
      <c r="S94" s="74">
        <v>3.1983485235718437E-2</v>
      </c>
      <c r="T94" s="78">
        <v>2.9008975678057668E-2</v>
      </c>
      <c r="U94" s="83">
        <v>2.6534168194691066E-2</v>
      </c>
      <c r="V94" s="114"/>
      <c r="W94" s="109"/>
      <c r="X94" s="109"/>
      <c r="Y94" s="110"/>
    </row>
    <row r="95" spans="1:28" hidden="1" outlineLevel="1" x14ac:dyDescent="0.2">
      <c r="A95" s="71" t="str">
        <f>Indexes!A95</f>
        <v>17Y</v>
      </c>
      <c r="B95" s="72">
        <f>_xll.qlIndexFixing(Indexes!B95,FixingDate,TRUE,InterestRatesTrigger)</f>
        <v>2.2328892200916987E-2</v>
      </c>
      <c r="C95" s="72">
        <f>_xll.qlIndexFixing(Indexes!C95,FixingDate,TRUE,InterestRatesTrigger)</f>
        <v>2.3462987783988046E-2</v>
      </c>
      <c r="D95" s="73">
        <f>_xll.qlIndexFixing(Indexes!D95,FixingDate,TRUE,InterestRatesTrigger)</f>
        <v>2.4483034692267272E-2</v>
      </c>
      <c r="E95" s="74">
        <f>_xll.qlIndexFixing(Indexes!E95,FixingDate,TRUE,InterestRatesTrigger)</f>
        <v>2.5821783921192606E-2</v>
      </c>
      <c r="F95" s="78">
        <f>_xll.qlIndexFixing(Indexes!F95,FixingDate,TRUE,InterestRatesTrigger)</f>
        <v>2.3388265695519571E-2</v>
      </c>
      <c r="G95" s="83">
        <f>_xll.qlOvernightIndexedSwapFairRate(Indexes!G95,InterestRatesTrigger)</f>
        <v>2.1074015388756556E-2</v>
      </c>
      <c r="I95" s="75">
        <f t="shared" si="14"/>
        <v>-6.8395389168498279E-3</v>
      </c>
      <c r="J95" s="80">
        <f t="shared" si="13"/>
        <v>-6.137988559541542E-3</v>
      </c>
      <c r="K95" s="80">
        <f t="shared" si="15"/>
        <v>-6.39051028528086E-3</v>
      </c>
      <c r="L95" s="77">
        <f t="shared" si="16"/>
        <v>-6.5900240898960315E-3</v>
      </c>
      <c r="M95" s="80">
        <f t="shared" si="17"/>
        <v>-6.0285369268257734E-3</v>
      </c>
      <c r="N95" s="77">
        <f t="shared" si="18"/>
        <v>-5.911671311921142E-3</v>
      </c>
      <c r="P95" s="78">
        <v>2.9168431117766815E-2</v>
      </c>
      <c r="Q95" s="72">
        <v>2.9600976343529588E-2</v>
      </c>
      <c r="R95" s="73">
        <v>3.0873544977548132E-2</v>
      </c>
      <c r="S95" s="74">
        <v>3.2411808011088637E-2</v>
      </c>
      <c r="T95" s="78">
        <v>2.9416802622345344E-2</v>
      </c>
      <c r="U95" s="83">
        <v>2.6985686700677698E-2</v>
      </c>
      <c r="V95" s="114"/>
      <c r="W95" s="109"/>
      <c r="X95" s="109"/>
      <c r="Y95" s="110"/>
    </row>
    <row r="96" spans="1:28" hidden="1" outlineLevel="1" x14ac:dyDescent="0.2">
      <c r="A96" s="71" t="str">
        <f>Indexes!A96</f>
        <v>18Y</v>
      </c>
      <c r="B96" s="72">
        <f>_xll.qlIndexFixing(Indexes!B96,FixingDate,TRUE,InterestRatesTrigger)</f>
        <v>2.2515323688640218E-2</v>
      </c>
      <c r="C96" s="72">
        <f>_xll.qlIndexFixing(Indexes!C96,FixingDate,TRUE,InterestRatesTrigger)</f>
        <v>2.364402521198631E-2</v>
      </c>
      <c r="D96" s="73">
        <f>_xll.qlIndexFixing(Indexes!D96,FixingDate,TRUE,InterestRatesTrigger)</f>
        <v>2.4667838715642629E-2</v>
      </c>
      <c r="E96" s="74">
        <f>_xll.qlIndexFixing(Indexes!E96,FixingDate,TRUE,InterestRatesTrigger)</f>
        <v>2.6003585246097586E-2</v>
      </c>
      <c r="F96" s="78">
        <f>_xll.qlIndexFixing(Indexes!F96,FixingDate,TRUE,InterestRatesTrigger)</f>
        <v>2.3573019222455915E-2</v>
      </c>
      <c r="G96" s="83">
        <f>_xll.qlOvernightIndexedSwapFairRate(Indexes!G96,InterestRatesTrigger)</f>
        <v>2.1246189555519206E-2</v>
      </c>
      <c r="I96" s="75">
        <f t="shared" si="14"/>
        <v>-7.0467867016678898E-3</v>
      </c>
      <c r="J96" s="80">
        <f t="shared" si="13"/>
        <v>-6.3412932908228151E-3</v>
      </c>
      <c r="K96" s="80">
        <f t="shared" si="15"/>
        <v>-6.5854174813539286E-3</v>
      </c>
      <c r="L96" s="77">
        <f t="shared" si="16"/>
        <v>-6.7661585773210915E-3</v>
      </c>
      <c r="M96" s="80">
        <f t="shared" si="17"/>
        <v>-6.2433638080763194E-3</v>
      </c>
      <c r="N96" s="77">
        <f t="shared" si="18"/>
        <v>-6.1410790456785103E-3</v>
      </c>
      <c r="P96" s="78">
        <v>2.9562110390308108E-2</v>
      </c>
      <c r="Q96" s="72">
        <v>2.9985318502809125E-2</v>
      </c>
      <c r="R96" s="73">
        <v>3.1253256196996558E-2</v>
      </c>
      <c r="S96" s="74">
        <v>3.2769743823418677E-2</v>
      </c>
      <c r="T96" s="78">
        <v>2.9816383030532235E-2</v>
      </c>
      <c r="U96" s="83">
        <v>2.7387268601197716E-2</v>
      </c>
      <c r="V96" s="114"/>
      <c r="W96" s="109"/>
      <c r="X96" s="109"/>
      <c r="Y96" s="110"/>
    </row>
    <row r="97" spans="1:25" hidden="1" outlineLevel="1" x14ac:dyDescent="0.2">
      <c r="A97" s="71" t="str">
        <f>Indexes!A97</f>
        <v>19Y</v>
      </c>
      <c r="B97" s="72">
        <f>_xll.qlIndexFixing(Indexes!B97,FixingDate,TRUE,InterestRatesTrigger)</f>
        <v>2.2673417814221743E-2</v>
      </c>
      <c r="C97" s="72">
        <f>_xll.qlIndexFixing(Indexes!C97,FixingDate,TRUE,InterestRatesTrigger)</f>
        <v>2.3797987408056328E-2</v>
      </c>
      <c r="D97" s="73">
        <f>_xll.qlIndexFixing(Indexes!D97,FixingDate,TRUE,InterestRatesTrigger)</f>
        <v>2.4824484526687542E-2</v>
      </c>
      <c r="E97" s="74">
        <f>_xll.qlIndexFixing(Indexes!E97,FixingDate,TRUE,InterestRatesTrigger)</f>
        <v>2.6157857061198775E-2</v>
      </c>
      <c r="F97" s="78">
        <f>_xll.qlIndexFixing(Indexes!F97,FixingDate,TRUE,InterestRatesTrigger)</f>
        <v>2.375282086297097E-2</v>
      </c>
      <c r="G97" s="83">
        <f>_xll.qlOvernightIndexedSwapFairRate(Indexes!G97,InterestRatesTrigger)</f>
        <v>2.1392974876183624E-2</v>
      </c>
      <c r="I97" s="75">
        <f t="shared" si="14"/>
        <v>-7.2182651662708458E-3</v>
      </c>
      <c r="J97" s="80">
        <f t="shared" si="13"/>
        <v>-6.508243840668438E-3</v>
      </c>
      <c r="K97" s="80">
        <f t="shared" si="15"/>
        <v>-6.7458319381742474E-3</v>
      </c>
      <c r="L97" s="77">
        <f t="shared" si="16"/>
        <v>-6.913467345803774E-3</v>
      </c>
      <c r="M97" s="80">
        <f t="shared" si="17"/>
        <v>-6.4496466814794907E-3</v>
      </c>
      <c r="N97" s="77">
        <f t="shared" si="18"/>
        <v>-6.3486983220935427E-3</v>
      </c>
      <c r="P97" s="78">
        <v>2.9891682980492589E-2</v>
      </c>
      <c r="Q97" s="72">
        <v>3.0306231248724766E-2</v>
      </c>
      <c r="R97" s="73">
        <v>3.1570316464861789E-2</v>
      </c>
      <c r="S97" s="74">
        <v>3.3071324407002549E-2</v>
      </c>
      <c r="T97" s="78">
        <v>3.0202467544450461E-2</v>
      </c>
      <c r="U97" s="83">
        <v>2.7741673198277167E-2</v>
      </c>
      <c r="V97" s="114"/>
      <c r="W97" s="109"/>
      <c r="X97" s="109"/>
      <c r="Y97" s="110"/>
    </row>
    <row r="98" spans="1:25" collapsed="1" x14ac:dyDescent="0.2">
      <c r="A98" s="71" t="str">
        <f>Indexes!A98</f>
        <v>20Y</v>
      </c>
      <c r="B98" s="72">
        <f>_xll.qlIndexFixing(Indexes!B98,FixingDate,TRUE,InterestRatesTrigger)</f>
        <v>2.2808810095568774E-2</v>
      </c>
      <c r="C98" s="72">
        <f>_xll.qlIndexFixing(Indexes!C98,FixingDate,TRUE,InterestRatesTrigger)</f>
        <v>2.3930000000085612E-2</v>
      </c>
      <c r="D98" s="73">
        <f>_xll.qlIndexFixing(Indexes!D98,FixingDate,TRUE,InterestRatesTrigger)</f>
        <v>2.4958422911743418E-2</v>
      </c>
      <c r="E98" s="74">
        <f>_xll.qlIndexFixing(Indexes!E98,FixingDate,TRUE,InterestRatesTrigger)</f>
        <v>2.6289323150201584E-2</v>
      </c>
      <c r="F98" s="78">
        <f>_xll.qlIndexFixing(Indexes!F98,FixingDate,TRUE,InterestRatesTrigger)</f>
        <v>2.3930000000000014E-2</v>
      </c>
      <c r="G98" s="83">
        <f>_xll.qlOvernightIndexedSwapFairRate(Indexes!G98,InterestRatesTrigger)</f>
        <v>2.1520000000051297E-2</v>
      </c>
      <c r="I98" s="75">
        <f t="shared" si="14"/>
        <v>-7.3667311451135996E-3</v>
      </c>
      <c r="J98" s="80">
        <f t="shared" si="13"/>
        <v>-6.6499999999706551E-3</v>
      </c>
      <c r="K98" s="80">
        <f t="shared" si="15"/>
        <v>-6.8828761338373956E-3</v>
      </c>
      <c r="L98" s="77">
        <f t="shared" si="16"/>
        <v>-7.0364362304261019E-3</v>
      </c>
      <c r="M98" s="80">
        <f t="shared" si="17"/>
        <v>-6.6499999999999546E-3</v>
      </c>
      <c r="N98" s="77">
        <f t="shared" si="18"/>
        <v>-6.5399999999488367E-3</v>
      </c>
      <c r="P98" s="78">
        <v>3.0175541240682374E-2</v>
      </c>
      <c r="Q98" s="72">
        <v>3.0580000000056267E-2</v>
      </c>
      <c r="R98" s="73">
        <v>3.1841299045580813E-2</v>
      </c>
      <c r="S98" s="74">
        <v>3.3325759380627686E-2</v>
      </c>
      <c r="T98" s="78">
        <v>3.0579999999999968E-2</v>
      </c>
      <c r="U98" s="83">
        <v>2.8060000000000133E-2</v>
      </c>
      <c r="V98" s="114"/>
      <c r="W98" s="109"/>
      <c r="X98" s="109"/>
      <c r="Y98" s="110"/>
    </row>
    <row r="99" spans="1:25" hidden="1" outlineLevel="1" x14ac:dyDescent="0.2">
      <c r="A99" s="71" t="str">
        <f>Indexes!A99</f>
        <v>21Y</v>
      </c>
      <c r="B99" s="72">
        <f>_xll.qlIndexFixing(Indexes!B99,FixingDate,TRUE,InterestRatesTrigger)</f>
        <v>2.2924127926131768E-2</v>
      </c>
      <c r="C99" s="72">
        <f>_xll.qlIndexFixing(Indexes!C99,FixingDate,TRUE,InterestRatesTrigger)</f>
        <v>2.4042392961976432E-2</v>
      </c>
      <c r="D99" s="73">
        <f>_xll.qlIndexFixing(Indexes!D99,FixingDate,TRUE,InterestRatesTrigger)</f>
        <v>2.5072147453586741E-2</v>
      </c>
      <c r="E99" s="74">
        <f>_xll.qlIndexFixing(Indexes!E99,FixingDate,TRUE,InterestRatesTrigger)</f>
        <v>2.6400105526438941E-2</v>
      </c>
      <c r="F99" s="78">
        <f>_xll.qlIndexFixing(Indexes!F99,FixingDate,TRUE,InterestRatesTrigger)</f>
        <v>2.4020174879388408E-2</v>
      </c>
      <c r="G99" s="83">
        <f>_xll.qlOvernightIndexedSwapFairRate(Indexes!G99,InterestRatesTrigger)</f>
        <v>2.1629786141925136E-2</v>
      </c>
      <c r="I99" s="75">
        <f t="shared" si="14"/>
        <v>-7.4992195047858187E-3</v>
      </c>
      <c r="J99" s="80">
        <f t="shared" si="13"/>
        <v>-6.7728310313666037E-3</v>
      </c>
      <c r="K99" s="80">
        <f t="shared" si="15"/>
        <v>-7.0027929582204065E-3</v>
      </c>
      <c r="L99" s="77">
        <f t="shared" si="16"/>
        <v>-7.1438734661573855E-3</v>
      </c>
      <c r="M99" s="80">
        <f t="shared" si="17"/>
        <v>-6.7577981358178593E-3</v>
      </c>
      <c r="N99" s="77">
        <f t="shared" si="18"/>
        <v>-6.6676228248689073E-3</v>
      </c>
      <c r="P99" s="78">
        <v>3.0423347430917586E-2</v>
      </c>
      <c r="Q99" s="72">
        <v>3.0815223993343036E-2</v>
      </c>
      <c r="R99" s="73">
        <v>3.2074940411807147E-2</v>
      </c>
      <c r="S99" s="74">
        <v>3.3543978992596327E-2</v>
      </c>
      <c r="T99" s="78">
        <v>3.0777973015206267E-2</v>
      </c>
      <c r="U99" s="83">
        <v>2.8297408966794044E-2</v>
      </c>
      <c r="V99" s="114"/>
      <c r="W99" s="109"/>
      <c r="X99" s="109"/>
      <c r="Y99" s="110"/>
    </row>
    <row r="100" spans="1:25" hidden="1" outlineLevel="1" x14ac:dyDescent="0.2">
      <c r="A100" s="71" t="str">
        <f>Indexes!A100</f>
        <v>22Y</v>
      </c>
      <c r="B100" s="72">
        <f>_xll.qlIndexFixing(Indexes!B100,FixingDate,TRUE,InterestRatesTrigger)</f>
        <v>2.3023177589415363E-2</v>
      </c>
      <c r="C100" s="72">
        <f>_xll.qlIndexFixing(Indexes!C100,FixingDate,TRUE,InterestRatesTrigger)</f>
        <v>2.4138950671177467E-2</v>
      </c>
      <c r="D100" s="73">
        <f>_xll.qlIndexFixing(Indexes!D100,FixingDate,TRUE,InterestRatesTrigger)</f>
        <v>2.5169431340951669E-2</v>
      </c>
      <c r="E100" s="74">
        <f>_xll.qlIndexFixing(Indexes!E100,FixingDate,TRUE,InterestRatesTrigger)</f>
        <v>2.6494433144327176E-2</v>
      </c>
      <c r="F100" s="78">
        <f>_xll.qlIndexFixing(Indexes!F100,FixingDate,TRUE,InterestRatesTrigger)</f>
        <v>2.4108335377321575E-2</v>
      </c>
      <c r="G100" s="83">
        <f>_xll.qlOvernightIndexedSwapFairRate(Indexes!G100,InterestRatesTrigger)</f>
        <v>2.1725060191748982E-2</v>
      </c>
      <c r="I100" s="75">
        <f t="shared" si="14"/>
        <v>-7.6190150683269897E-3</v>
      </c>
      <c r="J100" s="80">
        <f t="shared" si="13"/>
        <v>-6.8809060615660431E-3</v>
      </c>
      <c r="K100" s="80">
        <f t="shared" si="15"/>
        <v>-7.1094409067662678E-3</v>
      </c>
      <c r="L100" s="77">
        <f t="shared" si="16"/>
        <v>-7.2393437898637773E-3</v>
      </c>
      <c r="M100" s="80">
        <f t="shared" si="17"/>
        <v>-6.8611352294785238E-3</v>
      </c>
      <c r="N100" s="77">
        <f t="shared" si="18"/>
        <v>-6.7873165296115819E-3</v>
      </c>
      <c r="P100" s="78">
        <v>3.0642192657742352E-2</v>
      </c>
      <c r="Q100" s="72">
        <v>3.101985673274351E-2</v>
      </c>
      <c r="R100" s="73">
        <v>3.2278872247717937E-2</v>
      </c>
      <c r="S100" s="74">
        <v>3.3733776934190954E-2</v>
      </c>
      <c r="T100" s="78">
        <v>3.0969470606800099E-2</v>
      </c>
      <c r="U100" s="83">
        <v>2.8512376721360564E-2</v>
      </c>
      <c r="V100" s="114"/>
      <c r="W100" s="109"/>
      <c r="X100" s="109"/>
      <c r="Y100" s="110"/>
    </row>
    <row r="101" spans="1:25" hidden="1" outlineLevel="1" x14ac:dyDescent="0.2">
      <c r="A101" s="71" t="str">
        <f>Indexes!A101</f>
        <v>23Y</v>
      </c>
      <c r="B101" s="72">
        <f>_xll.qlIndexFixing(Indexes!B101,FixingDate,TRUE,InterestRatesTrigger)</f>
        <v>2.3108976679111024E-2</v>
      </c>
      <c r="C101" s="72">
        <f>_xll.qlIndexFixing(Indexes!C101,FixingDate,TRUE,InterestRatesTrigger)</f>
        <v>2.422273322729954E-2</v>
      </c>
      <c r="D101" s="73">
        <f>_xll.qlIndexFixing(Indexes!D101,FixingDate,TRUE,InterestRatesTrigger)</f>
        <v>2.5253281212866172E-2</v>
      </c>
      <c r="E101" s="74">
        <f>_xll.qlIndexFixing(Indexes!E101,FixingDate,TRUE,InterestRatesTrigger)</f>
        <v>2.6575861225535041E-2</v>
      </c>
      <c r="F101" s="78">
        <f>_xll.qlIndexFixing(Indexes!F101,FixingDate,TRUE,InterestRatesTrigger)</f>
        <v>2.4194645603898241E-2</v>
      </c>
      <c r="G101" s="83">
        <f>_xll.qlOvernightIndexedSwapFairRate(Indexes!G101,InterestRatesTrigger)</f>
        <v>2.1807986632124621E-2</v>
      </c>
      <c r="I101" s="75">
        <f t="shared" si="14"/>
        <v>-7.7301616012190079E-3</v>
      </c>
      <c r="J101" s="80">
        <f t="shared" si="13"/>
        <v>-6.9792051466137858E-3</v>
      </c>
      <c r="K101" s="80">
        <f t="shared" si="15"/>
        <v>-7.207486587654674E-3</v>
      </c>
      <c r="L101" s="77">
        <f t="shared" si="16"/>
        <v>-7.3294204433685256E-3</v>
      </c>
      <c r="M101" s="80">
        <f t="shared" si="17"/>
        <v>-6.9619579232392849E-3</v>
      </c>
      <c r="N101" s="77">
        <f t="shared" si="18"/>
        <v>-6.9014922565249284E-3</v>
      </c>
      <c r="P101" s="78">
        <v>3.0839138280330032E-2</v>
      </c>
      <c r="Q101" s="72">
        <v>3.1201938373913326E-2</v>
      </c>
      <c r="R101" s="73">
        <v>3.2460767800520846E-2</v>
      </c>
      <c r="S101" s="74">
        <v>3.3905281668903567E-2</v>
      </c>
      <c r="T101" s="78">
        <v>3.1156603527137526E-2</v>
      </c>
      <c r="U101" s="83">
        <v>2.870947888864955E-2</v>
      </c>
      <c r="V101" s="114"/>
      <c r="W101" s="109"/>
      <c r="X101" s="109"/>
      <c r="Y101" s="110"/>
    </row>
    <row r="102" spans="1:25" hidden="1" outlineLevel="1" x14ac:dyDescent="0.2">
      <c r="A102" s="71" t="str">
        <f>Indexes!A102</f>
        <v>24Y</v>
      </c>
      <c r="B102" s="72">
        <f>_xll.qlIndexFixing(Indexes!B102,FixingDate,TRUE,InterestRatesTrigger)</f>
        <v>2.3183174739718409E-2</v>
      </c>
      <c r="C102" s="72">
        <f>_xll.qlIndexFixing(Indexes!C102,FixingDate,TRUE,InterestRatesTrigger)</f>
        <v>2.4295430751743733E-2</v>
      </c>
      <c r="D102" s="73">
        <f>_xll.qlIndexFixing(Indexes!D102,FixingDate,TRUE,InterestRatesTrigger)</f>
        <v>2.532534569284544E-2</v>
      </c>
      <c r="E102" s="74">
        <f>_xll.qlIndexFixing(Indexes!E102,FixingDate,TRUE,InterestRatesTrigger)</f>
        <v>2.6646477066987223E-2</v>
      </c>
      <c r="F102" s="78">
        <f>_xll.qlIndexFixing(Indexes!F102,FixingDate,TRUE,InterestRatesTrigger)</f>
        <v>2.4278224214582256E-2</v>
      </c>
      <c r="G102" s="83">
        <f>_xll.qlOvernightIndexedSwapFairRate(Indexes!G102,InterestRatesTrigger)</f>
        <v>2.1878666765110761E-2</v>
      </c>
      <c r="I102" s="75">
        <f t="shared" si="14"/>
        <v>-7.8314820628660846E-3</v>
      </c>
      <c r="J102" s="80">
        <f t="shared" si="13"/>
        <v>-7.0676877709184398E-3</v>
      </c>
      <c r="K102" s="80">
        <f t="shared" si="15"/>
        <v>-7.2965908162560961E-3</v>
      </c>
      <c r="L102" s="77">
        <f t="shared" si="16"/>
        <v>-7.4084928666558816E-3</v>
      </c>
      <c r="M102" s="80">
        <f t="shared" si="17"/>
        <v>-7.0576959705215617E-3</v>
      </c>
      <c r="N102" s="77">
        <f t="shared" si="18"/>
        <v>-7.0085413811569117E-3</v>
      </c>
      <c r="P102" s="78">
        <v>3.1014656802584493E-2</v>
      </c>
      <c r="Q102" s="72">
        <v>3.1363118522662173E-2</v>
      </c>
      <c r="R102" s="73">
        <v>3.2621936509101536E-2</v>
      </c>
      <c r="S102" s="74">
        <v>3.4054969933643105E-2</v>
      </c>
      <c r="T102" s="78">
        <v>3.1335920185103817E-2</v>
      </c>
      <c r="U102" s="83">
        <v>2.8887208146267673E-2</v>
      </c>
      <c r="V102" s="114"/>
      <c r="W102" s="109"/>
      <c r="X102" s="109"/>
      <c r="Y102" s="110"/>
    </row>
    <row r="103" spans="1:25" collapsed="1" x14ac:dyDescent="0.2">
      <c r="A103" s="71" t="str">
        <f>Indexes!A103</f>
        <v>25Y</v>
      </c>
      <c r="B103" s="72">
        <f>_xll.qlIndexFixing(Indexes!B103,FixingDate,TRUE,InterestRatesTrigger)</f>
        <v>2.3248719339394493E-2</v>
      </c>
      <c r="C103" s="72">
        <f>_xll.qlIndexFixing(Indexes!C103,FixingDate,TRUE,InterestRatesTrigger)</f>
        <v>2.4359999999980363E-2</v>
      </c>
      <c r="D103" s="73">
        <f>_xll.qlIndexFixing(Indexes!D103,FixingDate,TRUE,InterestRatesTrigger)</f>
        <v>2.5388565690060198E-2</v>
      </c>
      <c r="E103" s="74">
        <f>_xll.qlIndexFixing(Indexes!E103,FixingDate,TRUE,InterestRatesTrigger)</f>
        <v>2.6709566723364941E-2</v>
      </c>
      <c r="F103" s="78">
        <f>_xll.qlIndexFixing(Indexes!F103,FixingDate,TRUE,InterestRatesTrigger)</f>
        <v>2.4359999999999993E-2</v>
      </c>
      <c r="G103" s="83">
        <f>_xll.qlOvernightIndexedSwapFairRate(Indexes!G103,InterestRatesTrigger)</f>
        <v>2.1939999999971406E-2</v>
      </c>
      <c r="I103" s="75">
        <f t="shared" si="14"/>
        <v>-7.9260795582847925E-3</v>
      </c>
      <c r="J103" s="80">
        <f t="shared" si="13"/>
        <v>-7.149999999962027E-3</v>
      </c>
      <c r="K103" s="80">
        <f t="shared" si="15"/>
        <v>-7.3801555442336783E-3</v>
      </c>
      <c r="L103" s="77">
        <f t="shared" si="16"/>
        <v>-7.4819043920098666E-3</v>
      </c>
      <c r="M103" s="80">
        <f t="shared" si="17"/>
        <v>-7.1500000000167818E-3</v>
      </c>
      <c r="N103" s="77">
        <f t="shared" si="18"/>
        <v>-7.1100000000286212E-3</v>
      </c>
      <c r="P103" s="78">
        <v>3.1174798897679285E-2</v>
      </c>
      <c r="Q103" s="72">
        <v>3.150999999994239E-2</v>
      </c>
      <c r="R103" s="73">
        <v>3.2768721234293877E-2</v>
      </c>
      <c r="S103" s="74">
        <v>3.4191471115374808E-2</v>
      </c>
      <c r="T103" s="78">
        <v>3.1510000000016775E-2</v>
      </c>
      <c r="U103" s="83">
        <v>2.9050000000000027E-2</v>
      </c>
      <c r="V103" s="114"/>
      <c r="W103" s="109"/>
      <c r="X103" s="109"/>
      <c r="Y103" s="110"/>
    </row>
    <row r="104" spans="1:25" hidden="1" outlineLevel="1" x14ac:dyDescent="0.2">
      <c r="A104" s="71" t="str">
        <f>Indexes!A104</f>
        <v>26Y</v>
      </c>
      <c r="B104" s="72">
        <f>_xll.qlIndexFixing(Indexes!B104,FixingDate,TRUE,InterestRatesTrigger)</f>
        <v>2.3307710276421024E-2</v>
      </c>
      <c r="C104" s="72">
        <f>_xll.qlIndexFixing(Indexes!C104,FixingDate,TRUE,InterestRatesTrigger)</f>
        <v>2.4418527106851693E-2</v>
      </c>
      <c r="D104" s="73">
        <f>_xll.qlIndexFixing(Indexes!D104,FixingDate,TRUE,InterestRatesTrigger)</f>
        <v>2.5445075485876913E-2</v>
      </c>
      <c r="E104" s="74">
        <f>_xll.qlIndexFixing(Indexes!E104,FixingDate,TRUE,InterestRatesTrigger)</f>
        <v>2.6767404023829752E-2</v>
      </c>
      <c r="F104" s="78">
        <f>_xll.qlIndexFixing(Indexes!F104,FixingDate,TRUE,InterestRatesTrigger)</f>
        <v>2.4412791907566157E-2</v>
      </c>
      <c r="G104" s="83">
        <f>_xll.qlOvernightIndexedSwapFairRate(Indexes!G104,InterestRatesTrigger)</f>
        <v>2.1993292461106435E-2</v>
      </c>
      <c r="I104" s="75">
        <f t="shared" si="14"/>
        <v>-8.0144656557167605E-3</v>
      </c>
      <c r="J104" s="80">
        <f t="shared" si="13"/>
        <v>-7.2271716775917823E-3</v>
      </c>
      <c r="K104" s="80">
        <f t="shared" si="15"/>
        <v>-7.4589931931005327E-3</v>
      </c>
      <c r="L104" s="77">
        <f t="shared" si="16"/>
        <v>-7.54984963158363E-3</v>
      </c>
      <c r="M104" s="80">
        <f t="shared" si="17"/>
        <v>-7.2126667589053825E-3</v>
      </c>
      <c r="N104" s="77">
        <f t="shared" si="18"/>
        <v>-7.1986419664289807E-3</v>
      </c>
      <c r="P104" s="78">
        <v>3.1322175932137784E-2</v>
      </c>
      <c r="Q104" s="72">
        <v>3.1645698784443475E-2</v>
      </c>
      <c r="R104" s="73">
        <v>3.2904068678977445E-2</v>
      </c>
      <c r="S104" s="74">
        <v>3.4317253655413382E-2</v>
      </c>
      <c r="T104" s="78">
        <v>3.162545866647154E-2</v>
      </c>
      <c r="U104" s="83">
        <v>2.9191934427535416E-2</v>
      </c>
      <c r="V104" s="114"/>
      <c r="W104" s="109"/>
      <c r="X104" s="109"/>
      <c r="Y104" s="110"/>
    </row>
    <row r="105" spans="1:25" hidden="1" outlineLevel="1" x14ac:dyDescent="0.2">
      <c r="A105" s="71" t="str">
        <f>Indexes!A105</f>
        <v>27Y</v>
      </c>
      <c r="B105" s="72">
        <f>_xll.qlIndexFixing(Indexes!B105,FixingDate,TRUE,InterestRatesTrigger)</f>
        <v>2.3360980874138269E-2</v>
      </c>
      <c r="C105" s="72">
        <f>_xll.qlIndexFixing(Indexes!C105,FixingDate,TRUE,InterestRatesTrigger)</f>
        <v>2.4471708846029432E-2</v>
      </c>
      <c r="D105" s="73">
        <f>_xll.qlIndexFixing(Indexes!D105,FixingDate,TRUE,InterestRatesTrigger)</f>
        <v>2.5495920815494549E-2</v>
      </c>
      <c r="E105" s="74">
        <f>_xll.qlIndexFixing(Indexes!E105,FixingDate,TRUE,InterestRatesTrigger)</f>
        <v>2.6820478075121255E-2</v>
      </c>
      <c r="F105" s="78">
        <f>_xll.qlIndexFixing(Indexes!F105,FixingDate,TRUE,InterestRatesTrigger)</f>
        <v>2.4463972043560708E-2</v>
      </c>
      <c r="G105" s="83">
        <f>_xll.qlOvernightIndexedSwapFairRate(Indexes!G105,InterestRatesTrigger)</f>
        <v>2.2039227181542099E-2</v>
      </c>
      <c r="I105" s="75">
        <f t="shared" si="14"/>
        <v>-8.0945029301830694E-3</v>
      </c>
      <c r="J105" s="80">
        <f t="shared" si="13"/>
        <v>-7.2974595358323256E-3</v>
      </c>
      <c r="K105" s="80">
        <f t="shared" si="15"/>
        <v>-7.5311097897919933E-3</v>
      </c>
      <c r="L105" s="77">
        <f t="shared" si="16"/>
        <v>-7.6128387355219838E-3</v>
      </c>
      <c r="M105" s="80">
        <f t="shared" si="17"/>
        <v>-7.2732269704195961E-3</v>
      </c>
      <c r="N105" s="77">
        <f t="shared" si="18"/>
        <v>-7.2838771796382221E-3</v>
      </c>
      <c r="P105" s="78">
        <v>3.1455483804321338E-2</v>
      </c>
      <c r="Q105" s="72">
        <v>3.1769168381861758E-2</v>
      </c>
      <c r="R105" s="73">
        <v>3.3027030605286542E-2</v>
      </c>
      <c r="S105" s="74">
        <v>3.4433316810643239E-2</v>
      </c>
      <c r="T105" s="78">
        <v>3.1737199013980304E-2</v>
      </c>
      <c r="U105" s="83">
        <v>2.9323104361180321E-2</v>
      </c>
      <c r="V105" s="114"/>
      <c r="W105" s="109"/>
      <c r="X105" s="109"/>
      <c r="Y105" s="110"/>
    </row>
    <row r="106" spans="1:25" hidden="1" outlineLevel="1" x14ac:dyDescent="0.2">
      <c r="A106" s="71" t="str">
        <f>Indexes!A106</f>
        <v>28Y</v>
      </c>
      <c r="B106" s="72">
        <f>_xll.qlIndexFixing(Indexes!B106,FixingDate,TRUE,InterestRatesTrigger)</f>
        <v>2.3409896178649223E-2</v>
      </c>
      <c r="C106" s="72">
        <f>_xll.qlIndexFixing(Indexes!C106,FixingDate,TRUE,InterestRatesTrigger)</f>
        <v>2.4520764903090603E-2</v>
      </c>
      <c r="D106" s="73">
        <f>_xll.qlIndexFixing(Indexes!D106,FixingDate,TRUE,InterestRatesTrigger)</f>
        <v>2.5542674191064804E-2</v>
      </c>
      <c r="E106" s="74">
        <f>_xll.qlIndexFixing(Indexes!E106,FixingDate,TRUE,InterestRatesTrigger)</f>
        <v>2.6869769121959389E-2</v>
      </c>
      <c r="F106" s="78">
        <f>_xll.qlIndexFixing(Indexes!F106,FixingDate,TRUE,InterestRatesTrigger)</f>
        <v>2.4513816471590323E-2</v>
      </c>
      <c r="G106" s="83">
        <f>_xll.qlOvernightIndexedSwapFairRate(Indexes!G106,InterestRatesTrigger)</f>
        <v>2.2079053861334016E-2</v>
      </c>
      <c r="I106" s="75">
        <f t="shared" si="14"/>
        <v>-8.1624298719501533E-3</v>
      </c>
      <c r="J106" s="80">
        <f t="shared" si="13"/>
        <v>-7.3574256195035256E-3</v>
      </c>
      <c r="K106" s="80">
        <f t="shared" si="15"/>
        <v>-7.5928752464486451E-3</v>
      </c>
      <c r="L106" s="77">
        <f t="shared" si="16"/>
        <v>-7.663652626618507E-3</v>
      </c>
      <c r="M106" s="80">
        <f t="shared" si="17"/>
        <v>-7.3310050645868999E-3</v>
      </c>
      <c r="N106" s="77">
        <f t="shared" si="18"/>
        <v>-7.3648690769276132E-3</v>
      </c>
      <c r="P106" s="78">
        <v>3.1572326050599377E-2</v>
      </c>
      <c r="Q106" s="72">
        <v>3.1878190522594128E-2</v>
      </c>
      <c r="R106" s="73">
        <v>3.3135549437513449E-2</v>
      </c>
      <c r="S106" s="74">
        <v>3.4533421748577896E-2</v>
      </c>
      <c r="T106" s="78">
        <v>3.1844821536177223E-2</v>
      </c>
      <c r="U106" s="83">
        <v>2.9443922938261629E-2</v>
      </c>
      <c r="V106" s="114"/>
      <c r="W106" s="109"/>
      <c r="X106" s="109"/>
      <c r="Y106" s="110"/>
    </row>
    <row r="107" spans="1:25" hidden="1" outlineLevel="1" x14ac:dyDescent="0.2">
      <c r="A107" s="71" t="str">
        <f>Indexes!A107</f>
        <v>29Y</v>
      </c>
      <c r="B107" s="72">
        <f>_xll.qlIndexFixing(Indexes!B107,FixingDate,TRUE,InterestRatesTrigger)</f>
        <v>2.3455730581595856E-2</v>
      </c>
      <c r="C107" s="72">
        <f>_xll.qlIndexFixing(Indexes!C107,FixingDate,TRUE,InterestRatesTrigger)</f>
        <v>2.4566851671921481E-2</v>
      </c>
      <c r="D107" s="73">
        <f>_xll.qlIndexFixing(Indexes!D107,FixingDate,TRUE,InterestRatesTrigger)</f>
        <v>2.5586784348099249E-2</v>
      </c>
      <c r="E107" s="74">
        <f>_xll.qlIndexFixing(Indexes!E107,FixingDate,TRUE,InterestRatesTrigger)</f>
        <v>2.691624277206121E-2</v>
      </c>
      <c r="F107" s="78">
        <f>_xll.qlIndexFixing(Indexes!F107,FixingDate,TRUE,InterestRatesTrigger)</f>
        <v>2.4562721044383715E-2</v>
      </c>
      <c r="G107" s="83">
        <f>_xll.qlOvernightIndexedSwapFairRate(Indexes!G107,InterestRatesTrigger)</f>
        <v>2.2114006441010262E-2</v>
      </c>
      <c r="I107" s="75">
        <f t="shared" si="14"/>
        <v>-8.2167374853665195E-3</v>
      </c>
      <c r="J107" s="80">
        <f t="shared" si="13"/>
        <v>-7.4056982993686397E-3</v>
      </c>
      <c r="K107" s="80">
        <f t="shared" si="15"/>
        <v>-7.6427826103559228E-3</v>
      </c>
      <c r="L107" s="77">
        <f t="shared" si="16"/>
        <v>-7.7031040247747297E-3</v>
      </c>
      <c r="M107" s="80">
        <f t="shared" si="17"/>
        <v>-7.3868197824322052E-3</v>
      </c>
      <c r="N107" s="77">
        <f t="shared" si="18"/>
        <v>-7.4424643760179973E-3</v>
      </c>
      <c r="P107" s="78">
        <v>3.1672468066962375E-2</v>
      </c>
      <c r="Q107" s="72">
        <v>3.1972549971290121E-2</v>
      </c>
      <c r="R107" s="73">
        <v>3.3229566958455171E-2</v>
      </c>
      <c r="S107" s="74">
        <v>3.461934679683594E-2</v>
      </c>
      <c r="T107" s="78">
        <v>3.194954082681592E-2</v>
      </c>
      <c r="U107" s="83">
        <v>2.9556470817028259E-2</v>
      </c>
      <c r="V107" s="114"/>
      <c r="W107" s="109"/>
      <c r="X107" s="109"/>
      <c r="Y107" s="110"/>
    </row>
    <row r="108" spans="1:25" collapsed="1" x14ac:dyDescent="0.2">
      <c r="A108" s="71" t="str">
        <f>Indexes!A108</f>
        <v>30Y</v>
      </c>
      <c r="B108" s="72">
        <f>_xll.qlIndexFixing(Indexes!B108,FixingDate,TRUE,InterestRatesTrigger)</f>
        <v>2.3498628954623811E-2</v>
      </c>
      <c r="C108" s="72">
        <f>_xll.qlIndexFixing(Indexes!C108,FixingDate,TRUE,InterestRatesTrigger)</f>
        <v>2.4610000000038684E-2</v>
      </c>
      <c r="D108" s="73">
        <f>_xll.qlIndexFixing(Indexes!D108,FixingDate,TRUE,InterestRatesTrigger)</f>
        <v>2.5628548020442201E-2</v>
      </c>
      <c r="E108" s="74">
        <f>_xll.qlIndexFixing(Indexes!E108,FixingDate,TRUE,InterestRatesTrigger)</f>
        <v>2.6959719690883399E-2</v>
      </c>
      <c r="F108" s="78">
        <f>_xll.qlIndexFixing(Indexes!F108,FixingDate,TRUE,InterestRatesTrigger)</f>
        <v>2.460999999999999E-2</v>
      </c>
      <c r="G108" s="83">
        <f>_xll.qlOvernightIndexedSwapFairRate(Indexes!G108,InterestRatesTrigger)</f>
        <v>2.214401511733334E-2</v>
      </c>
      <c r="I108" s="75">
        <f t="shared" si="14"/>
        <v>-8.2549254198049787E-3</v>
      </c>
      <c r="J108" s="80">
        <f t="shared" si="13"/>
        <v>-7.4399999999920294E-3</v>
      </c>
      <c r="K108" s="80">
        <f t="shared" si="15"/>
        <v>-7.6784269233175877E-3</v>
      </c>
      <c r="L108" s="77">
        <f t="shared" si="16"/>
        <v>-7.7293391361143091E-3</v>
      </c>
      <c r="M108" s="80">
        <f t="shared" si="17"/>
        <v>-7.4400000000002416E-3</v>
      </c>
      <c r="N108" s="77">
        <f t="shared" si="18"/>
        <v>-7.5159848826666514E-3</v>
      </c>
      <c r="P108" s="78">
        <v>3.175355437442879E-2</v>
      </c>
      <c r="Q108" s="72">
        <v>3.2050000000030714E-2</v>
      </c>
      <c r="R108" s="73">
        <v>3.3306974943759789E-2</v>
      </c>
      <c r="S108" s="74">
        <v>3.4689058826997708E-2</v>
      </c>
      <c r="T108" s="78">
        <v>3.2050000000000231E-2</v>
      </c>
      <c r="U108" s="83">
        <v>2.9659999999999992E-2</v>
      </c>
      <c r="V108" s="114"/>
      <c r="W108" s="109"/>
      <c r="X108" s="109"/>
      <c r="Y108" s="110"/>
    </row>
    <row r="109" spans="1:25" hidden="1" outlineLevel="1" x14ac:dyDescent="0.2">
      <c r="A109" s="71" t="str">
        <f>Indexes!A109</f>
        <v>31Y</v>
      </c>
      <c r="B109" s="72">
        <f>_xll.qlIndexFixing(Indexes!B109,FixingDate,TRUE,InterestRatesTrigger)</f>
        <v>2.3539619028087384E-2</v>
      </c>
      <c r="C109" s="72">
        <f>_xll.qlIndexFixing(Indexes!C109,FixingDate,TRUE,InterestRatesTrigger)</f>
        <v>2.4651173580297295E-2</v>
      </c>
      <c r="D109" s="73">
        <f>_xll.qlIndexFixing(Indexes!D109,FixingDate,TRUE,InterestRatesTrigger)</f>
        <v>2.5669051937806706E-2</v>
      </c>
      <c r="E109" s="74">
        <f>_xll.qlIndexFixing(Indexes!E109,FixingDate,TRUE,InterestRatesTrigger)</f>
        <v>2.70010761297945E-2</v>
      </c>
      <c r="F109" s="78">
        <f>_xll.qlIndexFixing(Indexes!F109,FixingDate,TRUE,InterestRatesTrigger)</f>
        <v>2.4635423594476555E-2</v>
      </c>
      <c r="G109" s="83">
        <f>_xll.qlOvernightIndexedSwapFairRate(Indexes!G109,InterestRatesTrigger)</f>
        <v>2.2170509357332731E-2</v>
      </c>
      <c r="I109" s="75">
        <f t="shared" si="14"/>
        <v>-8.2770852836400247E-3</v>
      </c>
      <c r="J109" s="80">
        <f t="shared" si="13"/>
        <v>-7.460350251711885E-3</v>
      </c>
      <c r="K109" s="80">
        <f t="shared" si="15"/>
        <v>-7.699801765530305E-3</v>
      </c>
      <c r="L109" s="77">
        <f t="shared" si="16"/>
        <v>-7.7458301334459093E-3</v>
      </c>
      <c r="M109" s="80">
        <f t="shared" si="17"/>
        <v>-7.4417664268824277E-3</v>
      </c>
      <c r="N109" s="77">
        <f t="shared" si="18"/>
        <v>-7.541744391557182E-3</v>
      </c>
      <c r="P109" s="78">
        <v>3.1816704311727409E-2</v>
      </c>
      <c r="Q109" s="72">
        <v>3.211152383200918E-2</v>
      </c>
      <c r="R109" s="73">
        <v>3.3368853703337011E-2</v>
      </c>
      <c r="S109" s="74">
        <v>3.474690626324041E-2</v>
      </c>
      <c r="T109" s="78">
        <v>3.2077190021358983E-2</v>
      </c>
      <c r="U109" s="83">
        <v>2.9712253748889913E-2</v>
      </c>
      <c r="V109" s="114"/>
      <c r="W109" s="109"/>
      <c r="X109" s="109"/>
      <c r="Y109" s="110"/>
    </row>
    <row r="110" spans="1:25" hidden="1" outlineLevel="1" x14ac:dyDescent="0.2">
      <c r="A110" s="71" t="str">
        <f>Indexes!A110</f>
        <v>32Y</v>
      </c>
      <c r="B110" s="72">
        <f>_xll.qlIndexFixing(Indexes!B110,FixingDate,TRUE,InterestRatesTrigger)</f>
        <v>2.3577954588843566E-2</v>
      </c>
      <c r="C110" s="72">
        <f>_xll.qlIndexFixing(Indexes!C110,FixingDate,TRUE,InterestRatesTrigger)</f>
        <v>2.468962280727478E-2</v>
      </c>
      <c r="D110" s="73">
        <f>_xll.qlIndexFixing(Indexes!D110,FixingDate,TRUE,InterestRatesTrigger)</f>
        <v>2.5707374367976151E-2</v>
      </c>
      <c r="E110" s="74">
        <f>_xll.qlIndexFixing(Indexes!E110,FixingDate,TRUE,InterestRatesTrigger)</f>
        <v>2.7039577244502445E-2</v>
      </c>
      <c r="F110" s="78">
        <f>_xll.qlIndexFixing(Indexes!F110,FixingDate,TRUE,InterestRatesTrigger)</f>
        <v>2.4659927280654702E-2</v>
      </c>
      <c r="G110" s="83">
        <f>_xll.qlOvernightIndexedSwapFairRate(Indexes!G110,InterestRatesTrigger)</f>
        <v>2.2193865753684826E-2</v>
      </c>
      <c r="I110" s="75">
        <f t="shared" si="14"/>
        <v>-8.2861139840992269E-3</v>
      </c>
      <c r="J110" s="80">
        <f t="shared" si="13"/>
        <v>-7.4692285327229886E-3</v>
      </c>
      <c r="K110" s="80">
        <f t="shared" si="15"/>
        <v>-7.7094837393496436E-3</v>
      </c>
      <c r="L110" s="77">
        <f t="shared" si="16"/>
        <v>-7.7546842152811761E-3</v>
      </c>
      <c r="M110" s="80">
        <f t="shared" si="17"/>
        <v>-7.4421517902977623E-3</v>
      </c>
      <c r="N110" s="77">
        <f t="shared" si="18"/>
        <v>-7.5672007623704962E-3</v>
      </c>
      <c r="P110" s="78">
        <v>3.1864068572942793E-2</v>
      </c>
      <c r="Q110" s="72">
        <v>3.2158851339997768E-2</v>
      </c>
      <c r="R110" s="73">
        <v>3.3416858107325795E-2</v>
      </c>
      <c r="S110" s="74">
        <v>3.4794261459783621E-2</v>
      </c>
      <c r="T110" s="78">
        <v>3.2102079070952465E-2</v>
      </c>
      <c r="U110" s="83">
        <v>2.9761066516055323E-2</v>
      </c>
      <c r="V110" s="114"/>
      <c r="W110" s="109"/>
      <c r="X110" s="109"/>
      <c r="Y110" s="110"/>
    </row>
    <row r="111" spans="1:25" hidden="1" outlineLevel="1" x14ac:dyDescent="0.2">
      <c r="A111" s="71" t="str">
        <f>Indexes!A111</f>
        <v>33Y</v>
      </c>
      <c r="B111" s="72">
        <f>_xll.qlIndexFixing(Indexes!B111,FixingDate,TRUE,InterestRatesTrigger)</f>
        <v>2.3612880788214562E-2</v>
      </c>
      <c r="C111" s="72">
        <f>_xll.qlIndexFixing(Indexes!C111,FixingDate,TRUE,InterestRatesTrigger)</f>
        <v>2.4724606066945074E-2</v>
      </c>
      <c r="D111" s="73">
        <f>_xll.qlIndexFixing(Indexes!D111,FixingDate,TRUE,InterestRatesTrigger)</f>
        <v>2.5742553729664292E-2</v>
      </c>
      <c r="E111" s="74">
        <f>_xll.qlIndexFixing(Indexes!E111,FixingDate,TRUE,InterestRatesTrigger)</f>
        <v>2.7074530760053422E-2</v>
      </c>
      <c r="F111" s="78">
        <f>_xll.qlIndexFixing(Indexes!F111,FixingDate,TRUE,InterestRatesTrigger)</f>
        <v>2.4683580416780482E-2</v>
      </c>
      <c r="G111" s="83">
        <f>_xll.qlOvernightIndexedSwapFairRate(Indexes!G111,InterestRatesTrigger)</f>
        <v>2.2214593870033057E-2</v>
      </c>
      <c r="I111" s="75">
        <f t="shared" si="14"/>
        <v>-8.2854271459775371E-3</v>
      </c>
      <c r="J111" s="80">
        <f t="shared" si="13"/>
        <v>-7.4695958134316683E-3</v>
      </c>
      <c r="K111" s="80">
        <f t="shared" si="15"/>
        <v>-7.7105420361031456E-3</v>
      </c>
      <c r="L111" s="77">
        <f t="shared" si="16"/>
        <v>-7.7573800073346411E-3</v>
      </c>
      <c r="M111" s="80">
        <f t="shared" si="17"/>
        <v>-7.4413021755813311E-3</v>
      </c>
      <c r="N111" s="77">
        <f t="shared" si="18"/>
        <v>-7.592150181380819E-3</v>
      </c>
      <c r="P111" s="78">
        <v>3.1898307934192099E-2</v>
      </c>
      <c r="Q111" s="72">
        <v>3.2194201880376742E-2</v>
      </c>
      <c r="R111" s="73">
        <v>3.3453095765767438E-2</v>
      </c>
      <c r="S111" s="74">
        <v>3.4831910767388063E-2</v>
      </c>
      <c r="T111" s="78">
        <v>3.2124882592361813E-2</v>
      </c>
      <c r="U111" s="83">
        <v>2.9806744051413876E-2</v>
      </c>
      <c r="V111" s="114"/>
      <c r="W111" s="109"/>
      <c r="X111" s="109"/>
      <c r="Y111" s="110"/>
    </row>
    <row r="112" spans="1:25" hidden="1" outlineLevel="1" x14ac:dyDescent="0.2">
      <c r="A112" s="71" t="str">
        <f>Indexes!A112</f>
        <v>34Y</v>
      </c>
      <c r="B112" s="72">
        <f>_xll.qlIndexFixing(Indexes!B112,FixingDate,TRUE,InterestRatesTrigger)</f>
        <v>2.3644037578556334E-2</v>
      </c>
      <c r="C112" s="72">
        <f>_xll.qlIndexFixing(Indexes!C112,FixingDate,TRUE,InterestRatesTrigger)</f>
        <v>2.4755778363610488E-2</v>
      </c>
      <c r="D112" s="73">
        <f>_xll.qlIndexFixing(Indexes!D112,FixingDate,TRUE,InterestRatesTrigger)</f>
        <v>2.5774063048516722E-2</v>
      </c>
      <c r="E112" s="74">
        <f>_xll.qlIndexFixing(Indexes!E112,FixingDate,TRUE,InterestRatesTrigger)</f>
        <v>2.7105648908834233E-2</v>
      </c>
      <c r="F112" s="78">
        <f>_xll.qlIndexFixing(Indexes!F112,FixingDate,TRUE,InterestRatesTrigger)</f>
        <v>2.4706678012110319E-2</v>
      </c>
      <c r="G112" s="83">
        <f>_xll.qlOvernightIndexedSwapFairRate(Indexes!G112,InterestRatesTrigger)</f>
        <v>2.2233385319994192E-2</v>
      </c>
      <c r="I112" s="75">
        <f t="shared" si="14"/>
        <v>-8.2776733427904342E-3</v>
      </c>
      <c r="J112" s="80">
        <f t="shared" si="13"/>
        <v>-7.4637154648859658E-3</v>
      </c>
      <c r="K112" s="80">
        <f t="shared" si="15"/>
        <v>-7.705321219228619E-3</v>
      </c>
      <c r="L112" s="77">
        <f t="shared" si="16"/>
        <v>-7.7549077988696494E-3</v>
      </c>
      <c r="M112" s="80">
        <f t="shared" si="17"/>
        <v>-7.439113427418504E-3</v>
      </c>
      <c r="N112" s="77">
        <f t="shared" si="18"/>
        <v>-7.6161718373679611E-3</v>
      </c>
      <c r="P112" s="78">
        <v>3.1921710921346769E-2</v>
      </c>
      <c r="Q112" s="72">
        <v>3.2219493828496454E-2</v>
      </c>
      <c r="R112" s="73">
        <v>3.3479384267745341E-2</v>
      </c>
      <c r="S112" s="74">
        <v>3.4860556707703882E-2</v>
      </c>
      <c r="T112" s="78">
        <v>3.2145791439528823E-2</v>
      </c>
      <c r="U112" s="83">
        <v>2.9849557157362153E-2</v>
      </c>
      <c r="V112" s="114"/>
      <c r="W112" s="109"/>
      <c r="X112" s="109"/>
      <c r="Y112" s="110"/>
    </row>
    <row r="113" spans="1:25" hidden="1" outlineLevel="1" x14ac:dyDescent="0.2">
      <c r="A113" s="71" t="str">
        <f>Indexes!A113</f>
        <v>35Y</v>
      </c>
      <c r="B113" s="72">
        <f>_xll.qlIndexFixing(Indexes!B113,FixingDate,TRUE,InterestRatesTrigger)</f>
        <v>2.3670205028356889E-2</v>
      </c>
      <c r="C113" s="72">
        <f>_xll.qlIndexFixing(Indexes!C113,FixingDate,TRUE,InterestRatesTrigger)</f>
        <v>2.4781922097217288E-2</v>
      </c>
      <c r="D113" s="73">
        <f>_xll.qlIndexFixing(Indexes!D113,FixingDate,TRUE,InterestRatesTrigger)</f>
        <v>2.5800502796854301E-2</v>
      </c>
      <c r="E113" s="74">
        <f>_xll.qlIndexFixing(Indexes!E113,FixingDate,TRUE,InterestRatesTrigger)</f>
        <v>2.7131717176581381E-2</v>
      </c>
      <c r="F113" s="78">
        <f>_xll.qlIndexFixing(Indexes!F113,FixingDate,TRUE,InterestRatesTrigger)</f>
        <v>2.4728725646351486E-2</v>
      </c>
      <c r="G113" s="83">
        <f>_xll.qlOvernightIndexedSwapFairRate(Indexes!G113,InterestRatesTrigger)</f>
        <v>2.2250000000042264E-2</v>
      </c>
      <c r="I113" s="75">
        <f t="shared" si="14"/>
        <v>-8.266148455876126E-3</v>
      </c>
      <c r="J113" s="80">
        <f t="shared" si="13"/>
        <v>-7.4545807637808187E-3</v>
      </c>
      <c r="K113" s="80">
        <f t="shared" si="15"/>
        <v>-7.6969160296540759E-3</v>
      </c>
      <c r="L113" s="77">
        <f t="shared" si="16"/>
        <v>-7.7492479249099966E-3</v>
      </c>
      <c r="M113" s="80">
        <f t="shared" si="17"/>
        <v>-7.4363927967938184E-3</v>
      </c>
      <c r="N113" s="77">
        <f t="shared" si="18"/>
        <v>-7.6399999999577431E-3</v>
      </c>
      <c r="P113" s="78">
        <v>3.1936353484233015E-2</v>
      </c>
      <c r="Q113" s="72">
        <v>3.2236502860998106E-2</v>
      </c>
      <c r="R113" s="73">
        <v>3.3497418826508377E-2</v>
      </c>
      <c r="S113" s="74">
        <v>3.4880965101491378E-2</v>
      </c>
      <c r="T113" s="78">
        <v>3.2165118443145305E-2</v>
      </c>
      <c r="U113" s="83">
        <v>2.9890000000000007E-2</v>
      </c>
      <c r="V113" s="114"/>
      <c r="W113" s="109"/>
      <c r="X113" s="109"/>
      <c r="Y113" s="110"/>
    </row>
    <row r="114" spans="1:25" hidden="1" outlineLevel="1" x14ac:dyDescent="0.2">
      <c r="A114" s="71" t="str">
        <f>Indexes!A114</f>
        <v>36Y</v>
      </c>
      <c r="B114" s="72">
        <f>_xll.qlIndexFixing(Indexes!B114,FixingDate,TRUE,InterestRatesTrigger)</f>
        <v>2.3691346943254539E-2</v>
      </c>
      <c r="C114" s="72">
        <f>_xll.qlIndexFixing(Indexes!C114,FixingDate,TRUE,InterestRatesTrigger)</f>
        <v>2.4803015362428172E-2</v>
      </c>
      <c r="D114" s="73">
        <f>_xll.qlIndexFixing(Indexes!D114,FixingDate,TRUE,InterestRatesTrigger)</f>
        <v>2.5821751143427558E-2</v>
      </c>
      <c r="E114" s="74">
        <f>_xll.qlIndexFixing(Indexes!E114,FixingDate,TRUE,InterestRatesTrigger)</f>
        <v>2.7152761811354776E-2</v>
      </c>
      <c r="F114" s="78">
        <f>_xll.qlIndexFixing(Indexes!F114,FixingDate,TRUE,InterestRatesTrigger)</f>
        <v>2.4750092230177601E-2</v>
      </c>
      <c r="G114" s="83">
        <f>_xll.qlOvernightIndexedSwapFairRate(Indexes!G114,InterestRatesTrigger)</f>
        <v>2.2264889777234724E-2</v>
      </c>
      <c r="I114" s="75">
        <f t="shared" si="14"/>
        <v>-8.2523346385118823E-3</v>
      </c>
      <c r="J114" s="80">
        <f t="shared" si="13"/>
        <v>-7.4433618775653111E-3</v>
      </c>
      <c r="K114" s="80">
        <f t="shared" si="15"/>
        <v>-7.6865143163892258E-3</v>
      </c>
      <c r="L114" s="77">
        <f t="shared" si="16"/>
        <v>-7.7407639234244492E-3</v>
      </c>
      <c r="M114" s="80">
        <f t="shared" si="17"/>
        <v>-7.4325612078464318E-3</v>
      </c>
      <c r="N114" s="77">
        <f t="shared" si="18"/>
        <v>-7.6250864434573261E-3</v>
      </c>
      <c r="P114" s="78">
        <v>3.1943681581766421E-2</v>
      </c>
      <c r="Q114" s="72">
        <v>3.2246377239993483E-2</v>
      </c>
      <c r="R114" s="73">
        <v>3.3508265459816784E-2</v>
      </c>
      <c r="S114" s="74">
        <v>3.4893525734779225E-2</v>
      </c>
      <c r="T114" s="78">
        <v>3.2182653438024032E-2</v>
      </c>
      <c r="U114" s="83">
        <v>2.988997622069205E-2</v>
      </c>
      <c r="V114" s="114"/>
      <c r="W114" s="109"/>
      <c r="X114" s="109"/>
      <c r="Y114" s="110"/>
    </row>
    <row r="115" spans="1:25" hidden="1" outlineLevel="1" x14ac:dyDescent="0.2">
      <c r="A115" s="71" t="str">
        <f>Indexes!A115</f>
        <v>37Y</v>
      </c>
      <c r="B115" s="72">
        <f>_xll.qlIndexFixing(Indexes!B115,FixingDate,TRUE,InterestRatesTrigger)</f>
        <v>2.3707113911643912E-2</v>
      </c>
      <c r="C115" s="72">
        <f>_xll.qlIndexFixing(Indexes!C115,FixingDate,TRUE,InterestRatesTrigger)</f>
        <v>2.4818719833751664E-2</v>
      </c>
      <c r="D115" s="73">
        <f>_xll.qlIndexFixing(Indexes!D115,FixingDate,TRUE,InterestRatesTrigger)</f>
        <v>2.5837491497319377E-2</v>
      </c>
      <c r="E115" s="74">
        <f>_xll.qlIndexFixing(Indexes!E115,FixingDate,TRUE,InterestRatesTrigger)</f>
        <v>2.7168450343882398E-2</v>
      </c>
      <c r="F115" s="78">
        <f>_xll.qlIndexFixing(Indexes!F115,FixingDate,TRUE,InterestRatesTrigger)</f>
        <v>2.4770891238964778E-2</v>
      </c>
      <c r="G115" s="83">
        <f>_xll.qlOvernightIndexedSwapFairRate(Indexes!G115,InterestRatesTrigger)</f>
        <v>2.2276730420164436E-2</v>
      </c>
      <c r="I115" s="75">
        <f t="shared" si="14"/>
        <v>-8.2382887543170462E-3</v>
      </c>
      <c r="J115" s="80">
        <f t="shared" si="13"/>
        <v>-7.4319271688919712E-3</v>
      </c>
      <c r="K115" s="80">
        <f t="shared" si="15"/>
        <v>-7.6759875865654234E-3</v>
      </c>
      <c r="L115" s="77">
        <f t="shared" si="16"/>
        <v>-7.7314541120409516E-3</v>
      </c>
      <c r="M115" s="80">
        <f t="shared" si="17"/>
        <v>-7.4279298694505773E-3</v>
      </c>
      <c r="N115" s="77">
        <f t="shared" si="18"/>
        <v>-7.6132400692857649E-3</v>
      </c>
      <c r="P115" s="78">
        <v>3.1945402665960958E-2</v>
      </c>
      <c r="Q115" s="72">
        <v>3.2250647002643636E-2</v>
      </c>
      <c r="R115" s="73">
        <v>3.3513479083884801E-2</v>
      </c>
      <c r="S115" s="74">
        <v>3.489990445592335E-2</v>
      </c>
      <c r="T115" s="78">
        <v>3.2198821108415356E-2</v>
      </c>
      <c r="U115" s="83">
        <v>2.9889970489450201E-2</v>
      </c>
      <c r="V115" s="114"/>
      <c r="W115" s="109"/>
      <c r="X115" s="109"/>
      <c r="Y115" s="110"/>
    </row>
    <row r="116" spans="1:25" hidden="1" outlineLevel="1" x14ac:dyDescent="0.2">
      <c r="A116" s="71" t="str">
        <f>Indexes!A116</f>
        <v>38Y</v>
      </c>
      <c r="B116" s="72">
        <f>_xll.qlIndexFixing(Indexes!B116,FixingDate,TRUE,InterestRatesTrigger)</f>
        <v>2.3717121707541797E-2</v>
      </c>
      <c r="C116" s="72">
        <f>_xll.qlIndexFixing(Indexes!C116,FixingDate,TRUE,InterestRatesTrigger)</f>
        <v>2.4828660815435631E-2</v>
      </c>
      <c r="D116" s="73">
        <f>_xll.qlIndexFixing(Indexes!D116,FixingDate,TRUE,InterestRatesTrigger)</f>
        <v>2.5847393979813435E-2</v>
      </c>
      <c r="E116" s="74">
        <f>_xll.qlIndexFixing(Indexes!E116,FixingDate,TRUE,InterestRatesTrigger)</f>
        <v>2.717840154457778E-2</v>
      </c>
      <c r="F116" s="78">
        <f>_xll.qlIndexFixing(Indexes!F116,FixingDate,TRUE,InterestRatesTrigger)</f>
        <v>2.4791155324911524E-2</v>
      </c>
      <c r="G116" s="83">
        <f>_xll.qlOvernightIndexedSwapFairRate(Indexes!G116,InterestRatesTrigger)</f>
        <v>2.2284039419311792E-2</v>
      </c>
      <c r="I116" s="75">
        <f t="shared" si="14"/>
        <v>-8.2256429326702241E-3</v>
      </c>
      <c r="J116" s="80">
        <f t="shared" si="13"/>
        <v>-7.4217152005960491E-3</v>
      </c>
      <c r="K116" s="80">
        <f t="shared" si="15"/>
        <v>-7.6667522020749182E-3</v>
      </c>
      <c r="L116" s="77">
        <f t="shared" si="16"/>
        <v>-7.7229987758995096E-3</v>
      </c>
      <c r="M116" s="80">
        <f t="shared" si="17"/>
        <v>-7.422516802261872E-3</v>
      </c>
      <c r="N116" s="77">
        <f t="shared" si="18"/>
        <v>-7.6059256551713715E-3</v>
      </c>
      <c r="P116" s="78">
        <v>3.1942764640212021E-2</v>
      </c>
      <c r="Q116" s="72">
        <v>3.225037601603168E-2</v>
      </c>
      <c r="R116" s="73">
        <v>3.3514146181888353E-2</v>
      </c>
      <c r="S116" s="74">
        <v>3.490140032047729E-2</v>
      </c>
      <c r="T116" s="78">
        <v>3.2213672127173396E-2</v>
      </c>
      <c r="U116" s="83">
        <v>2.9889965074483164E-2</v>
      </c>
      <c r="V116" s="114"/>
      <c r="W116" s="109"/>
      <c r="X116" s="109"/>
      <c r="Y116" s="110"/>
    </row>
    <row r="117" spans="1:25" hidden="1" outlineLevel="1" x14ac:dyDescent="0.2">
      <c r="A117" s="71" t="str">
        <f>Indexes!A117</f>
        <v>39Y</v>
      </c>
      <c r="B117" s="72">
        <f>_xll.qlIndexFixing(Indexes!B117,FixingDate,TRUE,InterestRatesTrigger)</f>
        <v>2.3721008873551667E-2</v>
      </c>
      <c r="C117" s="72">
        <f>_xll.qlIndexFixing(Indexes!C117,FixingDate,TRUE,InterestRatesTrigger)</f>
        <v>2.4832483823993945E-2</v>
      </c>
      <c r="D117" s="73">
        <f>_xll.qlIndexFixing(Indexes!D117,FixingDate,TRUE,InterestRatesTrigger)</f>
        <v>2.5851142005067801E-2</v>
      </c>
      <c r="E117" s="74">
        <f>_xll.qlIndexFixing(Indexes!E117,FixingDate,TRUE,InterestRatesTrigger)</f>
        <v>2.7182247249655615E-2</v>
      </c>
      <c r="F117" s="78">
        <f>_xll.qlIndexFixing(Indexes!F117,FixingDate,TRUE,InterestRatesTrigger)</f>
        <v>2.4810781367553172E-2</v>
      </c>
      <c r="G117" s="83">
        <f>_xll.qlOvernightIndexedSwapFairRate(Indexes!G117,InterestRatesTrigger)</f>
        <v>2.2285495177121892E-2</v>
      </c>
      <c r="I117" s="75">
        <f t="shared" si="14"/>
        <v>-8.2158883119046351E-3</v>
      </c>
      <c r="J117" s="80">
        <f t="shared" si="13"/>
        <v>-7.4140628803620323E-3</v>
      </c>
      <c r="K117" s="80">
        <f t="shared" si="15"/>
        <v>-7.660131568325651E-3</v>
      </c>
      <c r="L117" s="77">
        <f t="shared" si="16"/>
        <v>-7.7169629833646405E-3</v>
      </c>
      <c r="M117" s="80">
        <f t="shared" si="17"/>
        <v>-7.4165877136188676E-3</v>
      </c>
      <c r="N117" s="77">
        <f t="shared" si="18"/>
        <v>-7.6044802004879113E-3</v>
      </c>
      <c r="P117" s="78">
        <v>3.1936897185456302E-2</v>
      </c>
      <c r="Q117" s="72">
        <v>3.2246546704355977E-2</v>
      </c>
      <c r="R117" s="73">
        <v>3.3511273573393452E-2</v>
      </c>
      <c r="S117" s="74">
        <v>3.4899210233020256E-2</v>
      </c>
      <c r="T117" s="78">
        <v>3.222736908117204E-2</v>
      </c>
      <c r="U117" s="83">
        <v>2.9889975377609804E-2</v>
      </c>
      <c r="V117" s="114"/>
      <c r="W117" s="109"/>
      <c r="X117" s="109"/>
      <c r="Y117" s="110"/>
    </row>
    <row r="118" spans="1:25" collapsed="1" x14ac:dyDescent="0.2">
      <c r="A118" s="71" t="str">
        <f>Indexes!A118</f>
        <v>40Y</v>
      </c>
      <c r="B118" s="72">
        <f>_xll.qlIndexFixing(Indexes!B118,FixingDate,TRUE,InterestRatesTrigger)</f>
        <v>2.3718577229913378E-2</v>
      </c>
      <c r="C118" s="72">
        <f>_xll.qlIndexFixing(Indexes!C118,FixingDate,TRUE,InterestRatesTrigger)</f>
        <v>2.4830000000010552E-2</v>
      </c>
      <c r="D118" s="73">
        <f>_xll.qlIndexFixing(Indexes!D118,FixingDate,TRUE,InterestRatesTrigger)</f>
        <v>2.5848584897475588E-2</v>
      </c>
      <c r="E118" s="74">
        <f>_xll.qlIndexFixing(Indexes!E118,FixingDate,TRUE,InterestRatesTrigger)</f>
        <v>2.717980476340974E-2</v>
      </c>
      <c r="F118" s="78">
        <f>_xll.qlIndexFixing(Indexes!F118,FixingDate,TRUE,InterestRatesTrigger)</f>
        <v>2.4829999999942315E-2</v>
      </c>
      <c r="G118" s="83">
        <f>_xll.qlOvernightIndexedSwapFairRate(Indexes!G118,InterestRatesTrigger)</f>
        <v>2.2280000000033572E-2</v>
      </c>
      <c r="I118" s="75">
        <f t="shared" si="14"/>
        <v>-8.2101978947310417E-3</v>
      </c>
      <c r="J118" s="80">
        <f t="shared" ref="J118:J138" si="19">C118-Q118</f>
        <v>-7.4099999999790722E-3</v>
      </c>
      <c r="K118" s="80">
        <f t="shared" si="15"/>
        <v>-7.6571315848552868E-3</v>
      </c>
      <c r="L118" s="77">
        <f t="shared" si="16"/>
        <v>-7.7145451888791447E-3</v>
      </c>
      <c r="M118" s="80">
        <f t="shared" si="17"/>
        <v>-7.4100000000581201E-3</v>
      </c>
      <c r="N118" s="77">
        <f t="shared" si="18"/>
        <v>-7.6099999999664839E-3</v>
      </c>
      <c r="P118" s="78">
        <v>3.1928775124644419E-2</v>
      </c>
      <c r="Q118" s="72">
        <v>3.2239999999989624E-2</v>
      </c>
      <c r="R118" s="73">
        <v>3.3505716482330875E-2</v>
      </c>
      <c r="S118" s="74">
        <v>3.4894349952288885E-2</v>
      </c>
      <c r="T118" s="78">
        <v>3.2240000000000435E-2</v>
      </c>
      <c r="U118" s="83">
        <v>2.9890000000000055E-2</v>
      </c>
      <c r="V118" s="114"/>
      <c r="W118" s="109"/>
      <c r="X118" s="109"/>
      <c r="Y118" s="110"/>
    </row>
    <row r="119" spans="1:25" hidden="1" outlineLevel="1" x14ac:dyDescent="0.2">
      <c r="A119" s="71" t="str">
        <f>Indexes!A119</f>
        <v>41Y</v>
      </c>
      <c r="B119" s="72">
        <f>_xll.qlIndexFixing(Indexes!B119,FixingDate,TRUE,InterestRatesTrigger)</f>
        <v>2.3709867289415255E-2</v>
      </c>
      <c r="C119" s="72">
        <f>_xll.qlIndexFixing(Indexes!C119,FixingDate,TRUE,InterestRatesTrigger)</f>
        <v>2.4821251275636891E-2</v>
      </c>
      <c r="D119" s="73">
        <f>_xll.qlIndexFixing(Indexes!D119,FixingDate,TRUE,InterestRatesTrigger)</f>
        <v>2.583978438477923E-2</v>
      </c>
      <c r="E119" s="74">
        <f>_xll.qlIndexFixing(Indexes!E119,FixingDate,TRUE,InterestRatesTrigger)</f>
        <v>2.7171089938349824E-2</v>
      </c>
      <c r="F119" s="78">
        <f>_xll.qlIndexFixing(Indexes!F119,FixingDate,TRUE,InterestRatesTrigger)</f>
        <v>2.4809161491071617E-2</v>
      </c>
      <c r="G119" s="83">
        <f>_xll.qlOvernightIndexedSwapFairRate(Indexes!G119,InterestRatesTrigger)</f>
        <v>2.2267239838084894E-2</v>
      </c>
      <c r="I119" s="75">
        <f t="shared" si="14"/>
        <v>-8.2093667007337688E-3</v>
      </c>
      <c r="J119" s="80">
        <f t="shared" si="19"/>
        <v>-7.4102254351464739E-3</v>
      </c>
      <c r="K119" s="80">
        <f t="shared" si="15"/>
        <v>-7.6584270602877667E-3</v>
      </c>
      <c r="L119" s="77">
        <f t="shared" si="16"/>
        <v>-7.7165652639731436E-3</v>
      </c>
      <c r="M119" s="80">
        <f t="shared" si="17"/>
        <v>-7.4216856241746051E-3</v>
      </c>
      <c r="N119" s="77">
        <f t="shared" si="18"/>
        <v>-7.6095335162892699E-3</v>
      </c>
      <c r="P119" s="78">
        <v>3.1919233990149024E-2</v>
      </c>
      <c r="Q119" s="72">
        <v>3.2231476710783365E-2</v>
      </c>
      <c r="R119" s="73">
        <v>3.3498211445066997E-2</v>
      </c>
      <c r="S119" s="74">
        <v>3.4887655202322967E-2</v>
      </c>
      <c r="T119" s="78">
        <v>3.2230847115246222E-2</v>
      </c>
      <c r="U119" s="83">
        <v>2.9876773354374164E-2</v>
      </c>
      <c r="V119" s="114"/>
      <c r="W119" s="109"/>
      <c r="X119" s="109"/>
      <c r="Y119" s="110"/>
    </row>
    <row r="120" spans="1:25" hidden="1" outlineLevel="1" x14ac:dyDescent="0.2">
      <c r="A120" s="71" t="str">
        <f>Indexes!A120</f>
        <v>42Y</v>
      </c>
      <c r="B120" s="72">
        <f>_xll.qlIndexFixing(Indexes!B120,FixingDate,TRUE,InterestRatesTrigger)</f>
        <v>2.3695825499277439E-2</v>
      </c>
      <c r="C120" s="72">
        <f>_xll.qlIndexFixing(Indexes!C120,FixingDate,TRUE,InterestRatesTrigger)</f>
        <v>2.4807184205838478E-2</v>
      </c>
      <c r="D120" s="73">
        <f>_xll.qlIndexFixing(Indexes!D120,FixingDate,TRUE,InterestRatesTrigger)</f>
        <v>2.5825689017608292E-2</v>
      </c>
      <c r="E120" s="74">
        <f>_xll.qlIndexFixing(Indexes!E120,FixingDate,TRUE,InterestRatesTrigger)</f>
        <v>2.7157054948716033E-2</v>
      </c>
      <c r="F120" s="78">
        <f>_xll.qlIndexFixing(Indexes!F120,FixingDate,TRUE,InterestRatesTrigger)</f>
        <v>2.4787931010678627E-2</v>
      </c>
      <c r="G120" s="83">
        <f>_xll.qlOvernightIndexedSwapFairRate(Indexes!G120,InterestRatesTrigger)</f>
        <v>2.2248877091461287E-2</v>
      </c>
      <c r="I120" s="75">
        <f t="shared" si="14"/>
        <v>-8.2128220990155924E-3</v>
      </c>
      <c r="J120" s="80">
        <f t="shared" si="19"/>
        <v>-7.414234506747313E-3</v>
      </c>
      <c r="K120" s="80">
        <f t="shared" si="15"/>
        <v>-7.6635261172962425E-3</v>
      </c>
      <c r="L120" s="77">
        <f t="shared" si="16"/>
        <v>-7.722528599618788E-3</v>
      </c>
      <c r="M120" s="80">
        <f t="shared" si="17"/>
        <v>-7.4329441312660123E-3</v>
      </c>
      <c r="N120" s="77">
        <f t="shared" si="18"/>
        <v>-7.6153316009906803E-3</v>
      </c>
      <c r="P120" s="78">
        <v>3.1908647598293031E-2</v>
      </c>
      <c r="Q120" s="72">
        <v>3.2221418712585791E-2</v>
      </c>
      <c r="R120" s="73">
        <v>3.3489215134904535E-2</v>
      </c>
      <c r="S120" s="74">
        <v>3.4879583548334821E-2</v>
      </c>
      <c r="T120" s="78">
        <v>3.222087514194464E-2</v>
      </c>
      <c r="U120" s="83">
        <v>2.9864208692451967E-2</v>
      </c>
      <c r="V120" s="114"/>
      <c r="W120" s="109"/>
      <c r="X120" s="109"/>
      <c r="Y120" s="110"/>
    </row>
    <row r="121" spans="1:25" hidden="1" outlineLevel="1" x14ac:dyDescent="0.2">
      <c r="A121" s="71" t="str">
        <f>Indexes!A121</f>
        <v>43Y</v>
      </c>
      <c r="B121" s="72">
        <f>_xll.qlIndexFixing(Indexes!B121,FixingDate,TRUE,InterestRatesTrigger)</f>
        <v>2.3677522788174084E-2</v>
      </c>
      <c r="C121" s="72">
        <f>_xll.qlIndexFixing(Indexes!C121,FixingDate,TRUE,InterestRatesTrigger)</f>
        <v>2.478886556122482E-2</v>
      </c>
      <c r="D121" s="73">
        <f>_xll.qlIndexFixing(Indexes!D121,FixingDate,TRUE,InterestRatesTrigger)</f>
        <v>2.58073577882156E-2</v>
      </c>
      <c r="E121" s="74">
        <f>_xll.qlIndexFixing(Indexes!E121,FixingDate,TRUE,InterestRatesTrigger)</f>
        <v>2.7138756420889861E-2</v>
      </c>
      <c r="F121" s="78">
        <f>_xll.qlIndexFixing(Indexes!F121,FixingDate,TRUE,InterestRatesTrigger)</f>
        <v>2.4766398129599951E-2</v>
      </c>
      <c r="G121" s="83">
        <f>_xll.qlOvernightIndexedSwapFairRate(Indexes!G121,InterestRatesTrigger)</f>
        <v>2.2227017239334922E-2</v>
      </c>
      <c r="I121" s="75">
        <f t="shared" si="14"/>
        <v>-8.2197239531842138E-3</v>
      </c>
      <c r="J121" s="80">
        <f t="shared" si="19"/>
        <v>-7.4212693523411956E-3</v>
      </c>
      <c r="K121" s="80">
        <f t="shared" si="15"/>
        <v>-7.6716862797993959E-3</v>
      </c>
      <c r="L121" s="77">
        <f t="shared" si="16"/>
        <v>-7.7316710275340435E-3</v>
      </c>
      <c r="M121" s="80">
        <f t="shared" si="17"/>
        <v>-7.4437374267277562E-3</v>
      </c>
      <c r="N121" s="77">
        <f t="shared" si="18"/>
        <v>-7.6252063021717553E-3</v>
      </c>
      <c r="P121" s="78">
        <v>3.1897246741358298E-2</v>
      </c>
      <c r="Q121" s="72">
        <v>3.2210134913566016E-2</v>
      </c>
      <c r="R121" s="73">
        <v>3.3479044068014996E-2</v>
      </c>
      <c r="S121" s="74">
        <v>3.4870427448423905E-2</v>
      </c>
      <c r="T121" s="78">
        <v>3.2210135556327707E-2</v>
      </c>
      <c r="U121" s="83">
        <v>2.9852223541506677E-2</v>
      </c>
      <c r="V121" s="114"/>
      <c r="W121" s="109"/>
      <c r="X121" s="109"/>
      <c r="Y121" s="110"/>
    </row>
    <row r="122" spans="1:25" hidden="1" outlineLevel="1" x14ac:dyDescent="0.2">
      <c r="A122" s="71" t="str">
        <f>Indexes!A122</f>
        <v>44Y</v>
      </c>
      <c r="B122" s="72">
        <f>_xll.qlIndexFixing(Indexes!B122,FixingDate,TRUE,InterestRatesTrigger)</f>
        <v>2.365591227815662E-2</v>
      </c>
      <c r="C122" s="72">
        <f>_xll.qlIndexFixing(Indexes!C122,FixingDate,TRUE,InterestRatesTrigger)</f>
        <v>2.4767245272947016E-2</v>
      </c>
      <c r="D122" s="73">
        <f>_xll.qlIndexFixing(Indexes!D122,FixingDate,TRUE,InterestRatesTrigger)</f>
        <v>2.5785734645452654E-2</v>
      </c>
      <c r="E122" s="74">
        <f>_xll.qlIndexFixing(Indexes!E122,FixingDate,TRUE,InterestRatesTrigger)</f>
        <v>2.7117138908151268E-2</v>
      </c>
      <c r="F122" s="78">
        <f>_xll.qlIndexFixing(Indexes!F122,FixingDate,TRUE,InterestRatesTrigger)</f>
        <v>2.4744602530900758E-2</v>
      </c>
      <c r="G122" s="83">
        <f>_xll.qlOvernightIndexedSwapFairRate(Indexes!G122,InterestRatesTrigger)</f>
        <v>2.2203508139201938E-2</v>
      </c>
      <c r="I122" s="75">
        <f t="shared" si="14"/>
        <v>-8.2294068826023296E-3</v>
      </c>
      <c r="J122" s="80">
        <f t="shared" si="19"/>
        <v>-7.4307347120085403E-3</v>
      </c>
      <c r="K122" s="80">
        <f t="shared" si="15"/>
        <v>-7.682306641253446E-3</v>
      </c>
      <c r="L122" s="77">
        <f t="shared" si="16"/>
        <v>-7.7433524507256185E-3</v>
      </c>
      <c r="M122" s="80">
        <f t="shared" si="17"/>
        <v>-7.4541457958129317E-3</v>
      </c>
      <c r="N122" s="77">
        <f t="shared" si="18"/>
        <v>-7.6373317567006611E-3</v>
      </c>
      <c r="P122" s="78">
        <v>3.188531916075895E-2</v>
      </c>
      <c r="Q122" s="72">
        <v>3.2197979984955556E-2</v>
      </c>
      <c r="R122" s="73">
        <v>3.34680412867061E-2</v>
      </c>
      <c r="S122" s="74">
        <v>3.4860491358876887E-2</v>
      </c>
      <c r="T122" s="78">
        <v>3.219874832671369E-2</v>
      </c>
      <c r="U122" s="83">
        <v>2.98408398959026E-2</v>
      </c>
      <c r="V122" s="114"/>
      <c r="W122" s="109"/>
      <c r="X122" s="109"/>
      <c r="Y122" s="110"/>
    </row>
    <row r="123" spans="1:25" hidden="1" outlineLevel="1" x14ac:dyDescent="0.2">
      <c r="A123" s="71" t="str">
        <f>Indexes!A123</f>
        <v>45Y</v>
      </c>
      <c r="B123" s="72">
        <f>_xll.qlIndexFixing(Indexes!B123,FixingDate,TRUE,InterestRatesTrigger)</f>
        <v>2.3631849462392249E-2</v>
      </c>
      <c r="C123" s="72">
        <f>_xll.qlIndexFixing(Indexes!C123,FixingDate,TRUE,InterestRatesTrigger)</f>
        <v>2.4743176140979071E-2</v>
      </c>
      <c r="D123" s="73">
        <f>_xll.qlIndexFixing(Indexes!D123,FixingDate,TRUE,InterestRatesTrigger)</f>
        <v>2.5761667151121465E-2</v>
      </c>
      <c r="E123" s="74">
        <f>_xll.qlIndexFixing(Indexes!E123,FixingDate,TRUE,InterestRatesTrigger)</f>
        <v>2.7093050717639199E-2</v>
      </c>
      <c r="F123" s="78">
        <f>_xll.qlIndexFixing(Indexes!F123,FixingDate,TRUE,InterestRatesTrigger)</f>
        <v>2.4722580148417543E-2</v>
      </c>
      <c r="G123" s="83">
        <f>_xll.qlOvernightIndexedSwapFairRate(Indexes!G123,InterestRatesTrigger)</f>
        <v>2.2179999999998878E-2</v>
      </c>
      <c r="I123" s="75">
        <f t="shared" si="14"/>
        <v>-8.2412105464138748E-3</v>
      </c>
      <c r="J123" s="80">
        <f t="shared" si="19"/>
        <v>-7.4420363389250919E-3</v>
      </c>
      <c r="K123" s="80">
        <f t="shared" si="15"/>
        <v>-7.694800534142239E-3</v>
      </c>
      <c r="L123" s="77">
        <f t="shared" si="16"/>
        <v>-7.756963463254482E-3</v>
      </c>
      <c r="M123" s="80">
        <f t="shared" si="17"/>
        <v>-7.4641888866619419E-3</v>
      </c>
      <c r="N123" s="77">
        <f t="shared" si="18"/>
        <v>-7.6500000000010969E-3</v>
      </c>
      <c r="P123" s="78">
        <v>3.1873060008806124E-2</v>
      </c>
      <c r="Q123" s="72">
        <v>3.2185212479904163E-2</v>
      </c>
      <c r="R123" s="73">
        <v>3.3456467685263704E-2</v>
      </c>
      <c r="S123" s="74">
        <v>3.4850014180893681E-2</v>
      </c>
      <c r="T123" s="78">
        <v>3.2186769035079485E-2</v>
      </c>
      <c r="U123" s="83">
        <v>2.9829999999999975E-2</v>
      </c>
      <c r="V123" s="114"/>
      <c r="W123" s="109"/>
      <c r="X123" s="109"/>
      <c r="Y123" s="110"/>
    </row>
    <row r="124" spans="1:25" hidden="1" outlineLevel="1" x14ac:dyDescent="0.2">
      <c r="A124" s="71" t="str">
        <f>Indexes!A124</f>
        <v>46Y</v>
      </c>
      <c r="B124" s="72">
        <f>_xll.qlIndexFixing(Indexes!B124,FixingDate,TRUE,InterestRatesTrigger)</f>
        <v>2.3605972396771827E-2</v>
      </c>
      <c r="C124" s="72">
        <f>_xll.qlIndexFixing(Indexes!C124,FixingDate,TRUE,InterestRatesTrigger)</f>
        <v>2.471729529301632E-2</v>
      </c>
      <c r="D124" s="73">
        <f>_xll.qlIndexFixing(Indexes!D124,FixingDate,TRUE,InterestRatesTrigger)</f>
        <v>2.5735790265044561E-2</v>
      </c>
      <c r="E124" s="74">
        <f>_xll.qlIndexFixing(Indexes!E124,FixingDate,TRUE,InterestRatesTrigger)</f>
        <v>2.7067133479874272E-2</v>
      </c>
      <c r="F124" s="78">
        <f>_xll.qlIndexFixing(Indexes!F124,FixingDate,TRUE,InterestRatesTrigger)</f>
        <v>2.4700259213265467E-2</v>
      </c>
      <c r="G124" s="83">
        <f>_xll.qlOvernightIndexedSwapFairRate(Indexes!G124,InterestRatesTrigger)</f>
        <v>2.2157607468436553E-2</v>
      </c>
      <c r="I124" s="75">
        <f t="shared" si="14"/>
        <v>-8.254640223128544E-3</v>
      </c>
      <c r="J124" s="80">
        <f t="shared" si="19"/>
        <v>-7.4547344509172872E-3</v>
      </c>
      <c r="K124" s="80">
        <f t="shared" si="15"/>
        <v>-7.7087337716571329E-3</v>
      </c>
      <c r="L124" s="77">
        <f t="shared" si="16"/>
        <v>-7.772047614321459E-3</v>
      </c>
      <c r="M124" s="80">
        <f t="shared" si="17"/>
        <v>-7.4739564570892349E-3</v>
      </c>
      <c r="N124" s="77">
        <f t="shared" si="18"/>
        <v>-7.6526287737336551E-3</v>
      </c>
      <c r="P124" s="78">
        <v>3.1860612619900371E-2</v>
      </c>
      <c r="Q124" s="72">
        <v>3.2172029743933607E-2</v>
      </c>
      <c r="R124" s="73">
        <v>3.3444524036701694E-2</v>
      </c>
      <c r="S124" s="74">
        <v>3.4839181094195731E-2</v>
      </c>
      <c r="T124" s="78">
        <v>3.2174215670354701E-2</v>
      </c>
      <c r="U124" s="83">
        <v>2.9810236242170208E-2</v>
      </c>
      <c r="V124" s="114"/>
      <c r="W124" s="109"/>
      <c r="X124" s="109"/>
      <c r="Y124" s="110"/>
    </row>
    <row r="125" spans="1:25" hidden="1" outlineLevel="1" x14ac:dyDescent="0.2">
      <c r="A125" s="71" t="str">
        <f>Indexes!A125</f>
        <v>47Y</v>
      </c>
      <c r="B125" s="72">
        <f>_xll.qlIndexFixing(Indexes!B125,FixingDate,TRUE,InterestRatesTrigger)</f>
        <v>2.3579277932262267E-2</v>
      </c>
      <c r="C125" s="72">
        <f>_xll.qlIndexFixing(Indexes!C125,FixingDate,TRUE,InterestRatesTrigger)</f>
        <v>2.4690596314333412E-2</v>
      </c>
      <c r="D125" s="73">
        <f>_xll.qlIndexFixing(Indexes!D125,FixingDate,TRUE,InterestRatesTrigger)</f>
        <v>2.5709092805131447E-2</v>
      </c>
      <c r="E125" s="74">
        <f>_xll.qlIndexFixing(Indexes!E125,FixingDate,TRUE,InterestRatesTrigger)</f>
        <v>2.7040377030283325E-2</v>
      </c>
      <c r="F125" s="78">
        <f>_xll.qlIndexFixing(Indexes!F125,FixingDate,TRUE,InterestRatesTrigger)</f>
        <v>2.4677929987857471E-2</v>
      </c>
      <c r="G125" s="83">
        <f>_xll.qlOvernightIndexedSwapFairRate(Indexes!G125,InterestRatesTrigger)</f>
        <v>2.2136681478498607E-2</v>
      </c>
      <c r="I125" s="75">
        <f t="shared" si="14"/>
        <v>-8.268975343626344E-3</v>
      </c>
      <c r="J125" s="80">
        <f t="shared" si="19"/>
        <v>-7.4681813542850882E-3</v>
      </c>
      <c r="K125" s="80">
        <f t="shared" si="15"/>
        <v>-7.7234317568694137E-3</v>
      </c>
      <c r="L125" s="77">
        <f t="shared" si="16"/>
        <v>-7.7878904994766844E-3</v>
      </c>
      <c r="M125" s="80">
        <f t="shared" si="17"/>
        <v>-7.4833291775641547E-3</v>
      </c>
      <c r="N125" s="77">
        <f t="shared" si="18"/>
        <v>-7.6548132814909069E-3</v>
      </c>
      <c r="P125" s="78">
        <v>3.1848253275888611E-2</v>
      </c>
      <c r="Q125" s="72">
        <v>3.21587776686185E-2</v>
      </c>
      <c r="R125" s="73">
        <v>3.3432524562000861E-2</v>
      </c>
      <c r="S125" s="74">
        <v>3.482826752976001E-2</v>
      </c>
      <c r="T125" s="78">
        <v>3.2161259165421625E-2</v>
      </c>
      <c r="U125" s="83">
        <v>2.9791494759989514E-2</v>
      </c>
      <c r="V125" s="114"/>
      <c r="W125" s="109"/>
      <c r="X125" s="109"/>
      <c r="Y125" s="110"/>
    </row>
    <row r="126" spans="1:25" hidden="1" outlineLevel="1" x14ac:dyDescent="0.2">
      <c r="A126" s="71" t="str">
        <f>Indexes!A126</f>
        <v>48Y</v>
      </c>
      <c r="B126" s="72">
        <f>_xll.qlIndexFixing(Indexes!B126,FixingDate,TRUE,InterestRatesTrigger)</f>
        <v>2.3552122413402585E-2</v>
      </c>
      <c r="C126" s="72">
        <f>_xll.qlIndexFixing(Indexes!C126,FixingDate,TRUE,InterestRatesTrigger)</f>
        <v>2.4663437503993135E-2</v>
      </c>
      <c r="D126" s="73">
        <f>_xll.qlIndexFixing(Indexes!D126,FixingDate,TRUE,InterestRatesTrigger)</f>
        <v>2.5681935802252077E-2</v>
      </c>
      <c r="E126" s="74">
        <f>_xll.qlIndexFixing(Indexes!E126,FixingDate,TRUE,InterestRatesTrigger)</f>
        <v>2.7013156993202961E-2</v>
      </c>
      <c r="F126" s="78">
        <f>_xll.qlIndexFixing(Indexes!F126,FixingDate,TRUE,InterestRatesTrigger)</f>
        <v>2.4655410635721731E-2</v>
      </c>
      <c r="G126" s="83">
        <f>_xll.qlOvernightIndexedSwapFairRate(Indexes!G126,InterestRatesTrigger)</f>
        <v>2.211684918506596E-2</v>
      </c>
      <c r="I126" s="75">
        <f t="shared" si="14"/>
        <v>-8.2839173524148838E-3</v>
      </c>
      <c r="J126" s="80">
        <f t="shared" si="19"/>
        <v>-7.4821228623048741E-3</v>
      </c>
      <c r="K126" s="80">
        <f t="shared" si="15"/>
        <v>-7.7386405590079803E-3</v>
      </c>
      <c r="L126" s="77">
        <f t="shared" si="16"/>
        <v>-7.8042195272038442E-3</v>
      </c>
      <c r="M126" s="80">
        <f t="shared" si="17"/>
        <v>-7.4924508179109554E-3</v>
      </c>
      <c r="N126" s="77">
        <f t="shared" si="18"/>
        <v>-7.6567032343540821E-3</v>
      </c>
      <c r="P126" s="78">
        <v>3.1836039765817468E-2</v>
      </c>
      <c r="Q126" s="72">
        <v>3.2145560366298009E-2</v>
      </c>
      <c r="R126" s="73">
        <v>3.3420576361260057E-2</v>
      </c>
      <c r="S126" s="74">
        <v>3.4817376520406805E-2</v>
      </c>
      <c r="T126" s="78">
        <v>3.2147861453632687E-2</v>
      </c>
      <c r="U126" s="83">
        <v>2.9773552419420042E-2</v>
      </c>
      <c r="V126" s="114"/>
      <c r="W126" s="109"/>
      <c r="X126" s="109"/>
      <c r="Y126" s="110"/>
    </row>
    <row r="127" spans="1:25" hidden="1" outlineLevel="1" x14ac:dyDescent="0.2">
      <c r="A127" s="71" t="str">
        <f>Indexes!A127</f>
        <v>49Y</v>
      </c>
      <c r="B127" s="72">
        <f>_xll.qlIndexFixing(Indexes!B127,FixingDate,TRUE,InterestRatesTrigger)</f>
        <v>2.3525117123897658E-2</v>
      </c>
      <c r="C127" s="72">
        <f>_xll.qlIndexFixing(Indexes!C127,FixingDate,TRUE,InterestRatesTrigger)</f>
        <v>2.46364294399385E-2</v>
      </c>
      <c r="D127" s="73">
        <f>_xll.qlIndexFixing(Indexes!D127,FixingDate,TRUE,InterestRatesTrigger)</f>
        <v>2.565492864794406E-2</v>
      </c>
      <c r="E127" s="74">
        <f>_xll.qlIndexFixing(Indexes!E127,FixingDate,TRUE,InterestRatesTrigger)</f>
        <v>2.6986088566857178E-2</v>
      </c>
      <c r="F127" s="78">
        <f>_xll.qlIndexFixing(Indexes!F127,FixingDate,TRUE,InterestRatesTrigger)</f>
        <v>2.4632778119289617E-2</v>
      </c>
      <c r="G127" s="83">
        <f>_xll.qlOvernightIndexedSwapFairRate(Indexes!G127,InterestRatesTrigger)</f>
        <v>2.2098014098860114E-2</v>
      </c>
      <c r="I127" s="75">
        <f t="shared" si="14"/>
        <v>-8.2990066197770572E-3</v>
      </c>
      <c r="J127" s="80">
        <f t="shared" si="19"/>
        <v>-7.496151944617311E-3</v>
      </c>
      <c r="K127" s="80">
        <f t="shared" si="15"/>
        <v>-7.7539372730442424E-3</v>
      </c>
      <c r="L127" s="77">
        <f t="shared" si="16"/>
        <v>-7.8205857021597172E-3</v>
      </c>
      <c r="M127" s="80">
        <f t="shared" si="17"/>
        <v>-7.5013156872060262E-3</v>
      </c>
      <c r="N127" s="77">
        <f t="shared" si="18"/>
        <v>-7.6583884630478175E-3</v>
      </c>
      <c r="P127" s="78">
        <v>3.1824123743674715E-2</v>
      </c>
      <c r="Q127" s="72">
        <v>3.2132581384555811E-2</v>
      </c>
      <c r="R127" s="73">
        <v>3.3408865920988302E-2</v>
      </c>
      <c r="S127" s="74">
        <v>3.4806674269016895E-2</v>
      </c>
      <c r="T127" s="78">
        <v>3.2134093806495644E-2</v>
      </c>
      <c r="U127" s="83">
        <v>2.9756402561907931E-2</v>
      </c>
      <c r="V127" s="114"/>
      <c r="W127" s="109"/>
      <c r="X127" s="109"/>
      <c r="Y127" s="110"/>
    </row>
    <row r="128" spans="1:25" collapsed="1" x14ac:dyDescent="0.2">
      <c r="A128" s="71" t="str">
        <f>Indexes!A128</f>
        <v>50Y</v>
      </c>
      <c r="B128" s="72">
        <f>_xll.qlIndexFixing(Indexes!B128,FixingDate,TRUE,InterestRatesTrigger)</f>
        <v>2.3498689638819237E-2</v>
      </c>
      <c r="C128" s="72">
        <f>_xll.qlIndexFixing(Indexes!C128,FixingDate,TRUE,InterestRatesTrigger)</f>
        <v>2.4609999999999289E-2</v>
      </c>
      <c r="D128" s="73">
        <f>_xll.qlIndexFixing(Indexes!D128,FixingDate,TRUE,InterestRatesTrigger)</f>
        <v>2.5628499455487237E-2</v>
      </c>
      <c r="E128" s="74">
        <f>_xll.qlIndexFixing(Indexes!E128,FixingDate,TRUE,InterestRatesTrigger)</f>
        <v>2.6959607654713075E-2</v>
      </c>
      <c r="F128" s="78">
        <f>_xll.qlIndexFixing(Indexes!F128,FixingDate,TRUE,InterestRatesTrigger)</f>
        <v>2.4609999999901152E-2</v>
      </c>
      <c r="G128" s="83">
        <f>_xll.qlOvernightIndexedSwapFairRate(Indexes!G128,InterestRatesTrigger)</f>
        <v>2.2080000000008027E-2</v>
      </c>
      <c r="I128" s="75">
        <f t="shared" si="14"/>
        <v>-8.3139293146976961E-3</v>
      </c>
      <c r="J128" s="80">
        <f t="shared" si="19"/>
        <v>-7.5100000000007834E-3</v>
      </c>
      <c r="K128" s="80">
        <f t="shared" si="15"/>
        <v>-7.7690396474204212E-3</v>
      </c>
      <c r="L128" s="77">
        <f t="shared" si="16"/>
        <v>-7.836683967468016E-3</v>
      </c>
      <c r="M128" s="80">
        <f t="shared" si="17"/>
        <v>-7.5099999999942955E-3</v>
      </c>
      <c r="N128" s="77">
        <f t="shared" si="18"/>
        <v>-7.6599999999919718E-3</v>
      </c>
      <c r="P128" s="78">
        <v>3.1812618953516933E-2</v>
      </c>
      <c r="Q128" s="72">
        <v>3.2120000000000072E-2</v>
      </c>
      <c r="R128" s="73">
        <v>3.3397539102907658E-2</v>
      </c>
      <c r="S128" s="74">
        <v>3.4796291622181091E-2</v>
      </c>
      <c r="T128" s="78">
        <v>3.2119999999895447E-2</v>
      </c>
      <c r="U128" s="83">
        <v>2.9739999999999999E-2</v>
      </c>
      <c r="V128" s="114"/>
      <c r="W128" s="109"/>
      <c r="X128" s="109"/>
      <c r="Y128" s="110"/>
    </row>
    <row r="129" spans="1:25" hidden="1" outlineLevel="1" x14ac:dyDescent="0.2">
      <c r="A129" s="71" t="str">
        <f>Indexes!A129</f>
        <v>51Y</v>
      </c>
      <c r="B129" s="72">
        <f>_xll.qlIndexFixing(Indexes!B129,FixingDate,TRUE,InterestRatesTrigger)</f>
        <v>2.3473211858299706E-2</v>
      </c>
      <c r="C129" s="72">
        <f>_xll.qlIndexFixing(Indexes!C129,FixingDate,TRUE,InterestRatesTrigger)</f>
        <v>2.4584520858951645E-2</v>
      </c>
      <c r="D129" s="73">
        <f>_xll.qlIndexFixing(Indexes!D129,FixingDate,TRUE,InterestRatesTrigger)</f>
        <v>2.5603019492740051E-2</v>
      </c>
      <c r="E129" s="74">
        <f>_xll.qlIndexFixing(Indexes!E129,FixingDate,TRUE,InterestRatesTrigger)</f>
        <v>2.6934089721388159E-2</v>
      </c>
      <c r="F129" s="78">
        <f>_xll.qlIndexFixing(Indexes!F129,FixingDate,TRUE,InterestRatesTrigger)</f>
        <v>2.4587606735973457E-2</v>
      </c>
      <c r="G129" s="83">
        <f>_xll.qlOvernightIndexedSwapFairRate(Indexes!G129,InterestRatesTrigger)</f>
        <v>2.2062662039499571E-2</v>
      </c>
      <c r="I129" s="75">
        <f t="shared" si="14"/>
        <v>-8.3283345444819766E-3</v>
      </c>
      <c r="J129" s="80">
        <f t="shared" si="19"/>
        <v>-7.523342722935325E-3</v>
      </c>
      <c r="K129" s="80">
        <f t="shared" si="15"/>
        <v>-7.7836241040195008E-3</v>
      </c>
      <c r="L129" s="77">
        <f t="shared" si="16"/>
        <v>-7.8521849700583929E-3</v>
      </c>
      <c r="M129" s="80">
        <f t="shared" si="17"/>
        <v>-7.5183859436564991E-3</v>
      </c>
      <c r="N129" s="77">
        <f t="shared" si="18"/>
        <v>-7.6615418123668448E-3</v>
      </c>
      <c r="P129" s="78">
        <v>3.1801546402781683E-2</v>
      </c>
      <c r="Q129" s="72">
        <v>3.210786358188697E-2</v>
      </c>
      <c r="R129" s="73">
        <v>3.3386643596759552E-2</v>
      </c>
      <c r="S129" s="74">
        <v>3.4786274691446552E-2</v>
      </c>
      <c r="T129" s="78">
        <v>3.2105992679629956E-2</v>
      </c>
      <c r="U129" s="83">
        <v>2.9724203851866415E-2</v>
      </c>
      <c r="V129" s="114"/>
      <c r="W129" s="109"/>
      <c r="X129" s="109"/>
      <c r="Y129" s="110"/>
    </row>
    <row r="130" spans="1:25" hidden="1" outlineLevel="1" x14ac:dyDescent="0.2">
      <c r="A130" s="71" t="str">
        <f>Indexes!A130</f>
        <v>52Y</v>
      </c>
      <c r="B130" s="72">
        <f>_xll.qlIndexFixing(Indexes!B130,FixingDate,TRUE,InterestRatesTrigger)</f>
        <v>2.3448947090410361E-2</v>
      </c>
      <c r="C130" s="72">
        <f>_xll.qlIndexFixing(Indexes!C130,FixingDate,TRUE,InterestRatesTrigger)</f>
        <v>2.4560253500277501E-2</v>
      </c>
      <c r="D130" s="73">
        <f>_xll.qlIndexFixing(Indexes!D130,FixingDate,TRUE,InterestRatesTrigger)</f>
        <v>2.5578747889666038E-2</v>
      </c>
      <c r="E130" s="74">
        <f>_xll.qlIndexFixing(Indexes!E130,FixingDate,TRUE,InterestRatesTrigger)</f>
        <v>2.6909787708413166E-2</v>
      </c>
      <c r="F130" s="78">
        <f>_xll.qlIndexFixing(Indexes!F130,FixingDate,TRUE,InterestRatesTrigger)</f>
        <v>2.4566281577634162E-2</v>
      </c>
      <c r="G130" s="83">
        <f>_xll.qlOvernightIndexedSwapFairRate(Indexes!G130,InterestRatesTrigger)</f>
        <v>2.2046221806586459E-2</v>
      </c>
      <c r="I130" s="75">
        <f t="shared" si="14"/>
        <v>-8.3420913040173524E-3</v>
      </c>
      <c r="J130" s="80">
        <f t="shared" si="19"/>
        <v>-7.5360760385413637E-3</v>
      </c>
      <c r="K130" s="80">
        <f t="shared" si="15"/>
        <v>-7.7975614462424993E-3</v>
      </c>
      <c r="L130" s="77">
        <f t="shared" si="16"/>
        <v>-7.8669518571076597E-3</v>
      </c>
      <c r="M130" s="80">
        <f t="shared" si="17"/>
        <v>-7.5264249866915621E-3</v>
      </c>
      <c r="N130" s="77">
        <f t="shared" si="18"/>
        <v>-7.662988163449215E-3</v>
      </c>
      <c r="P130" s="78">
        <v>3.1791038394427713E-2</v>
      </c>
      <c r="Q130" s="72">
        <v>3.2096329538818864E-2</v>
      </c>
      <c r="R130" s="73">
        <v>3.3376309335908537E-2</v>
      </c>
      <c r="S130" s="74">
        <v>3.4776739565520826E-2</v>
      </c>
      <c r="T130" s="78">
        <v>3.2092706564325724E-2</v>
      </c>
      <c r="U130" s="83">
        <v>2.9709209970035674E-2</v>
      </c>
      <c r="V130" s="114"/>
      <c r="W130" s="109"/>
      <c r="X130" s="109"/>
      <c r="Y130" s="110"/>
    </row>
    <row r="131" spans="1:25" hidden="1" outlineLevel="1" x14ac:dyDescent="0.2">
      <c r="A131" s="71" t="str">
        <f>Indexes!A131</f>
        <v>53Y</v>
      </c>
      <c r="B131" s="72">
        <f>_xll.qlIndexFixing(Indexes!B131,FixingDate,TRUE,InterestRatesTrigger)</f>
        <v>2.3425647934301463E-2</v>
      </c>
      <c r="C131" s="72">
        <f>_xll.qlIndexFixing(Indexes!C131,FixingDate,TRUE,InterestRatesTrigger)</f>
        <v>2.4536951851323426E-2</v>
      </c>
      <c r="D131" s="73">
        <f>_xll.qlIndexFixing(Indexes!D131,FixingDate,TRUE,InterestRatesTrigger)</f>
        <v>2.5555440738900159E-2</v>
      </c>
      <c r="E131" s="74">
        <f>_xll.qlIndexFixing(Indexes!E131,FixingDate,TRUE,InterestRatesTrigger)</f>
        <v>2.6886459749441528E-2</v>
      </c>
      <c r="F131" s="78">
        <f>_xll.qlIndexFixing(Indexes!F131,FixingDate,TRUE,InterestRatesTrigger)</f>
        <v>2.4545810862067682E-2</v>
      </c>
      <c r="G131" s="83">
        <f>_xll.qlOvernightIndexedSwapFairRate(Indexes!G131,InterestRatesTrigger)</f>
        <v>2.2030397568208036E-2</v>
      </c>
      <c r="I131" s="75">
        <f t="shared" si="14"/>
        <v>-8.3553369614612003E-3</v>
      </c>
      <c r="J131" s="80">
        <f t="shared" si="19"/>
        <v>-7.5483237078602626E-3</v>
      </c>
      <c r="K131" s="80">
        <f t="shared" si="15"/>
        <v>-7.8109891940324298E-3</v>
      </c>
      <c r="L131" s="77">
        <f t="shared" si="16"/>
        <v>-7.8811403205266174E-3</v>
      </c>
      <c r="M131" s="80">
        <f t="shared" si="17"/>
        <v>-7.5341814218520681E-3</v>
      </c>
      <c r="N131" s="77">
        <f t="shared" si="18"/>
        <v>-7.6644456515168012E-3</v>
      </c>
      <c r="P131" s="78">
        <v>3.1780984895762664E-2</v>
      </c>
      <c r="Q131" s="72">
        <v>3.2085275559183689E-2</v>
      </c>
      <c r="R131" s="73">
        <v>3.3366429932932588E-2</v>
      </c>
      <c r="S131" s="74">
        <v>3.4767600069968145E-2</v>
      </c>
      <c r="T131" s="78">
        <v>3.207999228391975E-2</v>
      </c>
      <c r="U131" s="83">
        <v>2.9694843219724838E-2</v>
      </c>
      <c r="V131" s="114"/>
      <c r="W131" s="109"/>
      <c r="X131" s="109"/>
      <c r="Y131" s="110"/>
    </row>
    <row r="132" spans="1:25" hidden="1" outlineLevel="1" x14ac:dyDescent="0.2">
      <c r="A132" s="71" t="str">
        <f>Indexes!A132</f>
        <v>54Y</v>
      </c>
      <c r="B132" s="72">
        <f>_xll.qlIndexFixing(Indexes!B132,FixingDate,TRUE,InterestRatesTrigger)</f>
        <v>2.3403154645480827E-2</v>
      </c>
      <c r="C132" s="72">
        <f>_xll.qlIndexFixing(Indexes!C132,FixingDate,TRUE,InterestRatesTrigger)</f>
        <v>2.4514456966938495E-2</v>
      </c>
      <c r="D132" s="73">
        <f>_xll.qlIndexFixing(Indexes!D132,FixingDate,TRUE,InterestRatesTrigger)</f>
        <v>2.5532940506865855E-2</v>
      </c>
      <c r="E132" s="74">
        <f>_xll.qlIndexFixing(Indexes!E132,FixingDate,TRUE,InterestRatesTrigger)</f>
        <v>2.686394910298082E-2</v>
      </c>
      <c r="F132" s="78">
        <f>_xll.qlIndexFixing(Indexes!F132,FixingDate,TRUE,InterestRatesTrigger)</f>
        <v>2.4526056550402679E-2</v>
      </c>
      <c r="G132" s="83">
        <f>_xll.qlOvernightIndexedSwapFairRate(Indexes!G132,InterestRatesTrigger)</f>
        <v>2.2015123962789991E-2</v>
      </c>
      <c r="I132" s="75">
        <f t="shared" si="14"/>
        <v>-8.3681895998497409E-3</v>
      </c>
      <c r="J132" s="80">
        <f t="shared" si="19"/>
        <v>-7.5601996254433361E-3</v>
      </c>
      <c r="K132" s="80">
        <f t="shared" si="15"/>
        <v>-7.824023926058573E-3</v>
      </c>
      <c r="L132" s="77">
        <f t="shared" si="16"/>
        <v>-7.8948760212682288E-3</v>
      </c>
      <c r="M132" s="80">
        <f t="shared" si="17"/>
        <v>-7.541738574347763E-3</v>
      </c>
      <c r="N132" s="77">
        <f t="shared" si="18"/>
        <v>-7.6659173019753141E-3</v>
      </c>
      <c r="P132" s="78">
        <v>3.1771344245330568E-2</v>
      </c>
      <c r="Q132" s="72">
        <v>3.2074656592381831E-2</v>
      </c>
      <c r="R132" s="73">
        <v>3.3356964432924428E-2</v>
      </c>
      <c r="S132" s="74">
        <v>3.4758825124249049E-2</v>
      </c>
      <c r="T132" s="78">
        <v>3.2067795124750442E-2</v>
      </c>
      <c r="U132" s="83">
        <v>2.9681041264765305E-2</v>
      </c>
      <c r="V132" s="114"/>
      <c r="W132" s="109"/>
      <c r="X132" s="109"/>
      <c r="Y132" s="110"/>
    </row>
    <row r="133" spans="1:25" hidden="1" outlineLevel="1" x14ac:dyDescent="0.2">
      <c r="A133" s="71" t="str">
        <f>Indexes!A133</f>
        <v>55Y</v>
      </c>
      <c r="B133" s="72">
        <f>_xll.qlIndexFixing(Indexes!B133,FixingDate,TRUE,InterestRatesTrigger)</f>
        <v>2.3381587289508655E-2</v>
      </c>
      <c r="C133" s="72">
        <f>_xll.qlIndexFixing(Indexes!C133,FixingDate,TRUE,InterestRatesTrigger)</f>
        <v>2.4492887673040652E-2</v>
      </c>
      <c r="D133" s="73">
        <f>_xll.qlIndexFixing(Indexes!D133,FixingDate,TRUE,InterestRatesTrigger)</f>
        <v>2.5511364529650447E-2</v>
      </c>
      <c r="E133" s="74">
        <f>_xll.qlIndexFixing(Indexes!E133,FixingDate,TRUE,InterestRatesTrigger)</f>
        <v>2.6842367864425537E-2</v>
      </c>
      <c r="F133" s="78">
        <f>_xll.qlIndexFixing(Indexes!F133,FixingDate,TRUE,InterestRatesTrigger)</f>
        <v>2.4507120785834269E-2</v>
      </c>
      <c r="G133" s="83">
        <f>_xll.qlOvernightIndexedSwapFairRate(Indexes!G133,InterestRatesTrigger)</f>
        <v>2.2000477484816591E-2</v>
      </c>
      <c r="I133" s="75">
        <f t="shared" si="14"/>
        <v>-8.3805088891209523E-3</v>
      </c>
      <c r="J133" s="80">
        <f t="shared" si="19"/>
        <v>-7.5715640659394408E-3</v>
      </c>
      <c r="K133" s="80">
        <f t="shared" si="15"/>
        <v>-7.8365278388996505E-3</v>
      </c>
      <c r="L133" s="77">
        <f t="shared" si="16"/>
        <v>-7.9080329686242595E-3</v>
      </c>
      <c r="M133" s="80">
        <f t="shared" si="17"/>
        <v>-7.5489691251585909E-3</v>
      </c>
      <c r="N133" s="77">
        <f t="shared" si="18"/>
        <v>-7.6672994660881844E-3</v>
      </c>
      <c r="P133" s="78">
        <v>3.1762096178629608E-2</v>
      </c>
      <c r="Q133" s="72">
        <v>3.2064451738980093E-2</v>
      </c>
      <c r="R133" s="73">
        <v>3.3347892368550097E-2</v>
      </c>
      <c r="S133" s="74">
        <v>3.4750400833049797E-2</v>
      </c>
      <c r="T133" s="78">
        <v>3.205608991099286E-2</v>
      </c>
      <c r="U133" s="83">
        <v>2.9667776950904775E-2</v>
      </c>
      <c r="V133" s="114"/>
      <c r="W133" s="109"/>
      <c r="X133" s="109"/>
      <c r="Y133" s="110"/>
    </row>
    <row r="134" spans="1:25" hidden="1" outlineLevel="1" x14ac:dyDescent="0.2">
      <c r="A134" s="71" t="str">
        <f>Indexes!A134</f>
        <v>56Y</v>
      </c>
      <c r="B134" s="72">
        <f>_xll.qlIndexFixing(Indexes!B134,FixingDate,TRUE,InterestRatesTrigger)</f>
        <v>2.336084426166939E-2</v>
      </c>
      <c r="C134" s="72">
        <f>_xll.qlIndexFixing(Indexes!C134,FixingDate,TRUE,InterestRatesTrigger)</f>
        <v>2.4472142785147425E-2</v>
      </c>
      <c r="D134" s="73">
        <f>_xll.qlIndexFixing(Indexes!D134,FixingDate,TRUE,InterestRatesTrigger)</f>
        <v>2.5490612406173105E-2</v>
      </c>
      <c r="E134" s="74">
        <f>_xll.qlIndexFixing(Indexes!E134,FixingDate,TRUE,InterestRatesTrigger)</f>
        <v>2.6821615485905566E-2</v>
      </c>
      <c r="F134" s="78">
        <f>_xll.qlIndexFixing(Indexes!F134,FixingDate,TRUE,InterestRatesTrigger)</f>
        <v>2.4488915419063288E-2</v>
      </c>
      <c r="G134" s="83">
        <f>_xll.qlOvernightIndexedSwapFairRate(Indexes!G134,InterestRatesTrigger)</f>
        <v>2.1986390813930973E-2</v>
      </c>
      <c r="I134" s="75">
        <f t="shared" si="14"/>
        <v>-8.3924084603160844E-3</v>
      </c>
      <c r="J134" s="80">
        <f t="shared" si="19"/>
        <v>-7.5825343729936136E-3</v>
      </c>
      <c r="K134" s="80">
        <f t="shared" si="15"/>
        <v>-7.8486115112151797E-3</v>
      </c>
      <c r="L134" s="77">
        <f t="shared" si="16"/>
        <v>-7.9207240415767807E-3</v>
      </c>
      <c r="M134" s="80">
        <f t="shared" si="17"/>
        <v>-7.5559812787565316E-3</v>
      </c>
      <c r="N134" s="77">
        <f t="shared" si="18"/>
        <v>-7.6686869758934538E-3</v>
      </c>
      <c r="P134" s="78">
        <v>3.1753252721985474E-2</v>
      </c>
      <c r="Q134" s="72">
        <v>3.2054677158141039E-2</v>
      </c>
      <c r="R134" s="73">
        <v>3.3339223917388285E-2</v>
      </c>
      <c r="S134" s="74">
        <v>3.4742339527482347E-2</v>
      </c>
      <c r="T134" s="78">
        <v>3.2044896697819819E-2</v>
      </c>
      <c r="U134" s="83">
        <v>2.9655077789824427E-2</v>
      </c>
      <c r="V134" s="114"/>
      <c r="W134" s="109"/>
      <c r="X134" s="109"/>
      <c r="Y134" s="110"/>
    </row>
    <row r="135" spans="1:25" hidden="1" outlineLevel="1" x14ac:dyDescent="0.2">
      <c r="A135" s="71" t="str">
        <f>Indexes!A135</f>
        <v>57Y</v>
      </c>
      <c r="B135" s="72">
        <f>_xll.qlIndexFixing(Indexes!B135,FixingDate,TRUE,InterestRatesTrigger)</f>
        <v>2.3340787677279307E-2</v>
      </c>
      <c r="C135" s="72">
        <f>_xll.qlIndexFixing(Indexes!C135,FixingDate,TRUE,InterestRatesTrigger)</f>
        <v>2.4452085169272057E-2</v>
      </c>
      <c r="D135" s="73">
        <f>_xll.qlIndexFixing(Indexes!D135,FixingDate,TRUE,InterestRatesTrigger)</f>
        <v>2.5470548216261719E-2</v>
      </c>
      <c r="E135" s="74">
        <f>_xll.qlIndexFixing(Indexes!E135,FixingDate,TRUE,InterestRatesTrigger)</f>
        <v>2.6801557117669544E-2</v>
      </c>
      <c r="F135" s="78">
        <f>_xll.qlIndexFixing(Indexes!F135,FixingDate,TRUE,InterestRatesTrigger)</f>
        <v>2.4471321387875517E-2</v>
      </c>
      <c r="G135" s="83">
        <f>_xll.qlOvernightIndexedSwapFairRate(Indexes!G135,InterestRatesTrigger)</f>
        <v>2.197274243220931E-2</v>
      </c>
      <c r="I135" s="75">
        <f t="shared" si="14"/>
        <v>-8.4039591558639319E-3</v>
      </c>
      <c r="J135" s="80">
        <f t="shared" si="19"/>
        <v>-7.5931728427929245E-3</v>
      </c>
      <c r="K135" s="80">
        <f t="shared" si="15"/>
        <v>-7.8603461515310002E-3</v>
      </c>
      <c r="L135" s="77">
        <f t="shared" si="16"/>
        <v>-7.9330309292966888E-3</v>
      </c>
      <c r="M135" s="80">
        <f t="shared" si="17"/>
        <v>-7.5628029654545535E-3</v>
      </c>
      <c r="N135" s="77">
        <f t="shared" si="18"/>
        <v>-7.6700940915682379E-3</v>
      </c>
      <c r="P135" s="78">
        <v>3.1744746833143239E-2</v>
      </c>
      <c r="Q135" s="72">
        <v>3.2045258012064981E-2</v>
      </c>
      <c r="R135" s="73">
        <v>3.333089436779272E-2</v>
      </c>
      <c r="S135" s="74">
        <v>3.4734588046966233E-2</v>
      </c>
      <c r="T135" s="78">
        <v>3.2034124353330071E-2</v>
      </c>
      <c r="U135" s="83">
        <v>2.9642836523777548E-2</v>
      </c>
      <c r="V135" s="114"/>
      <c r="W135" s="109"/>
      <c r="X135" s="109"/>
      <c r="Y135" s="110"/>
    </row>
    <row r="136" spans="1:25" hidden="1" outlineLevel="1" x14ac:dyDescent="0.2">
      <c r="A136" s="71" t="str">
        <f>Indexes!A136</f>
        <v>58Y</v>
      </c>
      <c r="B136" s="72">
        <f>_xll.qlIndexFixing(Indexes!B136,FixingDate,TRUE,InterestRatesTrigger)</f>
        <v>2.3321619271021714E-2</v>
      </c>
      <c r="C136" s="72">
        <f>_xll.qlIndexFixing(Indexes!C136,FixingDate,TRUE,InterestRatesTrigger)</f>
        <v>2.4432914689537347E-2</v>
      </c>
      <c r="D136" s="73">
        <f>_xll.qlIndexFixing(Indexes!D136,FixingDate,TRUE,InterestRatesTrigger)</f>
        <v>2.5451369457963936E-2</v>
      </c>
      <c r="E136" s="74">
        <f>_xll.qlIndexFixing(Indexes!E136,FixingDate,TRUE,InterestRatesTrigger)</f>
        <v>2.6782383296915919E-2</v>
      </c>
      <c r="F136" s="78">
        <f>_xll.qlIndexFixing(Indexes!F136,FixingDate,TRUE,InterestRatesTrigger)</f>
        <v>2.4454510620063725E-2</v>
      </c>
      <c r="G136" s="83">
        <f>_xll.qlOvernightIndexedSwapFairRate(Indexes!G136,InterestRatesTrigger)</f>
        <v>2.195975474426794E-2</v>
      </c>
      <c r="I136" s="75">
        <f t="shared" si="14"/>
        <v>-8.4150158332108593E-3</v>
      </c>
      <c r="J136" s="80">
        <f t="shared" si="19"/>
        <v>-7.6033468359841087E-3</v>
      </c>
      <c r="K136" s="80">
        <f t="shared" si="15"/>
        <v>-7.8715867224602477E-3</v>
      </c>
      <c r="L136" s="77">
        <f t="shared" si="16"/>
        <v>-7.9448115653689803E-3</v>
      </c>
      <c r="M136" s="80">
        <f t="shared" si="17"/>
        <v>-7.5693446734979609E-3</v>
      </c>
      <c r="N136" s="77">
        <f t="shared" si="18"/>
        <v>-7.671401373481785E-3</v>
      </c>
      <c r="P136" s="78">
        <v>3.1736635104232573E-2</v>
      </c>
      <c r="Q136" s="72">
        <v>3.2036261525521456E-2</v>
      </c>
      <c r="R136" s="73">
        <v>3.3322956180424183E-2</v>
      </c>
      <c r="S136" s="74">
        <v>3.4727194862284899E-2</v>
      </c>
      <c r="T136" s="78">
        <v>3.2023855293561686E-2</v>
      </c>
      <c r="U136" s="83">
        <v>2.9631156117749725E-2</v>
      </c>
      <c r="V136" s="114"/>
      <c r="W136" s="109"/>
      <c r="X136" s="109"/>
      <c r="Y136" s="110"/>
    </row>
    <row r="137" spans="1:25" hidden="1" outlineLevel="1" x14ac:dyDescent="0.2">
      <c r="A137" s="71" t="str">
        <f>Indexes!A137</f>
        <v>59Y</v>
      </c>
      <c r="B137" s="72">
        <f>_xll.qlIndexFixing(Indexes!B137,FixingDate,TRUE,InterestRatesTrigger)</f>
        <v>2.330310856478629E-2</v>
      </c>
      <c r="C137" s="72">
        <f>_xll.qlIndexFixing(Indexes!C137,FixingDate,TRUE,InterestRatesTrigger)</f>
        <v>2.4414402316945701E-2</v>
      </c>
      <c r="D137" s="73">
        <f>_xll.qlIndexFixing(Indexes!D137,FixingDate,TRUE,InterestRatesTrigger)</f>
        <v>2.5432849305933512E-2</v>
      </c>
      <c r="E137" s="74">
        <f>_xll.qlIndexFixing(Indexes!E137,FixingDate,TRUE,InterestRatesTrigger)</f>
        <v>2.6763870760988673E-2</v>
      </c>
      <c r="F137" s="78">
        <f>_xll.qlIndexFixing(Indexes!F137,FixingDate,TRUE,InterestRatesTrigger)</f>
        <v>2.4438284685881762E-2</v>
      </c>
      <c r="G137" s="83">
        <f>_xll.qlOvernightIndexedSwapFairRate(Indexes!G137,InterestRatesTrigger)</f>
        <v>2.1947184038489016E-2</v>
      </c>
      <c r="I137" s="75">
        <f t="shared" si="14"/>
        <v>-8.4257305589456322E-3</v>
      </c>
      <c r="J137" s="80">
        <f t="shared" si="19"/>
        <v>-7.6131971509604199E-3</v>
      </c>
      <c r="K137" s="80">
        <f t="shared" si="15"/>
        <v>-7.8824846993516655E-3</v>
      </c>
      <c r="L137" s="77">
        <f t="shared" si="16"/>
        <v>-7.956225873759059E-3</v>
      </c>
      <c r="M137" s="80">
        <f t="shared" si="17"/>
        <v>-7.5756974427284747E-3</v>
      </c>
      <c r="N137" s="77">
        <f t="shared" si="18"/>
        <v>-7.6727251908589936E-3</v>
      </c>
      <c r="P137" s="78">
        <v>3.1728839123731922E-2</v>
      </c>
      <c r="Q137" s="72">
        <v>3.202759946790612E-2</v>
      </c>
      <c r="R137" s="73">
        <v>3.3315334005285177E-2</v>
      </c>
      <c r="S137" s="74">
        <v>3.4720096634747732E-2</v>
      </c>
      <c r="T137" s="78">
        <v>3.2013982128610237E-2</v>
      </c>
      <c r="U137" s="83">
        <v>2.9619909229348009E-2</v>
      </c>
      <c r="V137" s="114"/>
      <c r="W137" s="109"/>
      <c r="X137" s="109"/>
      <c r="Y137" s="110"/>
    </row>
    <row r="138" spans="1:25" collapsed="1" x14ac:dyDescent="0.2">
      <c r="A138" s="63" t="str">
        <f>Indexes!A138</f>
        <v>60Y</v>
      </c>
      <c r="B138" s="64">
        <f>_xll.qlIndexFixing(Indexes!B138,FixingDate,TRUE,InterestRatesTrigger)</f>
        <v>2.3285269064274309E-2</v>
      </c>
      <c r="C138" s="64">
        <f>_xll.qlIndexFixing(Indexes!C138,FixingDate,TRUE,InterestRatesTrigger)</f>
        <v>2.4396561201688597E-2</v>
      </c>
      <c r="D138" s="65">
        <f>_xll.qlIndexFixing(Indexes!D138,FixingDate,TRUE,InterestRatesTrigger)</f>
        <v>2.5415000552292857E-2</v>
      </c>
      <c r="E138" s="66">
        <f>_xll.qlIndexFixing(Indexes!E138,FixingDate,TRUE,InterestRatesTrigger)</f>
        <v>2.674603019862231E-2</v>
      </c>
      <c r="F138" s="70">
        <f>_xll.qlIndexFixing(Indexes!F138,FixingDate,TRUE,InterestRatesTrigger)</f>
        <v>2.4422654318436394E-2</v>
      </c>
      <c r="G138" s="81">
        <f>_xll.qlOvernightIndexedSwapFairRate(Indexes!G138,InterestRatesTrigger)</f>
        <v>2.1935069144734622E-2</v>
      </c>
      <c r="I138" s="67">
        <f t="shared" si="14"/>
        <v>-8.4360885171894141E-3</v>
      </c>
      <c r="J138" s="82">
        <f t="shared" si="19"/>
        <v>-7.6227109381730544E-3</v>
      </c>
      <c r="K138" s="82">
        <f t="shared" si="15"/>
        <v>-7.8930250911892208E-3</v>
      </c>
      <c r="L138" s="69">
        <f t="shared" si="16"/>
        <v>-7.9672633774744706E-3</v>
      </c>
      <c r="M138" s="82">
        <f t="shared" si="17"/>
        <v>-7.5818511134957099E-3</v>
      </c>
      <c r="N138" s="69">
        <f t="shared" si="18"/>
        <v>-7.6740299598792271E-3</v>
      </c>
      <c r="P138" s="70">
        <v>3.1721357581463723E-2</v>
      </c>
      <c r="Q138" s="64">
        <v>3.2019272139861651E-2</v>
      </c>
      <c r="R138" s="65">
        <v>3.3308025643482078E-2</v>
      </c>
      <c r="S138" s="66">
        <v>3.4713293576096781E-2</v>
      </c>
      <c r="T138" s="70">
        <v>3.2004505431932104E-2</v>
      </c>
      <c r="U138" s="81">
        <v>2.9609099104613849E-2</v>
      </c>
      <c r="V138" s="114"/>
      <c r="W138" s="109"/>
      <c r="X138" s="109"/>
      <c r="Y138" s="110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418" r:id="rId4" name="CommandButton1">
          <controlPr defaultSize="0" autoLine="0" autoPict="0" r:id="rId5">
            <anchor moveWithCells="1">
              <from>
                <xdr:col>23</xdr:col>
                <xdr:colOff>0</xdr:colOff>
                <xdr:row>4</xdr:row>
                <xdr:rowOff>9525</xdr:rowOff>
              </from>
              <to>
                <xdr:col>26</xdr:col>
                <xdr:colOff>161925</xdr:colOff>
                <xdr:row>5</xdr:row>
                <xdr:rowOff>123825</xdr:rowOff>
              </to>
            </anchor>
          </controlPr>
        </control>
      </mc:Choice>
      <mc:Fallback>
        <control shapeId="1418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Y1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6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7.5703125" style="3" bestFit="1" customWidth="1"/>
    <col min="19" max="20" width="8" style="3" bestFit="1" customWidth="1"/>
    <col min="21" max="21" width="17.28515625" style="3" bestFit="1" customWidth="1"/>
    <col min="22" max="22" width="25.5703125" style="3" bestFit="1" customWidth="1"/>
    <col min="23" max="24" width="8" style="3" bestFit="1" customWidth="1"/>
    <col min="25" max="25" width="17.28515625" style="3" bestFit="1" customWidth="1"/>
    <col min="26" max="16384" width="9.140625" style="3"/>
  </cols>
  <sheetData>
    <row r="1" spans="1:25" x14ac:dyDescent="0.2">
      <c r="A1" s="4" t="s">
        <v>107</v>
      </c>
      <c r="B1" s="128" t="s">
        <v>97</v>
      </c>
      <c r="C1" s="130"/>
      <c r="D1" s="3" t="s">
        <v>116</v>
      </c>
    </row>
    <row r="2" spans="1:25" x14ac:dyDescent="0.2">
      <c r="A2" s="3">
        <v>0</v>
      </c>
      <c r="B2" s="128" t="s">
        <v>98</v>
      </c>
      <c r="C2" s="129" t="s">
        <v>99</v>
      </c>
      <c r="D2" s="1" t="s">
        <v>114</v>
      </c>
    </row>
    <row r="3" spans="1:25" x14ac:dyDescent="0.2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 t="s">
        <v>649</v>
      </c>
      <c r="S3" s="1"/>
      <c r="T3" s="1"/>
      <c r="V3" s="1" t="s">
        <v>650</v>
      </c>
    </row>
    <row r="4" spans="1:25" x14ac:dyDescent="0.2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60"/>
    </row>
    <row r="5" spans="1:25" x14ac:dyDescent="0.2">
      <c r="A5" s="132" t="str">
        <f>Pricing!$A5</f>
        <v>ON</v>
      </c>
      <c r="B5" s="147"/>
      <c r="C5" s="148">
        <f>Pricing!$B5*100</f>
        <v>0.16584993022528138</v>
      </c>
      <c r="D5" s="148">
        <f>Pricing!$B5*100</f>
        <v>0.16584993022528138</v>
      </c>
      <c r="E5" s="146"/>
      <c r="F5" s="147"/>
      <c r="G5" s="148">
        <f>Pricing!$C5*100</f>
        <v>0.23951090154983312</v>
      </c>
      <c r="H5" s="148">
        <f>Pricing!$C5*100</f>
        <v>0.23951090154983312</v>
      </c>
      <c r="I5" s="146"/>
      <c r="J5" s="147"/>
      <c r="K5" s="148">
        <f>Pricing!$D5*100</f>
        <v>0.34019197868517814</v>
      </c>
      <c r="L5" s="148">
        <f>Pricing!$D5*100</f>
        <v>0.34019197868517814</v>
      </c>
      <c r="M5" s="146"/>
      <c r="N5" s="147"/>
      <c r="O5" s="148">
        <f>Pricing!$E5*100</f>
        <v>0.25849123626375814</v>
      </c>
      <c r="P5" s="148">
        <f>Pricing!$E5*100</f>
        <v>0.25849123626375814</v>
      </c>
      <c r="Q5" s="146"/>
      <c r="R5" s="147" t="s">
        <v>511</v>
      </c>
      <c r="S5" s="148">
        <f>Pricing!$F5*100</f>
        <v>0.27000000000576563</v>
      </c>
      <c r="T5" s="148">
        <f>Pricing!$F5*100</f>
        <v>0.27000000000576563</v>
      </c>
      <c r="U5" s="146"/>
      <c r="V5" s="147"/>
      <c r="W5" s="148">
        <f>Pricing!$G5*100</f>
        <v>0.26999999999777202</v>
      </c>
      <c r="X5" s="148">
        <f>Pricing!$G5*100</f>
        <v>0.26999999999777202</v>
      </c>
      <c r="Y5" s="146"/>
    </row>
    <row r="6" spans="1:25" x14ac:dyDescent="0.2">
      <c r="A6" s="132" t="str">
        <f>Pricing!$A6</f>
        <v>TN</v>
      </c>
      <c r="B6" s="147"/>
      <c r="C6" s="148">
        <f>Pricing!$B6*100</f>
        <v>0.16584993022528138</v>
      </c>
      <c r="D6" s="148">
        <f>Pricing!$B6*100</f>
        <v>0.16584993022528138</v>
      </c>
      <c r="E6" s="146"/>
      <c r="F6" s="147"/>
      <c r="G6" s="148">
        <f>Pricing!$C6*100</f>
        <v>0.23951090154983312</v>
      </c>
      <c r="H6" s="148">
        <f>Pricing!$C6*100</f>
        <v>0.23951090154983312</v>
      </c>
      <c r="I6" s="146"/>
      <c r="J6" s="147"/>
      <c r="K6" s="148">
        <f>Pricing!$D6*100</f>
        <v>0.34019197868517814</v>
      </c>
      <c r="L6" s="148">
        <f>Pricing!$D6*100</f>
        <v>0.34019197868517814</v>
      </c>
      <c r="M6" s="146"/>
      <c r="N6" s="147"/>
      <c r="O6" s="148">
        <f>Pricing!$E6*100</f>
        <v>0.25849123626375814</v>
      </c>
      <c r="P6" s="148">
        <f>Pricing!$E6*100</f>
        <v>0.25849123626375814</v>
      </c>
      <c r="Q6" s="146"/>
      <c r="R6" s="147" t="s">
        <v>512</v>
      </c>
      <c r="S6" s="148">
        <f>Pricing!$F6*100</f>
        <v>0.28000000000183434</v>
      </c>
      <c r="T6" s="148">
        <f>Pricing!$F6*100</f>
        <v>0.28000000000183434</v>
      </c>
      <c r="U6" s="146"/>
      <c r="V6" s="147"/>
      <c r="W6" s="148">
        <f>Pricing!$G6*100</f>
        <v>0.27999999999384073</v>
      </c>
      <c r="X6" s="148">
        <f>Pricing!$G6*100</f>
        <v>0.27999999999384073</v>
      </c>
      <c r="Y6" s="146"/>
    </row>
    <row r="7" spans="1:25" x14ac:dyDescent="0.2">
      <c r="A7" s="54" t="str">
        <f>Pricing!$A7</f>
        <v>SN</v>
      </c>
      <c r="B7" s="149"/>
      <c r="C7" s="150">
        <f>Pricing!$B7*100</f>
        <v>0.16584993022528138</v>
      </c>
      <c r="D7" s="150">
        <f>Pricing!$B7*100</f>
        <v>0.16584993022528138</v>
      </c>
      <c r="E7" s="151"/>
      <c r="F7" s="149"/>
      <c r="G7" s="150">
        <f>Pricing!$C7*100</f>
        <v>0.23951090154983312</v>
      </c>
      <c r="H7" s="150">
        <f>Pricing!$C7*100</f>
        <v>0.23951090154983312</v>
      </c>
      <c r="I7" s="151"/>
      <c r="J7" s="149"/>
      <c r="K7" s="150">
        <f>Pricing!$D7*100</f>
        <v>0.34019197868517814</v>
      </c>
      <c r="L7" s="150">
        <f>Pricing!$D7*100</f>
        <v>0.34019197868517814</v>
      </c>
      <c r="M7" s="151"/>
      <c r="N7" s="149"/>
      <c r="O7" s="150">
        <f>Pricing!$E7*100</f>
        <v>0.25849123626375814</v>
      </c>
      <c r="P7" s="150">
        <f>Pricing!$E7*100</f>
        <v>0.25849123626375814</v>
      </c>
      <c r="Q7" s="151"/>
      <c r="R7" s="149" t="s">
        <v>513</v>
      </c>
      <c r="S7" s="150">
        <f>Pricing!$F7*100</f>
        <v>0.23789204464130798</v>
      </c>
      <c r="T7" s="150">
        <f>Pricing!$F7*100</f>
        <v>0.23789204464130798</v>
      </c>
      <c r="U7" s="151"/>
      <c r="V7" s="149"/>
      <c r="W7" s="150">
        <f>Pricing!$G7*100</f>
        <v>0.16161718569640549</v>
      </c>
      <c r="X7" s="150">
        <f>Pricing!$G7*100</f>
        <v>0.16161718569640549</v>
      </c>
      <c r="Y7" s="151"/>
    </row>
    <row r="8" spans="1:25" x14ac:dyDescent="0.2">
      <c r="A8" s="71" t="str">
        <f>Pricing!$A8</f>
        <v>SW</v>
      </c>
      <c r="B8" s="152" t="s">
        <v>514</v>
      </c>
      <c r="C8" s="153">
        <f>Pricing!$B8*100</f>
        <v>0.16649999968811255</v>
      </c>
      <c r="D8" s="153">
        <f>Pricing!$B8*100</f>
        <v>0.16649999968811255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526</v>
      </c>
      <c r="G8" s="153">
        <f>Pricing!$C8*100</f>
        <v>0.23958074220280828</v>
      </c>
      <c r="H8" s="153">
        <f>Pricing!$C8*100</f>
        <v>0.23958074220280828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538</v>
      </c>
      <c r="K8" s="153">
        <f>Pricing!$D8*100</f>
        <v>0.34011386351170558</v>
      </c>
      <c r="L8" s="153">
        <f>Pricing!$D8*100</f>
        <v>0.34011386351170558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550</v>
      </c>
      <c r="O8" s="153">
        <f>Pricing!$E8*100</f>
        <v>0.25873832432462707</v>
      </c>
      <c r="P8" s="153">
        <f>Pricing!$E8*100</f>
        <v>0.25873832432462707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562</v>
      </c>
      <c r="S8" s="153">
        <f>Pricing!$F8*100</f>
        <v>0.13620000000053828</v>
      </c>
      <c r="T8" s="153">
        <f>Pricing!$F8*100</f>
        <v>0.13620000000053828</v>
      </c>
      <c r="U8" s="154"/>
      <c r="V8" s="152" t="s">
        <v>575</v>
      </c>
      <c r="W8" s="153">
        <f>Pricing!$G8*100</f>
        <v>0.12799999995242015</v>
      </c>
      <c r="X8" s="153">
        <f>Pricing!$G8*100</f>
        <v>0.12799999995242015</v>
      </c>
      <c r="Y8" s="154" t="str">
        <f>IF(Contribute="abcd",IF($A$2&lt;&gt;-1,_xll.RtContribute(SourceAlias,V8,Fields,W8:X8,"SCOPE:SERVER"),_xll.RtContribute(SourceAlias,"DDS_INSERT_S",$A$2:$C$2,V8:X8,"SCOPE:SERVER FTC:ALL")),"stopped")</f>
        <v>stopped</v>
      </c>
    </row>
    <row r="9" spans="1:25" x14ac:dyDescent="0.2">
      <c r="A9" s="71" t="str">
        <f>Pricing!$A9</f>
        <v>2W</v>
      </c>
      <c r="B9" s="152" t="s">
        <v>515</v>
      </c>
      <c r="C9" s="153">
        <f>Pricing!$B9*100</f>
        <v>0.16870735981194024</v>
      </c>
      <c r="D9" s="153">
        <f>Pricing!$B9*100</f>
        <v>0.16870735981194024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527</v>
      </c>
      <c r="G9" s="153">
        <f>Pricing!$C9*100</f>
        <v>0.23988679768490884</v>
      </c>
      <c r="H9" s="153">
        <f>Pricing!$C9*100</f>
        <v>0.23988679768490884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539</v>
      </c>
      <c r="K9" s="153">
        <f>Pricing!$D9*100</f>
        <v>0.33975563771125394</v>
      </c>
      <c r="L9" s="153">
        <f>Pricing!$D9*100</f>
        <v>0.33975563771125394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551</v>
      </c>
      <c r="O9" s="153">
        <f>Pricing!$E9*100</f>
        <v>0.25983315118180017</v>
      </c>
      <c r="P9" s="153">
        <f>Pricing!$E9*100</f>
        <v>0.25983315118180017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563</v>
      </c>
      <c r="S9" s="153">
        <f>Pricing!$F9*100</f>
        <v>0.14803333300030172</v>
      </c>
      <c r="T9" s="153">
        <f>Pricing!$F9*100</f>
        <v>0.14803333300030172</v>
      </c>
      <c r="U9" s="154"/>
      <c r="V9" s="152" t="s">
        <v>576</v>
      </c>
      <c r="W9" s="153">
        <f>Pricing!$G9*100</f>
        <v>0.12799999986106464</v>
      </c>
      <c r="X9" s="153">
        <f>Pricing!$G9*100</f>
        <v>0.12799999986106464</v>
      </c>
      <c r="Y9" s="154" t="str">
        <f>IF(Contribute="abcd",IF($A$2&lt;&gt;-1,_xll.RtContribute(SourceAlias,V9,Fields,W9:X9,"SCOPE:SERVER"),_xll.RtContribute(SourceAlias,"DDS_INSERT_S",$A$2:$C$2,V9:X9,"SCOPE:SERVER FTC:ALL")),"stopped")</f>
        <v>stopped</v>
      </c>
    </row>
    <row r="10" spans="1:25" x14ac:dyDescent="0.2">
      <c r="A10" s="63" t="str">
        <f>Pricing!$A10</f>
        <v>3W</v>
      </c>
      <c r="B10" s="155" t="s">
        <v>516</v>
      </c>
      <c r="C10" s="156">
        <f>Pricing!$B10*100</f>
        <v>0.17055506071793147</v>
      </c>
      <c r="D10" s="156">
        <f>Pricing!$B10*100</f>
        <v>0.17055506071793147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528</v>
      </c>
      <c r="G10" s="156">
        <f>Pricing!$C10*100</f>
        <v>0.24039320749480453</v>
      </c>
      <c r="H10" s="156">
        <f>Pricing!$C10*100</f>
        <v>0.24039320749480453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540</v>
      </c>
      <c r="K10" s="156">
        <f>Pricing!$D10*100</f>
        <v>0.33915103264638347</v>
      </c>
      <c r="L10" s="156">
        <f>Pricing!$D10*100</f>
        <v>0.33915103264638347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552</v>
      </c>
      <c r="O10" s="156">
        <f>Pricing!$E10*100</f>
        <v>0.26165367161810693</v>
      </c>
      <c r="P10" s="156">
        <f>Pricing!$E10*100</f>
        <v>0.26165367161810693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564</v>
      </c>
      <c r="S10" s="156">
        <f>Pricing!$F10*100</f>
        <v>0.15986666700002722</v>
      </c>
      <c r="T10" s="156">
        <f>Pricing!$F10*100</f>
        <v>0.15986666700002722</v>
      </c>
      <c r="U10" s="157"/>
      <c r="V10" s="155" t="s">
        <v>577</v>
      </c>
      <c r="W10" s="156">
        <f>Pricing!$G10*100</f>
        <v>0.12799999976856721</v>
      </c>
      <c r="X10" s="156">
        <f>Pricing!$G10*100</f>
        <v>0.12799999976856721</v>
      </c>
      <c r="Y10" s="157" t="str">
        <f>IF(Contribute="abcd",IF($A$2&lt;&gt;-1,_xll.RtContribute(SourceAlias,V10,Fields,W10:X10,"SCOPE:SERVER"),_xll.RtContribute(SourceAlias,"DDS_INSERT_S",$A$2:$C$2,V10:X10,"SCOPE:SERVER FTC:ALL")),"stopped")</f>
        <v>stopped</v>
      </c>
    </row>
    <row r="11" spans="1:25" x14ac:dyDescent="0.2">
      <c r="A11" s="71" t="str">
        <f>Pricing!$A11</f>
        <v>1M</v>
      </c>
      <c r="B11" s="152" t="s">
        <v>517</v>
      </c>
      <c r="C11" s="153">
        <f>Pricing!$B11*100</f>
        <v>0.17169999998846638</v>
      </c>
      <c r="D11" s="153">
        <f>Pricing!$B11*100</f>
        <v>0.17169999998846638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529</v>
      </c>
      <c r="G11" s="153">
        <f>Pricing!$C11*100</f>
        <v>0.24109999999980375</v>
      </c>
      <c r="H11" s="153">
        <f>Pricing!$C11*100</f>
        <v>0.24109999999980375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541</v>
      </c>
      <c r="K11" s="153">
        <f>Pricing!$D11*100</f>
        <v>0.33830000000002947</v>
      </c>
      <c r="L11" s="153">
        <f>Pricing!$D11*100</f>
        <v>0.33830000000002947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553</v>
      </c>
      <c r="O11" s="153">
        <f>Pricing!$E11*100</f>
        <v>0.26419999999235544</v>
      </c>
      <c r="P11" s="153">
        <f>Pricing!$E11*100</f>
        <v>0.26419999999235544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565</v>
      </c>
      <c r="S11" s="153">
        <f>Pricing!$F11*100</f>
        <v>0.17170000000017133</v>
      </c>
      <c r="T11" s="153">
        <f>Pricing!$F11*100</f>
        <v>0.17170000000017133</v>
      </c>
      <c r="U11" s="154"/>
      <c r="V11" s="152" t="s">
        <v>578</v>
      </c>
      <c r="W11" s="153">
        <f>Pricing!$G11*100</f>
        <v>0.12899999951985841</v>
      </c>
      <c r="X11" s="153">
        <f>Pricing!$G11*100</f>
        <v>0.12899999951985841</v>
      </c>
      <c r="Y11" s="154" t="str">
        <f>IF(Contribute="abcd",IF($A$2&lt;&gt;-1,_xll.RtContribute(SourceAlias,V11,Fields,W11:X11,"SCOPE:SERVER"),_xll.RtContribute(SourceAlias,"DDS_INSERT_S",$A$2:$C$2,V11:X11,"SCOPE:SERVER FTC:ALL")),"stopped")</f>
        <v>stopped</v>
      </c>
    </row>
    <row r="12" spans="1:25" x14ac:dyDescent="0.2">
      <c r="A12" s="71" t="str">
        <f>Pricing!$A12</f>
        <v>2M</v>
      </c>
      <c r="B12" s="152" t="s">
        <v>518</v>
      </c>
      <c r="C12" s="153">
        <f>Pricing!$B12*100</f>
        <v>0.17344216059231829</v>
      </c>
      <c r="D12" s="153">
        <f>Pricing!$B12*100</f>
        <v>0.17344216059231829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530</v>
      </c>
      <c r="G12" s="153">
        <f>Pricing!$C12*100</f>
        <v>0.24709999999858601</v>
      </c>
      <c r="H12" s="153">
        <f>Pricing!$C12*100</f>
        <v>0.24709999999858601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542</v>
      </c>
      <c r="K12" s="153">
        <f>Pricing!$D12*100</f>
        <v>0.33659999982374311</v>
      </c>
      <c r="L12" s="153">
        <f>Pricing!$D12*100</f>
        <v>0.33659999982374311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554</v>
      </c>
      <c r="O12" s="153">
        <f>Pricing!$E12*100</f>
        <v>0.28279999998204752</v>
      </c>
      <c r="P12" s="153">
        <f>Pricing!$E12*100</f>
        <v>0.28279999998204752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566</v>
      </c>
      <c r="S12" s="153">
        <f>Pricing!$F12*100</f>
        <v>0.21120000000006672</v>
      </c>
      <c r="T12" s="153">
        <f>Pricing!$F12*100</f>
        <v>0.21120000000006672</v>
      </c>
      <c r="U12" s="154"/>
      <c r="V12" s="152" t="s">
        <v>579</v>
      </c>
      <c r="W12" s="153">
        <f>Pricing!$G12*100</f>
        <v>0.12699999999589356</v>
      </c>
      <c r="X12" s="153">
        <f>Pricing!$G12*100</f>
        <v>0.12699999999589356</v>
      </c>
      <c r="Y12" s="154" t="str">
        <f>IF(Contribute="abcd",IF($A$2&lt;&gt;-1,_xll.RtContribute(SourceAlias,V12,Fields,W12:X12,"SCOPE:SERVER"),_xll.RtContribute(SourceAlias,"DDS_INSERT_S",$A$2:$C$2,V12:X12,"SCOPE:SERVER FTC:ALL")),"stopped")</f>
        <v>stopped</v>
      </c>
    </row>
    <row r="13" spans="1:25" x14ac:dyDescent="0.2">
      <c r="A13" s="71" t="str">
        <f>Pricing!$A13</f>
        <v>3M</v>
      </c>
      <c r="B13" s="152" t="s">
        <v>519</v>
      </c>
      <c r="C13" s="153">
        <f>Pricing!$B13*100</f>
        <v>0.17900749391146048</v>
      </c>
      <c r="D13" s="153">
        <f>Pricing!$B13*100</f>
        <v>0.17900749391146048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531</v>
      </c>
      <c r="G13" s="153">
        <f>Pricing!$C13*100</f>
        <v>0.25626385187833006</v>
      </c>
      <c r="H13" s="153">
        <f>Pricing!$C13*100</f>
        <v>0.25626385187833006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543</v>
      </c>
      <c r="K13" s="153">
        <f>Pricing!$D13*100</f>
        <v>0.34009999998086221</v>
      </c>
      <c r="L13" s="153">
        <f>Pricing!$D13*100</f>
        <v>0.34009999998086221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555</v>
      </c>
      <c r="O13" s="153">
        <f>Pricing!$E13*100</f>
        <v>0.30519999998331593</v>
      </c>
      <c r="P13" s="153">
        <f>Pricing!$E13*100</f>
        <v>0.30519999998331593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567</v>
      </c>
      <c r="S13" s="153">
        <f>Pricing!$F13*100</f>
        <v>0.25809999999996774</v>
      </c>
      <c r="T13" s="153">
        <f>Pricing!$F13*100</f>
        <v>0.25809999999996774</v>
      </c>
      <c r="U13" s="154"/>
      <c r="V13" s="152" t="s">
        <v>580</v>
      </c>
      <c r="W13" s="153">
        <f>Pricing!$G13*100</f>
        <v>0.12999999973764648</v>
      </c>
      <c r="X13" s="153">
        <f>Pricing!$G13*100</f>
        <v>0.12999999973764648</v>
      </c>
      <c r="Y13" s="154" t="str">
        <f>IF(Contribute="abcd",IF($A$2&lt;&gt;-1,_xll.RtContribute(SourceAlias,V13,Fields,W13:X13,"SCOPE:SERVER"),_xll.RtContribute(SourceAlias,"DDS_INSERT_S",$A$2:$C$2,V13:X13,"SCOPE:SERVER FTC:ALL")),"stopped")</f>
        <v>stopped</v>
      </c>
    </row>
    <row r="14" spans="1:25" x14ac:dyDescent="0.2">
      <c r="A14" s="71" t="str">
        <f>Pricing!$A14</f>
        <v>4M</v>
      </c>
      <c r="B14" s="152" t="s">
        <v>520</v>
      </c>
      <c r="C14" s="153">
        <f>Pricing!$B14*100</f>
        <v>0.19163409839240322</v>
      </c>
      <c r="D14" s="153">
        <f>Pricing!$B14*100</f>
        <v>0.19163409839240322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532</v>
      </c>
      <c r="G14" s="153">
        <f>Pricing!$C14*100</f>
        <v>0.26659283628922625</v>
      </c>
      <c r="H14" s="153">
        <f>Pricing!$C14*100</f>
        <v>0.26659283628922625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544</v>
      </c>
      <c r="K14" s="153">
        <f>Pricing!$D14*100</f>
        <v>0.34369999984244437</v>
      </c>
      <c r="L14" s="153">
        <f>Pricing!$D14*100</f>
        <v>0.34369999984244437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556</v>
      </c>
      <c r="O14" s="153">
        <f>Pricing!$E14*100</f>
        <v>0.32889999998708674</v>
      </c>
      <c r="P14" s="153">
        <f>Pricing!$E14*100</f>
        <v>0.32889999998708674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568</v>
      </c>
      <c r="S14" s="153">
        <f>Pricing!$F14*100</f>
        <v>0.30067717399222466</v>
      </c>
      <c r="T14" s="153">
        <f>Pricing!$F14*100</f>
        <v>0.30067717399222466</v>
      </c>
      <c r="U14" s="154"/>
      <c r="V14" s="152" t="s">
        <v>581</v>
      </c>
      <c r="W14" s="153">
        <f>Pricing!$G14*100</f>
        <v>0.1330000000000261</v>
      </c>
      <c r="X14" s="153">
        <f>Pricing!$G14*100</f>
        <v>0.1330000000000261</v>
      </c>
      <c r="Y14" s="154" t="str">
        <f>IF(Contribute="abcd",IF($A$2&lt;&gt;-1,_xll.RtContribute(SourceAlias,V14,Fields,W14:X14,"SCOPE:SERVER"),_xll.RtContribute(SourceAlias,"DDS_INSERT_S",$A$2:$C$2,V14:X14,"SCOPE:SERVER FTC:ALL")),"stopped")</f>
        <v>stopped</v>
      </c>
    </row>
    <row r="15" spans="1:25" x14ac:dyDescent="0.2">
      <c r="A15" s="71" t="str">
        <f>Pricing!$A15</f>
        <v>5M</v>
      </c>
      <c r="B15" s="152" t="s">
        <v>521</v>
      </c>
      <c r="C15" s="153">
        <f>Pricing!$B15*100</f>
        <v>0.20632838189715841</v>
      </c>
      <c r="D15" s="153">
        <f>Pricing!$B15*100</f>
        <v>0.20632838189715841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533</v>
      </c>
      <c r="G15" s="153">
        <f>Pricing!$C15*100</f>
        <v>0.28226240074287645</v>
      </c>
      <c r="H15" s="153">
        <f>Pricing!$C15*100</f>
        <v>0.28226240074287645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545</v>
      </c>
      <c r="K15" s="153">
        <f>Pricing!$D15*100</f>
        <v>0.36249999987997938</v>
      </c>
      <c r="L15" s="153">
        <f>Pricing!$D15*100</f>
        <v>0.36249999987997938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557</v>
      </c>
      <c r="O15" s="153">
        <f>Pricing!$E15*100</f>
        <v>0.36399999999535027</v>
      </c>
      <c r="P15" s="153">
        <f>Pricing!$E15*100</f>
        <v>0.36399999999535027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569</v>
      </c>
      <c r="S15" s="153">
        <f>Pricing!$F15*100</f>
        <v>0.33680326099917218</v>
      </c>
      <c r="T15" s="153">
        <f>Pricing!$F15*100</f>
        <v>0.33680326099917218</v>
      </c>
      <c r="U15" s="154"/>
      <c r="V15" s="152" t="s">
        <v>582</v>
      </c>
      <c r="W15" s="153">
        <f>Pricing!$G15*100</f>
        <v>0.15100000000000335</v>
      </c>
      <c r="X15" s="153">
        <f>Pricing!$G15*100</f>
        <v>0.15100000000000335</v>
      </c>
      <c r="Y15" s="154" t="str">
        <f>IF(Contribute="abcd",IF($A$2&lt;&gt;-1,_xll.RtContribute(SourceAlias,V15,Fields,W15:X15,"SCOPE:SERVER"),_xll.RtContribute(SourceAlias,"DDS_INSERT_S",$A$2:$C$2,V15:X15,"SCOPE:SERVER FTC:ALL")),"stopped")</f>
        <v>stopped</v>
      </c>
    </row>
    <row r="16" spans="1:25" x14ac:dyDescent="0.2">
      <c r="A16" s="71" t="str">
        <f>Pricing!$A16</f>
        <v>6M</v>
      </c>
      <c r="B16" s="152" t="s">
        <v>522</v>
      </c>
      <c r="C16" s="153">
        <f>Pricing!$B16*100</f>
        <v>0.22602248407217868</v>
      </c>
      <c r="D16" s="153">
        <f>Pricing!$B16*100</f>
        <v>0.22602248407217868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534</v>
      </c>
      <c r="G16" s="153">
        <f>Pricing!$C16*100</f>
        <v>0.3054613710488569</v>
      </c>
      <c r="H16" s="153">
        <f>Pricing!$C16*100</f>
        <v>0.3054613710488569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546</v>
      </c>
      <c r="K16" s="153">
        <f>Pricing!$D16*100</f>
        <v>0.38339999999996749</v>
      </c>
      <c r="L16" s="153">
        <f>Pricing!$D16*100</f>
        <v>0.38339999999996749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558</v>
      </c>
      <c r="O16" s="153">
        <f>Pricing!$E16*100</f>
        <v>0.40249999999819291</v>
      </c>
      <c r="P16" s="153">
        <f>Pricing!$E16*100</f>
        <v>0.40249999999819291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570</v>
      </c>
      <c r="S16" s="153">
        <f>Pricing!$F16*100</f>
        <v>0.37679999997907415</v>
      </c>
      <c r="T16" s="153">
        <f>Pricing!$F16*100</f>
        <v>0.37679999997907415</v>
      </c>
      <c r="U16" s="154"/>
      <c r="V16" s="152" t="s">
        <v>583</v>
      </c>
      <c r="W16" s="153">
        <f>Pricing!$G16*100</f>
        <v>0.17100000000000956</v>
      </c>
      <c r="X16" s="153">
        <f>Pricing!$G16*100</f>
        <v>0.17100000000000956</v>
      </c>
      <c r="Y16" s="154" t="str">
        <f>IF(Contribute="abcd",IF($A$2&lt;&gt;-1,_xll.RtContribute(SourceAlias,V16,Fields,W16:X16,"SCOPE:SERVER"),_xll.RtContribute(SourceAlias,"DDS_INSERT_S",$A$2:$C$2,V16:X16,"SCOPE:SERVER FTC:ALL")),"stopped")</f>
        <v>stopped</v>
      </c>
    </row>
    <row r="17" spans="1:25" x14ac:dyDescent="0.2">
      <c r="A17" s="71" t="str">
        <f>Pricing!$A17</f>
        <v>7M</v>
      </c>
      <c r="B17" s="152" t="s">
        <v>523</v>
      </c>
      <c r="C17" s="153">
        <f>Pricing!$B17*100</f>
        <v>0.24964740218502232</v>
      </c>
      <c r="D17" s="153">
        <f>Pricing!$B17*100</f>
        <v>0.24964740218502232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535</v>
      </c>
      <c r="G17" s="153">
        <f>Pricing!$C17*100</f>
        <v>0.33257827115623873</v>
      </c>
      <c r="H17" s="153">
        <f>Pricing!$C17*100</f>
        <v>0.33257827115623873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547</v>
      </c>
      <c r="K17" s="153">
        <f>Pricing!$D17*100</f>
        <v>0.40327466597833705</v>
      </c>
      <c r="L17" s="153">
        <f>Pricing!$D17*100</f>
        <v>0.40327466597833705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559</v>
      </c>
      <c r="O17" s="153">
        <f>Pricing!$E17*100</f>
        <v>0.44323419799992209</v>
      </c>
      <c r="P17" s="153">
        <f>Pricing!$E17*100</f>
        <v>0.44323419799992209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571</v>
      </c>
      <c r="S17" s="153">
        <f>Pricing!$F17*100</f>
        <v>0.42587807499078123</v>
      </c>
      <c r="T17" s="153">
        <f>Pricing!$F17*100</f>
        <v>0.42587807499078123</v>
      </c>
      <c r="U17" s="154"/>
      <c r="V17" s="152" t="s">
        <v>584</v>
      </c>
      <c r="W17" s="153">
        <f>Pricing!$G17*100</f>
        <v>0.18999999999998751</v>
      </c>
      <c r="X17" s="153">
        <f>Pricing!$G17*100</f>
        <v>0.18999999999998751</v>
      </c>
      <c r="Y17" s="154" t="str">
        <f>IF(Contribute="abcd",IF($A$2&lt;&gt;-1,_xll.RtContribute(SourceAlias,V17,Fields,W17:X17,"SCOPE:SERVER"),_xll.RtContribute(SourceAlias,"DDS_INSERT_S",$A$2:$C$2,V17:X17,"SCOPE:SERVER FTC:ALL")),"stopped")</f>
        <v>stopped</v>
      </c>
    </row>
    <row r="18" spans="1:25" x14ac:dyDescent="0.2">
      <c r="A18" s="71" t="str">
        <f>Pricing!$A18</f>
        <v>8M</v>
      </c>
      <c r="B18" s="152" t="s">
        <v>524</v>
      </c>
      <c r="C18" s="153">
        <f>Pricing!$B18*100</f>
        <v>0.27344701394051596</v>
      </c>
      <c r="D18" s="153">
        <f>Pricing!$B18*100</f>
        <v>0.27344701394051596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536</v>
      </c>
      <c r="G18" s="153">
        <f>Pricing!$C18*100</f>
        <v>0.35859693380561203</v>
      </c>
      <c r="H18" s="153">
        <f>Pricing!$C18*100</f>
        <v>0.35859693380561203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548</v>
      </c>
      <c r="K18" s="153">
        <f>Pricing!$D18*100</f>
        <v>0.43086338358995346</v>
      </c>
      <c r="L18" s="153">
        <f>Pricing!$D18*100</f>
        <v>0.43086338358995346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560</v>
      </c>
      <c r="O18" s="153">
        <f>Pricing!$E18*100</f>
        <v>0.482482889642322</v>
      </c>
      <c r="P18" s="153">
        <f>Pricing!$E18*100</f>
        <v>0.482482889642322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572</v>
      </c>
      <c r="S18" s="153">
        <f>Pricing!$F18*100</f>
        <v>0.44615362365725492</v>
      </c>
      <c r="T18" s="153">
        <f>Pricing!$F18*100</f>
        <v>0.44615362365725492</v>
      </c>
      <c r="U18" s="154"/>
      <c r="V18" s="152" t="s">
        <v>585</v>
      </c>
      <c r="W18" s="153">
        <f>Pricing!$G18*100</f>
        <v>0.2160000000000013</v>
      </c>
      <c r="X18" s="153">
        <f>Pricing!$G18*100</f>
        <v>0.2160000000000013</v>
      </c>
      <c r="Y18" s="154" t="str">
        <f>IF(Contribute="abcd",IF($A$2&lt;&gt;-1,_xll.RtContribute(SourceAlias,V18,Fields,W18:X18,"SCOPE:SERVER"),_xll.RtContribute(SourceAlias,"DDS_INSERT_S",$A$2:$C$2,V18:X18,"SCOPE:SERVER FTC:ALL")),"stopped")</f>
        <v>stopped</v>
      </c>
    </row>
    <row r="19" spans="1:25" x14ac:dyDescent="0.2">
      <c r="A19" s="71" t="str">
        <f>Pricing!$A19</f>
        <v>9M</v>
      </c>
      <c r="B19" s="152" t="s">
        <v>525</v>
      </c>
      <c r="C19" s="153">
        <f>Pricing!$B19*100</f>
        <v>0.30104397647488346</v>
      </c>
      <c r="D19" s="153">
        <f>Pricing!$B19*100</f>
        <v>0.30104397647488346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537</v>
      </c>
      <c r="G19" s="153">
        <f>Pricing!$C19*100</f>
        <v>0.38789025018285983</v>
      </c>
      <c r="H19" s="153">
        <f>Pricing!$C19*100</f>
        <v>0.38789025018285983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549</v>
      </c>
      <c r="K19" s="153">
        <f>Pricing!$D19*100</f>
        <v>0.46097140403061837</v>
      </c>
      <c r="L19" s="153">
        <f>Pricing!$D19*100</f>
        <v>0.46097140403061837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561</v>
      </c>
      <c r="O19" s="153">
        <f>Pricing!$E19*100</f>
        <v>0.52720000000002676</v>
      </c>
      <c r="P19" s="153">
        <f>Pricing!$E19*100</f>
        <v>0.52720000000002676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573</v>
      </c>
      <c r="S19" s="153">
        <f>Pricing!$F19*100</f>
        <v>0.46593177236730082</v>
      </c>
      <c r="T19" s="153">
        <f>Pricing!$F19*100</f>
        <v>0.46593177236730082</v>
      </c>
      <c r="U19" s="154"/>
      <c r="V19" s="152" t="s">
        <v>586</v>
      </c>
      <c r="W19" s="153">
        <f>Pricing!$G19*100</f>
        <v>0.24399999999908623</v>
      </c>
      <c r="X19" s="153">
        <f>Pricing!$G19*100</f>
        <v>0.24399999999908623</v>
      </c>
      <c r="Y19" s="154" t="str">
        <f>IF(Contribute="abcd",IF($A$2&lt;&gt;-1,_xll.RtContribute(SourceAlias,V19,Fields,W19:X19,"SCOPE:SERVER"),_xll.RtContribute(SourceAlias,"DDS_INSERT_S",$A$2:$C$2,V19:X19,"SCOPE:SERVER FTC:ALL")),"stopped")</f>
        <v>stopped</v>
      </c>
    </row>
    <row r="20" spans="1:25" x14ac:dyDescent="0.2">
      <c r="A20" s="71" t="str">
        <f>Pricing!$A20</f>
        <v>10M</v>
      </c>
      <c r="B20" s="152"/>
      <c r="C20" s="153">
        <f>Pricing!$B20*100</f>
        <v>0.33059178571272879</v>
      </c>
      <c r="D20" s="153">
        <f>Pricing!$B20*100</f>
        <v>0.33059178571272879</v>
      </c>
      <c r="E20" s="154"/>
      <c r="F20" s="152"/>
      <c r="G20" s="153">
        <f>Pricing!$C20*100</f>
        <v>0.41893759029393879</v>
      </c>
      <c r="H20" s="153">
        <f>Pricing!$C20*100</f>
        <v>0.41893759029393879</v>
      </c>
      <c r="I20" s="154"/>
      <c r="J20" s="152"/>
      <c r="K20" s="153">
        <f>Pricing!$D20*100</f>
        <v>0.49024738786067268</v>
      </c>
      <c r="L20" s="153">
        <f>Pricing!$D20*100</f>
        <v>0.49024738786067268</v>
      </c>
      <c r="M20" s="154"/>
      <c r="N20" s="152"/>
      <c r="O20" s="153">
        <f>Pricing!$E20*100</f>
        <v>0.57433210108372812</v>
      </c>
      <c r="P20" s="153">
        <f>Pricing!$E20*100</f>
        <v>0.57433210108372812</v>
      </c>
      <c r="Q20" s="154"/>
      <c r="R20" s="152"/>
      <c r="S20" s="153">
        <f>Pricing!$F20*100</f>
        <v>0.48573168406530537</v>
      </c>
      <c r="T20" s="153">
        <f>Pricing!$F20*100</f>
        <v>0.48573168406530537</v>
      </c>
      <c r="U20" s="154"/>
      <c r="V20" s="152" t="s">
        <v>587</v>
      </c>
      <c r="W20" s="153">
        <f>Pricing!$G20*100</f>
        <v>0.26999999999919194</v>
      </c>
      <c r="X20" s="153">
        <f>Pricing!$G20*100</f>
        <v>0.26999999999919194</v>
      </c>
      <c r="Y20" s="154" t="str">
        <f>IF(Contribute="abcd",IF($A$2&lt;&gt;-1,_xll.RtContribute(SourceAlias,V20,Fields,W20:X20,"SCOPE:SERVER"),_xll.RtContribute(SourceAlias,"DDS_INSERT_S",$A$2:$C$2,V20:X20,"SCOPE:SERVER FTC:ALL")),"stopped")</f>
        <v>stopped</v>
      </c>
    </row>
    <row r="21" spans="1:25" x14ac:dyDescent="0.2">
      <c r="A21" s="71" t="str">
        <f>Pricing!$A21</f>
        <v>11M</v>
      </c>
      <c r="B21" s="152"/>
      <c r="C21" s="153">
        <f>Pricing!$B21*100</f>
        <v>0.36066438374570842</v>
      </c>
      <c r="D21" s="153">
        <f>Pricing!$B21*100</f>
        <v>0.36066438374570842</v>
      </c>
      <c r="E21" s="154"/>
      <c r="F21" s="152"/>
      <c r="G21" s="153">
        <f>Pricing!$C21*100</f>
        <v>0.45068000223620064</v>
      </c>
      <c r="H21" s="153">
        <f>Pricing!$C21*100</f>
        <v>0.45068000223620064</v>
      </c>
      <c r="I21" s="154"/>
      <c r="J21" s="152"/>
      <c r="K21" s="153">
        <f>Pricing!$D21*100</f>
        <v>0.52363101042498628</v>
      </c>
      <c r="L21" s="153">
        <f>Pricing!$D21*100</f>
        <v>0.52363101042498628</v>
      </c>
      <c r="M21" s="154"/>
      <c r="N21" s="152"/>
      <c r="O21" s="153">
        <f>Pricing!$E21*100</f>
        <v>0.61982582700176547</v>
      </c>
      <c r="P21" s="153">
        <f>Pricing!$E21*100</f>
        <v>0.61982582700176547</v>
      </c>
      <c r="Q21" s="154"/>
      <c r="R21" s="152"/>
      <c r="S21" s="153">
        <f>Pricing!$F21*100</f>
        <v>0.51280645098589372</v>
      </c>
      <c r="T21" s="153">
        <f>Pricing!$F21*100</f>
        <v>0.51280645098589372</v>
      </c>
      <c r="U21" s="154"/>
      <c r="V21" s="152" t="s">
        <v>588</v>
      </c>
      <c r="W21" s="153">
        <f>Pricing!$G21*100</f>
        <v>0.30100000000000698</v>
      </c>
      <c r="X21" s="153">
        <f>Pricing!$G21*100</f>
        <v>0.30100000000000698</v>
      </c>
      <c r="Y21" s="154" t="str">
        <f>IF(Contribute="abcd",IF($A$2&lt;&gt;-1,_xll.RtContribute(SourceAlias,V21,Fields,W21:X21,"SCOPE:SERVER"),_xll.RtContribute(SourceAlias,"DDS_INSERT_S",$A$2:$C$2,V21:X21,"SCOPE:SERVER FTC:ALL")),"stopped")</f>
        <v>stopped</v>
      </c>
    </row>
    <row r="22" spans="1:25" x14ac:dyDescent="0.2">
      <c r="A22" s="71" t="str">
        <f>Pricing!$A22</f>
        <v>1Y</v>
      </c>
      <c r="B22" s="152"/>
      <c r="C22" s="153">
        <f>Pricing!$B22*100</f>
        <v>0.39613932069726654</v>
      </c>
      <c r="D22" s="153">
        <f>Pricing!$B22*100</f>
        <v>0.39613932069726654</v>
      </c>
      <c r="E22" s="154"/>
      <c r="F22" s="152"/>
      <c r="G22" s="153">
        <f>Pricing!$C22*100</f>
        <v>0.48804387569211388</v>
      </c>
      <c r="H22" s="153">
        <f>Pricing!$C22*100</f>
        <v>0.48804387569211388</v>
      </c>
      <c r="I22" s="154"/>
      <c r="J22" s="152"/>
      <c r="K22" s="153">
        <f>Pricing!$D22*100</f>
        <v>0.55922234391410186</v>
      </c>
      <c r="L22" s="153">
        <f>Pricing!$D22*100</f>
        <v>0.55922234391410186</v>
      </c>
      <c r="M22" s="154"/>
      <c r="N22" s="152"/>
      <c r="O22" s="153">
        <f>Pricing!$E22*100</f>
        <v>0.66867652853427773</v>
      </c>
      <c r="P22" s="153">
        <f>Pricing!$E22*100</f>
        <v>0.66867652853427773</v>
      </c>
      <c r="Q22" s="154"/>
      <c r="R22" s="152"/>
      <c r="S22" s="153">
        <f>Pricing!$F22*100</f>
        <v>0.54415895129608771</v>
      </c>
      <c r="T22" s="153">
        <f>Pricing!$F22*100</f>
        <v>0.54415895129608771</v>
      </c>
      <c r="U22" s="154"/>
      <c r="V22" s="152" t="s">
        <v>589</v>
      </c>
      <c r="W22" s="153">
        <f>Pricing!$G22*100</f>
        <v>0.33699999999987484</v>
      </c>
      <c r="X22" s="153">
        <f>Pricing!$G22*100</f>
        <v>0.33699999999987484</v>
      </c>
      <c r="Y22" s="154" t="str">
        <f>IF(Contribute="abcd",IF($A$2&lt;&gt;-1,_xll.RtContribute(SourceAlias,V22,Fields,W22:X22,"SCOPE:SERVER"),_xll.RtContribute(SourceAlias,"DDS_INSERT_S",$A$2:$C$2,V22:X22,"SCOPE:SERVER FTC:ALL")),"stopped")</f>
        <v>stopped</v>
      </c>
    </row>
    <row r="23" spans="1:25" x14ac:dyDescent="0.2">
      <c r="A23" s="54" t="str">
        <f>Pricing!$A23</f>
        <v>#20150916</v>
      </c>
      <c r="B23" s="149" t="str">
        <f>"USD_CURVE_DEP1M_"&amp;A23</f>
        <v>USD_CURVE_DEP1M_#20150916</v>
      </c>
      <c r="C23" s="150">
        <f>Pricing!$B23*100</f>
        <v>0.25122068172955919</v>
      </c>
      <c r="D23" s="150">
        <f>Pricing!$B23*100</f>
        <v>0.25122068172955919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"USD_CURVE_DEP3M_"&amp;A23</f>
        <v>USD_CURVE_DEP3M_#20150916</v>
      </c>
      <c r="G23" s="150">
        <f>Pricing!$C23*100</f>
        <v>0.33433513071630738</v>
      </c>
      <c r="H23" s="150">
        <f>Pricing!$C23*100</f>
        <v>0.33433513071630738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"USD_CURVE_DEP6M_"&amp;A23</f>
        <v>USD_CURVE_DEP6M_#20150916</v>
      </c>
      <c r="K23" s="150">
        <f>Pricing!$D23*100</f>
        <v>0.40490399576955971</v>
      </c>
      <c r="L23" s="150">
        <f>Pricing!$D23*100</f>
        <v>0.40490399576955971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"USD_CURVE_DEP12M_"&amp;A23</f>
        <v>USD_CURVE_DEP12M_#20150916</v>
      </c>
      <c r="O23" s="150">
        <f>Pricing!$E23*100</f>
        <v>0.44586561580681594</v>
      </c>
      <c r="P23" s="150">
        <f>Pricing!$E23*100</f>
        <v>0.44586561580681594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">
        <v>574</v>
      </c>
      <c r="S23" s="150">
        <f>Pricing!$F23*100</f>
        <v>0.42894545499059195</v>
      </c>
      <c r="T23" s="150">
        <f>Pricing!$F23*100</f>
        <v>0.42894545499059195</v>
      </c>
      <c r="U23" s="151"/>
      <c r="V23" s="149"/>
      <c r="W23" s="150">
        <f>Pricing!$G23*100</f>
        <v>0.19154187045772861</v>
      </c>
      <c r="X23" s="150">
        <f>Pricing!$G23*100</f>
        <v>0.19154187045772861</v>
      </c>
      <c r="Y23" s="151"/>
    </row>
    <row r="24" spans="1:25" x14ac:dyDescent="0.2">
      <c r="A24" s="63" t="str">
        <f>Pricing!$A24</f>
        <v>#20151216</v>
      </c>
      <c r="B24" s="155" t="str">
        <f>"USD_CURVE_DEP1M_"&amp;A24</f>
        <v>USD_CURVE_DEP1M_#20151216</v>
      </c>
      <c r="C24" s="156">
        <f>Pricing!$B24*100</f>
        <v>0.3325553287192568</v>
      </c>
      <c r="D24" s="156">
        <f>Pricing!$B24*100</f>
        <v>0.3325553287192568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"USD_CURVE_DEP3M_"&amp;A24</f>
        <v>USD_CURVE_DEP3M_#20151216</v>
      </c>
      <c r="G24" s="156">
        <f>Pricing!$C24*100</f>
        <v>0.4210047055439462</v>
      </c>
      <c r="H24" s="156">
        <f>Pricing!$C24*100</f>
        <v>0.4210047055439462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"USD_CURVE_DEP6M_"&amp;A24</f>
        <v>USD_CURVE_DEP6M_#20151216</v>
      </c>
      <c r="K24" s="156">
        <f>Pricing!$D24*100</f>
        <v>0.4923463542490612</v>
      </c>
      <c r="L24" s="156">
        <f>Pricing!$D24*100</f>
        <v>0.4923463542490612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"USD_CURVE_DEP12M_"&amp;A24</f>
        <v>USD_CURVE_DEP12M_#20151216</v>
      </c>
      <c r="O24" s="156">
        <f>Pricing!$E24*100</f>
        <v>0.57739619937162179</v>
      </c>
      <c r="P24" s="156">
        <f>Pricing!$E24*100</f>
        <v>0.57739619937162179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">
        <v>574</v>
      </c>
      <c r="S24" s="156">
        <f>Pricing!$F24*100</f>
        <v>0.48700984732323999</v>
      </c>
      <c r="T24" s="156">
        <f>Pricing!$F24*100</f>
        <v>0.48700984732323999</v>
      </c>
      <c r="U24" s="157"/>
      <c r="V24" s="155"/>
      <c r="W24" s="156">
        <f>Pricing!$G24*100</f>
        <v>0.27187415616207222</v>
      </c>
      <c r="X24" s="156">
        <f>Pricing!$G24*100</f>
        <v>0.27187415616207222</v>
      </c>
      <c r="Y24" s="157"/>
    </row>
    <row r="25" spans="1:25" x14ac:dyDescent="0.2">
      <c r="A25" s="71" t="str">
        <f>Pricing!$A25</f>
        <v>#20151230</v>
      </c>
      <c r="B25" s="152" t="str">
        <f t="shared" ref="B25:B32" si="0">"USD_CURVE_DEP1M_"&amp;A25</f>
        <v>USD_CURVE_DEP1M_#20151230</v>
      </c>
      <c r="C25" s="153">
        <f>Pricing!$B25*100</f>
        <v>0.34647099587761798</v>
      </c>
      <c r="D25" s="153">
        <f>Pricing!$B25*100</f>
        <v>0.34647099587761798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1">"USD_CURVE_DEP3M_"&amp;A25</f>
        <v>USD_CURVE_DEP3M_#20151230</v>
      </c>
      <c r="G25" s="153">
        <f>Pricing!$C25*100</f>
        <v>0.43568440395053976</v>
      </c>
      <c r="H25" s="153">
        <f>Pricing!$C25*100</f>
        <v>0.43568440395053976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2">"USD_CURVE_DEP6M_"&amp;A25</f>
        <v>USD_CURVE_DEP6M_#20151230</v>
      </c>
      <c r="K25" s="153">
        <f>Pricing!$D25*100</f>
        <v>0.5078613874051785</v>
      </c>
      <c r="L25" s="153">
        <f>Pricing!$D25*100</f>
        <v>0.5078613874051785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0.598760121328476</v>
      </c>
      <c r="P25" s="153">
        <f>Pricing!$E25*100</f>
        <v>0.598760121328476</v>
      </c>
      <c r="Q25" s="154"/>
      <c r="R25" s="152"/>
      <c r="S25" s="153">
        <f>Pricing!$F25*100</f>
        <v>0.499905760341951</v>
      </c>
      <c r="T25" s="153">
        <f>Pricing!$F25*100</f>
        <v>0.499905760341951</v>
      </c>
      <c r="U25" s="154"/>
      <c r="V25" s="152"/>
      <c r="W25" s="153">
        <f>Pricing!$G25*100</f>
        <v>0.28593188307450002</v>
      </c>
      <c r="X25" s="153">
        <f>Pricing!$G25*100</f>
        <v>0.28593188307450002</v>
      </c>
      <c r="Y25" s="154"/>
    </row>
    <row r="26" spans="1:25" x14ac:dyDescent="0.2">
      <c r="A26" s="71" t="str">
        <f>Pricing!$A26</f>
        <v>#20151231</v>
      </c>
      <c r="B26" s="152" t="str">
        <f t="shared" si="0"/>
        <v>USD_CURVE_DEP1M_#20151231</v>
      </c>
      <c r="C26" s="153">
        <f>Pricing!$B26*100</f>
        <v>0.34747593333487925</v>
      </c>
      <c r="D26" s="153">
        <f>Pricing!$B26*100</f>
        <v>0.34747593333487925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1"/>
        <v>USD_CURVE_DEP3M_#20151231</v>
      </c>
      <c r="G26" s="153">
        <f>Pricing!$C26*100</f>
        <v>0.43674585781071085</v>
      </c>
      <c r="H26" s="153">
        <f>Pricing!$C26*100</f>
        <v>0.43674585781071085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2"/>
        <v>USD_CURVE_DEP6M_#20151231</v>
      </c>
      <c r="K26" s="153">
        <f>Pricing!$D26*100</f>
        <v>0.50899798585003309</v>
      </c>
      <c r="L26" s="153">
        <f>Pricing!$D26*100</f>
        <v>0.50899798585003309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0.60027705917505014</v>
      </c>
      <c r="P26" s="153">
        <f>Pricing!$E26*100</f>
        <v>0.60027705917505014</v>
      </c>
      <c r="Q26" s="154"/>
      <c r="R26" s="152"/>
      <c r="S26" s="153">
        <f>Pricing!$F26*100</f>
        <v>0.50082707492524581</v>
      </c>
      <c r="T26" s="153">
        <f>Pricing!$F26*100</f>
        <v>0.50082707492524581</v>
      </c>
      <c r="U26" s="154"/>
      <c r="V26" s="152"/>
      <c r="W26" s="153">
        <f>Pricing!$G26*100</f>
        <v>0.28698459918317765</v>
      </c>
      <c r="X26" s="153">
        <f>Pricing!$G26*100</f>
        <v>0.28698459918317765</v>
      </c>
      <c r="Y26" s="154"/>
    </row>
    <row r="27" spans="1:25" x14ac:dyDescent="0.2">
      <c r="A27" s="71" t="str">
        <f>Pricing!$A27</f>
        <v>#20160104</v>
      </c>
      <c r="B27" s="152" t="str">
        <f t="shared" si="0"/>
        <v>USD_CURVE_DEP1M_#20160104</v>
      </c>
      <c r="C27" s="153">
        <f>Pricing!$B27*100</f>
        <v>0.35150962866829338</v>
      </c>
      <c r="D27" s="153">
        <f>Pricing!$B27*100</f>
        <v>0.35150962866829338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1"/>
        <v>USD_CURVE_DEP3M_#20160104</v>
      </c>
      <c r="G27" s="153">
        <f>Pricing!$C27*100</f>
        <v>0.44100724430047544</v>
      </c>
      <c r="H27" s="153">
        <f>Pricing!$C27*100</f>
        <v>0.44100724430047544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2"/>
        <v>USD_CURVE_DEP6M_#20160104</v>
      </c>
      <c r="K27" s="153">
        <f>Pricing!$D27*100</f>
        <v>0.51354489976148165</v>
      </c>
      <c r="L27" s="153">
        <f>Pricing!$D27*100</f>
        <v>0.51354489976148165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0.60632802053772061</v>
      </c>
      <c r="P27" s="153">
        <f>Pricing!$E27*100</f>
        <v>0.60632802053772061</v>
      </c>
      <c r="Q27" s="154"/>
      <c r="R27" s="152"/>
      <c r="S27" s="153">
        <f>Pricing!$F27*100</f>
        <v>0.50451258015550815</v>
      </c>
      <c r="T27" s="153">
        <f>Pricing!$F27*100</f>
        <v>0.50451258015550815</v>
      </c>
      <c r="U27" s="154"/>
      <c r="V27" s="152"/>
      <c r="W27" s="153">
        <f>Pricing!$G27*100</f>
        <v>0.29124036961033922</v>
      </c>
      <c r="X27" s="153">
        <f>Pricing!$G27*100</f>
        <v>0.29124036961033922</v>
      </c>
      <c r="Y27" s="154"/>
    </row>
    <row r="28" spans="1:25" x14ac:dyDescent="0.2">
      <c r="A28" s="63" t="str">
        <f>Pricing!$A28</f>
        <v>#20160105</v>
      </c>
      <c r="B28" s="155" t="str">
        <f t="shared" si="0"/>
        <v>USD_CURVE_DEP1M_#20160105</v>
      </c>
      <c r="C28" s="156">
        <f>Pricing!$B28*100</f>
        <v>0.35252148931048882</v>
      </c>
      <c r="D28" s="156">
        <f>Pricing!$B28*100</f>
        <v>0.35252148931048882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1"/>
        <v>USD_CURVE_DEP3M_#20160105</v>
      </c>
      <c r="G28" s="156">
        <f>Pricing!$C28*100</f>
        <v>0.44207636260280042</v>
      </c>
      <c r="H28" s="156">
        <f>Pricing!$C28*100</f>
        <v>0.44207636260280042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2"/>
        <v>USD_CURVE_DEP6M_#20160105</v>
      </c>
      <c r="K28" s="156">
        <f>Pricing!$D28*100</f>
        <v>0.51467899126328132</v>
      </c>
      <c r="L28" s="156">
        <f>Pricing!$D28*100</f>
        <v>0.51467899126328132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0.60783621378702113</v>
      </c>
      <c r="P28" s="156">
        <f>Pricing!$E28*100</f>
        <v>0.60783621378702113</v>
      </c>
      <c r="Q28" s="157"/>
      <c r="R28" s="155"/>
      <c r="S28" s="156">
        <f>Pricing!$F28*100</f>
        <v>0.50543401892382933</v>
      </c>
      <c r="T28" s="156">
        <f>Pricing!$F28*100</f>
        <v>0.50543401892382933</v>
      </c>
      <c r="U28" s="157"/>
      <c r="V28" s="155"/>
      <c r="W28" s="156">
        <f>Pricing!$G28*100</f>
        <v>0.29231406486006251</v>
      </c>
      <c r="X28" s="156">
        <f>Pricing!$G28*100</f>
        <v>0.29231406486006251</v>
      </c>
      <c r="Y28" s="157"/>
    </row>
    <row r="29" spans="1:25" x14ac:dyDescent="0.2">
      <c r="A29" s="71" t="str">
        <f>Pricing!$A29</f>
        <v>#20161229</v>
      </c>
      <c r="B29" s="152" t="str">
        <f t="shared" si="0"/>
        <v>USD_CURVE_DEP1M_#20161229</v>
      </c>
      <c r="C29" s="153">
        <f>Pricing!$B29*100</f>
        <v>0.74324569777177318</v>
      </c>
      <c r="D29" s="153">
        <f>Pricing!$B29*100</f>
        <v>0.74324569777177318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1"/>
        <v>USD_CURVE_DEP3M_#20161229</v>
      </c>
      <c r="G29" s="153">
        <f>Pricing!$C29*100</f>
        <v>0.85189822899119227</v>
      </c>
      <c r="H29" s="153">
        <f>Pricing!$C29*100</f>
        <v>0.85189822899119227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2"/>
        <v>USD_CURVE_DEP6M_#20161229</v>
      </c>
      <c r="K29" s="153">
        <f>Pricing!$D29*100</f>
        <v>0.92428563873019531</v>
      </c>
      <c r="L29" s="153">
        <f>Pricing!$D29*100</f>
        <v>0.92428563873019531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1.07273584394959</v>
      </c>
      <c r="P29" s="153">
        <f>Pricing!$E29*100</f>
        <v>1.07273584394959</v>
      </c>
      <c r="Q29" s="154"/>
      <c r="R29" s="152"/>
      <c r="S29" s="153">
        <f>Pricing!$F29*100</f>
        <v>0.87917327853285632</v>
      </c>
      <c r="T29" s="153">
        <f>Pricing!$F29*100</f>
        <v>0.87917327853285632</v>
      </c>
      <c r="U29" s="154"/>
      <c r="V29" s="152"/>
      <c r="W29" s="153">
        <f>Pricing!$G29*100</f>
        <v>0.6773441544936778</v>
      </c>
      <c r="X29" s="153">
        <f>Pricing!$G29*100</f>
        <v>0.6773441544936778</v>
      </c>
      <c r="Y29" s="154"/>
    </row>
    <row r="30" spans="1:25" x14ac:dyDescent="0.2">
      <c r="A30" s="71" t="str">
        <f>Pricing!$A30</f>
        <v>#20161230</v>
      </c>
      <c r="B30" s="152" t="str">
        <f t="shared" si="0"/>
        <v>USD_CURVE_DEP1M_#20161230</v>
      </c>
      <c r="C30" s="153">
        <f>Pricing!$B30*100</f>
        <v>0.74430304531963365</v>
      </c>
      <c r="D30" s="153">
        <f>Pricing!$B30*100</f>
        <v>0.74430304531963365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1"/>
        <v>USD_CURVE_DEP3M_#20161230</v>
      </c>
      <c r="G30" s="153">
        <f>Pricing!$C30*100</f>
        <v>0.85302709924281328</v>
      </c>
      <c r="H30" s="153">
        <f>Pricing!$C30*100</f>
        <v>0.85302709924281328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2"/>
        <v>USD_CURVE_DEP6M_#20161230</v>
      </c>
      <c r="K30" s="153">
        <f>Pricing!$D30*100</f>
        <v>0.92541023238926612</v>
      </c>
      <c r="L30" s="153">
        <f>Pricing!$D30*100</f>
        <v>0.92541023238926612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1.0743480340520413</v>
      </c>
      <c r="P30" s="153">
        <f>Pricing!$E30*100</f>
        <v>1.0743480340520413</v>
      </c>
      <c r="Q30" s="154"/>
      <c r="R30" s="152"/>
      <c r="S30" s="153">
        <f>Pricing!$F30*100</f>
        <v>0.88023634620638147</v>
      </c>
      <c r="T30" s="153">
        <f>Pricing!$F30*100</f>
        <v>0.88023634620638147</v>
      </c>
      <c r="U30" s="154"/>
      <c r="V30" s="152"/>
      <c r="W30" s="153">
        <f>Pricing!$G30*100</f>
        <v>0.67843259582512061</v>
      </c>
      <c r="X30" s="153">
        <f>Pricing!$G30*100</f>
        <v>0.67843259582512061</v>
      </c>
      <c r="Y30" s="154"/>
    </row>
    <row r="31" spans="1:25" x14ac:dyDescent="0.2">
      <c r="A31" s="71" t="str">
        <f>Pricing!$A31</f>
        <v>#20170103</v>
      </c>
      <c r="B31" s="152" t="str">
        <f t="shared" si="0"/>
        <v>USD_CURVE_DEP1M_#20170103</v>
      </c>
      <c r="C31" s="153">
        <f>Pricing!$B31*100</f>
        <v>0.74852768147365845</v>
      </c>
      <c r="D31" s="153">
        <f>Pricing!$B31*100</f>
        <v>0.74852768147365845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1"/>
        <v>USD_CURVE_DEP3M_#20170103</v>
      </c>
      <c r="G31" s="153">
        <f>Pricing!$C31*100</f>
        <v>0.85754046361656355</v>
      </c>
      <c r="H31" s="153">
        <f>Pricing!$C31*100</f>
        <v>0.85754046361656355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2"/>
        <v>USD_CURVE_DEP6M_#20170103</v>
      </c>
      <c r="K31" s="153">
        <f>Pricing!$D31*100</f>
        <v>0.92990223801905358</v>
      </c>
      <c r="L31" s="153">
        <f>Pricing!$D31*100</f>
        <v>0.92990223801905358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1.0807998439749449</v>
      </c>
      <c r="P31" s="153">
        <f>Pricing!$E31*100</f>
        <v>1.0807998439749449</v>
      </c>
      <c r="Q31" s="154"/>
      <c r="R31" s="152"/>
      <c r="S31" s="153">
        <f>Pricing!$F31*100</f>
        <v>0.88448932328350272</v>
      </c>
      <c r="T31" s="153">
        <f>Pricing!$F31*100</f>
        <v>0.88448932328350272</v>
      </c>
      <c r="U31" s="154"/>
      <c r="V31" s="152"/>
      <c r="W31" s="153">
        <f>Pricing!$G31*100</f>
        <v>0.68278943725683661</v>
      </c>
      <c r="X31" s="153">
        <f>Pricing!$G31*100</f>
        <v>0.68278943725683661</v>
      </c>
      <c r="Y31" s="154"/>
    </row>
    <row r="32" spans="1:25" x14ac:dyDescent="0.2">
      <c r="A32" s="63" t="str">
        <f>Pricing!$A32</f>
        <v>#20170104</v>
      </c>
      <c r="B32" s="155" t="str">
        <f t="shared" si="0"/>
        <v>USD_CURVE_DEP1M_#20170104</v>
      </c>
      <c r="C32" s="156">
        <f>Pricing!$B32*100</f>
        <v>0.74958264604600133</v>
      </c>
      <c r="D32" s="156">
        <f>Pricing!$B32*100</f>
        <v>0.74958264604600133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1"/>
        <v>USD_CURVE_DEP3M_#20170104</v>
      </c>
      <c r="G32" s="156">
        <f>Pricing!$C32*100</f>
        <v>0.85866821332079968</v>
      </c>
      <c r="H32" s="156">
        <f>Pricing!$C32*100</f>
        <v>0.85866821332079968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2"/>
        <v>USD_CURVE_DEP6M_#20170104</v>
      </c>
      <c r="K32" s="156">
        <f>Pricing!$D32*100</f>
        <v>0.93102363541118049</v>
      </c>
      <c r="L32" s="156">
        <f>Pricing!$D32*100</f>
        <v>0.93102363541118049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1.0824128136932429</v>
      </c>
      <c r="P32" s="156">
        <f>Pricing!$E32*100</f>
        <v>1.0824128136932429</v>
      </c>
      <c r="Q32" s="157"/>
      <c r="R32" s="155"/>
      <c r="S32" s="156">
        <f>Pricing!$F32*100</f>
        <v>0.88555274465142098</v>
      </c>
      <c r="T32" s="156">
        <f>Pricing!$F32*100</f>
        <v>0.88555274465142098</v>
      </c>
      <c r="U32" s="157"/>
      <c r="V32" s="155"/>
      <c r="W32" s="156">
        <f>Pricing!$G32*100</f>
        <v>0.68387836371199151</v>
      </c>
      <c r="X32" s="156">
        <f>Pricing!$G32*100</f>
        <v>0.68387836371199151</v>
      </c>
      <c r="Y32" s="157"/>
    </row>
    <row r="33" spans="1:25" x14ac:dyDescent="0.2">
      <c r="A33" s="54" t="str">
        <f>Pricing!$A33</f>
        <v>G5</v>
      </c>
      <c r="B33" s="149" t="str">
        <f>"USD_CURVE_FUT"&amp;B$3&amp;"M_"&amp;$A33</f>
        <v>USD_CURVE_FUT1M_G5</v>
      </c>
      <c r="C33" s="150">
        <f>Pricing!$B33</f>
        <v>99.818670974470265</v>
      </c>
      <c r="D33" s="150">
        <f>Pricing!$B33</f>
        <v>99.818670974470265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USD_CURVE_FUT3M_G5</v>
      </c>
      <c r="G33" s="150">
        <f>Pricing!$C33</f>
        <v>99.74129513570233</v>
      </c>
      <c r="H33" s="150">
        <f>Pricing!$C33</f>
        <v>99.74129513570233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USD_CURVE_FUT6M_G5</v>
      </c>
      <c r="K33" s="150">
        <f>Pricing!$D33</f>
        <v>99.660004526457428</v>
      </c>
      <c r="L33" s="150">
        <f>Pricing!$D33</f>
        <v>99.660004526457428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USD_CURVE_FUT12M_G5</v>
      </c>
      <c r="O33" s="150">
        <f>Pricing!E33</f>
        <v>99.689032860964431</v>
      </c>
      <c r="P33" s="150">
        <f>Pricing!E33</f>
        <v>99.689032860964431</v>
      </c>
      <c r="Q33" s="151" t="str">
        <f>IF(Contribute="abcd",IF($A$2&lt;&gt;-1,_xll.RtContribute(SourceAlias,N33,Fields,O33:P33,"SCOPE:SERVER"),_xll.RtContribute(SourceAlias,"DDS_INSERT_S",$A$2:$C$2,N33:P33,"SCOPE:SERVER FTC:ALL")),"stopped")</f>
        <v>stopped</v>
      </c>
      <c r="R33" s="149"/>
      <c r="S33" s="150">
        <f>Pricing!$F33</f>
        <v>99.731880352750437</v>
      </c>
      <c r="T33" s="150">
        <f>Pricing!$F33</f>
        <v>99.731880352750437</v>
      </c>
      <c r="U33" s="151"/>
      <c r="V33" s="149"/>
      <c r="W33" s="150">
        <f>Pricing!$G33</f>
        <v>99.871068193721797</v>
      </c>
      <c r="X33" s="150">
        <f>Pricing!$G33</f>
        <v>99.871068193721797</v>
      </c>
      <c r="Y33" s="151"/>
    </row>
    <row r="34" spans="1:25" x14ac:dyDescent="0.2">
      <c r="A34" s="71" t="str">
        <f>Pricing!$A34</f>
        <v>H5</v>
      </c>
      <c r="B34" s="152" t="str">
        <f t="shared" ref="B34:B52" si="3">"USD_CURVE_FUT"&amp;B$3&amp;"M_"&amp;$A34</f>
        <v>USD_CURVE_FUT1M_H5</v>
      </c>
      <c r="C34" s="153">
        <f>Pricing!$B34</f>
        <v>99.799460322891775</v>
      </c>
      <c r="D34" s="153">
        <f>Pricing!$B34</f>
        <v>99.799460322891775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4">"USD_CURVE_FUT"&amp;F$3&amp;"M_"&amp;$A34</f>
        <v>USD_CURVE_FUT3M_H5</v>
      </c>
      <c r="G34" s="153">
        <f>Pricing!$C34</f>
        <v>99.722766609982315</v>
      </c>
      <c r="H34" s="153">
        <f>Pricing!$C34</f>
        <v>99.722766609982315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5">"USD_CURVE_FUT"&amp;J$3&amp;"M_"&amp;$A34</f>
        <v>USD_CURVE_FUT6M_H5</v>
      </c>
      <c r="K34" s="153">
        <f>Pricing!$D34</f>
        <v>99.652247983591849</v>
      </c>
      <c r="L34" s="153">
        <f>Pricing!$D34</f>
        <v>99.652247983591849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6">"USD_CURVE_FUT"&amp;N$3&amp;"M_"&amp;$A34</f>
        <v>USD_CURVE_FUT12M_H5</v>
      </c>
      <c r="O34" s="153">
        <f>Pricing!E34</f>
        <v>99.644362060431632</v>
      </c>
      <c r="P34" s="153">
        <f>Pricing!E34</f>
        <v>99.644362060431632</v>
      </c>
      <c r="Q34" s="154" t="str">
        <f>IF(Contribute="abcd",IF($A$2&lt;&gt;-1,_xll.RtContribute(SourceAlias,N34,Fields,O34:P34,"SCOPE:SERVER"),_xll.RtContribute(SourceAlias,"DDS_INSERT_S",$A$2:$C$2,N34:P34,"SCOPE:SERVER FTC:ALL")),"stopped")</f>
        <v>stopped</v>
      </c>
      <c r="R34" s="152"/>
      <c r="S34" s="153">
        <f>Pricing!$F34</f>
        <v>99.650350810887431</v>
      </c>
      <c r="T34" s="153">
        <f>Pricing!$F34</f>
        <v>99.650350810887431</v>
      </c>
      <c r="U34" s="154"/>
      <c r="V34" s="152"/>
      <c r="W34" s="153">
        <f>Pricing!$G34</f>
        <v>99.86373455696328</v>
      </c>
      <c r="X34" s="153">
        <f>Pricing!$G34</f>
        <v>99.86373455696328</v>
      </c>
      <c r="Y34" s="154"/>
    </row>
    <row r="35" spans="1:25" x14ac:dyDescent="0.2">
      <c r="A35" s="71" t="str">
        <f>Pricing!$A35</f>
        <v>J5</v>
      </c>
      <c r="B35" s="152" t="str">
        <f t="shared" si="3"/>
        <v>USD_CURVE_FUT1M_J5</v>
      </c>
      <c r="C35" s="153">
        <f>Pricing!$B35</f>
        <v>99.769878806872583</v>
      </c>
      <c r="D35" s="153">
        <f>Pricing!$B35</f>
        <v>99.769878806872583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4"/>
        <v>USD_CURVE_FUT3M_J5</v>
      </c>
      <c r="G35" s="153">
        <f>Pricing!$C35</f>
        <v>99.692414490715962</v>
      </c>
      <c r="H35" s="153">
        <f>Pricing!$C35</f>
        <v>99.692414490715962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5"/>
        <v>USD_CURVE_FUT6M_J5</v>
      </c>
      <c r="K35" s="153">
        <f>Pricing!$D35</f>
        <v>99.618021748451028</v>
      </c>
      <c r="L35" s="153">
        <f>Pricing!$D35</f>
        <v>99.618021748451028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6"/>
        <v>USD_CURVE_FUT12M_J5</v>
      </c>
      <c r="O35" s="153">
        <f>Pricing!E35</f>
        <v>99.57850629320356</v>
      </c>
      <c r="P35" s="153">
        <f>Pricing!E35</f>
        <v>99.57850629320356</v>
      </c>
      <c r="Q35" s="154" t="str">
        <f>IF(Contribute="abcd",IF($A$2&lt;&gt;-1,_xll.RtContribute(SourceAlias,N35,Fields,O35:P35,"SCOPE:SERVER"),_xll.RtContribute(SourceAlias,"DDS_INSERT_S",$A$2:$C$2,N35:P35,"SCOPE:SERVER FTC:ALL")),"stopped")</f>
        <v>stopped</v>
      </c>
      <c r="R35" s="152"/>
      <c r="S35" s="153">
        <f>Pricing!$F35</f>
        <v>99.576970791509424</v>
      </c>
      <c r="T35" s="153">
        <f>Pricing!$F35</f>
        <v>99.576970791509424</v>
      </c>
      <c r="U35" s="154"/>
      <c r="V35" s="152"/>
      <c r="W35" s="153">
        <f>Pricing!$G35</f>
        <v>99.830661759687302</v>
      </c>
      <c r="X35" s="153">
        <f>Pricing!$G35</f>
        <v>99.830661759687302</v>
      </c>
      <c r="Y35" s="154"/>
    </row>
    <row r="36" spans="1:25" x14ac:dyDescent="0.2">
      <c r="A36" s="71" t="str">
        <f>Pricing!$A36</f>
        <v>K5</v>
      </c>
      <c r="B36" s="152" t="str">
        <f t="shared" si="3"/>
        <v>USD_CURVE_FUT1M_K5</v>
      </c>
      <c r="C36" s="153">
        <f>Pricing!$B36</f>
        <v>99.717291873407802</v>
      </c>
      <c r="D36" s="153">
        <f>Pricing!$B36</f>
        <v>99.717291873407802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4"/>
        <v>USD_CURVE_FUT3M_K5</v>
      </c>
      <c r="G36" s="153">
        <f>Pricing!$C36</f>
        <v>99.633804460559119</v>
      </c>
      <c r="H36" s="153">
        <f>Pricing!$C36</f>
        <v>99.633804460559119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5"/>
        <v>USD_CURVE_FUT6M_K5</v>
      </c>
      <c r="K36" s="153">
        <f>Pricing!$D36</f>
        <v>99.563623792630835</v>
      </c>
      <c r="L36" s="153">
        <f>Pricing!$D36</f>
        <v>99.563623792630835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6"/>
        <v>USD_CURVE_FUT12M_K5</v>
      </c>
      <c r="O36" s="153">
        <f>Pricing!E36</f>
        <v>99.482943999202661</v>
      </c>
      <c r="P36" s="153">
        <f>Pricing!E36</f>
        <v>99.482943999202661</v>
      </c>
      <c r="Q36" s="154" t="str">
        <f>IF(Contribute="abcd",IF($A$2&lt;&gt;-1,_xll.RtContribute(SourceAlias,N36,Fields,O36:P36,"SCOPE:SERVER"),_xll.RtContribute(SourceAlias,"DDS_INSERT_S",$A$2:$C$2,N36:P36,"SCOPE:SERVER FTC:ALL")),"stopped")</f>
        <v>stopped</v>
      </c>
      <c r="R36" s="152"/>
      <c r="S36" s="153">
        <f>Pricing!$F36</f>
        <v>99.487226015631492</v>
      </c>
      <c r="T36" s="153">
        <f>Pricing!$F36</f>
        <v>99.487226015631492</v>
      </c>
      <c r="U36" s="154"/>
      <c r="V36" s="152"/>
      <c r="W36" s="153">
        <f>Pricing!$G36</f>
        <v>99.778332248013612</v>
      </c>
      <c r="X36" s="153">
        <f>Pricing!$G36</f>
        <v>99.778332248013612</v>
      </c>
      <c r="Y36" s="154"/>
    </row>
    <row r="37" spans="1:25" x14ac:dyDescent="0.2">
      <c r="A37" s="71" t="str">
        <f>Pricing!$A37</f>
        <v>M5</v>
      </c>
      <c r="B37" s="152" t="str">
        <f t="shared" si="3"/>
        <v>USD_CURVE_FUT1M_M5</v>
      </c>
      <c r="C37" s="153">
        <f>Pricing!$B37</f>
        <v>99.668100100216677</v>
      </c>
      <c r="D37" s="153">
        <f>Pricing!$B37</f>
        <v>99.668100100216677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4"/>
        <v>USD_CURVE_FUT3M_M5</v>
      </c>
      <c r="G37" s="153">
        <f>Pricing!$C37</f>
        <v>99.573850161313288</v>
      </c>
      <c r="H37" s="153">
        <f>Pricing!$C37</f>
        <v>99.573850161313288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5"/>
        <v>USD_CURVE_FUT6M_M5</v>
      </c>
      <c r="K37" s="153">
        <f>Pricing!$D37</f>
        <v>99.512473186381527</v>
      </c>
      <c r="L37" s="153">
        <f>Pricing!$D37</f>
        <v>99.512473186381527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6"/>
        <v>USD_CURVE_FUT12M_M5</v>
      </c>
      <c r="O37" s="153">
        <f>Pricing!E37</f>
        <v>99.396964733290432</v>
      </c>
      <c r="P37" s="153">
        <f>Pricing!E37</f>
        <v>99.396964733290432</v>
      </c>
      <c r="Q37" s="154" t="str">
        <f>IF(Contribute="abcd",IF($A$2&lt;&gt;-1,_xll.RtContribute(SourceAlias,N37,Fields,O37:P37,"SCOPE:SERVER"),_xll.RtContribute(SourceAlias,"DDS_INSERT_S",$A$2:$C$2,N37:P37,"SCOPE:SERVER FTC:ALL")),"stopped")</f>
        <v>stopped</v>
      </c>
      <c r="R37" s="152"/>
      <c r="S37" s="153">
        <f>Pricing!$F37</f>
        <v>99.400786513567724</v>
      </c>
      <c r="T37" s="153">
        <f>Pricing!$F37</f>
        <v>99.400786513567724</v>
      </c>
      <c r="U37" s="154"/>
      <c r="V37" s="152"/>
      <c r="W37" s="153">
        <f>Pricing!$G37</f>
        <v>99.729009190689894</v>
      </c>
      <c r="X37" s="153">
        <f>Pricing!$G37</f>
        <v>99.729009190689894</v>
      </c>
      <c r="Y37" s="154"/>
    </row>
    <row r="38" spans="1:25" x14ac:dyDescent="0.2">
      <c r="A38" s="71" t="str">
        <f>Pricing!$A38</f>
        <v>N5</v>
      </c>
      <c r="B38" s="152" t="str">
        <f t="shared" si="3"/>
        <v>USD_CURVE_FUT1M_N5</v>
      </c>
      <c r="C38" s="153">
        <f>Pricing!$B38</f>
        <v>99.613377076155459</v>
      </c>
      <c r="D38" s="153">
        <f>Pricing!$B38</f>
        <v>99.613377076155459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4"/>
        <v>USD_CURVE_FUT3M_N5</v>
      </c>
      <c r="G38" s="153">
        <f>Pricing!$C38</f>
        <v>99.513223952686033</v>
      </c>
      <c r="H38" s="153">
        <f>Pricing!$C38</f>
        <v>99.513223952686033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5"/>
        <v>USD_CURVE_FUT6M_N5</v>
      </c>
      <c r="K38" s="153">
        <f>Pricing!$D38</f>
        <v>99.454145431672586</v>
      </c>
      <c r="L38" s="153">
        <f>Pricing!$D38</f>
        <v>99.454145431672586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6"/>
        <v>USD_CURVE_FUT12M_N5</v>
      </c>
      <c r="O38" s="153">
        <f>Pricing!E38</f>
        <v>99.319653094462296</v>
      </c>
      <c r="P38" s="153">
        <f>Pricing!E38</f>
        <v>99.319653094462296</v>
      </c>
      <c r="Q38" s="154" t="str">
        <f>IF(Contribute="abcd",IF($A$2&lt;&gt;-1,_xll.RtContribute(SourceAlias,N38,Fields,O38:P38,"SCOPE:SERVER"),_xll.RtContribute(SourceAlias,"DDS_INSERT_S",$A$2:$C$2,N38:P38,"SCOPE:SERVER FTC:ALL")),"stopped")</f>
        <v>stopped</v>
      </c>
      <c r="R38" s="152"/>
      <c r="S38" s="153">
        <f>Pricing!$F38</f>
        <v>99.374961616755414</v>
      </c>
      <c r="T38" s="153">
        <f>Pricing!$F38</f>
        <v>99.374961616755414</v>
      </c>
      <c r="U38" s="154"/>
      <c r="V38" s="152"/>
      <c r="W38" s="153">
        <f>Pricing!$G38</f>
        <v>99.674144823538043</v>
      </c>
      <c r="X38" s="153">
        <f>Pricing!$G38</f>
        <v>99.674144823538043</v>
      </c>
      <c r="Y38" s="154"/>
    </row>
    <row r="39" spans="1:25" x14ac:dyDescent="0.2">
      <c r="A39" s="71" t="str">
        <f>Pricing!$A39</f>
        <v>Q5</v>
      </c>
      <c r="B39" s="152" t="str">
        <f t="shared" si="3"/>
        <v>USD_CURVE_FUT1M_Q5</v>
      </c>
      <c r="C39" s="153">
        <f>Pricing!$B39</f>
        <v>99.538623163185463</v>
      </c>
      <c r="D39" s="153">
        <f>Pricing!$B39</f>
        <v>99.538623163185463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4"/>
        <v>USD_CURVE_FUT3M_Q5</v>
      </c>
      <c r="G39" s="153">
        <f>Pricing!$C39</f>
        <v>99.437652078873512</v>
      </c>
      <c r="H39" s="153">
        <f>Pricing!$C39</f>
        <v>99.437652078873512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5"/>
        <v>USD_CURVE_FUT6M_Q5</v>
      </c>
      <c r="K39" s="153">
        <f>Pricing!$D39</f>
        <v>99.372856516915135</v>
      </c>
      <c r="L39" s="153">
        <f>Pricing!$D39</f>
        <v>99.372856516915135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6"/>
        <v>USD_CURVE_FUT12M_Q5</v>
      </c>
      <c r="O39" s="153">
        <f>Pricing!E39</f>
        <v>99.208885131899066</v>
      </c>
      <c r="P39" s="153">
        <f>Pricing!E39</f>
        <v>99.208885131899066</v>
      </c>
      <c r="Q39" s="154" t="str">
        <f>IF(Contribute="abcd",IF($A$2&lt;&gt;-1,_xll.RtContribute(SourceAlias,N39,Fields,O39:P39,"SCOPE:SERVER"),_xll.RtContribute(SourceAlias,"DDS_INSERT_S",$A$2:$C$2,N39:P39,"SCOPE:SERVER FTC:ALL")),"stopped")</f>
        <v>stopped</v>
      </c>
      <c r="R39" s="152"/>
      <c r="S39" s="153">
        <f>Pricing!$F39</f>
        <v>99.36127477708213</v>
      </c>
      <c r="T39" s="153">
        <f>Pricing!$F39</f>
        <v>99.36127477708213</v>
      </c>
      <c r="U39" s="154"/>
      <c r="V39" s="152"/>
      <c r="W39" s="153">
        <f>Pricing!$G39</f>
        <v>99.599650476327369</v>
      </c>
      <c r="X39" s="153">
        <f>Pricing!$G39</f>
        <v>99.599650476327369</v>
      </c>
      <c r="Y39" s="154"/>
    </row>
    <row r="40" spans="1:25" x14ac:dyDescent="0.2">
      <c r="A40" s="71" t="str">
        <f>Pricing!$A40</f>
        <v>U5</v>
      </c>
      <c r="B40" s="152" t="str">
        <f t="shared" si="3"/>
        <v>USD_CURVE_FUT1M_U5</v>
      </c>
      <c r="C40" s="153">
        <f>Pricing!$B40</f>
        <v>99.476066476854484</v>
      </c>
      <c r="D40" s="153">
        <f>Pricing!$B40</f>
        <v>99.476066476854484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4"/>
        <v>USD_CURVE_FUT3M_U5</v>
      </c>
      <c r="G40" s="153">
        <f>Pricing!$C40</f>
        <v>99.375473525575416</v>
      </c>
      <c r="H40" s="153">
        <f>Pricing!$C40</f>
        <v>99.375473525575416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5"/>
        <v>USD_CURVE_FUT6M_U5</v>
      </c>
      <c r="K40" s="153">
        <f>Pricing!$D40</f>
        <v>99.302745147926544</v>
      </c>
      <c r="L40" s="153">
        <f>Pricing!$D40</f>
        <v>99.302745147926544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6"/>
        <v>USD_CURVE_FUT12M_U5</v>
      </c>
      <c r="O40" s="153">
        <f>Pricing!E40</f>
        <v>99.114203436222397</v>
      </c>
      <c r="P40" s="153">
        <f>Pricing!E40</f>
        <v>99.114203436222397</v>
      </c>
      <c r="Q40" s="154" t="str">
        <f>IF(Contribute="abcd",IF($A$2&lt;&gt;-1,_xll.RtContribute(SourceAlias,N40,Fields,O40:P40,"SCOPE:SERVER"),_xll.RtContribute(SourceAlias,"DDS_INSERT_S",$A$2:$C$2,N40:P40,"SCOPE:SERVER FTC:ALL")),"stopped")</f>
        <v>stopped</v>
      </c>
      <c r="R40" s="152"/>
      <c r="S40" s="153">
        <f>Pricing!$F40</f>
        <v>99.377400000180756</v>
      </c>
      <c r="T40" s="153">
        <f>Pricing!$F40</f>
        <v>99.377400000180756</v>
      </c>
      <c r="U40" s="154"/>
      <c r="V40" s="152"/>
      <c r="W40" s="153">
        <f>Pricing!$G40</f>
        <v>99.538857299459977</v>
      </c>
      <c r="X40" s="153">
        <f>Pricing!$G40</f>
        <v>99.538857299459977</v>
      </c>
      <c r="Y40" s="154"/>
    </row>
    <row r="41" spans="1:25" x14ac:dyDescent="0.2">
      <c r="A41" s="71" t="str">
        <f>Pricing!$A41</f>
        <v>V5</v>
      </c>
      <c r="B41" s="152" t="str">
        <f t="shared" si="3"/>
        <v>USD_CURVE_FUT1M_V5</v>
      </c>
      <c r="C41" s="153">
        <f>Pricing!$B41</f>
        <v>99.391741461599111</v>
      </c>
      <c r="D41" s="153">
        <f>Pricing!$B41</f>
        <v>99.391741461599111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4"/>
        <v>USD_CURVE_FUT3M_V5</v>
      </c>
      <c r="G41" s="153">
        <f>Pricing!$C41</f>
        <v>99.288729018115092</v>
      </c>
      <c r="H41" s="153">
        <f>Pricing!$C41</f>
        <v>99.288729018115092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5"/>
        <v>USD_CURVE_FUT6M_V5</v>
      </c>
      <c r="K41" s="153">
        <f>Pricing!$D41</f>
        <v>99.216404916215524</v>
      </c>
      <c r="L41" s="153">
        <f>Pricing!$D41</f>
        <v>99.216404916215524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6"/>
        <v>USD_CURVE_FUT12M_V5</v>
      </c>
      <c r="O41" s="153">
        <f>Pricing!E41</f>
        <v>98.997006807392452</v>
      </c>
      <c r="P41" s="153">
        <f>Pricing!E41</f>
        <v>98.997006807392452</v>
      </c>
      <c r="Q41" s="154" t="str">
        <f>IF(Contribute="abcd",IF($A$2&lt;&gt;-1,_xll.RtContribute(SourceAlias,N41,Fields,O41:P41,"SCOPE:SERVER"),_xll.RtContribute(SourceAlias,"DDS_INSERT_S",$A$2:$C$2,N41:P41,"SCOPE:SERVER FTC:ALL")),"stopped")</f>
        <v>stopped</v>
      </c>
      <c r="R41" s="152"/>
      <c r="S41" s="153">
        <f>Pricing!$F41</f>
        <v>99.294733338918945</v>
      </c>
      <c r="T41" s="153">
        <f>Pricing!$F41</f>
        <v>99.294733338918945</v>
      </c>
      <c r="U41" s="154"/>
      <c r="V41" s="152"/>
      <c r="W41" s="153">
        <f>Pricing!$G41</f>
        <v>99.456816466154436</v>
      </c>
      <c r="X41" s="153">
        <f>Pricing!$G41</f>
        <v>99.456816466154436</v>
      </c>
      <c r="Y41" s="154"/>
    </row>
    <row r="42" spans="1:25" x14ac:dyDescent="0.2">
      <c r="A42" s="71" t="str">
        <f>Pricing!$A42</f>
        <v>X5</v>
      </c>
      <c r="B42" s="152" t="str">
        <f t="shared" si="3"/>
        <v>USD_CURVE_FUT1M_X5</v>
      </c>
      <c r="C42" s="153">
        <f>Pricing!$B42</f>
        <v>99.323583411627396</v>
      </c>
      <c r="D42" s="153">
        <f>Pricing!$B42</f>
        <v>99.323583411627396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4"/>
        <v>USD_CURVE_FUT3M_X5</v>
      </c>
      <c r="G42" s="153">
        <f>Pricing!$C42</f>
        <v>99.2174871900705</v>
      </c>
      <c r="H42" s="153">
        <f>Pricing!$C42</f>
        <v>99.2174871900705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5"/>
        <v>USD_CURVE_FUT6M_X5</v>
      </c>
      <c r="K42" s="153">
        <f>Pricing!$D42</f>
        <v>99.152360202661654</v>
      </c>
      <c r="L42" s="153">
        <f>Pricing!$D42</f>
        <v>99.152360202661654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6"/>
        <v>USD_CURVE_FUT12M_X5</v>
      </c>
      <c r="O42" s="153">
        <f>Pricing!E42</f>
        <v>98.919881482436551</v>
      </c>
      <c r="P42" s="153">
        <f>Pricing!E42</f>
        <v>98.919881482436551</v>
      </c>
      <c r="Q42" s="154" t="str">
        <f>IF(Contribute="abcd",IF($A$2&lt;&gt;-1,_xll.RtContribute(SourceAlias,N42,Fields,O42:P42,"SCOPE:SERVER"),_xll.RtContribute(SourceAlias,"DDS_INSERT_S",$A$2:$C$2,N42:P42,"SCOPE:SERVER FTC:ALL")),"stopped")</f>
        <v>stopped</v>
      </c>
      <c r="R42" s="152"/>
      <c r="S42" s="153">
        <f>Pricing!$F42</f>
        <v>99.224492505396398</v>
      </c>
      <c r="T42" s="153">
        <f>Pricing!$F42</f>
        <v>99.224492505396398</v>
      </c>
      <c r="U42" s="154"/>
      <c r="V42" s="152"/>
      <c r="W42" s="153">
        <f>Pricing!$G42</f>
        <v>99.387788026639953</v>
      </c>
      <c r="X42" s="153">
        <f>Pricing!$G42</f>
        <v>99.387788026639953</v>
      </c>
      <c r="Y42" s="154"/>
    </row>
    <row r="43" spans="1:25" x14ac:dyDescent="0.2">
      <c r="A43" s="71" t="str">
        <f>Pricing!$A43</f>
        <v>Z5</v>
      </c>
      <c r="B43" s="152" t="str">
        <f t="shared" si="3"/>
        <v>USD_CURVE_FUT1M_Z5</v>
      </c>
      <c r="C43" s="153">
        <f>Pricing!$B43</f>
        <v>99.256102160088133</v>
      </c>
      <c r="D43" s="153">
        <f>Pricing!$B43</f>
        <v>99.256102160088133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4"/>
        <v>USD_CURVE_FUT3M_Z5</v>
      </c>
      <c r="G43" s="153">
        <f>Pricing!$C43</f>
        <v>99.147648706145276</v>
      </c>
      <c r="H43" s="153">
        <f>Pricing!$C43</f>
        <v>99.147648706145276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5"/>
        <v>USD_CURVE_FUT6M_Z5</v>
      </c>
      <c r="K43" s="153">
        <f>Pricing!$D43</f>
        <v>99.084146461475399</v>
      </c>
      <c r="L43" s="153">
        <f>Pricing!$D43</f>
        <v>99.084146461475399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6"/>
        <v>USD_CURVE_FUT12M_Z5</v>
      </c>
      <c r="O43" s="153">
        <f>Pricing!E43</f>
        <v>98.852312308065166</v>
      </c>
      <c r="P43" s="153">
        <f>Pricing!E43</f>
        <v>98.852312308065166</v>
      </c>
      <c r="Q43" s="154" t="str">
        <f>IF(Contribute="abcd",IF($A$2&lt;&gt;-1,_xll.RtContribute(SourceAlias,N43,Fields,O43:P43,"SCOPE:SERVER"),_xll.RtContribute(SourceAlias,"DDS_INSERT_S",$A$2:$C$2,N43:P43,"SCOPE:SERVER FTC:ALL")),"stopped")</f>
        <v>stopped</v>
      </c>
      <c r="R43" s="152"/>
      <c r="S43" s="153">
        <f>Pricing!$F43</f>
        <v>99.150400000000076</v>
      </c>
      <c r="T43" s="153">
        <f>Pricing!$F43</f>
        <v>99.150400000000076</v>
      </c>
      <c r="U43" s="154"/>
      <c r="V43" s="152"/>
      <c r="W43" s="153">
        <f>Pricing!$G43</f>
        <v>99.322052928126425</v>
      </c>
      <c r="X43" s="153">
        <f>Pricing!$G43</f>
        <v>99.322052928126425</v>
      </c>
      <c r="Y43" s="154"/>
    </row>
    <row r="44" spans="1:25" x14ac:dyDescent="0.2">
      <c r="A44" s="71" t="str">
        <f>Pricing!$A44</f>
        <v>F6</v>
      </c>
      <c r="B44" s="152" t="str">
        <f t="shared" si="3"/>
        <v>USD_CURVE_FUT1M_F6</v>
      </c>
      <c r="C44" s="153">
        <f>Pricing!$B44</f>
        <v>99.170562223743829</v>
      </c>
      <c r="D44" s="153">
        <f>Pricing!$B44</f>
        <v>99.170562223743829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4"/>
        <v>USD_CURVE_FUT3M_F6</v>
      </c>
      <c r="G44" s="153">
        <f>Pricing!$C44</f>
        <v>99.061560848469796</v>
      </c>
      <c r="H44" s="153">
        <f>Pricing!$C44</f>
        <v>99.061560848469796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5"/>
        <v>USD_CURVE_FUT6M_F6</v>
      </c>
      <c r="K44" s="153">
        <f>Pricing!$D44</f>
        <v>99.006830875249392</v>
      </c>
      <c r="L44" s="153">
        <f>Pricing!$D44</f>
        <v>99.006830875249392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6"/>
        <v>USD_CURVE_FUT12M_F6</v>
      </c>
      <c r="O44" s="153">
        <f>Pricing!E44</f>
        <v>98.718346320610749</v>
      </c>
      <c r="P44" s="153">
        <f>Pricing!E44</f>
        <v>98.718346320610749</v>
      </c>
      <c r="Q44" s="154" t="str">
        <f>IF(Contribute="abcd",IF($A$2&lt;&gt;-1,_xll.RtContribute(SourceAlias,N44,Fields,O44:P44,"SCOPE:SERVER"),_xll.RtContribute(SourceAlias,"DDS_INSERT_S",$A$2:$C$2,N44:P44,"SCOPE:SERVER FTC:ALL")),"stopped")</f>
        <v>stopped</v>
      </c>
      <c r="R44" s="152"/>
      <c r="S44" s="153">
        <f>Pricing!$F44</f>
        <v>99.068063855869624</v>
      </c>
      <c r="T44" s="153">
        <f>Pricing!$F44</f>
        <v>99.068063855869624</v>
      </c>
      <c r="U44" s="154"/>
      <c r="V44" s="152"/>
      <c r="W44" s="153">
        <f>Pricing!$G44</f>
        <v>99.234993193566311</v>
      </c>
      <c r="X44" s="153">
        <f>Pricing!$G44</f>
        <v>99.234993193566311</v>
      </c>
      <c r="Y44" s="154"/>
    </row>
    <row r="45" spans="1:25" x14ac:dyDescent="0.2">
      <c r="A45" s="71" t="str">
        <f>Pricing!$A45</f>
        <v>H6</v>
      </c>
      <c r="B45" s="152" t="str">
        <f t="shared" si="3"/>
        <v>USD_CURVE_FUT1M_H6</v>
      </c>
      <c r="C45" s="153">
        <f>Pricing!$B45</f>
        <v>99.036824389239612</v>
      </c>
      <c r="D45" s="153">
        <f>Pricing!$B45</f>
        <v>99.036824389239612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4"/>
        <v>USD_CURVE_FUT3M_H6</v>
      </c>
      <c r="G45" s="153">
        <f>Pricing!$C45</f>
        <v>98.925382159440346</v>
      </c>
      <c r="H45" s="153">
        <f>Pricing!$C45</f>
        <v>98.925382159440346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5"/>
        <v>USD_CURVE_FUT6M_H6</v>
      </c>
      <c r="K45" s="153">
        <f>Pricing!$D45</f>
        <v>98.856277776321249</v>
      </c>
      <c r="L45" s="153">
        <f>Pricing!$D45</f>
        <v>98.856277776321249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6"/>
        <v>USD_CURVE_FUT12M_H6</v>
      </c>
      <c r="O45" s="153">
        <f>Pricing!E45</f>
        <v>98.643265775082668</v>
      </c>
      <c r="P45" s="153">
        <f>Pricing!E45</f>
        <v>98.643265775082668</v>
      </c>
      <c r="Q45" s="154" t="str">
        <f>IF(Contribute="abcd",IF($A$2&lt;&gt;-1,_xll.RtContribute(SourceAlias,N45,Fields,O45:P45,"SCOPE:SERVER"),_xll.RtContribute(SourceAlias,"DDS_INSERT_S",$A$2:$C$2,N45:P45,"SCOPE:SERVER FTC:ALL")),"stopped")</f>
        <v>stopped</v>
      </c>
      <c r="R45" s="152"/>
      <c r="S45" s="153">
        <f>Pricing!$F45</f>
        <v>98.92910000000002</v>
      </c>
      <c r="T45" s="153">
        <f>Pricing!$F45</f>
        <v>98.92910000000002</v>
      </c>
      <c r="U45" s="154"/>
      <c r="V45" s="152"/>
      <c r="W45" s="153">
        <f>Pricing!$G45</f>
        <v>99.107367932194279</v>
      </c>
      <c r="X45" s="153">
        <f>Pricing!$G45</f>
        <v>99.107367932194279</v>
      </c>
      <c r="Y45" s="154"/>
    </row>
    <row r="46" spans="1:25" x14ac:dyDescent="0.2">
      <c r="A46" s="71" t="str">
        <f>Pricing!$A46</f>
        <v>M6</v>
      </c>
      <c r="B46" s="152" t="str">
        <f t="shared" si="3"/>
        <v>USD_CURVE_FUT1M_M6</v>
      </c>
      <c r="C46" s="153">
        <f>Pricing!$B46</f>
        <v>98.837475107581596</v>
      </c>
      <c r="D46" s="153">
        <f>Pricing!$B46</f>
        <v>98.837475107581596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4"/>
        <v>USD_CURVE_FUT3M_M6</v>
      </c>
      <c r="G46" s="153">
        <f>Pricing!$C46</f>
        <v>98.708614834272126</v>
      </c>
      <c r="H46" s="153">
        <f>Pricing!$C46</f>
        <v>98.708614834272126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5"/>
        <v>USD_CURVE_FUT6M_M6</v>
      </c>
      <c r="K46" s="153">
        <f>Pricing!$D46</f>
        <v>98.633682420661671</v>
      </c>
      <c r="L46" s="153">
        <f>Pricing!$D46</f>
        <v>98.633682420661671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6"/>
        <v>USD_CURVE_FUT12M_M6</v>
      </c>
      <c r="O46" s="153">
        <f>Pricing!E46</f>
        <v>98.565157303348499</v>
      </c>
      <c r="P46" s="153">
        <f>Pricing!E46</f>
        <v>98.565157303348499</v>
      </c>
      <c r="Q46" s="154" t="str">
        <f>IF(Contribute="abcd",IF($A$2&lt;&gt;-1,_xll.RtContribute(SourceAlias,N46,Fields,O46:P46,"SCOPE:SERVER"),_xll.RtContribute(SourceAlias,"DDS_INSERT_S",$A$2:$C$2,N46:P46,"SCOPE:SERVER FTC:ALL")),"stopped")</f>
        <v>stopped</v>
      </c>
      <c r="R46" s="152"/>
      <c r="S46" s="153">
        <f>Pricing!$F46</f>
        <v>98.71339999999995</v>
      </c>
      <c r="T46" s="153">
        <f>Pricing!$F46</f>
        <v>98.71339999999995</v>
      </c>
      <c r="U46" s="154"/>
      <c r="V46" s="152"/>
      <c r="W46" s="153">
        <f>Pricing!$G46</f>
        <v>98.899233128162052</v>
      </c>
      <c r="X46" s="153">
        <f>Pricing!$G46</f>
        <v>98.899233128162052</v>
      </c>
      <c r="Y46" s="154"/>
    </row>
    <row r="47" spans="1:25" x14ac:dyDescent="0.2">
      <c r="A47" s="71" t="str">
        <f>Pricing!$A47</f>
        <v>U6</v>
      </c>
      <c r="B47" s="152" t="str">
        <f t="shared" si="3"/>
        <v>USD_CURVE_FUT1M_U6</v>
      </c>
      <c r="C47" s="153">
        <f>Pricing!$B47</f>
        <v>98.646152265567991</v>
      </c>
      <c r="D47" s="153">
        <f>Pricing!$B47</f>
        <v>98.646152265567991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4"/>
        <v>USD_CURVE_FUT3M_U6</v>
      </c>
      <c r="G47" s="153">
        <f>Pricing!$C47</f>
        <v>98.507624764441118</v>
      </c>
      <c r="H47" s="153">
        <f>Pricing!$C47</f>
        <v>98.507624764441118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5"/>
        <v>USD_CURVE_FUT6M_U6</v>
      </c>
      <c r="K47" s="153">
        <f>Pricing!$D47</f>
        <v>98.42932756963792</v>
      </c>
      <c r="L47" s="153">
        <f>Pricing!$D47</f>
        <v>98.42932756963792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6"/>
        <v>USD_CURVE_FUT12M_U6</v>
      </c>
      <c r="O47" s="153">
        <f>Pricing!E47</f>
        <v>98.175994525917403</v>
      </c>
      <c r="P47" s="153">
        <f>Pricing!E47</f>
        <v>98.175994525917403</v>
      </c>
      <c r="Q47" s="154" t="str">
        <f>IF(Contribute="abcd",IF($A$2&lt;&gt;-1,_xll.RtContribute(SourceAlias,N47,Fields,O47:P47,"SCOPE:SERVER"),_xll.RtContribute(SourceAlias,"DDS_INSERT_S",$A$2:$C$2,N47:P47,"SCOPE:SERVER FTC:ALL")),"stopped")</f>
        <v>stopped</v>
      </c>
      <c r="R47" s="152"/>
      <c r="S47" s="153">
        <f>Pricing!$F47</f>
        <v>98.513300000000058</v>
      </c>
      <c r="T47" s="153">
        <f>Pricing!$F47</f>
        <v>98.513300000000058</v>
      </c>
      <c r="U47" s="154"/>
      <c r="V47" s="152"/>
      <c r="W47" s="153">
        <f>Pricing!$G47</f>
        <v>98.726249492513347</v>
      </c>
      <c r="X47" s="153">
        <f>Pricing!$G47</f>
        <v>98.726249492513347</v>
      </c>
      <c r="Y47" s="154"/>
    </row>
    <row r="48" spans="1:25" x14ac:dyDescent="0.2">
      <c r="A48" s="71" t="str">
        <f>Pricing!$A48</f>
        <v>Z6</v>
      </c>
      <c r="B48" s="152" t="str">
        <f t="shared" si="3"/>
        <v>USD_CURVE_FUT1M_Z6</v>
      </c>
      <c r="C48" s="153">
        <f>Pricing!$B48</f>
        <v>98.48922198353192</v>
      </c>
      <c r="D48" s="153">
        <f>Pricing!$B48</f>
        <v>98.48922198353192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4"/>
        <v>USD_CURVE_FUT3M_Z6</v>
      </c>
      <c r="G48" s="153">
        <f>Pricing!$C48</f>
        <v>98.331849203608186</v>
      </c>
      <c r="H48" s="153">
        <f>Pricing!$C48</f>
        <v>98.331849203608186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5"/>
        <v>USD_CURVE_FUT6M_Z6</v>
      </c>
      <c r="K48" s="153">
        <f>Pricing!$D48</f>
        <v>98.271155981686405</v>
      </c>
      <c r="L48" s="153">
        <f>Pricing!$D48</f>
        <v>98.271155981686405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6"/>
        <v>USD_CURVE_FUT12M_Z6</v>
      </c>
      <c r="O48" s="153">
        <f>Pricing!E48</f>
        <v>97.826961029826094</v>
      </c>
      <c r="P48" s="153">
        <f>Pricing!E48</f>
        <v>97.826961029826094</v>
      </c>
      <c r="Q48" s="154" t="str">
        <f>IF(Contribute="abcd",IF($A$2&lt;&gt;-1,_xll.RtContribute(SourceAlias,N48,Fields,O48:P48,"SCOPE:SERVER"),_xll.RtContribute(SourceAlias,"DDS_INSERT_S",$A$2:$C$2,N48:P48,"SCOPE:SERVER FTC:ALL")),"stopped")</f>
        <v>stopped</v>
      </c>
      <c r="R48" s="152"/>
      <c r="S48" s="153">
        <f>Pricing!$F48</f>
        <v>98.339100000000016</v>
      </c>
      <c r="T48" s="153">
        <f>Pricing!$F48</f>
        <v>98.339100000000016</v>
      </c>
      <c r="U48" s="154"/>
      <c r="V48" s="152"/>
      <c r="W48" s="153">
        <f>Pricing!$G48</f>
        <v>98.550114350433574</v>
      </c>
      <c r="X48" s="153">
        <f>Pricing!$G48</f>
        <v>98.550114350433574</v>
      </c>
      <c r="Y48" s="154"/>
    </row>
    <row r="49" spans="1:25" x14ac:dyDescent="0.2">
      <c r="A49" s="71" t="str">
        <f>Pricing!$A49</f>
        <v>H7</v>
      </c>
      <c r="B49" s="152" t="str">
        <f t="shared" si="3"/>
        <v>USD_CURVE_FUT1M_H7</v>
      </c>
      <c r="C49" s="153">
        <f>Pricing!$B49</f>
        <v>98.360205528453761</v>
      </c>
      <c r="D49" s="153">
        <f>Pricing!$B49</f>
        <v>98.360205528453761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4"/>
        <v>USD_CURVE_FUT3M_H7</v>
      </c>
      <c r="G49" s="153">
        <f>Pricing!$C49</f>
        <v>98.213141177103907</v>
      </c>
      <c r="H49" s="153">
        <f>Pricing!$C49</f>
        <v>98.213141177103907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5"/>
        <v>USD_CURVE_FUT6M_H7</v>
      </c>
      <c r="K49" s="153">
        <f>Pricing!$D49</f>
        <v>98.144981241430273</v>
      </c>
      <c r="L49" s="153">
        <f>Pricing!$D49</f>
        <v>98.144981241430273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6"/>
        <v>USD_CURVE_FUT12M_H7</v>
      </c>
      <c r="O49" s="153">
        <f>Pricing!E49</f>
        <v>97.875412119767248</v>
      </c>
      <c r="P49" s="153">
        <f>Pricing!E49</f>
        <v>97.875412119767248</v>
      </c>
      <c r="Q49" s="154" t="str">
        <f>IF(Contribute="abcd",IF($A$2&lt;&gt;-1,_xll.RtContribute(SourceAlias,N49,Fields,O49:P49,"SCOPE:SERVER"),_xll.RtContribute(SourceAlias,"DDS_INSERT_S",$A$2:$C$2,N49:P49,"SCOPE:SERVER FTC:ALL")),"stopped")</f>
        <v>stopped</v>
      </c>
      <c r="R49" s="152"/>
      <c r="S49" s="153">
        <f>Pricing!$F49</f>
        <v>98.328999014190202</v>
      </c>
      <c r="T49" s="153">
        <f>Pricing!$F49</f>
        <v>98.328999014190202</v>
      </c>
      <c r="U49" s="154"/>
      <c r="V49" s="152"/>
      <c r="W49" s="153">
        <f>Pricing!$G49</f>
        <v>98.443207017035533</v>
      </c>
      <c r="X49" s="153">
        <f>Pricing!$G49</f>
        <v>98.443207017035533</v>
      </c>
      <c r="Y49" s="154"/>
    </row>
    <row r="50" spans="1:25" x14ac:dyDescent="0.2">
      <c r="A50" s="71" t="str">
        <f>Pricing!$A50</f>
        <v>M7</v>
      </c>
      <c r="B50" s="152" t="str">
        <f t="shared" si="3"/>
        <v>USD_CURVE_FUT1M_M7</v>
      </c>
      <c r="C50" s="153">
        <f>Pricing!$B50</f>
        <v>98.234149262289975</v>
      </c>
      <c r="D50" s="153">
        <f>Pricing!$B50</f>
        <v>98.234149262289975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4"/>
        <v>USD_CURVE_FUT3M_M7</v>
      </c>
      <c r="G50" s="153">
        <f>Pricing!$C50</f>
        <v>98.100208277921936</v>
      </c>
      <c r="H50" s="153">
        <f>Pricing!$C50</f>
        <v>98.100208277921936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5"/>
        <v>USD_CURVE_FUT6M_M7</v>
      </c>
      <c r="K50" s="153">
        <f>Pricing!$D50</f>
        <v>98.017964762542192</v>
      </c>
      <c r="L50" s="153">
        <f>Pricing!$D50</f>
        <v>98.017964762542192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6"/>
        <v>USD_CURVE_FUT12M_M7</v>
      </c>
      <c r="O50" s="153">
        <f>Pricing!E50</f>
        <v>97.901651947219591</v>
      </c>
      <c r="P50" s="153">
        <f>Pricing!E50</f>
        <v>97.901651947219591</v>
      </c>
      <c r="Q50" s="154" t="str">
        <f>IF(Contribute="abcd",IF($A$2&lt;&gt;-1,_xll.RtContribute(SourceAlias,N50,Fields,O50:P50,"SCOPE:SERVER"),_xll.RtContribute(SourceAlias,"DDS_INSERT_S",$A$2:$C$2,N50:P50,"SCOPE:SERVER FTC:ALL")),"stopped")</f>
        <v>stopped</v>
      </c>
      <c r="R50" s="152"/>
      <c r="S50" s="153">
        <f>Pricing!$F50</f>
        <v>98.176559044705712</v>
      </c>
      <c r="T50" s="153">
        <f>Pricing!$F50</f>
        <v>98.176559044705712</v>
      </c>
      <c r="U50" s="154"/>
      <c r="V50" s="152"/>
      <c r="W50" s="153">
        <f>Pricing!$G50</f>
        <v>98.320294471552828</v>
      </c>
      <c r="X50" s="153">
        <f>Pricing!$G50</f>
        <v>98.320294471552828</v>
      </c>
      <c r="Y50" s="154"/>
    </row>
    <row r="51" spans="1:25" x14ac:dyDescent="0.2">
      <c r="A51" s="71" t="str">
        <f>Pricing!$A51</f>
        <v>U7</v>
      </c>
      <c r="B51" s="152" t="str">
        <f t="shared" si="3"/>
        <v>USD_CURVE_FUT1M_U7</v>
      </c>
      <c r="C51" s="153">
        <f>Pricing!$B51</f>
        <v>98.139378094585467</v>
      </c>
      <c r="D51" s="153">
        <f>Pricing!$B51</f>
        <v>98.139378094585467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4"/>
        <v>USD_CURVE_FUT3M_U7</v>
      </c>
      <c r="G51" s="153">
        <f>Pricing!$C51</f>
        <v>98.006620979659019</v>
      </c>
      <c r="H51" s="153">
        <f>Pricing!$C51</f>
        <v>98.006620979659019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5"/>
        <v>USD_CURVE_FUT6M_U7</v>
      </c>
      <c r="K51" s="153">
        <f>Pricing!$D51</f>
        <v>97.917669992057881</v>
      </c>
      <c r="L51" s="153">
        <f>Pricing!$D51</f>
        <v>97.917669992057881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6"/>
        <v>USD_CURVE_FUT12M_U7</v>
      </c>
      <c r="O51" s="153">
        <f>Pricing!E51</f>
        <v>97.862860682963245</v>
      </c>
      <c r="P51" s="153">
        <f>Pricing!E51</f>
        <v>97.862860682963245</v>
      </c>
      <c r="Q51" s="154" t="str">
        <f>IF(Contribute="abcd",IF($A$2&lt;&gt;-1,_xll.RtContribute(SourceAlias,N51,Fields,O51:P51,"SCOPE:SERVER"),_xll.RtContribute(SourceAlias,"DDS_INSERT_S",$A$2:$C$2,N51:P51,"SCOPE:SERVER FTC:ALL")),"stopped")</f>
        <v>stopped</v>
      </c>
      <c r="R51" s="152"/>
      <c r="S51" s="153">
        <f>Pricing!$F51</f>
        <v>98.026200816822424</v>
      </c>
      <c r="T51" s="153">
        <f>Pricing!$F51</f>
        <v>98.026200816822424</v>
      </c>
      <c r="U51" s="154"/>
      <c r="V51" s="152"/>
      <c r="W51" s="153">
        <f>Pricing!$G51</f>
        <v>98.212205145170913</v>
      </c>
      <c r="X51" s="153">
        <f>Pricing!$G51</f>
        <v>98.212205145170913</v>
      </c>
      <c r="Y51" s="154"/>
    </row>
    <row r="52" spans="1:25" x14ac:dyDescent="0.2">
      <c r="A52" s="63" t="str">
        <f>Pricing!$A52</f>
        <v>Z7</v>
      </c>
      <c r="B52" s="152" t="str">
        <f t="shared" si="3"/>
        <v>USD_CURVE_FUT1M_Z7</v>
      </c>
      <c r="C52" s="153">
        <f>Pricing!$B52</f>
        <v>98.065243950570036</v>
      </c>
      <c r="D52" s="153">
        <f>Pricing!$B52</f>
        <v>98.065243950570036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4"/>
        <v>USD_CURVE_FUT3M_Z7</v>
      </c>
      <c r="G52" s="156">
        <f>Pricing!$C52</f>
        <v>97.923297090151522</v>
      </c>
      <c r="H52" s="156">
        <f>Pricing!$C52</f>
        <v>97.923297090151522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5"/>
        <v>USD_CURVE_FUT6M_Z7</v>
      </c>
      <c r="K52" s="153">
        <f>Pricing!$D52</f>
        <v>97.833629492081272</v>
      </c>
      <c r="L52" s="153">
        <f>Pricing!$D52</f>
        <v>97.833629492081272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6"/>
        <v>USD_CURVE_FUT12M_Z7</v>
      </c>
      <c r="O52" s="156">
        <f>Pricing!E52</f>
        <v>97.764322125801954</v>
      </c>
      <c r="P52" s="156">
        <f>Pricing!E52</f>
        <v>97.764322125801954</v>
      </c>
      <c r="Q52" s="154" t="str">
        <f>IF(Contribute="abcd",IF($A$2&lt;&gt;-1,_xll.RtContribute(SourceAlias,N52,Fields,O52:P52,"SCOPE:SERVER"),_xll.RtContribute(SourceAlias,"DDS_INSERT_S",$A$2:$C$2,N52:P52,"SCOPE:SERVER FTC:ALL")),"stopped")</f>
        <v>stopped</v>
      </c>
      <c r="R52" s="155"/>
      <c r="S52" s="156">
        <f>Pricing!$F52</f>
        <v>97.946330705473002</v>
      </c>
      <c r="T52" s="156">
        <f>Pricing!$F52</f>
        <v>97.946330705473002</v>
      </c>
      <c r="U52" s="157"/>
      <c r="V52" s="155"/>
      <c r="W52" s="156">
        <f>Pricing!$G52</f>
        <v>98.109550895810742</v>
      </c>
      <c r="X52" s="156">
        <f>Pricing!$G52</f>
        <v>98.109550895810742</v>
      </c>
      <c r="Y52" s="157"/>
    </row>
    <row r="53" spans="1:25" x14ac:dyDescent="0.2">
      <c r="A53" s="54" t="str">
        <f>Indexes!A53</f>
        <v>T</v>
      </c>
      <c r="B53" s="149"/>
      <c r="C53" s="150">
        <f>Pricing!$B53*100</f>
        <v>0.17169999998846638</v>
      </c>
      <c r="D53" s="150">
        <f>Pricing!$B53*100</f>
        <v>0.17169999998846638</v>
      </c>
      <c r="E53" s="151"/>
      <c r="F53" s="149" t="s">
        <v>194</v>
      </c>
      <c r="G53" s="150">
        <f>Pricing!$C53*100</f>
        <v>0.25626385187833006</v>
      </c>
      <c r="H53" s="150">
        <f>Pricing!$C53*100</f>
        <v>0.25626385187833006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0.38339999999996749</v>
      </c>
      <c r="L53" s="150">
        <f>Pricing!$D53*100</f>
        <v>0.38339999999996749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0.66867652853427773</v>
      </c>
      <c r="P53" s="150">
        <f>Pricing!$E53*100</f>
        <v>0.66867652853427773</v>
      </c>
      <c r="Q53" s="151"/>
      <c r="R53" s="149"/>
      <c r="S53" s="150">
        <f>Pricing!$F53*100</f>
        <v>0.25809999999996774</v>
      </c>
      <c r="T53" s="150">
        <f>Pricing!$F53*100</f>
        <v>0.25809999999996774</v>
      </c>
      <c r="U53" s="151"/>
      <c r="V53" s="149"/>
      <c r="W53" s="150">
        <f>Pricing!$G53*100</f>
        <v>0.26999999999777202</v>
      </c>
      <c r="X53" s="150">
        <f>Pricing!$G53*100</f>
        <v>0.26999999999777202</v>
      </c>
      <c r="Y53" s="151"/>
    </row>
    <row r="54" spans="1:25" x14ac:dyDescent="0.2">
      <c r="A54" s="63" t="str">
        <f>Indexes!A54</f>
        <v>TOM</v>
      </c>
      <c r="B54" s="155"/>
      <c r="C54" s="156">
        <f>Pricing!$B54*100</f>
        <v>0.17291453901553083</v>
      </c>
      <c r="D54" s="156">
        <f>Pricing!$B54*100</f>
        <v>0.17291453901553083</v>
      </c>
      <c r="E54" s="157"/>
      <c r="F54" s="155" t="s">
        <v>195</v>
      </c>
      <c r="G54" s="156">
        <f>Pricing!$C54*100</f>
        <v>0.25849429611923824</v>
      </c>
      <c r="H54" s="156">
        <f>Pricing!$C54*100</f>
        <v>0.25849429611923824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0.38665969127660482</v>
      </c>
      <c r="L54" s="156">
        <f>Pricing!$D54*100</f>
        <v>0.38665969127660482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0.67454038437019626</v>
      </c>
      <c r="P54" s="156">
        <f>Pricing!$E54*100</f>
        <v>0.67454038437019626</v>
      </c>
      <c r="Q54" s="157"/>
      <c r="R54" s="155"/>
      <c r="S54" s="156">
        <f>Pricing!$F54*100</f>
        <v>0.26576415359640393</v>
      </c>
      <c r="T54" s="156">
        <f>Pricing!$F54*100</f>
        <v>0.26576415359640393</v>
      </c>
      <c r="U54" s="157"/>
      <c r="V54" s="155"/>
      <c r="W54" s="156">
        <f>Pricing!$G54*100</f>
        <v>0.27999999999384073</v>
      </c>
      <c r="X54" s="156">
        <f>Pricing!$G54*100</f>
        <v>0.27999999999384073</v>
      </c>
      <c r="Y54" s="157"/>
    </row>
    <row r="55" spans="1:25" x14ac:dyDescent="0.2">
      <c r="A55" s="54">
        <f>Indexes!A55</f>
        <v>1</v>
      </c>
      <c r="B55" s="149"/>
      <c r="C55" s="150">
        <f>Pricing!$B55*100</f>
        <v>0.17499235575171945</v>
      </c>
      <c r="D55" s="150">
        <f>Pricing!$B55*100</f>
        <v>0.17499235575171945</v>
      </c>
      <c r="E55" s="151"/>
      <c r="F55" s="149" t="s">
        <v>196</v>
      </c>
      <c r="G55" s="150">
        <f>Pricing!$C55*100</f>
        <v>0.27413504068677819</v>
      </c>
      <c r="H55" s="150">
        <f>Pricing!$C55*100</f>
        <v>0.27413504068677819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0.41299999999997278</v>
      </c>
      <c r="L55" s="150">
        <f>Pricing!$D55*100</f>
        <v>0.41299999999997278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0.73999999999918487</v>
      </c>
      <c r="P55" s="150">
        <f>Pricing!$E55*100</f>
        <v>0.73999999999918487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0.33905062834298316</v>
      </c>
      <c r="T55" s="150">
        <f>Pricing!$F55*100</f>
        <v>0.33905062834298316</v>
      </c>
      <c r="U55" s="151"/>
      <c r="V55" s="149"/>
      <c r="W55" s="150">
        <f>Pricing!$G55*100</f>
        <v>0.13320473948663647</v>
      </c>
      <c r="X55" s="150">
        <f>Pricing!$G55*100</f>
        <v>0.13320473948663647</v>
      </c>
      <c r="Y55" s="151"/>
    </row>
    <row r="56" spans="1:25" x14ac:dyDescent="0.2">
      <c r="A56" s="71">
        <f>Indexes!A56</f>
        <v>2</v>
      </c>
      <c r="B56" s="152"/>
      <c r="C56" s="153">
        <f>Pricing!$B56*100</f>
        <v>0.18989867028063045</v>
      </c>
      <c r="D56" s="153">
        <f>Pricing!$B56*100</f>
        <v>0.18989867028063045</v>
      </c>
      <c r="E56" s="154"/>
      <c r="F56" s="152" t="s">
        <v>197</v>
      </c>
      <c r="G56" s="153">
        <f>Pricing!$C56*100</f>
        <v>0.30493651125589161</v>
      </c>
      <c r="H56" s="153">
        <f>Pricing!$C56*100</f>
        <v>0.30493651125589161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0.46099999994671764</v>
      </c>
      <c r="L56" s="153">
        <f>Pricing!$D56*100</f>
        <v>0.46099999994671764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0.83199999999525542</v>
      </c>
      <c r="P56" s="153">
        <f>Pricing!$E56*100</f>
        <v>0.83199999999525542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0.41809362616585088</v>
      </c>
      <c r="T56" s="153">
        <f>Pricing!$F56*100</f>
        <v>0.41809362616585088</v>
      </c>
      <c r="U56" s="154"/>
      <c r="V56" s="152"/>
      <c r="W56" s="153">
        <f>Pricing!$G56*100</f>
        <v>0.12703665827284993</v>
      </c>
      <c r="X56" s="153">
        <f>Pricing!$G56*100</f>
        <v>0.12703665827284993</v>
      </c>
      <c r="Y56" s="154"/>
    </row>
    <row r="57" spans="1:25" x14ac:dyDescent="0.2">
      <c r="A57" s="71">
        <f>Indexes!A57</f>
        <v>3</v>
      </c>
      <c r="B57" s="152"/>
      <c r="C57" s="153">
        <f>Pricing!$B57*100</f>
        <v>0.22558783499034132</v>
      </c>
      <c r="D57" s="153">
        <f>Pricing!$B57*100</f>
        <v>0.22558783499034132</v>
      </c>
      <c r="E57" s="154"/>
      <c r="F57" s="152" t="s">
        <v>198</v>
      </c>
      <c r="G57" s="153">
        <f>Pricing!$C57*100</f>
        <v>0.35283109026138804</v>
      </c>
      <c r="H57" s="153">
        <f>Pricing!$C57*100</f>
        <v>0.35283109026138804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0.51899999999999413</v>
      </c>
      <c r="L57" s="153">
        <f>Pricing!$D57*100</f>
        <v>0.51899999999999413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0.92699999998855032</v>
      </c>
      <c r="P57" s="153">
        <f>Pricing!$E57*100</f>
        <v>0.92699999998855032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0.49131584869530431</v>
      </c>
      <c r="T57" s="153">
        <f>Pricing!$F57*100</f>
        <v>0.49131584869530431</v>
      </c>
      <c r="U57" s="154"/>
      <c r="V57" s="152"/>
      <c r="W57" s="153">
        <f>Pricing!$G57*100</f>
        <v>0.13131453851489283</v>
      </c>
      <c r="X57" s="153">
        <f>Pricing!$G57*100</f>
        <v>0.13131453851489283</v>
      </c>
      <c r="Y57" s="154"/>
    </row>
    <row r="58" spans="1:25" x14ac:dyDescent="0.2">
      <c r="A58" s="71">
        <f>Indexes!A58</f>
        <v>4</v>
      </c>
      <c r="B58" s="152"/>
      <c r="C58" s="153">
        <f>Pricing!$B58*100</f>
        <v>0.27182149763582686</v>
      </c>
      <c r="D58" s="153">
        <f>Pricing!$B58*100</f>
        <v>0.27182149763582686</v>
      </c>
      <c r="E58" s="154"/>
      <c r="F58" s="152" t="s">
        <v>199</v>
      </c>
      <c r="G58" s="153">
        <f>Pricing!$C58*100</f>
        <v>0.42174139917144193</v>
      </c>
      <c r="H58" s="153">
        <f>Pricing!$C58*100</f>
        <v>0.42174139917144193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0.58899999999990338</v>
      </c>
      <c r="L58" s="153">
        <f>Pricing!$D58*100</f>
        <v>0.58899999999990338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0.99899999998749778</v>
      </c>
      <c r="P58" s="153">
        <f>Pricing!$E58*100</f>
        <v>0.99899999998749778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0.59486673147438174</v>
      </c>
      <c r="T58" s="153">
        <f>Pricing!$F58*100</f>
        <v>0.59486673147438174</v>
      </c>
      <c r="U58" s="154"/>
      <c r="V58" s="152"/>
      <c r="W58" s="153">
        <f>Pricing!$G58*100</f>
        <v>0.16894923288379715</v>
      </c>
      <c r="X58" s="153">
        <f>Pricing!$G58*100</f>
        <v>0.16894923288379715</v>
      </c>
      <c r="Y58" s="154"/>
    </row>
    <row r="59" spans="1:25" x14ac:dyDescent="0.2">
      <c r="A59" s="71">
        <f>Indexes!A59</f>
        <v>5</v>
      </c>
      <c r="B59" s="152"/>
      <c r="C59" s="153">
        <f>Pricing!$B59*100</f>
        <v>0.32104052780201897</v>
      </c>
      <c r="D59" s="153">
        <f>Pricing!$B59*100</f>
        <v>0.32104052780201897</v>
      </c>
      <c r="E59" s="154"/>
      <c r="F59" s="152" t="s">
        <v>200</v>
      </c>
      <c r="G59" s="153">
        <f>Pricing!$C59*100</f>
        <v>0.48248796074978417</v>
      </c>
      <c r="H59" s="153">
        <f>Pricing!$C59*100</f>
        <v>0.48248796074978417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0.65400000000000968</v>
      </c>
      <c r="L59" s="153">
        <f>Pricing!$D59*100</f>
        <v>0.65400000000000968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1.0659999999959018</v>
      </c>
      <c r="P59" s="153">
        <f>Pricing!$E59*100</f>
        <v>1.0659999999959018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0.62356717734757272</v>
      </c>
      <c r="T59" s="153">
        <f>Pricing!$F59*100</f>
        <v>0.62356717734757272</v>
      </c>
      <c r="U59" s="154"/>
      <c r="V59" s="152"/>
      <c r="W59" s="153">
        <f>Pricing!$G59*100</f>
        <v>0.25463873662445735</v>
      </c>
      <c r="X59" s="153">
        <f>Pricing!$G59*100</f>
        <v>0.25463873662445735</v>
      </c>
      <c r="Y59" s="154"/>
    </row>
    <row r="60" spans="1:25" x14ac:dyDescent="0.2">
      <c r="A60" s="71">
        <f>Indexes!A60</f>
        <v>6</v>
      </c>
      <c r="B60" s="152"/>
      <c r="C60" s="153">
        <f>Pricing!$B60*100</f>
        <v>0.38284078850217562</v>
      </c>
      <c r="D60" s="153">
        <f>Pricing!$B60*100</f>
        <v>0.38284078850217562</v>
      </c>
      <c r="E60" s="154"/>
      <c r="F60" s="152" t="s">
        <v>201</v>
      </c>
      <c r="G60" s="153">
        <f>Pricing!$C60*100</f>
        <v>0.54921662777356228</v>
      </c>
      <c r="H60" s="153">
        <f>Pricing!$C60*100</f>
        <v>0.54921662777356228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0.72799999999992182</v>
      </c>
      <c r="L60" s="153">
        <f>Pricing!$D60*100</f>
        <v>0.72799999999992182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1.1399999999951089</v>
      </c>
      <c r="P60" s="153">
        <f>Pricing!$E60*100</f>
        <v>1.1399999999951089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0.64007624319821188</v>
      </c>
      <c r="T60" s="153">
        <f>Pricing!$F60*100</f>
        <v>0.64007624319821188</v>
      </c>
      <c r="U60" s="154"/>
      <c r="V60" s="152"/>
      <c r="W60" s="153">
        <f>Pricing!$G60*100</f>
        <v>0.27142613906061541</v>
      </c>
      <c r="X60" s="153">
        <f>Pricing!$G60*100</f>
        <v>0.27142613906061541</v>
      </c>
      <c r="Y60" s="154"/>
    </row>
    <row r="61" spans="1:25" x14ac:dyDescent="0.2">
      <c r="A61" s="71">
        <f>Indexes!A61</f>
        <v>7</v>
      </c>
      <c r="B61" s="152"/>
      <c r="C61" s="153">
        <f>Pricing!$B61*100</f>
        <v>0.44870189836183627</v>
      </c>
      <c r="D61" s="153">
        <f>Pricing!$B61*100</f>
        <v>0.44870189836183627</v>
      </c>
      <c r="E61" s="154"/>
      <c r="F61" s="152"/>
      <c r="G61" s="153">
        <f>Pricing!$C61*100</f>
        <v>0.61985561344587969</v>
      </c>
      <c r="H61" s="153">
        <f>Pricing!$C61*100</f>
        <v>0.61985561344587969</v>
      </c>
      <c r="I61" s="154"/>
      <c r="J61" s="152" t="s">
        <v>279</v>
      </c>
      <c r="K61" s="153">
        <f>Pricing!$D61*100</f>
        <v>0.80251002955384465</v>
      </c>
      <c r="L61" s="153">
        <f>Pricing!$D61*100</f>
        <v>0.80251002955384465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1.2091461903509844</v>
      </c>
      <c r="P61" s="153">
        <f>Pricing!$E61*100</f>
        <v>1.2091461903509844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0.62425560729110785</v>
      </c>
      <c r="T61" s="153">
        <f>Pricing!$F61*100</f>
        <v>0.62425560729110785</v>
      </c>
      <c r="U61" s="154"/>
      <c r="V61" s="152"/>
      <c r="W61" s="153">
        <f>Pricing!$G61*100</f>
        <v>0.33375493604026474</v>
      </c>
      <c r="X61" s="153">
        <f>Pricing!$G61*100</f>
        <v>0.33375493604026474</v>
      </c>
      <c r="Y61" s="154"/>
    </row>
    <row r="62" spans="1:25" x14ac:dyDescent="0.2">
      <c r="A62" s="71">
        <f>Indexes!A62</f>
        <v>8</v>
      </c>
      <c r="B62" s="152"/>
      <c r="C62" s="153">
        <f>Pricing!$B62*100</f>
        <v>0.51553069528277284</v>
      </c>
      <c r="D62" s="153">
        <f>Pricing!$B62*100</f>
        <v>0.51553069528277284</v>
      </c>
      <c r="E62" s="154"/>
      <c r="F62" s="152"/>
      <c r="G62" s="153">
        <f>Pricing!$C62*100</f>
        <v>0.69123224580148612</v>
      </c>
      <c r="H62" s="153">
        <f>Pricing!$C62*100</f>
        <v>0.69123224580148612</v>
      </c>
      <c r="I62" s="154"/>
      <c r="J62" s="152" t="s">
        <v>280</v>
      </c>
      <c r="K62" s="153">
        <f>Pricing!$D62*100</f>
        <v>0.8712851701361688</v>
      </c>
      <c r="L62" s="153">
        <f>Pricing!$D62*100</f>
        <v>0.8712851701361688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1.2745926647308339</v>
      </c>
      <c r="P62" s="153">
        <f>Pricing!$E62*100</f>
        <v>1.2745926647308339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0.68607472957643345</v>
      </c>
      <c r="T62" s="153">
        <f>Pricing!$F62*100</f>
        <v>0.68607472957643345</v>
      </c>
      <c r="U62" s="154"/>
      <c r="V62" s="152"/>
      <c r="W62" s="153">
        <f>Pricing!$G62*100</f>
        <v>0.43742743781560733</v>
      </c>
      <c r="X62" s="153">
        <f>Pricing!$G62*100</f>
        <v>0.43742743781560733</v>
      </c>
      <c r="Y62" s="154"/>
    </row>
    <row r="63" spans="1:25" x14ac:dyDescent="0.2">
      <c r="A63" s="71">
        <f>Indexes!A63</f>
        <v>9</v>
      </c>
      <c r="B63" s="152"/>
      <c r="C63" s="153">
        <f>Pricing!$B63*100</f>
        <v>0.58945745569180796</v>
      </c>
      <c r="D63" s="153">
        <f>Pricing!$B63*100</f>
        <v>0.58945745569180796</v>
      </c>
      <c r="E63" s="154"/>
      <c r="F63" s="152"/>
      <c r="G63" s="153">
        <f>Pricing!$C63*100</f>
        <v>0.77357828659203831</v>
      </c>
      <c r="H63" s="153">
        <f>Pricing!$C63*100</f>
        <v>0.77357828659203831</v>
      </c>
      <c r="I63" s="154"/>
      <c r="J63" s="152" t="s">
        <v>281</v>
      </c>
      <c r="K63" s="153">
        <f>Pricing!$D63*100</f>
        <v>0.9453684357557266</v>
      </c>
      <c r="L63" s="153">
        <f>Pricing!$D63*100</f>
        <v>0.9453684357557266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1.3519999999999577</v>
      </c>
      <c r="P63" s="153">
        <f>Pricing!$E63*100</f>
        <v>1.3519999999999577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0.76625175069264106</v>
      </c>
      <c r="T63" s="153">
        <f>Pricing!$F63*100</f>
        <v>0.76625175069264106</v>
      </c>
      <c r="U63" s="154"/>
      <c r="V63" s="152"/>
      <c r="W63" s="153">
        <f>Pricing!$G63*100</f>
        <v>0.47050567478912342</v>
      </c>
      <c r="X63" s="153">
        <f>Pricing!$G63*100</f>
        <v>0.47050567478912342</v>
      </c>
      <c r="Y63" s="154"/>
    </row>
    <row r="64" spans="1:25" x14ac:dyDescent="0.2">
      <c r="A64" s="71">
        <f>Indexes!A64</f>
        <v>10</v>
      </c>
      <c r="B64" s="152"/>
      <c r="C64" s="153">
        <f>Pricing!$B64*100</f>
        <v>0.6647768798183521</v>
      </c>
      <c r="D64" s="153">
        <f>Pricing!$B64*100</f>
        <v>0.6647768798183521</v>
      </c>
      <c r="E64" s="154"/>
      <c r="F64" s="152"/>
      <c r="G64" s="153">
        <f>Pricing!$C64*100</f>
        <v>0.84732947717355445</v>
      </c>
      <c r="H64" s="153">
        <f>Pricing!$C64*100</f>
        <v>0.84732947717355445</v>
      </c>
      <c r="I64" s="154"/>
      <c r="J64" s="152" t="s">
        <v>282</v>
      </c>
      <c r="K64" s="153">
        <f>Pricing!$D64*100</f>
        <v>1.0268098736932745</v>
      </c>
      <c r="L64" s="153">
        <f>Pricing!$D64*100</f>
        <v>1.0268098736932745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1.4357698335354314</v>
      </c>
      <c r="P64" s="153">
        <f>Pricing!$E64*100</f>
        <v>1.4357698335354314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0.84406291242246689</v>
      </c>
      <c r="T64" s="153">
        <f>Pricing!$F64*100</f>
        <v>0.84406291242246689</v>
      </c>
      <c r="U64" s="154"/>
      <c r="V64" s="152"/>
      <c r="W64" s="153">
        <f>Pricing!$G64*100</f>
        <v>0.53386758378870525</v>
      </c>
      <c r="X64" s="153">
        <f>Pricing!$G64*100</f>
        <v>0.53386758378870525</v>
      </c>
      <c r="Y64" s="154"/>
    </row>
    <row r="65" spans="1:25" x14ac:dyDescent="0.2">
      <c r="A65" s="71">
        <f>Indexes!A65</f>
        <v>11</v>
      </c>
      <c r="B65" s="152"/>
      <c r="C65" s="153">
        <f>Pricing!$B65*100</f>
        <v>0.74214506810799108</v>
      </c>
      <c r="D65" s="153">
        <f>Pricing!$B65*100</f>
        <v>0.74214506810799108</v>
      </c>
      <c r="E65" s="154"/>
      <c r="F65" s="152"/>
      <c r="G65" s="153">
        <f>Pricing!$C65*100</f>
        <v>0.92144069940062401</v>
      </c>
      <c r="H65" s="153">
        <f>Pricing!$C65*100</f>
        <v>0.92144069940062401</v>
      </c>
      <c r="I65" s="154"/>
      <c r="J65" s="152" t="s">
        <v>283</v>
      </c>
      <c r="K65" s="153">
        <f>Pricing!$D65*100</f>
        <v>1.0968127087640525</v>
      </c>
      <c r="L65" s="153">
        <f>Pricing!$D65*100</f>
        <v>1.0968127087640525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1.5235001890040984</v>
      </c>
      <c r="P65" s="153">
        <f>Pricing!$E65*100</f>
        <v>1.5235001890040984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0.91523110553866138</v>
      </c>
      <c r="T65" s="153">
        <f>Pricing!$F65*100</f>
        <v>0.91523110553866138</v>
      </c>
      <c r="U65" s="154"/>
      <c r="V65" s="152"/>
      <c r="W65" s="153">
        <f>Pricing!$G65*100</f>
        <v>0.66035018325472095</v>
      </c>
      <c r="X65" s="153">
        <f>Pricing!$G65*100</f>
        <v>0.66035018325472095</v>
      </c>
      <c r="Y65" s="154"/>
    </row>
    <row r="66" spans="1:25" x14ac:dyDescent="0.2">
      <c r="A66" s="71">
        <f>Indexes!A66</f>
        <v>12</v>
      </c>
      <c r="B66" s="152"/>
      <c r="C66" s="153">
        <f>Pricing!$B66*100</f>
        <v>0.81973976719930919</v>
      </c>
      <c r="D66" s="153">
        <f>Pricing!$B66*100</f>
        <v>0.81973976719930919</v>
      </c>
      <c r="E66" s="154"/>
      <c r="F66" s="152"/>
      <c r="G66" s="153">
        <f>Pricing!$C66*100</f>
        <v>1.0022737726255393</v>
      </c>
      <c r="H66" s="153">
        <f>Pricing!$C66*100</f>
        <v>1.0022737726255393</v>
      </c>
      <c r="I66" s="154"/>
      <c r="J66" s="152" t="s">
        <v>284</v>
      </c>
      <c r="K66" s="153">
        <f>Pricing!$D66*100</f>
        <v>1.1830020572571143</v>
      </c>
      <c r="L66" s="153">
        <f>Pricing!$D66*100</f>
        <v>1.1830020572571143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1.622196525097545</v>
      </c>
      <c r="P66" s="153">
        <f>Pricing!$E66*100</f>
        <v>1.622196525097545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0.99630195907094432</v>
      </c>
      <c r="T66" s="153">
        <f>Pricing!$F66*100</f>
        <v>0.99630195907094432</v>
      </c>
      <c r="U66" s="154"/>
      <c r="V66" s="152"/>
      <c r="W66" s="153">
        <f>Pricing!$G66*100</f>
        <v>0.69628203747473805</v>
      </c>
      <c r="X66" s="153">
        <f>Pricing!$G66*100</f>
        <v>0.69628203747473805</v>
      </c>
      <c r="Y66" s="154"/>
    </row>
    <row r="67" spans="1:25" x14ac:dyDescent="0.2">
      <c r="A67" s="71">
        <f>Indexes!A67</f>
        <v>13</v>
      </c>
      <c r="B67" s="152"/>
      <c r="C67" s="153">
        <f>Pricing!$B67*100</f>
        <v>0.88721731613733956</v>
      </c>
      <c r="D67" s="153">
        <f>Pricing!$B67*100</f>
        <v>0.88721731613733956</v>
      </c>
      <c r="E67" s="154"/>
      <c r="F67" s="152"/>
      <c r="G67" s="153">
        <f>Pricing!$C67*100</f>
        <v>1.0697696016358458</v>
      </c>
      <c r="H67" s="153">
        <f>Pricing!$C67*100</f>
        <v>1.0697696016358458</v>
      </c>
      <c r="I67" s="154"/>
      <c r="J67" s="152" t="s">
        <v>285</v>
      </c>
      <c r="K67" s="153">
        <f>Pricing!$D67*100</f>
        <v>1.2532460571908466</v>
      </c>
      <c r="L67" s="153">
        <f>Pricing!$D67*100</f>
        <v>1.2532460571908466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1.6924666067805263</v>
      </c>
      <c r="P67" s="153">
        <f>Pricing!$E67*100</f>
        <v>1.6924666067805263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1.0658532632455637</v>
      </c>
      <c r="T67" s="153">
        <f>Pricing!$F67*100</f>
        <v>1.0658532632455637</v>
      </c>
      <c r="U67" s="154"/>
      <c r="V67" s="152"/>
      <c r="W67" s="153">
        <f>Pricing!$G67*100</f>
        <v>0.75367769927403572</v>
      </c>
      <c r="X67" s="153">
        <f>Pricing!$G67*100</f>
        <v>0.75367769927403572</v>
      </c>
      <c r="Y67" s="154"/>
    </row>
    <row r="68" spans="1:25" x14ac:dyDescent="0.2">
      <c r="A68" s="71">
        <f>Indexes!A68</f>
        <v>14</v>
      </c>
      <c r="B68" s="152"/>
      <c r="C68" s="153">
        <f>Pricing!$B68*100</f>
        <v>0.95624132210989643</v>
      </c>
      <c r="D68" s="153">
        <f>Pricing!$B68*100</f>
        <v>0.95624132210989643</v>
      </c>
      <c r="E68" s="154"/>
      <c r="F68" s="152"/>
      <c r="G68" s="153">
        <f>Pricing!$C68*100</f>
        <v>1.1416058660771273</v>
      </c>
      <c r="H68" s="153">
        <f>Pricing!$C68*100</f>
        <v>1.1416058660771273</v>
      </c>
      <c r="I68" s="154"/>
      <c r="J68" s="152" t="s">
        <v>286</v>
      </c>
      <c r="K68" s="153">
        <f>Pricing!$D68*100</f>
        <v>1.3242205081711007</v>
      </c>
      <c r="L68" s="153">
        <f>Pricing!$D68*100</f>
        <v>1.3242205081711007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1.7545064222071214</v>
      </c>
      <c r="P68" s="153">
        <f>Pricing!$E68*100</f>
        <v>1.7545064222071214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1.1350272712223264</v>
      </c>
      <c r="T68" s="153">
        <f>Pricing!$F68*100</f>
        <v>1.1350272712223264</v>
      </c>
      <c r="U68" s="154"/>
      <c r="V68" s="152"/>
      <c r="W68" s="153">
        <f>Pricing!$G68*100</f>
        <v>0.87720820748860007</v>
      </c>
      <c r="X68" s="153">
        <f>Pricing!$G68*100</f>
        <v>0.87720820748860007</v>
      </c>
      <c r="Y68" s="154"/>
    </row>
    <row r="69" spans="1:25" x14ac:dyDescent="0.2">
      <c r="A69" s="71">
        <f>Indexes!A69</f>
        <v>15</v>
      </c>
      <c r="B69" s="152"/>
      <c r="C69" s="153">
        <f>Pricing!$B69*100</f>
        <v>1.0254009523078176</v>
      </c>
      <c r="D69" s="153">
        <f>Pricing!$B69*100</f>
        <v>1.0254009523078176</v>
      </c>
      <c r="E69" s="154"/>
      <c r="F69" s="152"/>
      <c r="G69" s="153">
        <f>Pricing!$C69*100</f>
        <v>1.2175825404347886</v>
      </c>
      <c r="H69" s="153">
        <f>Pricing!$C69*100</f>
        <v>1.2175825404347886</v>
      </c>
      <c r="I69" s="154"/>
      <c r="J69" s="152" t="s">
        <v>287</v>
      </c>
      <c r="K69" s="153">
        <f>Pricing!$D69*100</f>
        <v>1.3952250193846933</v>
      </c>
      <c r="L69" s="153">
        <f>Pricing!$D69*100</f>
        <v>1.3952250193846933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1.8082426785277019</v>
      </c>
      <c r="P69" s="153">
        <f>Pricing!$E69*100</f>
        <v>1.8082426785277019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1.2096860294639804</v>
      </c>
      <c r="T69" s="153">
        <f>Pricing!$F69*100</f>
        <v>1.2096860294639804</v>
      </c>
      <c r="U69" s="154"/>
      <c r="V69" s="152"/>
      <c r="W69" s="153">
        <f>Pricing!$G69*100</f>
        <v>0.89375771978517093</v>
      </c>
      <c r="X69" s="153">
        <f>Pricing!$G69*100</f>
        <v>0.89375771978517093</v>
      </c>
      <c r="Y69" s="154"/>
    </row>
    <row r="70" spans="1:25" x14ac:dyDescent="0.2">
      <c r="A70" s="71">
        <f>Indexes!A70</f>
        <v>16</v>
      </c>
      <c r="B70" s="152"/>
      <c r="C70" s="153">
        <f>Pricing!$B70*100</f>
        <v>1.0922888622761917</v>
      </c>
      <c r="D70" s="153">
        <f>Pricing!$B70*100</f>
        <v>1.0922888622761917</v>
      </c>
      <c r="E70" s="154"/>
      <c r="F70" s="152"/>
      <c r="G70" s="153">
        <f>Pricing!$C70*100</f>
        <v>1.2869249564068725</v>
      </c>
      <c r="H70" s="153">
        <f>Pricing!$C70*100</f>
        <v>1.2869249564068725</v>
      </c>
      <c r="I70" s="154"/>
      <c r="J70" s="152" t="s">
        <v>288</v>
      </c>
      <c r="K70" s="153">
        <f>Pricing!$D70*100</f>
        <v>1.4606587081963587</v>
      </c>
      <c r="L70" s="153">
        <f>Pricing!$D70*100</f>
        <v>1.4606587081963587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1.8860920705736677</v>
      </c>
      <c r="P70" s="153">
        <f>Pricing!$E70*100</f>
        <v>1.8860920705736677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1.2817600821839568</v>
      </c>
      <c r="T70" s="153">
        <f>Pricing!$F70*100</f>
        <v>1.2817600821839568</v>
      </c>
      <c r="U70" s="154"/>
      <c r="V70" s="152"/>
      <c r="W70" s="153">
        <f>Pricing!$G70*100</f>
        <v>0.96386469348352932</v>
      </c>
      <c r="X70" s="153">
        <f>Pricing!$G70*100</f>
        <v>0.96386469348352932</v>
      </c>
      <c r="Y70" s="154"/>
    </row>
    <row r="71" spans="1:25" x14ac:dyDescent="0.2">
      <c r="A71" s="71">
        <f>Indexes!A71</f>
        <v>17</v>
      </c>
      <c r="B71" s="152"/>
      <c r="C71" s="153">
        <f>Pricing!$B71*100</f>
        <v>1.1590479801337559</v>
      </c>
      <c r="D71" s="153">
        <f>Pricing!$B71*100</f>
        <v>1.1590479801337559</v>
      </c>
      <c r="E71" s="154"/>
      <c r="F71" s="152"/>
      <c r="G71" s="153">
        <f>Pricing!$C71*100</f>
        <v>1.3515932620208193</v>
      </c>
      <c r="H71" s="153">
        <f>Pricing!$C71*100</f>
        <v>1.3515932620208193</v>
      </c>
      <c r="I71" s="154"/>
      <c r="J71" s="152" t="s">
        <v>289</v>
      </c>
      <c r="K71" s="153">
        <f>Pricing!$D71*100</f>
        <v>1.5236643197366497</v>
      </c>
      <c r="L71" s="153">
        <f>Pricing!$D71*100</f>
        <v>1.5236643197366497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1.9464025681225658</v>
      </c>
      <c r="P71" s="153">
        <f>Pricing!$E71*100</f>
        <v>1.9464025681225658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1.344416839486418</v>
      </c>
      <c r="T71" s="153">
        <f>Pricing!$F71*100</f>
        <v>1.344416839486418</v>
      </c>
      <c r="U71" s="154"/>
      <c r="V71" s="152"/>
      <c r="W71" s="153">
        <f>Pricing!$G71*100</f>
        <v>1.0714148601840279</v>
      </c>
      <c r="X71" s="153">
        <f>Pricing!$G71*100</f>
        <v>1.0714148601840279</v>
      </c>
      <c r="Y71" s="154"/>
    </row>
    <row r="72" spans="1:25" x14ac:dyDescent="0.2">
      <c r="A72" s="63">
        <f>Indexes!A72</f>
        <v>18</v>
      </c>
      <c r="B72" s="155"/>
      <c r="C72" s="156">
        <f>Pricing!$B72*100</f>
        <v>1.2243436197258337</v>
      </c>
      <c r="D72" s="156">
        <f>Pricing!$B72*100</f>
        <v>1.2243436197258337</v>
      </c>
      <c r="E72" s="157"/>
      <c r="F72" s="155"/>
      <c r="G72" s="153">
        <f>Pricing!$C72*100</f>
        <v>1.4189612274252659</v>
      </c>
      <c r="H72" s="153">
        <f>Pricing!$C72*100</f>
        <v>1.4189612274252659</v>
      </c>
      <c r="I72" s="157"/>
      <c r="J72" s="155" t="s">
        <v>290</v>
      </c>
      <c r="K72" s="156">
        <f>Pricing!$D72*100</f>
        <v>1.5879632487834809</v>
      </c>
      <c r="L72" s="156">
        <f>Pricing!$D72*100</f>
        <v>1.5879632487834809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2.0070784734516187</v>
      </c>
      <c r="P72" s="156">
        <f>Pricing!$E72*100</f>
        <v>2.0070784734516187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1.4119315384224509</v>
      </c>
      <c r="T72" s="156">
        <f>Pricing!$F72*100</f>
        <v>1.4119315384224509</v>
      </c>
      <c r="U72" s="157"/>
      <c r="V72" s="155"/>
      <c r="W72" s="156">
        <f>Pricing!$G72*100</f>
        <v>1.125221774140428</v>
      </c>
      <c r="X72" s="156">
        <f>Pricing!$G72*100</f>
        <v>1.125221774140428</v>
      </c>
      <c r="Y72" s="157"/>
    </row>
    <row r="73" spans="1:25" x14ac:dyDescent="0.2">
      <c r="A73" s="71" t="str">
        <f>Pricing!$A73</f>
        <v>1Y</v>
      </c>
      <c r="B73" s="149" t="s">
        <v>125</v>
      </c>
      <c r="C73" s="150">
        <f>Pricing!$B73*100</f>
        <v>0.39499999994722507</v>
      </c>
      <c r="D73" s="150">
        <f>Pricing!$B73*100</f>
        <v>0.39499999994722507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0.48671725447808994</v>
      </c>
      <c r="H73" s="150">
        <f>Pricing!$C73*100</f>
        <v>0.48671725447808994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0.55795595372663997</v>
      </c>
      <c r="L73" s="153">
        <f>Pricing!$D73*100</f>
        <v>0.55795595372663997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0.66729999999905021</v>
      </c>
      <c r="P73" s="153">
        <f>Pricing!$E73*100</f>
        <v>0.66729999999905021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">
        <v>202</v>
      </c>
      <c r="S73" s="150">
        <f>Pricing!$F73*100</f>
        <v>0.54323633575953856</v>
      </c>
      <c r="T73" s="150">
        <f>Pricing!$F73*100</f>
        <v>0.54323633575953856</v>
      </c>
      <c r="U73" s="154"/>
      <c r="V73" s="149" t="s">
        <v>589</v>
      </c>
      <c r="W73" s="150">
        <f>Pricing!$G73*100</f>
        <v>0.3369999999998749</v>
      </c>
      <c r="X73" s="150">
        <f>Pricing!$G73*100</f>
        <v>0.3369999999998749</v>
      </c>
      <c r="Y73" s="154" t="str">
        <f>IF(Contribute="abcd",IF($A$2&lt;&gt;-1,_xll.RtContribute(SourceAlias,V73,Fields,W73:X73,"SCOPE:SERVER"),_xll.RtContribute(SourceAlias,"DDS_INSERT_S",$A$2:$C$2,V73:X73,"SCOPE:SERVER FTC:ALL")),"stopped")</f>
        <v>stopped</v>
      </c>
    </row>
    <row r="74" spans="1:25" x14ac:dyDescent="0.2">
      <c r="A74" s="71" t="str">
        <f>Pricing!$A74</f>
        <v>1Y3M</v>
      </c>
      <c r="B74" s="152" t="s">
        <v>126</v>
      </c>
      <c r="C74" s="153">
        <f>Pricing!$B74*100</f>
        <v>0.49055392146463661</v>
      </c>
      <c r="D74" s="153">
        <f>Pricing!$B74*100</f>
        <v>0.49055392146463661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0.58569360651975666</v>
      </c>
      <c r="H74" s="153">
        <f>Pricing!$C74*100</f>
        <v>0.58569360651975666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0.65498922097964307</v>
      </c>
      <c r="L74" s="153">
        <f>Pricing!$D74*100</f>
        <v>0.65498922097964307</v>
      </c>
      <c r="M74" s="154"/>
      <c r="N74" s="152"/>
      <c r="O74" s="153">
        <f>Pricing!$E74*100</f>
        <v>0.80487396515484444</v>
      </c>
      <c r="P74" s="153">
        <f>Pricing!$E74*100</f>
        <v>0.80487396515484444</v>
      </c>
      <c r="Q74" s="154"/>
      <c r="R74" s="152" t="s">
        <v>203</v>
      </c>
      <c r="S74" s="153">
        <f>Pricing!$F74*100</f>
        <v>0.63008304828336736</v>
      </c>
      <c r="T74" s="153">
        <f>Pricing!$F74*100</f>
        <v>0.63008304828336736</v>
      </c>
      <c r="U74" s="154"/>
      <c r="V74" s="152" t="s">
        <v>657</v>
      </c>
      <c r="W74" s="153">
        <f>Pricing!$G74*100</f>
        <v>0.4289999999632565</v>
      </c>
      <c r="X74" s="153">
        <f>Pricing!$G74*100</f>
        <v>0.4289999999632565</v>
      </c>
      <c r="Y74" s="154" t="str">
        <f>IF(Contribute="abcd",IF($A$2&lt;&gt;-1,_xll.RtContribute(SourceAlias,V74,Fields,W74:X74,"SCOPE:SERVER"),_xll.RtContribute(SourceAlias,"DDS_INSERT_S",$A$2:$C$2,V74:X74,"SCOPE:SERVER FTC:ALL")),"stopped")</f>
        <v>stopped</v>
      </c>
    </row>
    <row r="75" spans="1:25" x14ac:dyDescent="0.2">
      <c r="A75" s="71" t="str">
        <f>Pricing!$A75</f>
        <v>1Y6M</v>
      </c>
      <c r="B75" s="152" t="s">
        <v>127</v>
      </c>
      <c r="C75" s="153">
        <f>Pricing!$B75*100</f>
        <v>0.59406299247626482</v>
      </c>
      <c r="D75" s="153">
        <f>Pricing!$B75*100</f>
        <v>0.59406299247626482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0.6940114816197106</v>
      </c>
      <c r="H75" s="153">
        <f>Pricing!$C75*100</f>
        <v>0.6940114816197106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0.76423348476903485</v>
      </c>
      <c r="L75" s="153">
        <f>Pricing!$D75*100</f>
        <v>0.76423348476903485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0.89567341054565719</v>
      </c>
      <c r="P75" s="153">
        <f>Pricing!$E75*100</f>
        <v>0.89567341054565719</v>
      </c>
      <c r="Q75" s="154"/>
      <c r="R75" s="152" t="s">
        <v>204</v>
      </c>
      <c r="S75" s="153">
        <f>Pricing!$F75*100</f>
        <v>0.72949970924869245</v>
      </c>
      <c r="T75" s="153">
        <f>Pricing!$F75*100</f>
        <v>0.72949970924869245</v>
      </c>
      <c r="U75" s="154"/>
      <c r="V75" s="152" t="s">
        <v>658</v>
      </c>
      <c r="W75" s="153">
        <f>Pricing!$G75*100</f>
        <v>0.53100000000000747</v>
      </c>
      <c r="X75" s="153">
        <f>Pricing!$G75*100</f>
        <v>0.53100000000000747</v>
      </c>
      <c r="Y75" s="154" t="str">
        <f>IF(Contribute="abcd",IF($A$2&lt;&gt;-1,_xll.RtContribute(SourceAlias,V75,Fields,W75:X75,"SCOPE:SERVER"),_xll.RtContribute(SourceAlias,"DDS_INSERT_S",$A$2:$C$2,V75:X75,"SCOPE:SERVER FTC:ALL")),"stopped")</f>
        <v>stopped</v>
      </c>
    </row>
    <row r="76" spans="1:25" x14ac:dyDescent="0.2">
      <c r="A76" s="71" t="str">
        <f>Pricing!$A76</f>
        <v>1Y9M</v>
      </c>
      <c r="B76" s="152" t="s">
        <v>128</v>
      </c>
      <c r="C76" s="153">
        <f>Pricing!$B76*100</f>
        <v>0.69217189213521835</v>
      </c>
      <c r="D76" s="153">
        <f>Pricing!$B76*100</f>
        <v>0.69217189213521835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0.79702031654800209</v>
      </c>
      <c r="H76" s="153">
        <f>Pricing!$C76*100</f>
        <v>0.79702031654800209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0.86864688001368362</v>
      </c>
      <c r="L76" s="153">
        <f>Pricing!$D76*100</f>
        <v>0.86864688001368362</v>
      </c>
      <c r="M76" s="154"/>
      <c r="N76" s="152"/>
      <c r="O76" s="153">
        <f>Pricing!$E76*100</f>
        <v>0.99829306070210178</v>
      </c>
      <c r="P76" s="153">
        <f>Pricing!$E76*100</f>
        <v>0.99829306070210178</v>
      </c>
      <c r="Q76" s="154"/>
      <c r="R76" s="152" t="s">
        <v>205</v>
      </c>
      <c r="S76" s="153">
        <f>Pricing!$F76*100</f>
        <v>0.82658239572295444</v>
      </c>
      <c r="T76" s="153">
        <f>Pricing!$F76*100</f>
        <v>0.82658239572295444</v>
      </c>
      <c r="U76" s="154"/>
      <c r="V76" s="152" t="s">
        <v>659</v>
      </c>
      <c r="W76" s="153">
        <f>Pricing!$G76*100</f>
        <v>0.62799999999965084</v>
      </c>
      <c r="X76" s="153">
        <f>Pricing!$G76*100</f>
        <v>0.62799999999965084</v>
      </c>
      <c r="Y76" s="154" t="str">
        <f>IF(Contribute="abcd",IF($A$2&lt;&gt;-1,_xll.RtContribute(SourceAlias,V76,Fields,W76:X76,"SCOPE:SERVER"),_xll.RtContribute(SourceAlias,"DDS_INSERT_S",$A$2:$C$2,V76:X76,"SCOPE:SERVER FTC:ALL")),"stopped")</f>
        <v>stopped</v>
      </c>
    </row>
    <row r="77" spans="1:25" x14ac:dyDescent="0.2">
      <c r="A77" s="71" t="str">
        <f>Pricing!$A77</f>
        <v>2Y</v>
      </c>
      <c r="B77" s="152" t="s">
        <v>129</v>
      </c>
      <c r="C77" s="153">
        <f>Pricing!$B77*100</f>
        <v>0.78657517809204969</v>
      </c>
      <c r="D77" s="153">
        <f>Pricing!$B77*100</f>
        <v>0.78657517809204969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0.89729537749991439</v>
      </c>
      <c r="H77" s="153">
        <f>Pricing!$C77*100</f>
        <v>0.89729537749991439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0.96852853774953163</v>
      </c>
      <c r="L77" s="153">
        <f>Pricing!$D77*100</f>
        <v>0.96852853774953163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1.1370802410152636</v>
      </c>
      <c r="P77" s="153">
        <f>Pricing!$E77*100</f>
        <v>1.1370802410152636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">
        <v>206</v>
      </c>
      <c r="S77" s="153">
        <f>Pricing!$F77*100</f>
        <v>0.92202226521381159</v>
      </c>
      <c r="T77" s="153">
        <f>Pricing!$F77*100</f>
        <v>0.92202226521381159</v>
      </c>
      <c r="U77" s="154"/>
      <c r="V77" s="152" t="s">
        <v>590</v>
      </c>
      <c r="W77" s="153">
        <f>Pricing!$G77*100</f>
        <v>0.72199999999999354</v>
      </c>
      <c r="X77" s="153">
        <f>Pricing!$G77*100</f>
        <v>0.72199999999999354</v>
      </c>
      <c r="Y77" s="154" t="str">
        <f>IF(Contribute="abcd",IF($A$2&lt;&gt;-1,_xll.RtContribute(SourceAlias,V77,Fields,W77:X77,"SCOPE:SERVER"),_xll.RtContribute(SourceAlias,"DDS_INSERT_S",$A$2:$C$2,V77:X77,"SCOPE:SERVER FTC:ALL")),"stopped")</f>
        <v>stopped</v>
      </c>
    </row>
    <row r="78" spans="1:25" x14ac:dyDescent="0.2">
      <c r="A78" s="71" t="str">
        <f>Pricing!$A78</f>
        <v>2Y3M</v>
      </c>
      <c r="B78" s="152" t="s">
        <v>130</v>
      </c>
      <c r="C78" s="153">
        <f>Pricing!$B78*100</f>
        <v>0.87592589449555569</v>
      </c>
      <c r="D78" s="153">
        <f>Pricing!$B78*100</f>
        <v>0.87592589449555569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0.99136704187979019</v>
      </c>
      <c r="H78" s="153">
        <f>Pricing!$C78*100</f>
        <v>0.99136704187979019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1.0618083651127592</v>
      </c>
      <c r="L78" s="153">
        <f>Pricing!$D78*100</f>
        <v>1.0618083651127592</v>
      </c>
      <c r="M78" s="154"/>
      <c r="N78" s="152"/>
      <c r="O78" s="153">
        <f>Pricing!$E78*100</f>
        <v>1.2493695938309834</v>
      </c>
      <c r="P78" s="153">
        <f>Pricing!$E78*100</f>
        <v>1.2493695938309834</v>
      </c>
      <c r="Q78" s="154"/>
      <c r="R78" s="152" t="s">
        <v>207</v>
      </c>
      <c r="S78" s="153">
        <f>Pricing!$F78*100</f>
        <v>1.0046218547068588</v>
      </c>
      <c r="T78" s="153">
        <f>Pricing!$F78*100</f>
        <v>1.0046218547068588</v>
      </c>
      <c r="U78" s="154"/>
      <c r="V78" s="152" t="s">
        <v>662</v>
      </c>
      <c r="W78" s="153">
        <f>Pricing!$G78*100</f>
        <v>0.80930218015512012</v>
      </c>
      <c r="X78" s="153">
        <f>Pricing!$G78*100</f>
        <v>0.80930218015512012</v>
      </c>
      <c r="Y78" s="154"/>
    </row>
    <row r="79" spans="1:25" x14ac:dyDescent="0.2">
      <c r="A79" s="71" t="str">
        <f>Pricing!$A79</f>
        <v>2Y6M</v>
      </c>
      <c r="B79" s="152" t="s">
        <v>131</v>
      </c>
      <c r="C79" s="153">
        <f>Pricing!$B79*100</f>
        <v>0.95972022361414167</v>
      </c>
      <c r="D79" s="153">
        <f>Pricing!$B79*100</f>
        <v>0.95972022361414167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1.0774127642329869</v>
      </c>
      <c r="H79" s="153">
        <f>Pricing!$C79*100</f>
        <v>1.0774127642329869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1.1486864165323016</v>
      </c>
      <c r="L79" s="153">
        <f>Pricing!$D79*100</f>
        <v>1.1486864165323016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1.3341465789484002</v>
      </c>
      <c r="P79" s="153">
        <f>Pricing!$E79*100</f>
        <v>1.3341465789484002</v>
      </c>
      <c r="Q79" s="154"/>
      <c r="R79" s="152" t="s">
        <v>208</v>
      </c>
      <c r="S79" s="153">
        <f>Pricing!$F79*100</f>
        <v>1.0797142894119771</v>
      </c>
      <c r="T79" s="153">
        <f>Pricing!$F79*100</f>
        <v>1.0797142894119771</v>
      </c>
      <c r="U79" s="154"/>
      <c r="V79" s="152" t="s">
        <v>660</v>
      </c>
      <c r="W79" s="153">
        <f>Pricing!$G79*100</f>
        <v>0.89087540027526801</v>
      </c>
      <c r="X79" s="153">
        <f>Pricing!$G79*100</f>
        <v>0.89087540027526801</v>
      </c>
      <c r="Y79" s="154"/>
    </row>
    <row r="80" spans="1:25" x14ac:dyDescent="0.2">
      <c r="A80" s="71" t="str">
        <f>Pricing!$A80</f>
        <v>2Y9M</v>
      </c>
      <c r="B80" s="152" t="s">
        <v>132</v>
      </c>
      <c r="C80" s="153">
        <f>Pricing!$B80*100</f>
        <v>1.0376678474322225</v>
      </c>
      <c r="D80" s="153">
        <f>Pricing!$B80*100</f>
        <v>1.0376678474322225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1.1567184314341634</v>
      </c>
      <c r="H80" s="153">
        <f>Pricing!$C80*100</f>
        <v>1.1567184314341634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1.2294967605223834</v>
      </c>
      <c r="L80" s="153">
        <f>Pricing!$D80*100</f>
        <v>1.2294967605223834</v>
      </c>
      <c r="M80" s="154"/>
      <c r="N80" s="152"/>
      <c r="O80" s="153">
        <f>Pricing!$E80*100</f>
        <v>1.4047735315042031</v>
      </c>
      <c r="P80" s="153">
        <f>Pricing!$E80*100</f>
        <v>1.4047735315042031</v>
      </c>
      <c r="Q80" s="154"/>
      <c r="R80" s="152" t="s">
        <v>209</v>
      </c>
      <c r="S80" s="153">
        <f>Pricing!$F80*100</f>
        <v>1.1549017311578351</v>
      </c>
      <c r="T80" s="153">
        <f>Pricing!$F80*100</f>
        <v>1.1549017311578351</v>
      </c>
      <c r="U80" s="154"/>
      <c r="V80" s="152" t="s">
        <v>661</v>
      </c>
      <c r="W80" s="153">
        <f>Pricing!$G80*100</f>
        <v>0.96791307573853447</v>
      </c>
      <c r="X80" s="153">
        <f>Pricing!$G80*100</f>
        <v>0.96791307573853447</v>
      </c>
      <c r="Y80" s="154"/>
    </row>
    <row r="81" spans="1:25" x14ac:dyDescent="0.2">
      <c r="A81" s="71" t="str">
        <f>Pricing!$A81</f>
        <v>3Y</v>
      </c>
      <c r="B81" s="152" t="s">
        <v>133</v>
      </c>
      <c r="C81" s="153">
        <f>Pricing!$B81*100</f>
        <v>1.1103585831427125</v>
      </c>
      <c r="D81" s="153">
        <f>Pricing!$B81*100</f>
        <v>1.1103585831427125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1.2309999999929373</v>
      </c>
      <c r="H81" s="153">
        <f>Pricing!$C81*100</f>
        <v>1.2309999999929373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1.30532798165728</v>
      </c>
      <c r="L81" s="153">
        <f>Pricing!$D81*100</f>
        <v>1.30532798165728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1.4710592922073118</v>
      </c>
      <c r="P81" s="153">
        <f>Pricing!$E81*100</f>
        <v>1.4710592922073118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">
        <v>210</v>
      </c>
      <c r="S81" s="153">
        <f>Pricing!$F81*100</f>
        <v>1.2309999999687229</v>
      </c>
      <c r="T81" s="153">
        <f>Pricing!$F81*100</f>
        <v>1.2309999999687229</v>
      </c>
      <c r="U81" s="154"/>
      <c r="V81" s="152" t="s">
        <v>591</v>
      </c>
      <c r="W81" s="153">
        <f>Pricing!$G81*100</f>
        <v>1.0420000000001273</v>
      </c>
      <c r="X81" s="153">
        <f>Pricing!$G81*100</f>
        <v>1.0420000000001273</v>
      </c>
      <c r="Y81" s="154" t="str">
        <f>IF(Contribute="abcd",IF($A$2&lt;&gt;-1,_xll.RtContribute(SourceAlias,V81,Fields,W81:X81,"SCOPE:SERVER"),_xll.RtContribute(SourceAlias,"DDS_INSERT_S",$A$2:$C$2,V81:X81,"SCOPE:SERVER FTC:ALL")),"stopped")</f>
        <v>stopped</v>
      </c>
    </row>
    <row r="82" spans="1:25" x14ac:dyDescent="0.2">
      <c r="A82" s="71" t="str">
        <f>Pricing!$A82</f>
        <v>4Y</v>
      </c>
      <c r="B82" s="152" t="s">
        <v>134</v>
      </c>
      <c r="C82" s="153">
        <f>Pricing!$B82*100</f>
        <v>1.3421727237102281</v>
      </c>
      <c r="D82" s="153">
        <f>Pricing!$B82*100</f>
        <v>1.3421727237102281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1.4729999999994807</v>
      </c>
      <c r="H82" s="153">
        <f>Pricing!$C82*100</f>
        <v>1.4729999999994807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1.5504045600299321</v>
      </c>
      <c r="L82" s="153">
        <f>Pricing!$D82*100</f>
        <v>1.5504045600299321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1.7122504585808651</v>
      </c>
      <c r="P82" s="153">
        <f>Pricing!$E82*100</f>
        <v>1.7122504585808651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">
        <v>211</v>
      </c>
      <c r="S82" s="153">
        <f>Pricing!$F82*100</f>
        <v>1.4729999999999943</v>
      </c>
      <c r="T82" s="153">
        <f>Pricing!$F82*100</f>
        <v>1.4729999999999943</v>
      </c>
      <c r="U82" s="154"/>
      <c r="V82" s="152" t="s">
        <v>592</v>
      </c>
      <c r="W82" s="153">
        <f>Pricing!$G82*100</f>
        <v>1.2830000000000845</v>
      </c>
      <c r="X82" s="153">
        <f>Pricing!$G82*100</f>
        <v>1.2830000000000845</v>
      </c>
      <c r="Y82" s="154" t="str">
        <f>IF(Contribute="abcd",IF($A$2&lt;&gt;-1,_xll.RtContribute(SourceAlias,V82,Fields,W82:X82,"SCOPE:SERVER"),_xll.RtContribute(SourceAlias,"DDS_INSERT_S",$A$2:$C$2,V82:X82,"SCOPE:SERVER FTC:ALL")),"stopped")</f>
        <v>stopped</v>
      </c>
    </row>
    <row r="83" spans="1:25" x14ac:dyDescent="0.2">
      <c r="A83" s="71" t="str">
        <f>Pricing!$A83</f>
        <v>5Y</v>
      </c>
      <c r="B83" s="152" t="s">
        <v>135</v>
      </c>
      <c r="C83" s="153">
        <f>Pricing!$B83*100</f>
        <v>1.5110541006352503</v>
      </c>
      <c r="D83" s="153">
        <f>Pricing!$B83*100</f>
        <v>1.5110541006352503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1.6469999999877298</v>
      </c>
      <c r="H83" s="153">
        <f>Pricing!$C83*100</f>
        <v>1.6469999999877298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1.7264560185779079</v>
      </c>
      <c r="L83" s="153">
        <f>Pricing!$D83*100</f>
        <v>1.7264560185779079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1.8853680557940888</v>
      </c>
      <c r="P83" s="153">
        <f>Pricing!$E83*100</f>
        <v>1.8853680557940888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">
        <v>212</v>
      </c>
      <c r="S83" s="153">
        <f>Pricing!$F83*100</f>
        <v>1.6469999999999936</v>
      </c>
      <c r="T83" s="153">
        <f>Pricing!$F83*100</f>
        <v>1.6469999999999936</v>
      </c>
      <c r="U83" s="154"/>
      <c r="V83" s="152" t="s">
        <v>593</v>
      </c>
      <c r="W83" s="153">
        <f>Pricing!$G83*100</f>
        <v>1.4360000000000486</v>
      </c>
      <c r="X83" s="153">
        <f>Pricing!$G83*100</f>
        <v>1.4360000000000486</v>
      </c>
      <c r="Y83" s="154" t="str">
        <f>IF(Contribute="abcd",IF($A$2&lt;&gt;-1,_xll.RtContribute(SourceAlias,V83,Fields,W83:X83,"SCOPE:SERVER"),_xll.RtContribute(SourceAlias,"DDS_INSERT_S",$A$2:$C$2,V83:X83,"SCOPE:SERVER FTC:ALL")),"stopped")</f>
        <v>stopped</v>
      </c>
    </row>
    <row r="84" spans="1:25" x14ac:dyDescent="0.2">
      <c r="A84" s="71" t="str">
        <f>Pricing!$A84</f>
        <v>6Y</v>
      </c>
      <c r="B84" s="152" t="s">
        <v>136</v>
      </c>
      <c r="C84" s="153">
        <f>Pricing!$B84*100</f>
        <v>1.6439689902037831</v>
      </c>
      <c r="D84" s="153">
        <f>Pricing!$B84*100</f>
        <v>1.6439689902037831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1.7810000000240613</v>
      </c>
      <c r="H84" s="153">
        <f>Pricing!$C84*100</f>
        <v>1.7810000000240613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1.8635114355789437</v>
      </c>
      <c r="L84" s="153">
        <f>Pricing!$D84*100</f>
        <v>1.8635114355789437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2.0194781734661627</v>
      </c>
      <c r="P84" s="153">
        <f>Pricing!$E84*100</f>
        <v>2.0194781734661627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">
        <v>213</v>
      </c>
      <c r="S84" s="153">
        <f>Pricing!$F84*100</f>
        <v>1.7809999999999955</v>
      </c>
      <c r="T84" s="153">
        <f>Pricing!$F84*100</f>
        <v>1.7809999999999955</v>
      </c>
      <c r="U84" s="154"/>
      <c r="V84" s="152" t="s">
        <v>594</v>
      </c>
      <c r="W84" s="153">
        <f>Pricing!$G84*100</f>
        <v>1.5670000000000333</v>
      </c>
      <c r="X84" s="153">
        <f>Pricing!$G84*100</f>
        <v>1.5670000000000333</v>
      </c>
      <c r="Y84" s="154" t="str">
        <f>IF(Contribute="abcd",IF($A$2&lt;&gt;-1,_xll.RtContribute(SourceAlias,V84,Fields,W84:X84,"SCOPE:SERVER"),_xll.RtContribute(SourceAlias,"DDS_INSERT_S",$A$2:$C$2,V84:X84,"SCOPE:SERVER FTC:ALL")),"stopped")</f>
        <v>stopped</v>
      </c>
    </row>
    <row r="85" spans="1:25" x14ac:dyDescent="0.2">
      <c r="A85" s="71" t="str">
        <f>Pricing!$A85</f>
        <v>7Y</v>
      </c>
      <c r="B85" s="152" t="s">
        <v>137</v>
      </c>
      <c r="C85" s="153">
        <f>Pricing!$B85*100</f>
        <v>1.7479240858832605</v>
      </c>
      <c r="D85" s="153">
        <f>Pricing!$B85*100</f>
        <v>1.7479240858832605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1.8840000000003325</v>
      </c>
      <c r="H85" s="153">
        <f>Pricing!$C85*100</f>
        <v>1.8840000000003325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1.969556787368915</v>
      </c>
      <c r="L85" s="153">
        <f>Pricing!$D85*100</f>
        <v>1.969556787368915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2.1215459038782849</v>
      </c>
      <c r="P85" s="153">
        <f>Pricing!$E85*100</f>
        <v>2.1215459038782849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">
        <v>214</v>
      </c>
      <c r="S85" s="153">
        <f>Pricing!$F85*100</f>
        <v>1.8839999999979189</v>
      </c>
      <c r="T85" s="153">
        <f>Pricing!$F85*100</f>
        <v>1.8839999999979189</v>
      </c>
      <c r="U85" s="154"/>
      <c r="V85" s="152" t="s">
        <v>595</v>
      </c>
      <c r="W85" s="153">
        <f>Pricing!$G85*100</f>
        <v>1.660000000000025</v>
      </c>
      <c r="X85" s="153">
        <f>Pricing!$G85*100</f>
        <v>1.660000000000025</v>
      </c>
      <c r="Y85" s="154" t="str">
        <f>IF(Contribute="abcd",IF($A$2&lt;&gt;-1,_xll.RtContribute(SourceAlias,V85,Fields,W85:X85,"SCOPE:SERVER"),_xll.RtContribute(SourceAlias,"DDS_INSERT_S",$A$2:$C$2,V85:X85,"SCOPE:SERVER FTC:ALL")),"stopped")</f>
        <v>stopped</v>
      </c>
    </row>
    <row r="86" spans="1:25" x14ac:dyDescent="0.2">
      <c r="A86" s="71" t="str">
        <f>Pricing!$A86</f>
        <v>8Y</v>
      </c>
      <c r="B86" s="152" t="s">
        <v>138</v>
      </c>
      <c r="C86" s="153">
        <f>Pricing!$B86*100</f>
        <v>1.8359076675493013</v>
      </c>
      <c r="D86" s="153">
        <f>Pricing!$B86*100</f>
        <v>1.8359076675493013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1.9679999999984221</v>
      </c>
      <c r="H86" s="153">
        <f>Pricing!$C86*100</f>
        <v>1.9679999999984221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2.0576096056683446</v>
      </c>
      <c r="L86" s="153">
        <f>Pricing!$D86*100</f>
        <v>2.0576096056683446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2.2056164824510169</v>
      </c>
      <c r="P86" s="153">
        <f>Pricing!$E86*100</f>
        <v>2.2056164824510169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">
        <v>215</v>
      </c>
      <c r="S86" s="153">
        <f>Pricing!$F86*100</f>
        <v>1.9679999999999995</v>
      </c>
      <c r="T86" s="153">
        <f>Pricing!$F86*100</f>
        <v>1.9679999999999995</v>
      </c>
      <c r="U86" s="154"/>
      <c r="V86" s="152" t="s">
        <v>596</v>
      </c>
      <c r="W86" s="153">
        <f>Pricing!$G86*100</f>
        <v>1.7450000000000201</v>
      </c>
      <c r="X86" s="153">
        <f>Pricing!$G86*100</f>
        <v>1.7450000000000201</v>
      </c>
      <c r="Y86" s="154" t="str">
        <f>IF(Contribute="abcd",IF($A$2&lt;&gt;-1,_xll.RtContribute(SourceAlias,V86,Fields,W86:X86,"SCOPE:SERVER"),_xll.RtContribute(SourceAlias,"DDS_INSERT_S",$A$2:$C$2,V86:X86,"SCOPE:SERVER FTC:ALL")),"stopped")</f>
        <v>stopped</v>
      </c>
    </row>
    <row r="87" spans="1:25" x14ac:dyDescent="0.2">
      <c r="A87" s="71" t="str">
        <f>Pricing!$A87</f>
        <v>9Y</v>
      </c>
      <c r="B87" s="152" t="s">
        <v>139</v>
      </c>
      <c r="C87" s="153">
        <f>Pricing!$B87*100</f>
        <v>1.9119030834372215</v>
      </c>
      <c r="D87" s="153">
        <f>Pricing!$B87*100</f>
        <v>1.9119030834372215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2.0400000000013261</v>
      </c>
      <c r="H87" s="153">
        <f>Pricing!$C87*100</f>
        <v>2.0400000000013261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2.1316452227343845</v>
      </c>
      <c r="L87" s="153">
        <f>Pricing!$D87*100</f>
        <v>2.1316452227343845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2.2766662345235096</v>
      </c>
      <c r="P87" s="153">
        <f>Pricing!$E87*100</f>
        <v>2.2766662345235096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">
        <v>216</v>
      </c>
      <c r="S87" s="153">
        <f>Pricing!$F87*100</f>
        <v>2.0399999999999943</v>
      </c>
      <c r="T87" s="153">
        <f>Pricing!$F87*100</f>
        <v>2.0399999999999943</v>
      </c>
      <c r="U87" s="154"/>
      <c r="V87" s="152" t="s">
        <v>597</v>
      </c>
      <c r="W87" s="153">
        <f>Pricing!$G87*100</f>
        <v>1.8160000000000005</v>
      </c>
      <c r="X87" s="153">
        <f>Pricing!$G87*100</f>
        <v>1.8160000000000005</v>
      </c>
      <c r="Y87" s="154" t="str">
        <f>IF(Contribute="abcd",IF($A$2&lt;&gt;-1,_xll.RtContribute(SourceAlias,V87,Fields,W87:X87,"SCOPE:SERVER"),_xll.RtContribute(SourceAlias,"DDS_INSERT_S",$A$2:$C$2,V87:X87,"SCOPE:SERVER FTC:ALL")),"stopped")</f>
        <v>stopped</v>
      </c>
    </row>
    <row r="88" spans="1:25" x14ac:dyDescent="0.2">
      <c r="A88" s="71" t="str">
        <f>Pricing!$A88</f>
        <v>10Y</v>
      </c>
      <c r="B88" s="152" t="s">
        <v>140</v>
      </c>
      <c r="C88" s="153">
        <f>Pricing!$B88*100</f>
        <v>1.9749007793050426</v>
      </c>
      <c r="D88" s="153">
        <f>Pricing!$B88*100</f>
        <v>1.9749007793050426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2.0999999999994916</v>
      </c>
      <c r="H88" s="153">
        <f>Pricing!$C88*100</f>
        <v>2.0999999999994916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2.194683764961475</v>
      </c>
      <c r="L88" s="153">
        <f>Pricing!$D88*100</f>
        <v>2.194683764961475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2.3367094124047654</v>
      </c>
      <c r="P88" s="153">
        <f>Pricing!$E88*100</f>
        <v>2.3367094124047654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">
        <v>217</v>
      </c>
      <c r="S88" s="153">
        <f>Pricing!$F88*100</f>
        <v>2.0999999999999885</v>
      </c>
      <c r="T88" s="153">
        <f>Pricing!$F88*100</f>
        <v>2.0999999999999885</v>
      </c>
      <c r="U88" s="154"/>
      <c r="V88" s="152" t="s">
        <v>598</v>
      </c>
      <c r="W88" s="153">
        <f>Pricing!$G88*100</f>
        <v>1.8689999999999989</v>
      </c>
      <c r="X88" s="153">
        <f>Pricing!$G88*100</f>
        <v>1.8689999999999989</v>
      </c>
      <c r="Y88" s="154" t="str">
        <f>IF(Contribute="abcd",IF($A$2&lt;&gt;-1,_xll.RtContribute(SourceAlias,V88,Fields,W88:X88,"SCOPE:SERVER"),_xll.RtContribute(SourceAlias,"DDS_INSERT_S",$A$2:$C$2,V88:X88,"SCOPE:SERVER FTC:ALL")),"stopped")</f>
        <v>stopped</v>
      </c>
    </row>
    <row r="89" spans="1:25" x14ac:dyDescent="0.2">
      <c r="A89" s="71" t="str">
        <f>Pricing!$A89</f>
        <v>11Y</v>
      </c>
      <c r="B89" s="152" t="s">
        <v>141</v>
      </c>
      <c r="C89" s="153">
        <f>Pricing!$B89*100</f>
        <v>2.0306755515636872</v>
      </c>
      <c r="D89" s="153">
        <f>Pricing!$B89*100</f>
        <v>2.0306755515636872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2.1531471053216582</v>
      </c>
      <c r="H89" s="153">
        <f>Pricing!$C89*100</f>
        <v>2.1531471053216582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2.2497592006211651</v>
      </c>
      <c r="L89" s="153">
        <f>Pricing!$D89*100</f>
        <v>2.2497592006211651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2.3898982752579099</v>
      </c>
      <c r="P89" s="153">
        <f>Pricing!$E89*100</f>
        <v>2.3898982752579099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">
        <v>218</v>
      </c>
      <c r="S89" s="153">
        <f>Pricing!$F89*100</f>
        <v>2.1502283614730899</v>
      </c>
      <c r="T89" s="153">
        <f>Pricing!$F89*100</f>
        <v>2.1502283614730899</v>
      </c>
      <c r="U89" s="154"/>
      <c r="V89" s="152" t="s">
        <v>599</v>
      </c>
      <c r="W89" s="153">
        <f>Pricing!$G89*100</f>
        <v>1.9187209671942262</v>
      </c>
      <c r="X89" s="153">
        <f>Pricing!$G89*100</f>
        <v>1.9187209671942262</v>
      </c>
      <c r="Y89" s="154" t="str">
        <f>IF(Contribute="abcd",IF($A$2&lt;&gt;-1,_xll.RtContribute(SourceAlias,V89,Fields,W89:X89,"SCOPE:SERVER"),_xll.RtContribute(SourceAlias,"DDS_INSERT_S",$A$2:$C$2,V89:X89,"SCOPE:SERVER FTC:ALL")),"stopped")</f>
        <v>stopped</v>
      </c>
    </row>
    <row r="90" spans="1:25" x14ac:dyDescent="0.2">
      <c r="A90" s="71" t="str">
        <f>Pricing!$A90</f>
        <v>12Y</v>
      </c>
      <c r="B90" s="152" t="s">
        <v>142</v>
      </c>
      <c r="C90" s="153">
        <f>Pricing!$B90*100</f>
        <v>2.0798947441367646</v>
      </c>
      <c r="D90" s="153">
        <f>Pricing!$B90*100</f>
        <v>2.0798947441367646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2.1999999999985302</v>
      </c>
      <c r="H90" s="153">
        <f>Pricing!$C90*100</f>
        <v>2.1999999999985302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2.2977388876546785</v>
      </c>
      <c r="L90" s="153">
        <f>Pricing!$D90*100</f>
        <v>2.2977388876546785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2.4367900886484386</v>
      </c>
      <c r="P90" s="153">
        <f>Pricing!$E90*100</f>
        <v>2.4367900886484386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">
        <v>219</v>
      </c>
      <c r="S90" s="153">
        <f>Pricing!$F90*100</f>
        <v>2.199999999999978</v>
      </c>
      <c r="T90" s="153">
        <f>Pricing!$F90*100</f>
        <v>2.199999999999978</v>
      </c>
      <c r="U90" s="154"/>
      <c r="V90" s="152" t="s">
        <v>600</v>
      </c>
      <c r="W90" s="153">
        <f>Pricing!$G90*100</f>
        <v>1.964999999997044</v>
      </c>
      <c r="X90" s="153">
        <f>Pricing!$G90*100</f>
        <v>1.964999999997044</v>
      </c>
      <c r="Y90" s="154" t="str">
        <f>IF(Contribute="abcd",IF($A$2&lt;&gt;-1,_xll.RtContribute(SourceAlias,V90,Fields,W90:X90,"SCOPE:SERVER"),_xll.RtContribute(SourceAlias,"DDS_INSERT_S",$A$2:$C$2,V90:X90,"SCOPE:SERVER FTC:ALL")),"stopped")</f>
        <v>stopped</v>
      </c>
    </row>
    <row r="91" spans="1:25" x14ac:dyDescent="0.2">
      <c r="A91" s="71" t="str">
        <f>Pricing!$A91</f>
        <v>13Y</v>
      </c>
      <c r="B91" s="152" t="s">
        <v>143</v>
      </c>
      <c r="C91" s="153">
        <f>Pricing!$B91*100</f>
        <v>2.1211847973855824</v>
      </c>
      <c r="D91" s="153">
        <f>Pricing!$B91*100</f>
        <v>2.1211847973855824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2.2392758997456412</v>
      </c>
      <c r="H91" s="153">
        <f>Pricing!$C91*100</f>
        <v>2.2392758997456412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2.3380995473056934</v>
      </c>
      <c r="L91" s="153">
        <f>Pricing!$D91*100</f>
        <v>2.3380995473056934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2.4758357324295144</v>
      </c>
      <c r="P91" s="153">
        <f>Pricing!$E91*100</f>
        <v>2.4758357324295144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">
        <v>220</v>
      </c>
      <c r="S91" s="153">
        <f>Pricing!$F91*100</f>
        <v>2.2341523403410184</v>
      </c>
      <c r="T91" s="153">
        <f>Pricing!$F91*100</f>
        <v>2.2341523403410184</v>
      </c>
      <c r="U91" s="154"/>
      <c r="V91" s="152" t="s">
        <v>601</v>
      </c>
      <c r="W91" s="153">
        <f>Pricing!$G91*100</f>
        <v>2.0037065294281935</v>
      </c>
      <c r="X91" s="153">
        <f>Pricing!$G91*100</f>
        <v>2.0037065294281935</v>
      </c>
      <c r="Y91" s="154" t="str">
        <f>IF(Contribute="abcd",IF($A$2&lt;&gt;-1,_xll.RtContribute(SourceAlias,V91,Fields,W91:X91,"SCOPE:SERVER"),_xll.RtContribute(SourceAlias,"DDS_INSERT_S",$A$2:$C$2,V91:X91,"SCOPE:SERVER FTC:ALL")),"stopped")</f>
        <v>stopped</v>
      </c>
    </row>
    <row r="92" spans="1:25" x14ac:dyDescent="0.2">
      <c r="A92" s="71" t="str">
        <f>Pricing!$A92</f>
        <v>14Y</v>
      </c>
      <c r="B92" s="152" t="s">
        <v>144</v>
      </c>
      <c r="C92" s="153">
        <f>Pricing!$B92*100</f>
        <v>2.1561726235513121</v>
      </c>
      <c r="D92" s="153">
        <f>Pricing!$B92*100</f>
        <v>2.1561726235513121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2.2725944973898011</v>
      </c>
      <c r="H92" s="153">
        <f>Pricing!$C92*100</f>
        <v>2.2725944973898011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2.3724787925401771</v>
      </c>
      <c r="L92" s="153">
        <f>Pricing!$D92*100</f>
        <v>2.3724787925401771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2.5086955947114955</v>
      </c>
      <c r="P92" s="153">
        <f>Pricing!$E92*100</f>
        <v>2.5086955947114955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">
        <v>221</v>
      </c>
      <c r="S92" s="153">
        <f>Pricing!$F92*100</f>
        <v>2.2678440656646583</v>
      </c>
      <c r="T92" s="153">
        <f>Pricing!$F92*100</f>
        <v>2.2678440656646583</v>
      </c>
      <c r="U92" s="154"/>
      <c r="V92" s="152" t="s">
        <v>602</v>
      </c>
      <c r="W92" s="153">
        <f>Pricing!$G92*100</f>
        <v>2.0363943922594316</v>
      </c>
      <c r="X92" s="153">
        <f>Pricing!$G92*100</f>
        <v>2.0363943922594316</v>
      </c>
      <c r="Y92" s="154" t="str">
        <f>IF(Contribute="abcd",IF($A$2&lt;&gt;-1,_xll.RtContribute(SourceAlias,V92,Fields,W92:X92,"SCOPE:SERVER"),_xll.RtContribute(SourceAlias,"DDS_INSERT_S",$A$2:$C$2,V92:X92,"SCOPE:SERVER FTC:ALL")),"stopped")</f>
        <v>stopped</v>
      </c>
    </row>
    <row r="93" spans="1:25" x14ac:dyDescent="0.2">
      <c r="A93" s="71" t="str">
        <f>Pricing!$A93</f>
        <v>15Y</v>
      </c>
      <c r="B93" s="152" t="s">
        <v>145</v>
      </c>
      <c r="C93" s="153">
        <f>Pricing!$B93*100</f>
        <v>2.1858932482289735</v>
      </c>
      <c r="D93" s="153">
        <f>Pricing!$B93*100</f>
        <v>2.1858932482289735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2.3009999999850752</v>
      </c>
      <c r="H93" s="153">
        <f>Pricing!$C93*100</f>
        <v>2.3009999999850752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2.401795709083729</v>
      </c>
      <c r="L93" s="153">
        <f>Pricing!$D93*100</f>
        <v>2.401795709083729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2.5368619592893693</v>
      </c>
      <c r="P93" s="153">
        <f>Pricing!$E93*100</f>
        <v>2.5368619592893693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">
        <v>222</v>
      </c>
      <c r="S93" s="153">
        <f>Pricing!$F93*100</f>
        <v>2.3010000000000721</v>
      </c>
      <c r="T93" s="153">
        <f>Pricing!$F93*100</f>
        <v>2.3010000000000721</v>
      </c>
      <c r="U93" s="154"/>
      <c r="V93" s="152" t="s">
        <v>603</v>
      </c>
      <c r="W93" s="153">
        <f>Pricing!$G93*100</f>
        <v>2.0639999999980887</v>
      </c>
      <c r="X93" s="153">
        <f>Pricing!$G93*100</f>
        <v>2.0639999999980887</v>
      </c>
      <c r="Y93" s="154" t="str">
        <f>IF(Contribute="abcd",IF($A$2&lt;&gt;-1,_xll.RtContribute(SourceAlias,V93,Fields,W93:X93,"SCOPE:SERVER"),_xll.RtContribute(SourceAlias,"DDS_INSERT_S",$A$2:$C$2,V93:X93,"SCOPE:SERVER FTC:ALL")),"stopped")</f>
        <v>stopped</v>
      </c>
    </row>
    <row r="94" spans="1:25" x14ac:dyDescent="0.2">
      <c r="A94" s="71" t="str">
        <f>Pricing!$A94</f>
        <v>16Y</v>
      </c>
      <c r="B94" s="152" t="s">
        <v>146</v>
      </c>
      <c r="C94" s="153">
        <f>Pricing!$B94*100</f>
        <v>2.2112293940018595</v>
      </c>
      <c r="D94" s="153">
        <f>Pricing!$B94*100</f>
        <v>2.2112293940018595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2.3253584201599837</v>
      </c>
      <c r="H94" s="153">
        <f>Pricing!$C94*100</f>
        <v>2.3253584201599837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2.4268501176732378</v>
      </c>
      <c r="L94" s="153">
        <f>Pricing!$D94*100</f>
        <v>2.4268501176732378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2.5611819803229512</v>
      </c>
      <c r="P94" s="153">
        <f>Pricing!$E94*100</f>
        <v>2.5611819803229512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">
        <v>223</v>
      </c>
      <c r="S94" s="153">
        <f>Pricing!$F94*100</f>
        <v>2.3201044515579623</v>
      </c>
      <c r="T94" s="153">
        <f>Pricing!$F94*100</f>
        <v>2.3201044515579623</v>
      </c>
      <c r="U94" s="154"/>
      <c r="V94" s="152" t="s">
        <v>604</v>
      </c>
      <c r="W94" s="153">
        <f>Pricing!$G94*100</f>
        <v>2.0874221487850857</v>
      </c>
      <c r="X94" s="153">
        <f>Pricing!$G94*100</f>
        <v>2.0874221487850857</v>
      </c>
      <c r="Y94" s="154" t="str">
        <f>IF(Contribute="abcd",IF($A$2&lt;&gt;-1,_xll.RtContribute(SourceAlias,V94,Fields,W94:X94,"SCOPE:SERVER"),_xll.RtContribute(SourceAlias,"DDS_INSERT_S",$A$2:$C$2,V94:X94,"SCOPE:SERVER FTC:ALL")),"stopped")</f>
        <v>stopped</v>
      </c>
    </row>
    <row r="95" spans="1:25" x14ac:dyDescent="0.2">
      <c r="A95" s="71" t="str">
        <f>Pricing!$A95</f>
        <v>17Y</v>
      </c>
      <c r="B95" s="152" t="s">
        <v>147</v>
      </c>
      <c r="C95" s="153">
        <f>Pricing!$B95*100</f>
        <v>2.2328892200916988</v>
      </c>
      <c r="D95" s="153">
        <f>Pricing!$B95*100</f>
        <v>2.2328892200916988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2.3462987783988045</v>
      </c>
      <c r="H95" s="153">
        <f>Pricing!$C95*100</f>
        <v>2.3462987783988045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2.4483034692267274</v>
      </c>
      <c r="L95" s="153">
        <f>Pricing!$D95*100</f>
        <v>2.4483034692267274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2.5821783921192605</v>
      </c>
      <c r="P95" s="153">
        <f>Pricing!$E95*100</f>
        <v>2.5821783921192605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">
        <v>224</v>
      </c>
      <c r="S95" s="153">
        <f>Pricing!$F95*100</f>
        <v>2.3388265695519572</v>
      </c>
      <c r="T95" s="153">
        <f>Pricing!$F95*100</f>
        <v>2.3388265695519572</v>
      </c>
      <c r="U95" s="154"/>
      <c r="V95" s="152" t="s">
        <v>605</v>
      </c>
      <c r="W95" s="153">
        <f>Pricing!$G95*100</f>
        <v>2.1074015388756555</v>
      </c>
      <c r="X95" s="153">
        <f>Pricing!$G95*100</f>
        <v>2.1074015388756555</v>
      </c>
      <c r="Y95" s="154" t="str">
        <f>IF(Contribute="abcd",IF($A$2&lt;&gt;-1,_xll.RtContribute(SourceAlias,V95,Fields,W95:X95,"SCOPE:SERVER"),_xll.RtContribute(SourceAlias,"DDS_INSERT_S",$A$2:$C$2,V95:X95,"SCOPE:SERVER FTC:ALL")),"stopped")</f>
        <v>stopped</v>
      </c>
    </row>
    <row r="96" spans="1:25" x14ac:dyDescent="0.2">
      <c r="A96" s="71" t="str">
        <f>Pricing!$A96</f>
        <v>18Y</v>
      </c>
      <c r="B96" s="152" t="s">
        <v>148</v>
      </c>
      <c r="C96" s="153">
        <f>Pricing!$B96*100</f>
        <v>2.2515323688640216</v>
      </c>
      <c r="D96" s="153">
        <f>Pricing!$B96*100</f>
        <v>2.2515323688640216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2.364402521198631</v>
      </c>
      <c r="H96" s="153">
        <f>Pricing!$C96*100</f>
        <v>2.364402521198631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2.4667838715642629</v>
      </c>
      <c r="L96" s="153">
        <f>Pricing!$D96*100</f>
        <v>2.4667838715642629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2.6003585246097587</v>
      </c>
      <c r="P96" s="153">
        <f>Pricing!$E96*100</f>
        <v>2.6003585246097587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">
        <v>225</v>
      </c>
      <c r="S96" s="153">
        <f>Pricing!$F96*100</f>
        <v>2.3573019222455915</v>
      </c>
      <c r="T96" s="153">
        <f>Pricing!$F96*100</f>
        <v>2.3573019222455915</v>
      </c>
      <c r="U96" s="154"/>
      <c r="V96" s="152" t="s">
        <v>606</v>
      </c>
      <c r="W96" s="153">
        <f>Pricing!$G96*100</f>
        <v>2.1246189555519206</v>
      </c>
      <c r="X96" s="153">
        <f>Pricing!$G96*100</f>
        <v>2.1246189555519206</v>
      </c>
      <c r="Y96" s="154" t="str">
        <f>IF(Contribute="abcd",IF($A$2&lt;&gt;-1,_xll.RtContribute(SourceAlias,V96,Fields,W96:X96,"SCOPE:SERVER"),_xll.RtContribute(SourceAlias,"DDS_INSERT_S",$A$2:$C$2,V96:X96,"SCOPE:SERVER FTC:ALL")),"stopped")</f>
        <v>stopped</v>
      </c>
    </row>
    <row r="97" spans="1:25" x14ac:dyDescent="0.2">
      <c r="A97" s="71" t="str">
        <f>Pricing!$A97</f>
        <v>19Y</v>
      </c>
      <c r="B97" s="152" t="s">
        <v>149</v>
      </c>
      <c r="C97" s="153">
        <f>Pricing!$B97*100</f>
        <v>2.2673417814221741</v>
      </c>
      <c r="D97" s="153">
        <f>Pricing!$B97*100</f>
        <v>2.2673417814221741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2.3797987408056329</v>
      </c>
      <c r="H97" s="153">
        <f>Pricing!$C97*100</f>
        <v>2.3797987408056329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2.4824484526687542</v>
      </c>
      <c r="L97" s="153">
        <f>Pricing!$D97*100</f>
        <v>2.4824484526687542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2.6157857061198775</v>
      </c>
      <c r="P97" s="153">
        <f>Pricing!$E97*100</f>
        <v>2.6157857061198775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">
        <v>226</v>
      </c>
      <c r="S97" s="153">
        <f>Pricing!$F97*100</f>
        <v>2.3752820862970969</v>
      </c>
      <c r="T97" s="153">
        <f>Pricing!$F97*100</f>
        <v>2.3752820862970969</v>
      </c>
      <c r="U97" s="154"/>
      <c r="V97" s="152" t="s">
        <v>607</v>
      </c>
      <c r="W97" s="153">
        <f>Pricing!$G97*100</f>
        <v>2.1392974876183626</v>
      </c>
      <c r="X97" s="153">
        <f>Pricing!$G97*100</f>
        <v>2.1392974876183626</v>
      </c>
      <c r="Y97" s="154" t="str">
        <f>IF(Contribute="abcd",IF($A$2&lt;&gt;-1,_xll.RtContribute(SourceAlias,V97,Fields,W97:X97,"SCOPE:SERVER"),_xll.RtContribute(SourceAlias,"DDS_INSERT_S",$A$2:$C$2,V97:X97,"SCOPE:SERVER FTC:ALL")),"stopped")</f>
        <v>stopped</v>
      </c>
    </row>
    <row r="98" spans="1:25" x14ac:dyDescent="0.2">
      <c r="A98" s="71" t="str">
        <f>Pricing!$A98</f>
        <v>20Y</v>
      </c>
      <c r="B98" s="152" t="s">
        <v>150</v>
      </c>
      <c r="C98" s="153">
        <f>Pricing!$B98*100</f>
        <v>2.2808810095568774</v>
      </c>
      <c r="D98" s="153">
        <f>Pricing!$B98*100</f>
        <v>2.2808810095568774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2.3930000000085614</v>
      </c>
      <c r="H98" s="153">
        <f>Pricing!$C98*100</f>
        <v>2.3930000000085614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2.4958422911743416</v>
      </c>
      <c r="L98" s="153">
        <f>Pricing!$D98*100</f>
        <v>2.4958422911743416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2.6289323150201582</v>
      </c>
      <c r="P98" s="153">
        <f>Pricing!$E98*100</f>
        <v>2.6289323150201582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">
        <v>227</v>
      </c>
      <c r="S98" s="153">
        <f>Pricing!$F98*100</f>
        <v>2.3930000000000016</v>
      </c>
      <c r="T98" s="153">
        <f>Pricing!$F98*100</f>
        <v>2.3930000000000016</v>
      </c>
      <c r="U98" s="154"/>
      <c r="V98" s="152" t="s">
        <v>608</v>
      </c>
      <c r="W98" s="153">
        <f>Pricing!$G98*100</f>
        <v>2.1520000000051298</v>
      </c>
      <c r="X98" s="153">
        <f>Pricing!$G98*100</f>
        <v>2.1520000000051298</v>
      </c>
      <c r="Y98" s="154" t="str">
        <f>IF(Contribute="abcd",IF($A$2&lt;&gt;-1,_xll.RtContribute(SourceAlias,V98,Fields,W98:X98,"SCOPE:SERVER"),_xll.RtContribute(SourceAlias,"DDS_INSERT_S",$A$2:$C$2,V98:X98,"SCOPE:SERVER FTC:ALL")),"stopped")</f>
        <v>stopped</v>
      </c>
    </row>
    <row r="99" spans="1:25" x14ac:dyDescent="0.2">
      <c r="A99" s="71" t="str">
        <f>Pricing!$A99</f>
        <v>21Y</v>
      </c>
      <c r="B99" s="152" t="s">
        <v>151</v>
      </c>
      <c r="C99" s="153">
        <f>Pricing!$B99*100</f>
        <v>2.2924127926131765</v>
      </c>
      <c r="D99" s="153">
        <f>Pricing!$B99*100</f>
        <v>2.2924127926131765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2.4042392961976433</v>
      </c>
      <c r="H99" s="153">
        <f>Pricing!$C99*100</f>
        <v>2.4042392961976433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2.5072147453586742</v>
      </c>
      <c r="L99" s="153">
        <f>Pricing!$D99*100</f>
        <v>2.5072147453586742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2.6400105526438939</v>
      </c>
      <c r="P99" s="153">
        <f>Pricing!$E99*100</f>
        <v>2.6400105526438939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">
        <v>228</v>
      </c>
      <c r="S99" s="153">
        <f>Pricing!$F99*100</f>
        <v>2.4020174879388407</v>
      </c>
      <c r="T99" s="153">
        <f>Pricing!$F99*100</f>
        <v>2.4020174879388407</v>
      </c>
      <c r="U99" s="154"/>
      <c r="V99" s="152" t="s">
        <v>609</v>
      </c>
      <c r="W99" s="153">
        <f>Pricing!$G99*100</f>
        <v>2.1629786141925136</v>
      </c>
      <c r="X99" s="153">
        <f>Pricing!$G99*100</f>
        <v>2.1629786141925136</v>
      </c>
      <c r="Y99" s="154" t="str">
        <f>IF(Contribute="abcd",IF($A$2&lt;&gt;-1,_xll.RtContribute(SourceAlias,V99,Fields,W99:X99,"SCOPE:SERVER"),_xll.RtContribute(SourceAlias,"DDS_INSERT_S",$A$2:$C$2,V99:X99,"SCOPE:SERVER FTC:ALL")),"stopped")</f>
        <v>stopped</v>
      </c>
    </row>
    <row r="100" spans="1:25" x14ac:dyDescent="0.2">
      <c r="A100" s="71" t="str">
        <f>Pricing!$A100</f>
        <v>22Y</v>
      </c>
      <c r="B100" s="152" t="s">
        <v>152</v>
      </c>
      <c r="C100" s="153">
        <f>Pricing!$B100*100</f>
        <v>2.3023177589415362</v>
      </c>
      <c r="D100" s="153">
        <f>Pricing!$B100*100</f>
        <v>2.3023177589415362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2.4138950671177466</v>
      </c>
      <c r="H100" s="153">
        <f>Pricing!$C100*100</f>
        <v>2.4138950671177466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2.5169431340951669</v>
      </c>
      <c r="L100" s="153">
        <f>Pricing!$D100*100</f>
        <v>2.5169431340951669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2.6494433144327179</v>
      </c>
      <c r="P100" s="153">
        <f>Pricing!$E100*100</f>
        <v>2.6494433144327179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">
        <v>229</v>
      </c>
      <c r="S100" s="153">
        <f>Pricing!$F100*100</f>
        <v>2.4108335377321577</v>
      </c>
      <c r="T100" s="153">
        <f>Pricing!$F100*100</f>
        <v>2.4108335377321577</v>
      </c>
      <c r="U100" s="154"/>
      <c r="V100" s="152" t="s">
        <v>610</v>
      </c>
      <c r="W100" s="153">
        <f>Pricing!$G100*100</f>
        <v>2.1725060191748984</v>
      </c>
      <c r="X100" s="153">
        <f>Pricing!$G100*100</f>
        <v>2.1725060191748984</v>
      </c>
      <c r="Y100" s="154" t="str">
        <f>IF(Contribute="abcd",IF($A$2&lt;&gt;-1,_xll.RtContribute(SourceAlias,V100,Fields,W100:X100,"SCOPE:SERVER"),_xll.RtContribute(SourceAlias,"DDS_INSERT_S",$A$2:$C$2,V100:X100,"SCOPE:SERVER FTC:ALL")),"stopped")</f>
        <v>stopped</v>
      </c>
    </row>
    <row r="101" spans="1:25" x14ac:dyDescent="0.2">
      <c r="A101" s="71" t="str">
        <f>Pricing!$A101</f>
        <v>23Y</v>
      </c>
      <c r="B101" s="152" t="s">
        <v>153</v>
      </c>
      <c r="C101" s="153">
        <f>Pricing!$B101*100</f>
        <v>2.3108976679111026</v>
      </c>
      <c r="D101" s="153">
        <f>Pricing!$B101*100</f>
        <v>2.3108976679111026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2.422273322729954</v>
      </c>
      <c r="H101" s="153">
        <f>Pricing!$C101*100</f>
        <v>2.422273322729954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2.5253281212866172</v>
      </c>
      <c r="L101" s="153">
        <f>Pricing!$D101*100</f>
        <v>2.5253281212866172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2.657586122553504</v>
      </c>
      <c r="P101" s="153">
        <f>Pricing!$E101*100</f>
        <v>2.657586122553504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">
        <v>230</v>
      </c>
      <c r="S101" s="153">
        <f>Pricing!$F101*100</f>
        <v>2.4194645603898239</v>
      </c>
      <c r="T101" s="153">
        <f>Pricing!$F101*100</f>
        <v>2.4194645603898239</v>
      </c>
      <c r="U101" s="154"/>
      <c r="V101" s="152" t="s">
        <v>611</v>
      </c>
      <c r="W101" s="153">
        <f>Pricing!$G101*100</f>
        <v>2.1807986632124621</v>
      </c>
      <c r="X101" s="153">
        <f>Pricing!$G101*100</f>
        <v>2.1807986632124621</v>
      </c>
      <c r="Y101" s="154" t="str">
        <f>IF(Contribute="abcd",IF($A$2&lt;&gt;-1,_xll.RtContribute(SourceAlias,V101,Fields,W101:X101,"SCOPE:SERVER"),_xll.RtContribute(SourceAlias,"DDS_INSERT_S",$A$2:$C$2,V101:X101,"SCOPE:SERVER FTC:ALL")),"stopped")</f>
        <v>stopped</v>
      </c>
    </row>
    <row r="102" spans="1:25" x14ac:dyDescent="0.2">
      <c r="A102" s="71" t="str">
        <f>Pricing!$A102</f>
        <v>24Y</v>
      </c>
      <c r="B102" s="152" t="s">
        <v>154</v>
      </c>
      <c r="C102" s="153">
        <f>Pricing!$B102*100</f>
        <v>2.3183174739718408</v>
      </c>
      <c r="D102" s="153">
        <f>Pricing!$B102*100</f>
        <v>2.3183174739718408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2.4295430751743732</v>
      </c>
      <c r="H102" s="153">
        <f>Pricing!$C102*100</f>
        <v>2.4295430751743732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2.532534569284544</v>
      </c>
      <c r="L102" s="153">
        <f>Pricing!$D102*100</f>
        <v>2.532534569284544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2.6646477066987222</v>
      </c>
      <c r="P102" s="153">
        <f>Pricing!$E102*100</f>
        <v>2.6646477066987222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">
        <v>231</v>
      </c>
      <c r="S102" s="153">
        <f>Pricing!$F102*100</f>
        <v>2.4278224214582256</v>
      </c>
      <c r="T102" s="153">
        <f>Pricing!$F102*100</f>
        <v>2.4278224214582256</v>
      </c>
      <c r="U102" s="154"/>
      <c r="V102" s="152" t="s">
        <v>612</v>
      </c>
      <c r="W102" s="153">
        <f>Pricing!$G102*100</f>
        <v>2.1878666765110761</v>
      </c>
      <c r="X102" s="153">
        <f>Pricing!$G102*100</f>
        <v>2.1878666765110761</v>
      </c>
      <c r="Y102" s="154" t="str">
        <f>IF(Contribute="abcd",IF($A$2&lt;&gt;-1,_xll.RtContribute(SourceAlias,V102,Fields,W102:X102,"SCOPE:SERVER"),_xll.RtContribute(SourceAlias,"DDS_INSERT_S",$A$2:$C$2,V102:X102,"SCOPE:SERVER FTC:ALL")),"stopped")</f>
        <v>stopped</v>
      </c>
    </row>
    <row r="103" spans="1:25" x14ac:dyDescent="0.2">
      <c r="A103" s="71" t="str">
        <f>Pricing!$A103</f>
        <v>25Y</v>
      </c>
      <c r="B103" s="152" t="s">
        <v>155</v>
      </c>
      <c r="C103" s="153">
        <f>Pricing!$B103*100</f>
        <v>2.3248719339394492</v>
      </c>
      <c r="D103" s="153">
        <f>Pricing!$B103*100</f>
        <v>2.3248719339394492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2.4359999999980362</v>
      </c>
      <c r="H103" s="153">
        <f>Pricing!$C103*100</f>
        <v>2.4359999999980362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2.5388565690060196</v>
      </c>
      <c r="L103" s="153">
        <f>Pricing!$D103*100</f>
        <v>2.5388565690060196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2.6709566723364944</v>
      </c>
      <c r="P103" s="153">
        <f>Pricing!$E103*100</f>
        <v>2.6709566723364944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">
        <v>232</v>
      </c>
      <c r="S103" s="153">
        <f>Pricing!$F103*100</f>
        <v>2.4359999999999991</v>
      </c>
      <c r="T103" s="153">
        <f>Pricing!$F103*100</f>
        <v>2.4359999999999991</v>
      </c>
      <c r="U103" s="154"/>
      <c r="V103" s="152" t="s">
        <v>613</v>
      </c>
      <c r="W103" s="153">
        <f>Pricing!$G103*100</f>
        <v>2.1939999999971405</v>
      </c>
      <c r="X103" s="153">
        <f>Pricing!$G103*100</f>
        <v>2.1939999999971405</v>
      </c>
      <c r="Y103" s="154" t="str">
        <f>IF(Contribute="abcd",IF($A$2&lt;&gt;-1,_xll.RtContribute(SourceAlias,V103,Fields,W103:X103,"SCOPE:SERVER"),_xll.RtContribute(SourceAlias,"DDS_INSERT_S",$A$2:$C$2,V103:X103,"SCOPE:SERVER FTC:ALL")),"stopped")</f>
        <v>stopped</v>
      </c>
    </row>
    <row r="104" spans="1:25" x14ac:dyDescent="0.2">
      <c r="A104" s="71" t="str">
        <f>Pricing!$A104</f>
        <v>26Y</v>
      </c>
      <c r="B104" s="152" t="s">
        <v>156</v>
      </c>
      <c r="C104" s="153">
        <f>Pricing!$B104*100</f>
        <v>2.3307710276421023</v>
      </c>
      <c r="D104" s="153">
        <f>Pricing!$B104*100</f>
        <v>2.3307710276421023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2.4418527106851693</v>
      </c>
      <c r="H104" s="153">
        <f>Pricing!$C104*100</f>
        <v>2.4418527106851693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2.5445075485876911</v>
      </c>
      <c r="L104" s="153">
        <f>Pricing!$D104*100</f>
        <v>2.5445075485876911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2.6767404023829751</v>
      </c>
      <c r="P104" s="153">
        <f>Pricing!$E104*100</f>
        <v>2.6767404023829751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">
        <v>233</v>
      </c>
      <c r="S104" s="153">
        <f>Pricing!$F104*100</f>
        <v>2.4412791907566156</v>
      </c>
      <c r="T104" s="153">
        <f>Pricing!$F104*100</f>
        <v>2.4412791907566156</v>
      </c>
      <c r="U104" s="154"/>
      <c r="V104" s="152" t="s">
        <v>614</v>
      </c>
      <c r="W104" s="153">
        <f>Pricing!$G104*100</f>
        <v>2.1993292461106435</v>
      </c>
      <c r="X104" s="153">
        <f>Pricing!$G104*100</f>
        <v>2.1993292461106435</v>
      </c>
      <c r="Y104" s="154" t="str">
        <f>IF(Contribute="abcd",IF($A$2&lt;&gt;-1,_xll.RtContribute(SourceAlias,V104,Fields,W104:X104,"SCOPE:SERVER"),_xll.RtContribute(SourceAlias,"DDS_INSERT_S",$A$2:$C$2,V104:X104,"SCOPE:SERVER FTC:ALL")),"stopped")</f>
        <v>stopped</v>
      </c>
    </row>
    <row r="105" spans="1:25" x14ac:dyDescent="0.2">
      <c r="A105" s="71" t="str">
        <f>Pricing!$A105</f>
        <v>27Y</v>
      </c>
      <c r="B105" s="152" t="s">
        <v>157</v>
      </c>
      <c r="C105" s="153">
        <f>Pricing!$B105*100</f>
        <v>2.3360980874138271</v>
      </c>
      <c r="D105" s="153">
        <f>Pricing!$B105*100</f>
        <v>2.3360980874138271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2.4471708846029432</v>
      </c>
      <c r="H105" s="153">
        <f>Pricing!$C105*100</f>
        <v>2.4471708846029432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2.5495920815494548</v>
      </c>
      <c r="L105" s="153">
        <f>Pricing!$D105*100</f>
        <v>2.5495920815494548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2.6820478075121255</v>
      </c>
      <c r="P105" s="153">
        <f>Pricing!$E105*100</f>
        <v>2.6820478075121255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">
        <v>234</v>
      </c>
      <c r="S105" s="153">
        <f>Pricing!$F105*100</f>
        <v>2.4463972043560709</v>
      </c>
      <c r="T105" s="153">
        <f>Pricing!$F105*100</f>
        <v>2.4463972043560709</v>
      </c>
      <c r="U105" s="154"/>
      <c r="V105" s="152" t="s">
        <v>615</v>
      </c>
      <c r="W105" s="153">
        <f>Pricing!$G105*100</f>
        <v>2.2039227181542098</v>
      </c>
      <c r="X105" s="153">
        <f>Pricing!$G105*100</f>
        <v>2.2039227181542098</v>
      </c>
      <c r="Y105" s="154" t="str">
        <f>IF(Contribute="abcd",IF($A$2&lt;&gt;-1,_xll.RtContribute(SourceAlias,V105,Fields,W105:X105,"SCOPE:SERVER"),_xll.RtContribute(SourceAlias,"DDS_INSERT_S",$A$2:$C$2,V105:X105,"SCOPE:SERVER FTC:ALL")),"stopped")</f>
        <v>stopped</v>
      </c>
    </row>
    <row r="106" spans="1:25" x14ac:dyDescent="0.2">
      <c r="A106" s="71" t="str">
        <f>Pricing!$A106</f>
        <v>28Y</v>
      </c>
      <c r="B106" s="152" t="s">
        <v>158</v>
      </c>
      <c r="C106" s="153">
        <f>Pricing!$B106*100</f>
        <v>2.3409896178649223</v>
      </c>
      <c r="D106" s="153">
        <f>Pricing!$B106*100</f>
        <v>2.3409896178649223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2.4520764903090604</v>
      </c>
      <c r="H106" s="153">
        <f>Pricing!$C106*100</f>
        <v>2.4520764903090604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2.5542674191064805</v>
      </c>
      <c r="L106" s="153">
        <f>Pricing!$D106*100</f>
        <v>2.5542674191064805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2.6869769121959388</v>
      </c>
      <c r="P106" s="153">
        <f>Pricing!$E106*100</f>
        <v>2.6869769121959388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">
        <v>235</v>
      </c>
      <c r="S106" s="153">
        <f>Pricing!$F106*100</f>
        <v>2.4513816471590322</v>
      </c>
      <c r="T106" s="153">
        <f>Pricing!$F106*100</f>
        <v>2.4513816471590322</v>
      </c>
      <c r="U106" s="154"/>
      <c r="V106" s="152" t="s">
        <v>616</v>
      </c>
      <c r="W106" s="153">
        <f>Pricing!$G106*100</f>
        <v>2.2079053861334015</v>
      </c>
      <c r="X106" s="153">
        <f>Pricing!$G106*100</f>
        <v>2.2079053861334015</v>
      </c>
      <c r="Y106" s="154" t="str">
        <f>IF(Contribute="abcd",IF($A$2&lt;&gt;-1,_xll.RtContribute(SourceAlias,V106,Fields,W106:X106,"SCOPE:SERVER"),_xll.RtContribute(SourceAlias,"DDS_INSERT_S",$A$2:$C$2,V106:X106,"SCOPE:SERVER FTC:ALL")),"stopped")</f>
        <v>stopped</v>
      </c>
    </row>
    <row r="107" spans="1:25" x14ac:dyDescent="0.2">
      <c r="A107" s="71" t="str">
        <f>Pricing!$A107</f>
        <v>29Y</v>
      </c>
      <c r="B107" s="152" t="s">
        <v>159</v>
      </c>
      <c r="C107" s="153">
        <f>Pricing!$B107*100</f>
        <v>2.3455730581595855</v>
      </c>
      <c r="D107" s="153">
        <f>Pricing!$B107*100</f>
        <v>2.3455730581595855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2.4566851671921479</v>
      </c>
      <c r="H107" s="153">
        <f>Pricing!$C107*100</f>
        <v>2.4566851671921479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2.558678434809925</v>
      </c>
      <c r="L107" s="153">
        <f>Pricing!$D107*100</f>
        <v>2.558678434809925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2.6916242772061212</v>
      </c>
      <c r="P107" s="153">
        <f>Pricing!$E107*100</f>
        <v>2.6916242772061212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">
        <v>236</v>
      </c>
      <c r="S107" s="153">
        <f>Pricing!$F107*100</f>
        <v>2.4562721044383715</v>
      </c>
      <c r="T107" s="153">
        <f>Pricing!$F107*100</f>
        <v>2.4562721044383715</v>
      </c>
      <c r="U107" s="154"/>
      <c r="V107" s="152" t="s">
        <v>617</v>
      </c>
      <c r="W107" s="153">
        <f>Pricing!$G107*100</f>
        <v>2.2114006441010261</v>
      </c>
      <c r="X107" s="153">
        <f>Pricing!$G107*100</f>
        <v>2.2114006441010261</v>
      </c>
      <c r="Y107" s="154" t="str">
        <f>IF(Contribute="abcd",IF($A$2&lt;&gt;-1,_xll.RtContribute(SourceAlias,V107,Fields,W107:X107,"SCOPE:SERVER"),_xll.RtContribute(SourceAlias,"DDS_INSERT_S",$A$2:$C$2,V107:X107,"SCOPE:SERVER FTC:ALL")),"stopped")</f>
        <v>stopped</v>
      </c>
    </row>
    <row r="108" spans="1:25" x14ac:dyDescent="0.2">
      <c r="A108" s="71" t="str">
        <f>Pricing!$A108</f>
        <v>30Y</v>
      </c>
      <c r="B108" s="152" t="s">
        <v>160</v>
      </c>
      <c r="C108" s="153">
        <f>Pricing!$B108*100</f>
        <v>2.349862895462381</v>
      </c>
      <c r="D108" s="153">
        <f>Pricing!$B108*100</f>
        <v>2.349862895462381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2.4610000000038683</v>
      </c>
      <c r="H108" s="153">
        <f>Pricing!$C108*100</f>
        <v>2.4610000000038683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2.5628548020442201</v>
      </c>
      <c r="L108" s="153">
        <f>Pricing!$D108*100</f>
        <v>2.5628548020442201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2.6959719690883399</v>
      </c>
      <c r="P108" s="153">
        <f>Pricing!$E108*100</f>
        <v>2.6959719690883399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">
        <v>237</v>
      </c>
      <c r="S108" s="153">
        <f>Pricing!$F108*100</f>
        <v>2.460999999999999</v>
      </c>
      <c r="T108" s="153">
        <f>Pricing!$F108*100</f>
        <v>2.460999999999999</v>
      </c>
      <c r="U108" s="154"/>
      <c r="V108" s="152" t="s">
        <v>618</v>
      </c>
      <c r="W108" s="153">
        <f>Pricing!$G108*100</f>
        <v>2.214401511733334</v>
      </c>
      <c r="X108" s="153">
        <f>Pricing!$G108*100</f>
        <v>2.214401511733334</v>
      </c>
      <c r="Y108" s="154" t="str">
        <f>IF(Contribute="abcd",IF($A$2&lt;&gt;-1,_xll.RtContribute(SourceAlias,V108,Fields,W108:X108,"SCOPE:SERVER"),_xll.RtContribute(SourceAlias,"DDS_INSERT_S",$A$2:$C$2,V108:X108,"SCOPE:SERVER FTC:ALL")),"stopped")</f>
        <v>stopped</v>
      </c>
    </row>
    <row r="109" spans="1:25" x14ac:dyDescent="0.2">
      <c r="A109" s="71" t="str">
        <f>Pricing!$A109</f>
        <v>31Y</v>
      </c>
      <c r="B109" s="152" t="s">
        <v>161</v>
      </c>
      <c r="C109" s="153">
        <f>Pricing!$B109*100</f>
        <v>2.3539619028087384</v>
      </c>
      <c r="D109" s="153">
        <f>Pricing!$B109*100</f>
        <v>2.3539619028087384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2.4651173580297296</v>
      </c>
      <c r="H109" s="153">
        <f>Pricing!$C109*100</f>
        <v>2.4651173580297296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2.5669051937806704</v>
      </c>
      <c r="L109" s="153">
        <f>Pricing!$D109*100</f>
        <v>2.5669051937806704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2.7001076129794499</v>
      </c>
      <c r="P109" s="153">
        <f>Pricing!$E109*100</f>
        <v>2.7001076129794499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">
        <v>238</v>
      </c>
      <c r="S109" s="153">
        <f>Pricing!$F109*100</f>
        <v>2.4635423594476555</v>
      </c>
      <c r="T109" s="153">
        <f>Pricing!$F109*100</f>
        <v>2.4635423594476555</v>
      </c>
      <c r="U109" s="154"/>
      <c r="V109" s="152" t="s">
        <v>622</v>
      </c>
      <c r="W109" s="153">
        <f>Pricing!$G109*100</f>
        <v>2.2170509357332731</v>
      </c>
      <c r="X109" s="153">
        <f>Pricing!$G109*100</f>
        <v>2.2170509357332731</v>
      </c>
      <c r="Y109" s="154" t="str">
        <f>IF(Contribute="abcd",IF($A$2&lt;&gt;-1,_xll.RtContribute(SourceAlias,V109,Fields,W109:X109,"SCOPE:SERVER"),_xll.RtContribute(SourceAlias,"DDS_INSERT_S",$A$2:$C$2,V109:X109,"SCOPE:SERVER FTC:ALL")),"stopped")</f>
        <v>stopped</v>
      </c>
    </row>
    <row r="110" spans="1:25" x14ac:dyDescent="0.2">
      <c r="A110" s="71" t="str">
        <f>Pricing!$A110</f>
        <v>32Y</v>
      </c>
      <c r="B110" s="152" t="s">
        <v>162</v>
      </c>
      <c r="C110" s="153">
        <f>Pricing!$B110*100</f>
        <v>2.3577954588843566</v>
      </c>
      <c r="D110" s="153">
        <f>Pricing!$B110*100</f>
        <v>2.3577954588843566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2.468962280727478</v>
      </c>
      <c r="H110" s="153">
        <f>Pricing!$C110*100</f>
        <v>2.468962280727478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2.5707374367976152</v>
      </c>
      <c r="L110" s="153">
        <f>Pricing!$D110*100</f>
        <v>2.5707374367976152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2.7039577244502446</v>
      </c>
      <c r="P110" s="153">
        <f>Pricing!$E110*100</f>
        <v>2.7039577244502446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">
        <v>239</v>
      </c>
      <c r="S110" s="153">
        <f>Pricing!$F110*100</f>
        <v>2.4659927280654701</v>
      </c>
      <c r="T110" s="153">
        <f>Pricing!$F110*100</f>
        <v>2.4659927280654701</v>
      </c>
      <c r="U110" s="154"/>
      <c r="V110" s="152" t="s">
        <v>623</v>
      </c>
      <c r="W110" s="153">
        <f>Pricing!$G110*100</f>
        <v>2.2193865753684827</v>
      </c>
      <c r="X110" s="153">
        <f>Pricing!$G110*100</f>
        <v>2.2193865753684827</v>
      </c>
      <c r="Y110" s="154" t="str">
        <f>IF(Contribute="abcd",IF($A$2&lt;&gt;-1,_xll.RtContribute(SourceAlias,V110,Fields,W110:X110,"SCOPE:SERVER"),_xll.RtContribute(SourceAlias,"DDS_INSERT_S",$A$2:$C$2,V110:X110,"SCOPE:SERVER FTC:ALL")),"stopped")</f>
        <v>stopped</v>
      </c>
    </row>
    <row r="111" spans="1:25" x14ac:dyDescent="0.2">
      <c r="A111" s="71" t="str">
        <f>Pricing!$A111</f>
        <v>33Y</v>
      </c>
      <c r="B111" s="152" t="s">
        <v>163</v>
      </c>
      <c r="C111" s="153">
        <f>Pricing!$B111*100</f>
        <v>2.3612880788214561</v>
      </c>
      <c r="D111" s="153">
        <f>Pricing!$B111*100</f>
        <v>2.3612880788214561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2.4724606066945074</v>
      </c>
      <c r="H111" s="153">
        <f>Pricing!$C111*100</f>
        <v>2.4724606066945074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2.5742553729664293</v>
      </c>
      <c r="L111" s="153">
        <f>Pricing!$D111*100</f>
        <v>2.5742553729664293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2.7074530760053421</v>
      </c>
      <c r="P111" s="153">
        <f>Pricing!$E111*100</f>
        <v>2.7074530760053421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">
        <v>240</v>
      </c>
      <c r="S111" s="153">
        <f>Pricing!$F111*100</f>
        <v>2.468358041678048</v>
      </c>
      <c r="T111" s="153">
        <f>Pricing!$F111*100</f>
        <v>2.468358041678048</v>
      </c>
      <c r="U111" s="154"/>
      <c r="V111" s="152" t="s">
        <v>624</v>
      </c>
      <c r="W111" s="153">
        <f>Pricing!$G111*100</f>
        <v>2.2214593870033057</v>
      </c>
      <c r="X111" s="153">
        <f>Pricing!$G111*100</f>
        <v>2.2214593870033057</v>
      </c>
      <c r="Y111" s="154" t="str">
        <f>IF(Contribute="abcd",IF($A$2&lt;&gt;-1,_xll.RtContribute(SourceAlias,V111,Fields,W111:X111,"SCOPE:SERVER"),_xll.RtContribute(SourceAlias,"DDS_INSERT_S",$A$2:$C$2,V111:X111,"SCOPE:SERVER FTC:ALL")),"stopped")</f>
        <v>stopped</v>
      </c>
    </row>
    <row r="112" spans="1:25" x14ac:dyDescent="0.2">
      <c r="A112" s="71" t="str">
        <f>Pricing!$A112</f>
        <v>34Y</v>
      </c>
      <c r="B112" s="152" t="s">
        <v>164</v>
      </c>
      <c r="C112" s="153">
        <f>Pricing!$B112*100</f>
        <v>2.3644037578556336</v>
      </c>
      <c r="D112" s="153">
        <f>Pricing!$B112*100</f>
        <v>2.3644037578556336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2.4755778363610488</v>
      </c>
      <c r="H112" s="153">
        <f>Pricing!$C112*100</f>
        <v>2.4755778363610488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2.5774063048516722</v>
      </c>
      <c r="L112" s="153">
        <f>Pricing!$D112*100</f>
        <v>2.5774063048516722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2.7105648908834232</v>
      </c>
      <c r="P112" s="153">
        <f>Pricing!$E112*100</f>
        <v>2.7105648908834232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">
        <v>241</v>
      </c>
      <c r="S112" s="153">
        <f>Pricing!$F112*100</f>
        <v>2.4706678012110319</v>
      </c>
      <c r="T112" s="153">
        <f>Pricing!$F112*100</f>
        <v>2.4706678012110319</v>
      </c>
      <c r="U112" s="154"/>
      <c r="V112" s="152" t="s">
        <v>625</v>
      </c>
      <c r="W112" s="153">
        <f>Pricing!$G112*100</f>
        <v>2.2233385319994192</v>
      </c>
      <c r="X112" s="153">
        <f>Pricing!$G112*100</f>
        <v>2.2233385319994192</v>
      </c>
      <c r="Y112" s="154" t="str">
        <f>IF(Contribute="abcd",IF($A$2&lt;&gt;-1,_xll.RtContribute(SourceAlias,V112,Fields,W112:X112,"SCOPE:SERVER"),_xll.RtContribute(SourceAlias,"DDS_INSERT_S",$A$2:$C$2,V112:X112,"SCOPE:SERVER FTC:ALL")),"stopped")</f>
        <v>stopped</v>
      </c>
    </row>
    <row r="113" spans="1:25" x14ac:dyDescent="0.2">
      <c r="A113" s="71" t="str">
        <f>Pricing!$A113</f>
        <v>35Y</v>
      </c>
      <c r="B113" s="152" t="s">
        <v>165</v>
      </c>
      <c r="C113" s="153">
        <f>Pricing!$B113*100</f>
        <v>2.3670205028356888</v>
      </c>
      <c r="D113" s="153">
        <f>Pricing!$B113*100</f>
        <v>2.3670205028356888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2.4781922097217288</v>
      </c>
      <c r="H113" s="153">
        <f>Pricing!$C113*100</f>
        <v>2.4781922097217288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2.5800502796854299</v>
      </c>
      <c r="L113" s="153">
        <f>Pricing!$D113*100</f>
        <v>2.5800502796854299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2.7131717176581382</v>
      </c>
      <c r="P113" s="153">
        <f>Pricing!$E113*100</f>
        <v>2.7131717176581382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">
        <v>242</v>
      </c>
      <c r="S113" s="153">
        <f>Pricing!$F113*100</f>
        <v>2.4728725646351486</v>
      </c>
      <c r="T113" s="153">
        <f>Pricing!$F113*100</f>
        <v>2.4728725646351486</v>
      </c>
      <c r="U113" s="154"/>
      <c r="V113" s="152" t="s">
        <v>626</v>
      </c>
      <c r="W113" s="153">
        <f>Pricing!$G113*100</f>
        <v>2.2250000000042265</v>
      </c>
      <c r="X113" s="153">
        <f>Pricing!$G113*100</f>
        <v>2.2250000000042265</v>
      </c>
      <c r="Y113" s="154" t="str">
        <f>IF(Contribute="abcd",IF($A$2&lt;&gt;-1,_xll.RtContribute(SourceAlias,V113,Fields,W113:X113,"SCOPE:SERVER"),_xll.RtContribute(SourceAlias,"DDS_INSERT_S",$A$2:$C$2,V113:X113,"SCOPE:SERVER FTC:ALL")),"stopped")</f>
        <v>stopped</v>
      </c>
    </row>
    <row r="114" spans="1:25" x14ac:dyDescent="0.2">
      <c r="A114" s="71" t="str">
        <f>Pricing!$A114</f>
        <v>36Y</v>
      </c>
      <c r="B114" s="152" t="s">
        <v>166</v>
      </c>
      <c r="C114" s="153">
        <f>Pricing!$B114*100</f>
        <v>2.3691346943254539</v>
      </c>
      <c r="D114" s="153">
        <f>Pricing!$B114*100</f>
        <v>2.3691346943254539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2.4803015362428171</v>
      </c>
      <c r="H114" s="153">
        <f>Pricing!$C114*100</f>
        <v>2.4803015362428171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2.582175114342756</v>
      </c>
      <c r="L114" s="153">
        <f>Pricing!$D114*100</f>
        <v>2.582175114342756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2.7152761811354775</v>
      </c>
      <c r="P114" s="153">
        <f>Pricing!$E114*100</f>
        <v>2.7152761811354775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">
        <v>243</v>
      </c>
      <c r="S114" s="153">
        <f>Pricing!$F114*100</f>
        <v>2.4750092230177598</v>
      </c>
      <c r="T114" s="153">
        <f>Pricing!$F114*100</f>
        <v>2.4750092230177598</v>
      </c>
      <c r="U114" s="154"/>
      <c r="V114" s="152" t="s">
        <v>627</v>
      </c>
      <c r="W114" s="153">
        <f>Pricing!$G114*100</f>
        <v>2.2264889777234722</v>
      </c>
      <c r="X114" s="153">
        <f>Pricing!$G114*100</f>
        <v>2.2264889777234722</v>
      </c>
      <c r="Y114" s="154" t="str">
        <f>IF(Contribute="abcd",IF($A$2&lt;&gt;-1,_xll.RtContribute(SourceAlias,V114,Fields,W114:X114,"SCOPE:SERVER"),_xll.RtContribute(SourceAlias,"DDS_INSERT_S",$A$2:$C$2,V114:X114,"SCOPE:SERVER FTC:ALL")),"stopped")</f>
        <v>stopped</v>
      </c>
    </row>
    <row r="115" spans="1:25" x14ac:dyDescent="0.2">
      <c r="A115" s="71" t="str">
        <f>Pricing!$A115</f>
        <v>37Y</v>
      </c>
      <c r="B115" s="152" t="s">
        <v>167</v>
      </c>
      <c r="C115" s="153">
        <f>Pricing!$B115*100</f>
        <v>2.3707113911643911</v>
      </c>
      <c r="D115" s="153">
        <f>Pricing!$B115*100</f>
        <v>2.3707113911643911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2.4818719833751666</v>
      </c>
      <c r="H115" s="153">
        <f>Pricing!$C115*100</f>
        <v>2.4818719833751666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2.5837491497319376</v>
      </c>
      <c r="L115" s="153">
        <f>Pricing!$D115*100</f>
        <v>2.5837491497319376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2.71684503438824</v>
      </c>
      <c r="P115" s="153">
        <f>Pricing!$E115*100</f>
        <v>2.71684503438824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">
        <v>244</v>
      </c>
      <c r="S115" s="153">
        <f>Pricing!$F115*100</f>
        <v>2.4770891238964778</v>
      </c>
      <c r="T115" s="153">
        <f>Pricing!$F115*100</f>
        <v>2.4770891238964778</v>
      </c>
      <c r="U115" s="154"/>
      <c r="V115" s="152" t="s">
        <v>628</v>
      </c>
      <c r="W115" s="153">
        <f>Pricing!$G115*100</f>
        <v>2.2276730420164434</v>
      </c>
      <c r="X115" s="153">
        <f>Pricing!$G115*100</f>
        <v>2.2276730420164434</v>
      </c>
      <c r="Y115" s="154" t="str">
        <f>IF(Contribute="abcd",IF($A$2&lt;&gt;-1,_xll.RtContribute(SourceAlias,V115,Fields,W115:X115,"SCOPE:SERVER"),_xll.RtContribute(SourceAlias,"DDS_INSERT_S",$A$2:$C$2,V115:X115,"SCOPE:SERVER FTC:ALL")),"stopped")</f>
        <v>stopped</v>
      </c>
    </row>
    <row r="116" spans="1:25" x14ac:dyDescent="0.2">
      <c r="A116" s="71" t="str">
        <f>Pricing!$A116</f>
        <v>38Y</v>
      </c>
      <c r="B116" s="152" t="s">
        <v>168</v>
      </c>
      <c r="C116" s="153">
        <f>Pricing!$B116*100</f>
        <v>2.3717121707541797</v>
      </c>
      <c r="D116" s="153">
        <f>Pricing!$B116*100</f>
        <v>2.3717121707541797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2.482866081543563</v>
      </c>
      <c r="H116" s="153">
        <f>Pricing!$C116*100</f>
        <v>2.482866081543563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2.5847393979813433</v>
      </c>
      <c r="L116" s="153">
        <f>Pricing!$D116*100</f>
        <v>2.5847393979813433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2.7178401544577779</v>
      </c>
      <c r="P116" s="153">
        <f>Pricing!$E116*100</f>
        <v>2.7178401544577779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">
        <v>245</v>
      </c>
      <c r="S116" s="153">
        <f>Pricing!$F116*100</f>
        <v>2.4791155324911522</v>
      </c>
      <c r="T116" s="153">
        <f>Pricing!$F116*100</f>
        <v>2.4791155324911522</v>
      </c>
      <c r="U116" s="154"/>
      <c r="V116" s="152" t="s">
        <v>629</v>
      </c>
      <c r="W116" s="153">
        <f>Pricing!$G116*100</f>
        <v>2.2284039419311794</v>
      </c>
      <c r="X116" s="153">
        <f>Pricing!$G116*100</f>
        <v>2.2284039419311794</v>
      </c>
      <c r="Y116" s="154" t="str">
        <f>IF(Contribute="abcd",IF($A$2&lt;&gt;-1,_xll.RtContribute(SourceAlias,V116,Fields,W116:X116,"SCOPE:SERVER"),_xll.RtContribute(SourceAlias,"DDS_INSERT_S",$A$2:$C$2,V116:X116,"SCOPE:SERVER FTC:ALL")),"stopped")</f>
        <v>stopped</v>
      </c>
    </row>
    <row r="117" spans="1:25" x14ac:dyDescent="0.2">
      <c r="A117" s="71" t="str">
        <f>Pricing!$A117</f>
        <v>39Y</v>
      </c>
      <c r="B117" s="152" t="s">
        <v>169</v>
      </c>
      <c r="C117" s="153">
        <f>Pricing!$B117*100</f>
        <v>2.3721008873551668</v>
      </c>
      <c r="D117" s="153">
        <f>Pricing!$B117*100</f>
        <v>2.3721008873551668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2.4832483823993945</v>
      </c>
      <c r="H117" s="153">
        <f>Pricing!$C117*100</f>
        <v>2.4832483823993945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2.58511420050678</v>
      </c>
      <c r="L117" s="153">
        <f>Pricing!$D117*100</f>
        <v>2.58511420050678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2.7182247249655616</v>
      </c>
      <c r="P117" s="153">
        <f>Pricing!$E117*100</f>
        <v>2.7182247249655616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">
        <v>246</v>
      </c>
      <c r="S117" s="153">
        <f>Pricing!$F117*100</f>
        <v>2.4810781367553174</v>
      </c>
      <c r="T117" s="153">
        <f>Pricing!$F117*100</f>
        <v>2.4810781367553174</v>
      </c>
      <c r="U117" s="154"/>
      <c r="V117" s="152" t="s">
        <v>630</v>
      </c>
      <c r="W117" s="153">
        <f>Pricing!$G117*100</f>
        <v>2.2285495177121892</v>
      </c>
      <c r="X117" s="153">
        <f>Pricing!$G117*100</f>
        <v>2.2285495177121892</v>
      </c>
      <c r="Y117" s="154" t="str">
        <f>IF(Contribute="abcd",IF($A$2&lt;&gt;-1,_xll.RtContribute(SourceAlias,V117,Fields,W117:X117,"SCOPE:SERVER"),_xll.RtContribute(SourceAlias,"DDS_INSERT_S",$A$2:$C$2,V117:X117,"SCOPE:SERVER FTC:ALL")),"stopped")</f>
        <v>stopped</v>
      </c>
    </row>
    <row r="118" spans="1:25" x14ac:dyDescent="0.2">
      <c r="A118" s="71" t="str">
        <f>Pricing!$A118</f>
        <v>40Y</v>
      </c>
      <c r="B118" s="152" t="s">
        <v>170</v>
      </c>
      <c r="C118" s="153">
        <f>Pricing!$B118*100</f>
        <v>2.3718577229913378</v>
      </c>
      <c r="D118" s="153">
        <f>Pricing!$B118*100</f>
        <v>2.3718577229913378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2.4830000000010553</v>
      </c>
      <c r="H118" s="153">
        <f>Pricing!$C118*100</f>
        <v>2.4830000000010553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2.5848584897475586</v>
      </c>
      <c r="L118" s="153">
        <f>Pricing!$D118*100</f>
        <v>2.5848584897475586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2.7179804763409741</v>
      </c>
      <c r="P118" s="153">
        <f>Pricing!$E118*100</f>
        <v>2.7179804763409741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">
        <v>247</v>
      </c>
      <c r="S118" s="153">
        <f>Pricing!$F118*100</f>
        <v>2.4829999999942314</v>
      </c>
      <c r="T118" s="153">
        <f>Pricing!$F118*100</f>
        <v>2.4829999999942314</v>
      </c>
      <c r="U118" s="154"/>
      <c r="V118" s="152" t="s">
        <v>619</v>
      </c>
      <c r="W118" s="153">
        <f>Pricing!$G118*100</f>
        <v>2.2280000000033571</v>
      </c>
      <c r="X118" s="153">
        <f>Pricing!$G118*100</f>
        <v>2.2280000000033571</v>
      </c>
      <c r="Y118" s="154" t="str">
        <f>IF(Contribute="abcd",IF($A$2&lt;&gt;-1,_xll.RtContribute(SourceAlias,V118,Fields,W118:X118,"SCOPE:SERVER"),_xll.RtContribute(SourceAlias,"DDS_INSERT_S",$A$2:$C$2,V118:X118,"SCOPE:SERVER FTC:ALL")),"stopped")</f>
        <v>stopped</v>
      </c>
    </row>
    <row r="119" spans="1:25" x14ac:dyDescent="0.2">
      <c r="A119" s="71" t="str">
        <f>Pricing!$A119</f>
        <v>41Y</v>
      </c>
      <c r="B119" s="152" t="s">
        <v>171</v>
      </c>
      <c r="C119" s="153">
        <f>Pricing!$B119*100</f>
        <v>2.3709867289415256</v>
      </c>
      <c r="D119" s="153">
        <f>Pricing!$B119*100</f>
        <v>2.3709867289415256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2.4821251275636893</v>
      </c>
      <c r="H119" s="153">
        <f>Pricing!$C119*100</f>
        <v>2.4821251275636893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2.583978438477923</v>
      </c>
      <c r="L119" s="153">
        <f>Pricing!$D119*100</f>
        <v>2.583978438477923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2.7171089938349824</v>
      </c>
      <c r="P119" s="153">
        <f>Pricing!$E119*100</f>
        <v>2.7171089938349824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">
        <v>248</v>
      </c>
      <c r="S119" s="153">
        <f>Pricing!$F119*100</f>
        <v>2.4809161491071618</v>
      </c>
      <c r="T119" s="153">
        <f>Pricing!$F119*100</f>
        <v>2.4809161491071618</v>
      </c>
      <c r="U119" s="154"/>
      <c r="V119" s="152" t="s">
        <v>631</v>
      </c>
      <c r="W119" s="153">
        <f>Pricing!$G119*100</f>
        <v>2.2267239838084896</v>
      </c>
      <c r="X119" s="153">
        <f>Pricing!$G119*100</f>
        <v>2.2267239838084896</v>
      </c>
      <c r="Y119" s="154" t="str">
        <f>IF(Contribute="abcd",IF($A$2&lt;&gt;-1,_xll.RtContribute(SourceAlias,V119,Fields,W119:X119,"SCOPE:SERVER"),_xll.RtContribute(SourceAlias,"DDS_INSERT_S",$A$2:$C$2,V119:X119,"SCOPE:SERVER FTC:ALL")),"stopped")</f>
        <v>stopped</v>
      </c>
    </row>
    <row r="120" spans="1:25" x14ac:dyDescent="0.2">
      <c r="A120" s="71" t="str">
        <f>Pricing!$A120</f>
        <v>42Y</v>
      </c>
      <c r="B120" s="152" t="s">
        <v>172</v>
      </c>
      <c r="C120" s="153">
        <f>Pricing!$B120*100</f>
        <v>2.3695825499277441</v>
      </c>
      <c r="D120" s="153">
        <f>Pricing!$B120*100</f>
        <v>2.3695825499277441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2.4807184205838477</v>
      </c>
      <c r="H120" s="153">
        <f>Pricing!$C120*100</f>
        <v>2.4807184205838477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2.5825689017608293</v>
      </c>
      <c r="L120" s="153">
        <f>Pricing!$D120*100</f>
        <v>2.5825689017608293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2.7157054948716031</v>
      </c>
      <c r="P120" s="153">
        <f>Pricing!$E120*100</f>
        <v>2.7157054948716031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">
        <v>249</v>
      </c>
      <c r="S120" s="153">
        <f>Pricing!$F120*100</f>
        <v>2.4787931010678625</v>
      </c>
      <c r="T120" s="153">
        <f>Pricing!$F120*100</f>
        <v>2.4787931010678625</v>
      </c>
      <c r="U120" s="154"/>
      <c r="V120" s="152" t="s">
        <v>632</v>
      </c>
      <c r="W120" s="153">
        <f>Pricing!$G120*100</f>
        <v>2.2248877091461288</v>
      </c>
      <c r="X120" s="153">
        <f>Pricing!$G120*100</f>
        <v>2.2248877091461288</v>
      </c>
      <c r="Y120" s="154" t="str">
        <f>IF(Contribute="abcd",IF($A$2&lt;&gt;-1,_xll.RtContribute(SourceAlias,V120,Fields,W120:X120,"SCOPE:SERVER"),_xll.RtContribute(SourceAlias,"DDS_INSERT_S",$A$2:$C$2,V120:X120,"SCOPE:SERVER FTC:ALL")),"stopped")</f>
        <v>stopped</v>
      </c>
    </row>
    <row r="121" spans="1:25" x14ac:dyDescent="0.2">
      <c r="A121" s="71" t="str">
        <f>Pricing!$A121</f>
        <v>43Y</v>
      </c>
      <c r="B121" s="152" t="s">
        <v>173</v>
      </c>
      <c r="C121" s="153">
        <f>Pricing!$B121*100</f>
        <v>2.3677522788174086</v>
      </c>
      <c r="D121" s="153">
        <f>Pricing!$B121*100</f>
        <v>2.3677522788174086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2.478886556122482</v>
      </c>
      <c r="H121" s="153">
        <f>Pricing!$C121*100</f>
        <v>2.478886556122482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2.5807357788215599</v>
      </c>
      <c r="L121" s="153">
        <f>Pricing!$D121*100</f>
        <v>2.5807357788215599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2.7138756420889862</v>
      </c>
      <c r="P121" s="153">
        <f>Pricing!$E121*100</f>
        <v>2.7138756420889862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">
        <v>250</v>
      </c>
      <c r="S121" s="153">
        <f>Pricing!$F121*100</f>
        <v>2.4766398129599949</v>
      </c>
      <c r="T121" s="153">
        <f>Pricing!$F121*100</f>
        <v>2.4766398129599949</v>
      </c>
      <c r="U121" s="154"/>
      <c r="V121" s="152" t="s">
        <v>633</v>
      </c>
      <c r="W121" s="153">
        <f>Pricing!$G121*100</f>
        <v>2.2227017239334921</v>
      </c>
      <c r="X121" s="153">
        <f>Pricing!$G121*100</f>
        <v>2.2227017239334921</v>
      </c>
      <c r="Y121" s="154" t="str">
        <f>IF(Contribute="abcd",IF($A$2&lt;&gt;-1,_xll.RtContribute(SourceAlias,V121,Fields,W121:X121,"SCOPE:SERVER"),_xll.RtContribute(SourceAlias,"DDS_INSERT_S",$A$2:$C$2,V121:X121,"SCOPE:SERVER FTC:ALL")),"stopped")</f>
        <v>stopped</v>
      </c>
    </row>
    <row r="122" spans="1:25" x14ac:dyDescent="0.2">
      <c r="A122" s="71" t="str">
        <f>Pricing!$A122</f>
        <v>44Y</v>
      </c>
      <c r="B122" s="152" t="s">
        <v>174</v>
      </c>
      <c r="C122" s="153">
        <f>Pricing!$B122*100</f>
        <v>2.3655912278156621</v>
      </c>
      <c r="D122" s="153">
        <f>Pricing!$B122*100</f>
        <v>2.3655912278156621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2.4767245272947016</v>
      </c>
      <c r="H122" s="153">
        <f>Pricing!$C122*100</f>
        <v>2.4767245272947016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2.5785734645452654</v>
      </c>
      <c r="L122" s="153">
        <f>Pricing!$D122*100</f>
        <v>2.5785734645452654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2.711713890815127</v>
      </c>
      <c r="P122" s="153">
        <f>Pricing!$E122*100</f>
        <v>2.711713890815127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">
        <v>251</v>
      </c>
      <c r="S122" s="153">
        <f>Pricing!$F122*100</f>
        <v>2.4744602530900757</v>
      </c>
      <c r="T122" s="153">
        <f>Pricing!$F122*100</f>
        <v>2.4744602530900757</v>
      </c>
      <c r="U122" s="154"/>
      <c r="V122" s="152" t="s">
        <v>634</v>
      </c>
      <c r="W122" s="153">
        <f>Pricing!$G122*100</f>
        <v>2.2203508139201937</v>
      </c>
      <c r="X122" s="153">
        <f>Pricing!$G122*100</f>
        <v>2.2203508139201937</v>
      </c>
      <c r="Y122" s="154" t="str">
        <f>IF(Contribute="abcd",IF($A$2&lt;&gt;-1,_xll.RtContribute(SourceAlias,V122,Fields,W122:X122,"SCOPE:SERVER"),_xll.RtContribute(SourceAlias,"DDS_INSERT_S",$A$2:$C$2,V122:X122,"SCOPE:SERVER FTC:ALL")),"stopped")</f>
        <v>stopped</v>
      </c>
    </row>
    <row r="123" spans="1:25" x14ac:dyDescent="0.2">
      <c r="A123" s="71" t="str">
        <f>Pricing!$A123</f>
        <v>45Y</v>
      </c>
      <c r="B123" s="152" t="s">
        <v>175</v>
      </c>
      <c r="C123" s="153">
        <f>Pricing!$B123*100</f>
        <v>2.3631849462392251</v>
      </c>
      <c r="D123" s="153">
        <f>Pricing!$B123*100</f>
        <v>2.3631849462392251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2.4743176140979073</v>
      </c>
      <c r="H123" s="153">
        <f>Pricing!$C123*100</f>
        <v>2.4743176140979073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2.5761667151121466</v>
      </c>
      <c r="L123" s="153">
        <f>Pricing!$D123*100</f>
        <v>2.5761667151121466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2.7093050717639198</v>
      </c>
      <c r="P123" s="153">
        <f>Pricing!$E123*100</f>
        <v>2.7093050717639198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">
        <v>252</v>
      </c>
      <c r="S123" s="153">
        <f>Pricing!$F123*100</f>
        <v>2.4722580148417541</v>
      </c>
      <c r="T123" s="153">
        <f>Pricing!$F123*100</f>
        <v>2.4722580148417541</v>
      </c>
      <c r="U123" s="154"/>
      <c r="V123" s="152" t="s">
        <v>635</v>
      </c>
      <c r="W123" s="153">
        <f>Pricing!$G123*100</f>
        <v>2.2179999999998876</v>
      </c>
      <c r="X123" s="153">
        <f>Pricing!$G123*100</f>
        <v>2.2179999999998876</v>
      </c>
      <c r="Y123" s="154" t="str">
        <f>IF(Contribute="abcd",IF($A$2&lt;&gt;-1,_xll.RtContribute(SourceAlias,V123,Fields,W123:X123,"SCOPE:SERVER"),_xll.RtContribute(SourceAlias,"DDS_INSERT_S",$A$2:$C$2,V123:X123,"SCOPE:SERVER FTC:ALL")),"stopped")</f>
        <v>stopped</v>
      </c>
    </row>
    <row r="124" spans="1:25" x14ac:dyDescent="0.2">
      <c r="A124" s="71" t="str">
        <f>Pricing!$A124</f>
        <v>46Y</v>
      </c>
      <c r="B124" s="152" t="s">
        <v>176</v>
      </c>
      <c r="C124" s="153">
        <f>Pricing!$B124*100</f>
        <v>2.3605972396771828</v>
      </c>
      <c r="D124" s="153">
        <f>Pricing!$B124*100</f>
        <v>2.3605972396771828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2.4717295293016321</v>
      </c>
      <c r="H124" s="153">
        <f>Pricing!$C124*100</f>
        <v>2.4717295293016321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2.573579026504456</v>
      </c>
      <c r="L124" s="153">
        <f>Pricing!$D124*100</f>
        <v>2.573579026504456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2.706713347987427</v>
      </c>
      <c r="P124" s="153">
        <f>Pricing!$E124*100</f>
        <v>2.706713347987427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">
        <v>253</v>
      </c>
      <c r="S124" s="153">
        <f>Pricing!$F124*100</f>
        <v>2.4700259213265467</v>
      </c>
      <c r="T124" s="153">
        <f>Pricing!$F124*100</f>
        <v>2.4700259213265467</v>
      </c>
      <c r="U124" s="154"/>
      <c r="V124" s="152" t="s">
        <v>636</v>
      </c>
      <c r="W124" s="153">
        <f>Pricing!$G124*100</f>
        <v>2.2157607468436553</v>
      </c>
      <c r="X124" s="153">
        <f>Pricing!$G124*100</f>
        <v>2.2157607468436553</v>
      </c>
      <c r="Y124" s="154" t="str">
        <f>IF(Contribute="abcd",IF($A$2&lt;&gt;-1,_xll.RtContribute(SourceAlias,V124,Fields,W124:X124,"SCOPE:SERVER"),_xll.RtContribute(SourceAlias,"DDS_INSERT_S",$A$2:$C$2,V124:X124,"SCOPE:SERVER FTC:ALL")),"stopped")</f>
        <v>stopped</v>
      </c>
    </row>
    <row r="125" spans="1:25" x14ac:dyDescent="0.2">
      <c r="A125" s="71" t="str">
        <f>Pricing!$A125</f>
        <v>47Y</v>
      </c>
      <c r="B125" s="152" t="s">
        <v>177</v>
      </c>
      <c r="C125" s="153">
        <f>Pricing!$B125*100</f>
        <v>2.3579277932262266</v>
      </c>
      <c r="D125" s="153">
        <f>Pricing!$B125*100</f>
        <v>2.3579277932262266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2.4690596314333413</v>
      </c>
      <c r="H125" s="153">
        <f>Pricing!$C125*100</f>
        <v>2.4690596314333413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2.5709092805131446</v>
      </c>
      <c r="L125" s="153">
        <f>Pricing!$D125*100</f>
        <v>2.5709092805131446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2.7040377030283325</v>
      </c>
      <c r="P125" s="153">
        <f>Pricing!$E125*100</f>
        <v>2.7040377030283325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">
        <v>254</v>
      </c>
      <c r="S125" s="153">
        <f>Pricing!$F125*100</f>
        <v>2.4677929987857472</v>
      </c>
      <c r="T125" s="153">
        <f>Pricing!$F125*100</f>
        <v>2.4677929987857472</v>
      </c>
      <c r="U125" s="154"/>
      <c r="V125" s="152" t="s">
        <v>637</v>
      </c>
      <c r="W125" s="153">
        <f>Pricing!$G125*100</f>
        <v>2.2136681478498605</v>
      </c>
      <c r="X125" s="153">
        <f>Pricing!$G125*100</f>
        <v>2.2136681478498605</v>
      </c>
      <c r="Y125" s="154" t="str">
        <f>IF(Contribute="abcd",IF($A$2&lt;&gt;-1,_xll.RtContribute(SourceAlias,V125,Fields,W125:X125,"SCOPE:SERVER"),_xll.RtContribute(SourceAlias,"DDS_INSERT_S",$A$2:$C$2,V125:X125,"SCOPE:SERVER FTC:ALL")),"stopped")</f>
        <v>stopped</v>
      </c>
    </row>
    <row r="126" spans="1:25" x14ac:dyDescent="0.2">
      <c r="A126" s="71" t="str">
        <f>Pricing!$A126</f>
        <v>48Y</v>
      </c>
      <c r="B126" s="152" t="s">
        <v>178</v>
      </c>
      <c r="C126" s="153">
        <f>Pricing!$B126*100</f>
        <v>2.3552122413402583</v>
      </c>
      <c r="D126" s="153">
        <f>Pricing!$B126*100</f>
        <v>2.3552122413402583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2.4663437503993135</v>
      </c>
      <c r="H126" s="153">
        <f>Pricing!$C126*100</f>
        <v>2.4663437503993135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2.5681935802252078</v>
      </c>
      <c r="L126" s="153">
        <f>Pricing!$D126*100</f>
        <v>2.5681935802252078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2.701315699320296</v>
      </c>
      <c r="P126" s="153">
        <f>Pricing!$E126*100</f>
        <v>2.701315699320296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">
        <v>255</v>
      </c>
      <c r="S126" s="153">
        <f>Pricing!$F126*100</f>
        <v>2.4655410635721733</v>
      </c>
      <c r="T126" s="153">
        <f>Pricing!$F126*100</f>
        <v>2.4655410635721733</v>
      </c>
      <c r="U126" s="154"/>
      <c r="V126" s="152" t="s">
        <v>638</v>
      </c>
      <c r="W126" s="153">
        <f>Pricing!$G126*100</f>
        <v>2.2116849185065961</v>
      </c>
      <c r="X126" s="153">
        <f>Pricing!$G126*100</f>
        <v>2.2116849185065961</v>
      </c>
      <c r="Y126" s="154" t="str">
        <f>IF(Contribute="abcd",IF($A$2&lt;&gt;-1,_xll.RtContribute(SourceAlias,V126,Fields,W126:X126,"SCOPE:SERVER"),_xll.RtContribute(SourceAlias,"DDS_INSERT_S",$A$2:$C$2,V126:X126,"SCOPE:SERVER FTC:ALL")),"stopped")</f>
        <v>stopped</v>
      </c>
    </row>
    <row r="127" spans="1:25" x14ac:dyDescent="0.2">
      <c r="A127" s="71" t="str">
        <f>Pricing!$A127</f>
        <v>49Y</v>
      </c>
      <c r="B127" s="152" t="s">
        <v>179</v>
      </c>
      <c r="C127" s="153">
        <f>Pricing!$B127*100</f>
        <v>2.3525117123897656</v>
      </c>
      <c r="D127" s="153">
        <f>Pricing!$B127*100</f>
        <v>2.3525117123897656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2.4636429439938499</v>
      </c>
      <c r="H127" s="153">
        <f>Pricing!$C127*100</f>
        <v>2.4636429439938499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2.5654928647944062</v>
      </c>
      <c r="L127" s="153">
        <f>Pricing!$D127*100</f>
        <v>2.5654928647944062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2.6986088566857176</v>
      </c>
      <c r="P127" s="153">
        <f>Pricing!$E127*100</f>
        <v>2.6986088566857176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">
        <v>256</v>
      </c>
      <c r="S127" s="153">
        <f>Pricing!$F127*100</f>
        <v>2.4632778119289616</v>
      </c>
      <c r="T127" s="153">
        <f>Pricing!$F127*100</f>
        <v>2.4632778119289616</v>
      </c>
      <c r="U127" s="154"/>
      <c r="V127" s="152" t="s">
        <v>639</v>
      </c>
      <c r="W127" s="153">
        <f>Pricing!$G127*100</f>
        <v>2.2098014098860115</v>
      </c>
      <c r="X127" s="153">
        <f>Pricing!$G127*100</f>
        <v>2.2098014098860115</v>
      </c>
      <c r="Y127" s="154" t="str">
        <f>IF(Contribute="abcd",IF($A$2&lt;&gt;-1,_xll.RtContribute(SourceAlias,V127,Fields,W127:X127,"SCOPE:SERVER"),_xll.RtContribute(SourceAlias,"DDS_INSERT_S",$A$2:$C$2,V127:X127,"SCOPE:SERVER FTC:ALL")),"stopped")</f>
        <v>stopped</v>
      </c>
    </row>
    <row r="128" spans="1:25" x14ac:dyDescent="0.2">
      <c r="A128" s="71" t="str">
        <f>Pricing!$A128</f>
        <v>50Y</v>
      </c>
      <c r="B128" s="152" t="s">
        <v>180</v>
      </c>
      <c r="C128" s="153">
        <f>Pricing!$B128*100</f>
        <v>2.3498689638819235</v>
      </c>
      <c r="D128" s="153">
        <f>Pricing!$B128*100</f>
        <v>2.3498689638819235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2.4609999999999288</v>
      </c>
      <c r="H128" s="153">
        <f>Pricing!$C128*100</f>
        <v>2.4609999999999288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2.5628499455487237</v>
      </c>
      <c r="L128" s="153">
        <f>Pricing!$D128*100</f>
        <v>2.5628499455487237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2.6959607654713076</v>
      </c>
      <c r="P128" s="153">
        <f>Pricing!$E128*100</f>
        <v>2.6959607654713076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">
        <v>257</v>
      </c>
      <c r="S128" s="153">
        <f>Pricing!$F128*100</f>
        <v>2.4609999999901153</v>
      </c>
      <c r="T128" s="153">
        <f>Pricing!$F128*100</f>
        <v>2.4609999999901153</v>
      </c>
      <c r="U128" s="154"/>
      <c r="V128" s="152" t="s">
        <v>620</v>
      </c>
      <c r="W128" s="153">
        <f>Pricing!$G128*100</f>
        <v>2.2080000000008027</v>
      </c>
      <c r="X128" s="153">
        <f>Pricing!$G128*100</f>
        <v>2.2080000000008027</v>
      </c>
      <c r="Y128" s="154" t="str">
        <f>IF(Contribute="abcd",IF($A$2&lt;&gt;-1,_xll.RtContribute(SourceAlias,V128,Fields,W128:X128,"SCOPE:SERVER"),_xll.RtContribute(SourceAlias,"DDS_INSERT_S",$A$2:$C$2,V128:X128,"SCOPE:SERVER FTC:ALL")),"stopped")</f>
        <v>stopped</v>
      </c>
    </row>
    <row r="129" spans="1:25" x14ac:dyDescent="0.2">
      <c r="A129" s="71" t="str">
        <f>Pricing!$A129</f>
        <v>51Y</v>
      </c>
      <c r="B129" s="152" t="s">
        <v>181</v>
      </c>
      <c r="C129" s="153">
        <f>Pricing!$B129*100</f>
        <v>2.3473211858299705</v>
      </c>
      <c r="D129" s="153">
        <f>Pricing!$B129*100</f>
        <v>2.3473211858299705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2.4584520858951646</v>
      </c>
      <c r="H129" s="153">
        <f>Pricing!$C129*100</f>
        <v>2.4584520858951646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2.5603019492740051</v>
      </c>
      <c r="L129" s="153">
        <f>Pricing!$D129*100</f>
        <v>2.5603019492740051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2.6934089721388159</v>
      </c>
      <c r="P129" s="153">
        <f>Pricing!$E129*100</f>
        <v>2.6934089721388159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">
        <v>258</v>
      </c>
      <c r="S129" s="153">
        <f>Pricing!$F129*100</f>
        <v>2.4587606735973457</v>
      </c>
      <c r="T129" s="153">
        <f>Pricing!$F129*100</f>
        <v>2.4587606735973457</v>
      </c>
      <c r="U129" s="154"/>
      <c r="V129" s="152" t="s">
        <v>640</v>
      </c>
      <c r="W129" s="153">
        <f>Pricing!$G129*100</f>
        <v>2.2062662039499572</v>
      </c>
      <c r="X129" s="153">
        <f>Pricing!$G129*100</f>
        <v>2.2062662039499572</v>
      </c>
      <c r="Y129" s="154" t="str">
        <f>IF(Contribute="abcd",IF($A$2&lt;&gt;-1,_xll.RtContribute(SourceAlias,V129,Fields,W129:X129,"SCOPE:SERVER"),_xll.RtContribute(SourceAlias,"DDS_INSERT_S",$A$2:$C$2,V129:X129,"SCOPE:SERVER FTC:ALL")),"stopped")</f>
        <v>stopped</v>
      </c>
    </row>
    <row r="130" spans="1:25" x14ac:dyDescent="0.2">
      <c r="A130" s="71" t="str">
        <f>Pricing!$A130</f>
        <v>52Y</v>
      </c>
      <c r="B130" s="152" t="s">
        <v>182</v>
      </c>
      <c r="C130" s="153">
        <f>Pricing!$B130*100</f>
        <v>2.3448947090410361</v>
      </c>
      <c r="D130" s="153">
        <f>Pricing!$B130*100</f>
        <v>2.3448947090410361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2.4560253500277502</v>
      </c>
      <c r="H130" s="153">
        <f>Pricing!$C130*100</f>
        <v>2.4560253500277502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2.5578747889666036</v>
      </c>
      <c r="L130" s="153">
        <f>Pricing!$D130*100</f>
        <v>2.5578747889666036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2.6909787708413164</v>
      </c>
      <c r="P130" s="153">
        <f>Pricing!$E130*100</f>
        <v>2.6909787708413164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">
        <v>259</v>
      </c>
      <c r="S130" s="153">
        <f>Pricing!$F130*100</f>
        <v>2.4566281577634164</v>
      </c>
      <c r="T130" s="153">
        <f>Pricing!$F130*100</f>
        <v>2.4566281577634164</v>
      </c>
      <c r="U130" s="154"/>
      <c r="V130" s="152" t="s">
        <v>641</v>
      </c>
      <c r="W130" s="153">
        <f>Pricing!$G130*100</f>
        <v>2.2046221806586459</v>
      </c>
      <c r="X130" s="153">
        <f>Pricing!$G130*100</f>
        <v>2.2046221806586459</v>
      </c>
      <c r="Y130" s="154" t="str">
        <f>IF(Contribute="abcd",IF($A$2&lt;&gt;-1,_xll.RtContribute(SourceAlias,V130,Fields,W130:X130,"SCOPE:SERVER"),_xll.RtContribute(SourceAlias,"DDS_INSERT_S",$A$2:$C$2,V130:X130,"SCOPE:SERVER FTC:ALL")),"stopped")</f>
        <v>stopped</v>
      </c>
    </row>
    <row r="131" spans="1:25" x14ac:dyDescent="0.2">
      <c r="A131" s="71" t="str">
        <f>Pricing!$A131</f>
        <v>53Y</v>
      </c>
      <c r="B131" s="152" t="s">
        <v>183</v>
      </c>
      <c r="C131" s="153">
        <f>Pricing!$B131*100</f>
        <v>2.3425647934301463</v>
      </c>
      <c r="D131" s="153">
        <f>Pricing!$B131*100</f>
        <v>2.3425647934301463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2.4536951851323425</v>
      </c>
      <c r="H131" s="153">
        <f>Pricing!$C131*100</f>
        <v>2.4536951851323425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2.5555440738900157</v>
      </c>
      <c r="L131" s="153">
        <f>Pricing!$D131*100</f>
        <v>2.5555440738900157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2.6886459749441527</v>
      </c>
      <c r="P131" s="153">
        <f>Pricing!$E131*100</f>
        <v>2.6886459749441527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">
        <v>260</v>
      </c>
      <c r="S131" s="153">
        <f>Pricing!$F131*100</f>
        <v>2.4545810862067681</v>
      </c>
      <c r="T131" s="153">
        <f>Pricing!$F131*100</f>
        <v>2.4545810862067681</v>
      </c>
      <c r="U131" s="154"/>
      <c r="V131" s="152" t="s">
        <v>642</v>
      </c>
      <c r="W131" s="153">
        <f>Pricing!$G131*100</f>
        <v>2.2030397568208038</v>
      </c>
      <c r="X131" s="153">
        <f>Pricing!$G131*100</f>
        <v>2.2030397568208038</v>
      </c>
      <c r="Y131" s="154" t="str">
        <f>IF(Contribute="abcd",IF($A$2&lt;&gt;-1,_xll.RtContribute(SourceAlias,V131,Fields,W131:X131,"SCOPE:SERVER"),_xll.RtContribute(SourceAlias,"DDS_INSERT_S",$A$2:$C$2,V131:X131,"SCOPE:SERVER FTC:ALL")),"stopped")</f>
        <v>stopped</v>
      </c>
    </row>
    <row r="132" spans="1:25" x14ac:dyDescent="0.2">
      <c r="A132" s="71" t="str">
        <f>Pricing!$A132</f>
        <v>54Y</v>
      </c>
      <c r="B132" s="152" t="s">
        <v>184</v>
      </c>
      <c r="C132" s="153">
        <f>Pricing!$B132*100</f>
        <v>2.3403154645480826</v>
      </c>
      <c r="D132" s="153">
        <f>Pricing!$B132*100</f>
        <v>2.3403154645480826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2.4514456966938494</v>
      </c>
      <c r="H132" s="153">
        <f>Pricing!$C132*100</f>
        <v>2.4514456966938494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2.5532940506865853</v>
      </c>
      <c r="L132" s="153">
        <f>Pricing!$D132*100</f>
        <v>2.5532940506865853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2.6863949102980822</v>
      </c>
      <c r="P132" s="153">
        <f>Pricing!$E132*100</f>
        <v>2.6863949102980822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">
        <v>261</v>
      </c>
      <c r="S132" s="153">
        <f>Pricing!$F132*100</f>
        <v>2.452605655040268</v>
      </c>
      <c r="T132" s="153">
        <f>Pricing!$F132*100</f>
        <v>2.452605655040268</v>
      </c>
      <c r="U132" s="154"/>
      <c r="V132" s="152" t="s">
        <v>643</v>
      </c>
      <c r="W132" s="153">
        <f>Pricing!$G132*100</f>
        <v>2.2015123962789991</v>
      </c>
      <c r="X132" s="153">
        <f>Pricing!$G132*100</f>
        <v>2.2015123962789991</v>
      </c>
      <c r="Y132" s="154" t="str">
        <f>IF(Contribute="abcd",IF($A$2&lt;&gt;-1,_xll.RtContribute(SourceAlias,V132,Fields,W132:X132,"SCOPE:SERVER"),_xll.RtContribute(SourceAlias,"DDS_INSERT_S",$A$2:$C$2,V132:X132,"SCOPE:SERVER FTC:ALL")),"stopped")</f>
        <v>stopped</v>
      </c>
    </row>
    <row r="133" spans="1:25" x14ac:dyDescent="0.2">
      <c r="A133" s="71" t="str">
        <f>Pricing!$A133</f>
        <v>55Y</v>
      </c>
      <c r="B133" s="152" t="s">
        <v>185</v>
      </c>
      <c r="C133" s="153">
        <f>Pricing!$B133*100</f>
        <v>2.3381587289508654</v>
      </c>
      <c r="D133" s="153">
        <f>Pricing!$B133*100</f>
        <v>2.3381587289508654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2.4492887673040653</v>
      </c>
      <c r="H133" s="153">
        <f>Pricing!$C133*100</f>
        <v>2.4492887673040653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2.5511364529650447</v>
      </c>
      <c r="L133" s="153">
        <f>Pricing!$D133*100</f>
        <v>2.5511364529650447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2.6842367864425536</v>
      </c>
      <c r="P133" s="153">
        <f>Pricing!$E133*100</f>
        <v>2.6842367864425536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">
        <v>262</v>
      </c>
      <c r="S133" s="153">
        <f>Pricing!$F133*100</f>
        <v>2.4507120785834271</v>
      </c>
      <c r="T133" s="153">
        <f>Pricing!$F133*100</f>
        <v>2.4507120785834271</v>
      </c>
      <c r="U133" s="154"/>
      <c r="V133" s="152" t="s">
        <v>644</v>
      </c>
      <c r="W133" s="153">
        <f>Pricing!$G133*100</f>
        <v>2.200047748481659</v>
      </c>
      <c r="X133" s="153">
        <f>Pricing!$G133*100</f>
        <v>2.200047748481659</v>
      </c>
      <c r="Y133" s="154" t="str">
        <f>IF(Contribute="abcd",IF($A$2&lt;&gt;-1,_xll.RtContribute(SourceAlias,V133,Fields,W133:X133,"SCOPE:SERVER"),_xll.RtContribute(SourceAlias,"DDS_INSERT_S",$A$2:$C$2,V133:X133,"SCOPE:SERVER FTC:ALL")),"stopped")</f>
        <v>stopped</v>
      </c>
    </row>
    <row r="134" spans="1:25" x14ac:dyDescent="0.2">
      <c r="A134" s="71" t="str">
        <f>Pricing!$A134</f>
        <v>56Y</v>
      </c>
      <c r="B134" s="152" t="s">
        <v>186</v>
      </c>
      <c r="C134" s="153">
        <f>Pricing!$B134*100</f>
        <v>2.3360844261669391</v>
      </c>
      <c r="D134" s="153">
        <f>Pricing!$B134*100</f>
        <v>2.3360844261669391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2.4472142785147426</v>
      </c>
      <c r="H134" s="153">
        <f>Pricing!$C134*100</f>
        <v>2.4472142785147426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2.5490612406173105</v>
      </c>
      <c r="L134" s="153">
        <f>Pricing!$D134*100</f>
        <v>2.5490612406173105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2.6821615485905568</v>
      </c>
      <c r="P134" s="153">
        <f>Pricing!$E134*100</f>
        <v>2.6821615485905568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">
        <v>263</v>
      </c>
      <c r="S134" s="153">
        <f>Pricing!$F134*100</f>
        <v>2.4488915419063289</v>
      </c>
      <c r="T134" s="153">
        <f>Pricing!$F134*100</f>
        <v>2.4488915419063289</v>
      </c>
      <c r="U134" s="154"/>
      <c r="V134" s="152" t="s">
        <v>645</v>
      </c>
      <c r="W134" s="153">
        <f>Pricing!$G134*100</f>
        <v>2.1986390813930972</v>
      </c>
      <c r="X134" s="153">
        <f>Pricing!$G134*100</f>
        <v>2.1986390813930972</v>
      </c>
      <c r="Y134" s="154" t="str">
        <f>IF(Contribute="abcd",IF($A$2&lt;&gt;-1,_xll.RtContribute(SourceAlias,V134,Fields,W134:X134,"SCOPE:SERVER"),_xll.RtContribute(SourceAlias,"DDS_INSERT_S",$A$2:$C$2,V134:X134,"SCOPE:SERVER FTC:ALL")),"stopped")</f>
        <v>stopped</v>
      </c>
    </row>
    <row r="135" spans="1:25" x14ac:dyDescent="0.2">
      <c r="A135" s="71" t="str">
        <f>Pricing!$A135</f>
        <v>57Y</v>
      </c>
      <c r="B135" s="152" t="s">
        <v>187</v>
      </c>
      <c r="C135" s="153">
        <f>Pricing!$B135*100</f>
        <v>2.3340787677279309</v>
      </c>
      <c r="D135" s="153">
        <f>Pricing!$B135*100</f>
        <v>2.3340787677279309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2.4452085169272055</v>
      </c>
      <c r="H135" s="153">
        <f>Pricing!$C135*100</f>
        <v>2.4452085169272055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2.5470548216261721</v>
      </c>
      <c r="L135" s="153">
        <f>Pricing!$D135*100</f>
        <v>2.5470548216261721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2.6801557117669543</v>
      </c>
      <c r="P135" s="153">
        <f>Pricing!$E135*100</f>
        <v>2.6801557117669543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">
        <v>264</v>
      </c>
      <c r="S135" s="153">
        <f>Pricing!$F135*100</f>
        <v>2.4471321387875515</v>
      </c>
      <c r="T135" s="153">
        <f>Pricing!$F135*100</f>
        <v>2.4471321387875515</v>
      </c>
      <c r="U135" s="154"/>
      <c r="V135" s="152" t="s">
        <v>646</v>
      </c>
      <c r="W135" s="153">
        <f>Pricing!$G135*100</f>
        <v>2.1972742432209311</v>
      </c>
      <c r="X135" s="153">
        <f>Pricing!$G135*100</f>
        <v>2.1972742432209311</v>
      </c>
      <c r="Y135" s="154" t="str">
        <f>IF(Contribute="abcd",IF($A$2&lt;&gt;-1,_xll.RtContribute(SourceAlias,V135,Fields,W135:X135,"SCOPE:SERVER"),_xll.RtContribute(SourceAlias,"DDS_INSERT_S",$A$2:$C$2,V135:X135,"SCOPE:SERVER FTC:ALL")),"stopped")</f>
        <v>stopped</v>
      </c>
    </row>
    <row r="136" spans="1:25" x14ac:dyDescent="0.2">
      <c r="A136" s="71" t="str">
        <f>Pricing!$A136</f>
        <v>58Y</v>
      </c>
      <c r="B136" s="152" t="s">
        <v>188</v>
      </c>
      <c r="C136" s="153">
        <f>Pricing!$B136*100</f>
        <v>2.3321619271021712</v>
      </c>
      <c r="D136" s="153">
        <f>Pricing!$B136*100</f>
        <v>2.3321619271021712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2.4432914689537348</v>
      </c>
      <c r="H136" s="153">
        <f>Pricing!$C136*100</f>
        <v>2.4432914689537348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2.5451369457963935</v>
      </c>
      <c r="L136" s="153">
        <f>Pricing!$D136*100</f>
        <v>2.5451369457963935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2.6782383296915917</v>
      </c>
      <c r="P136" s="153">
        <f>Pricing!$E136*100</f>
        <v>2.6782383296915917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">
        <v>265</v>
      </c>
      <c r="S136" s="153">
        <f>Pricing!$F136*100</f>
        <v>2.4454510620063723</v>
      </c>
      <c r="T136" s="153">
        <f>Pricing!$F136*100</f>
        <v>2.4454510620063723</v>
      </c>
      <c r="U136" s="154"/>
      <c r="V136" s="152" t="s">
        <v>647</v>
      </c>
      <c r="W136" s="153">
        <f>Pricing!$G136*100</f>
        <v>2.1959754744267941</v>
      </c>
      <c r="X136" s="153">
        <f>Pricing!$G136*100</f>
        <v>2.1959754744267941</v>
      </c>
      <c r="Y136" s="154" t="str">
        <f>IF(Contribute="abcd",IF($A$2&lt;&gt;-1,_xll.RtContribute(SourceAlias,V136,Fields,W136:X136,"SCOPE:SERVER"),_xll.RtContribute(SourceAlias,"DDS_INSERT_S",$A$2:$C$2,V136:X136,"SCOPE:SERVER FTC:ALL")),"stopped")</f>
        <v>stopped</v>
      </c>
    </row>
    <row r="137" spans="1:25" x14ac:dyDescent="0.2">
      <c r="A137" s="71" t="str">
        <f>Pricing!$A137</f>
        <v>59Y</v>
      </c>
      <c r="B137" s="152" t="s">
        <v>189</v>
      </c>
      <c r="C137" s="153">
        <f>Pricing!$B137*100</f>
        <v>2.3303108564786292</v>
      </c>
      <c r="D137" s="153">
        <f>Pricing!$B137*100</f>
        <v>2.3303108564786292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2.4414402316945703</v>
      </c>
      <c r="H137" s="153">
        <f>Pricing!$C137*100</f>
        <v>2.4414402316945703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2.5432849305933511</v>
      </c>
      <c r="L137" s="153">
        <f>Pricing!$D137*100</f>
        <v>2.5432849305933511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2.6763870760988673</v>
      </c>
      <c r="P137" s="153">
        <f>Pricing!$E137*100</f>
        <v>2.6763870760988673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">
        <v>266</v>
      </c>
      <c r="S137" s="153">
        <f>Pricing!$F137*100</f>
        <v>2.4438284685881762</v>
      </c>
      <c r="T137" s="153">
        <f>Pricing!$F137*100</f>
        <v>2.4438284685881762</v>
      </c>
      <c r="U137" s="154"/>
      <c r="V137" s="152" t="s">
        <v>648</v>
      </c>
      <c r="W137" s="153">
        <f>Pricing!$G137*100</f>
        <v>2.1947184038489014</v>
      </c>
      <c r="X137" s="153">
        <f>Pricing!$G137*100</f>
        <v>2.1947184038489014</v>
      </c>
      <c r="Y137" s="154" t="str">
        <f>IF(Contribute="abcd",IF($A$2&lt;&gt;-1,_xll.RtContribute(SourceAlias,V137,Fields,W137:X137,"SCOPE:SERVER"),_xll.RtContribute(SourceAlias,"DDS_INSERT_S",$A$2:$C$2,V137:X137,"SCOPE:SERVER FTC:ALL")),"stopped")</f>
        <v>stopped</v>
      </c>
    </row>
    <row r="138" spans="1:25" x14ac:dyDescent="0.2">
      <c r="A138" s="63" t="str">
        <f>Pricing!$A138</f>
        <v>60Y</v>
      </c>
      <c r="B138" s="155" t="s">
        <v>190</v>
      </c>
      <c r="C138" s="156">
        <f>Pricing!$B138*100</f>
        <v>2.328526906427431</v>
      </c>
      <c r="D138" s="156">
        <f>Pricing!$B138*100</f>
        <v>2.328526906427431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2.4396561201688596</v>
      </c>
      <c r="H138" s="156">
        <f>Pricing!$C138*100</f>
        <v>2.4396561201688596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2.5415000552292857</v>
      </c>
      <c r="L138" s="156">
        <f>Pricing!$D138*100</f>
        <v>2.5415000552292857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2.6746030198622308</v>
      </c>
      <c r="P138" s="156">
        <f>Pricing!$E138*100</f>
        <v>2.6746030198622308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">
        <v>267</v>
      </c>
      <c r="S138" s="156">
        <f>Pricing!$F138*100</f>
        <v>2.4422654318436394</v>
      </c>
      <c r="T138" s="156">
        <f>Pricing!$F138*100</f>
        <v>2.4422654318436394</v>
      </c>
      <c r="U138" s="157"/>
      <c r="V138" s="155" t="s">
        <v>621</v>
      </c>
      <c r="W138" s="156">
        <f>Pricing!$G138*100</f>
        <v>2.193506914473462</v>
      </c>
      <c r="X138" s="156">
        <f>Pricing!$G138*100</f>
        <v>2.193506914473462</v>
      </c>
      <c r="Y138" s="157" t="str">
        <f>IF(Contribute="abcd",IF($A$2&lt;&gt;-1,_xll.RtContribute(SourceAlias,V138,Fields,W138:X138,"SCOPE:SERVER"),_xll.RtContribute(SourceAlias,"DDS_INSERT_S",$A$2:$C$2,V138:X138,"SCOPE:SERVER FTC:ALL")),"stopped")</f>
        <v>stopped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Y1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5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5.5703125" style="3" bestFit="1" customWidth="1"/>
    <col min="19" max="20" width="8" style="3" bestFit="1" customWidth="1"/>
    <col min="21" max="21" width="19.28515625" style="3" bestFit="1" customWidth="1"/>
    <col min="22" max="22" width="25.5703125" style="3" bestFit="1" customWidth="1"/>
    <col min="23" max="24" width="8" style="3" bestFit="1" customWidth="1"/>
    <col min="25" max="25" width="19.28515625" style="3" bestFit="1" customWidth="1"/>
    <col min="26" max="16384" width="9.140625" style="3"/>
  </cols>
  <sheetData>
    <row r="1" spans="1:25" x14ac:dyDescent="0.2">
      <c r="A1" s="4" t="s">
        <v>107</v>
      </c>
      <c r="B1" s="128" t="s">
        <v>97</v>
      </c>
      <c r="C1" s="130">
        <f>Contribution!Contribute</f>
        <v>0</v>
      </c>
      <c r="D1" s="3" t="s">
        <v>116</v>
      </c>
    </row>
    <row r="2" spans="1:25" x14ac:dyDescent="0.2">
      <c r="A2" s="3">
        <v>0</v>
      </c>
      <c r="B2" s="128" t="s">
        <v>98</v>
      </c>
      <c r="C2" s="129" t="s">
        <v>99</v>
      </c>
      <c r="D2" s="1" t="s">
        <v>115</v>
      </c>
    </row>
    <row r="3" spans="1:25" x14ac:dyDescent="0.2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/>
      <c r="S3" s="1"/>
      <c r="T3" s="1"/>
      <c r="V3" s="1"/>
    </row>
    <row r="4" spans="1:25" x14ac:dyDescent="0.2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60"/>
    </row>
    <row r="5" spans="1:25" x14ac:dyDescent="0.2">
      <c r="A5" s="132" t="str">
        <f>Pricing!$A5</f>
        <v>ON</v>
      </c>
      <c r="B5" s="147" t="s">
        <v>122</v>
      </c>
      <c r="C5" s="148">
        <f>Pricing!$B5*100</f>
        <v>0.16584993022528138</v>
      </c>
      <c r="D5" s="148">
        <f>Pricing!$B5*100</f>
        <v>0.16584993022528138</v>
      </c>
      <c r="E5" s="146" t="str">
        <f>IF(Contribute="abcd",IF($A$2&lt;&gt;-1,_xll.RtContribute(SourceAlias,B5,Fields,C5:D5,"SCOPE:SERVER"),_xll.RtContribute(SourceAlias,"DDS_INSERT_S",$A$2:$C$2,B5:D5,"SCOPE:SERVER FTC:ALL")),"stopped")</f>
        <v>stopped</v>
      </c>
      <c r="F5" s="147" t="s">
        <v>191</v>
      </c>
      <c r="G5" s="148">
        <f>Pricing!$C5*100</f>
        <v>0.23951090154983312</v>
      </c>
      <c r="H5" s="148">
        <f>Pricing!$C5*100</f>
        <v>0.23951090154983312</v>
      </c>
      <c r="I5" s="146" t="str">
        <f>IF(Contribute="abcd",IF($A$2&lt;&gt;-1,_xll.RtContribute(SourceAlias,F5,Fields,G5:H5,"SCOPE:SERVER"),_xll.RtContribute(SourceAlias,"DDS_INSERT_S",$A$2:$C$2,F5:H5,"SCOPE:SERVER FTC:ALL")),"stopped")</f>
        <v>stopped</v>
      </c>
      <c r="J5" s="147" t="s">
        <v>268</v>
      </c>
      <c r="K5" s="148">
        <f>Pricing!$D5*100</f>
        <v>0.34019197868517814</v>
      </c>
      <c r="L5" s="148">
        <f>Pricing!$D5*100</f>
        <v>0.34019197868517814</v>
      </c>
      <c r="M5" s="146" t="str">
        <f>IF(Contribute="abcd",IF($A$2&lt;&gt;-1,_xll.RtContribute(SourceAlias,J5,Fields,K5:L5,"SCOPE:SERVER"),_xll.RtContribute(SourceAlias,"DDS_INSERT_S",$A$2:$C$2,J5:L5,"SCOPE:SERVER FTC:ALL")),"stopped")</f>
        <v>stopped</v>
      </c>
      <c r="N5" s="147" t="s">
        <v>353</v>
      </c>
      <c r="O5" s="148">
        <f>Pricing!$E5*100</f>
        <v>0.25849123626375814</v>
      </c>
      <c r="P5" s="148">
        <f>Pricing!$E5*100</f>
        <v>0.25849123626375814</v>
      </c>
      <c r="Q5" s="146" t="str">
        <f>IF(Contribute="abcd",IF($A$2&lt;&gt;-1,_xll.RtContribute(SourceAlias,N5,Fields,O5:P5,"SCOPE:SERVER"),_xll.RtContribute(SourceAlias,"DDS_INSERT_S",$A$2:$C$2,N5:P5,"SCOPE:SERVER FTC:ALL")),"stopped")</f>
        <v>stopped</v>
      </c>
      <c r="R5" s="147"/>
      <c r="S5" s="148">
        <f>Pricing!$F5*100</f>
        <v>0.27000000000576563</v>
      </c>
      <c r="T5" s="148">
        <f>Pricing!$F5*100</f>
        <v>0.27000000000576563</v>
      </c>
      <c r="U5" s="146"/>
      <c r="V5" s="147" t="str">
        <f>"USD_CURVE_OIS_"&amp;A5</f>
        <v>USD_CURVE_OIS_ON</v>
      </c>
      <c r="W5" s="148">
        <f>Pricing!$G5*100</f>
        <v>0.26999999999777202</v>
      </c>
      <c r="X5" s="148">
        <f>Pricing!$G5*100</f>
        <v>0.26999999999777202</v>
      </c>
      <c r="Y5" s="146" t="str">
        <f>IF(Contribute="abcd",IF($A$2&lt;&gt;-1,_xll.RtContribute(SourceAlias,V5,Fields,W5:X5,"SCOPE:SERVER"),_xll.RtContribute(SourceAlias,"DDS_INSERT_S",$A$2:$C$2,V5:X5,"SCOPE:SERVER FTC:ALL")),"stopped")</f>
        <v>stopped</v>
      </c>
    </row>
    <row r="6" spans="1:25" x14ac:dyDescent="0.2">
      <c r="A6" s="132" t="str">
        <f>Pricing!$A6</f>
        <v>TN</v>
      </c>
      <c r="B6" s="147" t="s">
        <v>123</v>
      </c>
      <c r="C6" s="148">
        <f>Pricing!$B6*100</f>
        <v>0.16584993022528138</v>
      </c>
      <c r="D6" s="148">
        <f>Pricing!$B6*100</f>
        <v>0.16584993022528138</v>
      </c>
      <c r="E6" s="146" t="str">
        <f>IF(Contribute="abcd",IF($A$2&lt;&gt;-1,_xll.RtContribute(SourceAlias,B6,Fields,C6:D6,"SCOPE:SERVER"),_xll.RtContribute(SourceAlias,"DDS_INSERT_S",$A$2:$C$2,B6:D6,"SCOPE:SERVER FTC:ALL")),"stopped")</f>
        <v>stopped</v>
      </c>
      <c r="F6" s="147" t="s">
        <v>192</v>
      </c>
      <c r="G6" s="148">
        <f>Pricing!$C6*100</f>
        <v>0.23951090154983312</v>
      </c>
      <c r="H6" s="148">
        <f>Pricing!$C6*100</f>
        <v>0.23951090154983312</v>
      </c>
      <c r="I6" s="146" t="str">
        <f>IF(Contribute="abcd",IF($A$2&lt;&gt;-1,_xll.RtContribute(SourceAlias,F6,Fields,G6:H6,"SCOPE:SERVER"),_xll.RtContribute(SourceAlias,"DDS_INSERT_S",$A$2:$C$2,F6:H6,"SCOPE:SERVER FTC:ALL")),"stopped")</f>
        <v>stopped</v>
      </c>
      <c r="J6" s="147" t="s">
        <v>269</v>
      </c>
      <c r="K6" s="148">
        <f>Pricing!$D6*100</f>
        <v>0.34019197868517814</v>
      </c>
      <c r="L6" s="148">
        <f>Pricing!$D6*100</f>
        <v>0.34019197868517814</v>
      </c>
      <c r="M6" s="146" t="str">
        <f>IF(Contribute="abcd",IF($A$2&lt;&gt;-1,_xll.RtContribute(SourceAlias,J6,Fields,K6:L6,"SCOPE:SERVER"),_xll.RtContribute(SourceAlias,"DDS_INSERT_S",$A$2:$C$2,J6:L6,"SCOPE:SERVER FTC:ALL")),"stopped")</f>
        <v>stopped</v>
      </c>
      <c r="N6" s="147" t="s">
        <v>354</v>
      </c>
      <c r="O6" s="148">
        <f>Pricing!$E6*100</f>
        <v>0.25849123626375814</v>
      </c>
      <c r="P6" s="148">
        <f>Pricing!$E6*100</f>
        <v>0.25849123626375814</v>
      </c>
      <c r="Q6" s="146" t="str">
        <f>IF(Contribute="abcd",IF($A$2&lt;&gt;-1,_xll.RtContribute(SourceAlias,N6,Fields,O6:P6,"SCOPE:SERVER"),_xll.RtContribute(SourceAlias,"DDS_INSERT_S",$A$2:$C$2,N6:P6,"SCOPE:SERVER FTC:ALL")),"stopped")</f>
        <v>stopped</v>
      </c>
      <c r="R6" s="147"/>
      <c r="S6" s="148">
        <f>Pricing!$F6*100</f>
        <v>0.28000000000183434</v>
      </c>
      <c r="T6" s="148">
        <f>Pricing!$F6*100</f>
        <v>0.28000000000183434</v>
      </c>
      <c r="U6" s="146"/>
      <c r="V6" s="147" t="str">
        <f>"USD_CURVE_OIS_"&amp;A6</f>
        <v>USD_CURVE_OIS_TN</v>
      </c>
      <c r="W6" s="148">
        <f>Pricing!$G6*100</f>
        <v>0.27999999999384073</v>
      </c>
      <c r="X6" s="148">
        <f>Pricing!$G6*100</f>
        <v>0.27999999999384073</v>
      </c>
      <c r="Y6" s="146" t="str">
        <f>IF(Contribute="abcd",IF($A$2&lt;&gt;-1,_xll.RtContribute(SourceAlias,V6,Fields,W6:X6,"SCOPE:SERVER"),_xll.RtContribute(SourceAlias,"DDS_INSERT_S",$A$2:$C$2,V6:X6,"SCOPE:SERVER FTC:ALL")),"stopped")</f>
        <v>stopped</v>
      </c>
    </row>
    <row r="7" spans="1:25" x14ac:dyDescent="0.2">
      <c r="A7" s="54" t="str">
        <f>Pricing!$A7</f>
        <v>SN</v>
      </c>
      <c r="B7" s="149" t="s">
        <v>124</v>
      </c>
      <c r="C7" s="150">
        <f>Pricing!$B7*100</f>
        <v>0.16584993022528138</v>
      </c>
      <c r="D7" s="150">
        <f>Pricing!$B7*100</f>
        <v>0.16584993022528138</v>
      </c>
      <c r="E7" s="151" t="str">
        <f>IF(Contribute="abcd",IF($A$2&lt;&gt;-1,_xll.RtContribute(SourceAlias,B7,Fields,C7:D7,"SCOPE:SERVER"),_xll.RtContribute(SourceAlias,"DDS_INSERT_S",$A$2:$C$2,B7:D7,"SCOPE:SERVER FTC:ALL")),"stopped")</f>
        <v>stopped</v>
      </c>
      <c r="F7" s="149" t="s">
        <v>193</v>
      </c>
      <c r="G7" s="150">
        <f>Pricing!$C7*100</f>
        <v>0.23951090154983312</v>
      </c>
      <c r="H7" s="150">
        <f>Pricing!$C7*100</f>
        <v>0.23951090154983312</v>
      </c>
      <c r="I7" s="151" t="str">
        <f>IF(Contribute="abcd",IF($A$2&lt;&gt;-1,_xll.RtContribute(SourceAlias,F7,Fields,G7:H7,"SCOPE:SERVER"),_xll.RtContribute(SourceAlias,"DDS_INSERT_S",$A$2:$C$2,F7:H7,"SCOPE:SERVER FTC:ALL")),"stopped")</f>
        <v>stopped</v>
      </c>
      <c r="J7" s="149" t="s">
        <v>270</v>
      </c>
      <c r="K7" s="150">
        <f>Pricing!$D7*100</f>
        <v>0.34019197868517814</v>
      </c>
      <c r="L7" s="150">
        <f>Pricing!$D7*100</f>
        <v>0.34019197868517814</v>
      </c>
      <c r="M7" s="151" t="str">
        <f>IF(Contribute="abcd",IF($A$2&lt;&gt;-1,_xll.RtContribute(SourceAlias,J7,Fields,K7:L7,"SCOPE:SERVER"),_xll.RtContribute(SourceAlias,"DDS_INSERT_S",$A$2:$C$2,J7:L7,"SCOPE:SERVER FTC:ALL")),"stopped")</f>
        <v>stopped</v>
      </c>
      <c r="N7" s="149" t="s">
        <v>355</v>
      </c>
      <c r="O7" s="150">
        <f>Pricing!$E7*100</f>
        <v>0.25849123626375814</v>
      </c>
      <c r="P7" s="150">
        <f>Pricing!$E7*100</f>
        <v>0.25849123626375814</v>
      </c>
      <c r="Q7" s="151" t="str">
        <f>IF(Contribute="abcd",IF($A$2&lt;&gt;-1,_xll.RtContribute(SourceAlias,N7,Fields,O7:P7,"SCOPE:SERVER"),_xll.RtContribute(SourceAlias,"DDS_INSERT_S",$A$2:$C$2,N7:P7,"SCOPE:SERVER FTC:ALL")),"stopped")</f>
        <v>stopped</v>
      </c>
      <c r="R7" s="149" t="s">
        <v>495</v>
      </c>
      <c r="S7" s="150">
        <f>Pricing!$F7*100</f>
        <v>0.23789204464130798</v>
      </c>
      <c r="T7" s="150">
        <f>Pricing!$F7*100</f>
        <v>0.23789204464130798</v>
      </c>
      <c r="U7" s="151"/>
      <c r="V7" s="149" t="str">
        <f>"USD_CURVE_OIS_"&amp;A7</f>
        <v>USD_CURVE_OIS_SN</v>
      </c>
      <c r="W7" s="150">
        <f>Pricing!$G7*100</f>
        <v>0.16161718569640549</v>
      </c>
      <c r="X7" s="150">
        <f>Pricing!$G7*100</f>
        <v>0.16161718569640549</v>
      </c>
      <c r="Y7" s="151" t="str">
        <f>IF(Contribute="abcd",IF($A$2&lt;&gt;-1,_xll.RtContribute(SourceAlias,V7,Fields,W7:X7,"SCOPE:SERVER"),_xll.RtContribute(SourceAlias,"DDS_INSERT_S",$A$2:$C$2,V7:X7,"SCOPE:SERVER FTC:ALL")),"stopped")</f>
        <v>stopped</v>
      </c>
    </row>
    <row r="8" spans="1:25" x14ac:dyDescent="0.2">
      <c r="A8" s="71" t="str">
        <f>Pricing!$A8</f>
        <v>SW</v>
      </c>
      <c r="B8" s="152" t="s">
        <v>434</v>
      </c>
      <c r="C8" s="153">
        <f>Pricing!$B8*100</f>
        <v>0.16649999968811255</v>
      </c>
      <c r="D8" s="153">
        <f>Pricing!$B8*100</f>
        <v>0.16649999968811255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449</v>
      </c>
      <c r="G8" s="153">
        <f>Pricing!$C8*100</f>
        <v>0.23958074220280828</v>
      </c>
      <c r="H8" s="153">
        <f>Pricing!$C8*100</f>
        <v>0.23958074220280828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464</v>
      </c>
      <c r="K8" s="153">
        <f>Pricing!$D8*100</f>
        <v>0.34011386351170558</v>
      </c>
      <c r="L8" s="153">
        <f>Pricing!$D8*100</f>
        <v>0.34011386351170558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479</v>
      </c>
      <c r="O8" s="153">
        <f>Pricing!$E8*100</f>
        <v>0.25873832432462707</v>
      </c>
      <c r="P8" s="153">
        <f>Pricing!$E8*100</f>
        <v>0.25873832432462707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510</v>
      </c>
      <c r="S8" s="153">
        <f>Pricing!$F8*100</f>
        <v>0.13620000000053828</v>
      </c>
      <c r="T8" s="153">
        <f>Pricing!$F8*100</f>
        <v>0.13620000000053828</v>
      </c>
      <c r="U8" s="154"/>
      <c r="V8" s="152" t="str">
        <f>"USD_CURVE_OIS_1W"</f>
        <v>USD_CURVE_OIS_1W</v>
      </c>
      <c r="W8" s="153">
        <f>Pricing!$G8*100</f>
        <v>0.12799999995242015</v>
      </c>
      <c r="X8" s="153">
        <f>Pricing!$G8*100</f>
        <v>0.12799999995242015</v>
      </c>
      <c r="Y8" s="154" t="str">
        <f>IF(Contribute="abcd",IF($A$2&lt;&gt;-1,_xll.RtContribute(SourceAlias,V8,Fields,W8:X8,"SCOPE:SERVER"),_xll.RtContribute(SourceAlias,"DDS_INSERT_S",$A$2:$C$2,V8:X8,"SCOPE:SERVER FTC:ALL")),"stopped")</f>
        <v>stopped</v>
      </c>
    </row>
    <row r="9" spans="1:25" x14ac:dyDescent="0.2">
      <c r="A9" s="71" t="str">
        <f>Pricing!$A9</f>
        <v>2W</v>
      </c>
      <c r="B9" s="152" t="s">
        <v>435</v>
      </c>
      <c r="C9" s="153">
        <f>Pricing!$B9*100</f>
        <v>0.16870735981194024</v>
      </c>
      <c r="D9" s="153">
        <f>Pricing!$B9*100</f>
        <v>0.16870735981194024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450</v>
      </c>
      <c r="G9" s="153">
        <f>Pricing!$C9*100</f>
        <v>0.23988679768490884</v>
      </c>
      <c r="H9" s="153">
        <f>Pricing!$C9*100</f>
        <v>0.23988679768490884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465</v>
      </c>
      <c r="K9" s="153">
        <f>Pricing!$D9*100</f>
        <v>0.33975563771125394</v>
      </c>
      <c r="L9" s="153">
        <f>Pricing!$D9*100</f>
        <v>0.33975563771125394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480</v>
      </c>
      <c r="O9" s="153">
        <f>Pricing!$E9*100</f>
        <v>0.25983315118180017</v>
      </c>
      <c r="P9" s="153">
        <f>Pricing!$E9*100</f>
        <v>0.25983315118180017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496</v>
      </c>
      <c r="S9" s="153">
        <f>Pricing!$F9*100</f>
        <v>0.14803333300030172</v>
      </c>
      <c r="T9" s="153">
        <f>Pricing!$F9*100</f>
        <v>0.14803333300030172</v>
      </c>
      <c r="U9" s="154"/>
      <c r="V9" s="152" t="str">
        <f t="shared" ref="V9:V22" si="0">"USD_CURVE_OIS_"&amp;A9</f>
        <v>USD_CURVE_OIS_2W</v>
      </c>
      <c r="W9" s="153">
        <f>Pricing!$G9*100</f>
        <v>0.12799999986106464</v>
      </c>
      <c r="X9" s="153">
        <f>Pricing!$G9*100</f>
        <v>0.12799999986106464</v>
      </c>
      <c r="Y9" s="154" t="str">
        <f>IF(Contribute="abcd",IF($A$2&lt;&gt;-1,_xll.RtContribute(SourceAlias,V9,Fields,W9:X9,"SCOPE:SERVER"),_xll.RtContribute(SourceAlias,"DDS_INSERT_S",$A$2:$C$2,V9:X9,"SCOPE:SERVER FTC:ALL")),"stopped")</f>
        <v>stopped</v>
      </c>
    </row>
    <row r="10" spans="1:25" x14ac:dyDescent="0.2">
      <c r="A10" s="63" t="str">
        <f>Pricing!$A10</f>
        <v>3W</v>
      </c>
      <c r="B10" s="155" t="s">
        <v>436</v>
      </c>
      <c r="C10" s="156">
        <f>Pricing!$B10*100</f>
        <v>0.17055506071793147</v>
      </c>
      <c r="D10" s="156">
        <f>Pricing!$B10*100</f>
        <v>0.17055506071793147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451</v>
      </c>
      <c r="G10" s="156">
        <f>Pricing!$C10*100</f>
        <v>0.24039320749480453</v>
      </c>
      <c r="H10" s="156">
        <f>Pricing!$C10*100</f>
        <v>0.24039320749480453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466</v>
      </c>
      <c r="K10" s="156">
        <f>Pricing!$D10*100</f>
        <v>0.33915103264638347</v>
      </c>
      <c r="L10" s="156">
        <f>Pricing!$D10*100</f>
        <v>0.33915103264638347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481</v>
      </c>
      <c r="O10" s="156">
        <f>Pricing!$E10*100</f>
        <v>0.26165367161810693</v>
      </c>
      <c r="P10" s="156">
        <f>Pricing!$E10*100</f>
        <v>0.26165367161810693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497</v>
      </c>
      <c r="S10" s="156">
        <f>Pricing!$F10*100</f>
        <v>0.15986666700002722</v>
      </c>
      <c r="T10" s="156">
        <f>Pricing!$F10*100</f>
        <v>0.15986666700002722</v>
      </c>
      <c r="U10" s="157"/>
      <c r="V10" s="155" t="str">
        <f t="shared" si="0"/>
        <v>USD_CURVE_OIS_3W</v>
      </c>
      <c r="W10" s="156">
        <f>Pricing!$G10*100</f>
        <v>0.12799999976856721</v>
      </c>
      <c r="X10" s="156">
        <f>Pricing!$G10*100</f>
        <v>0.12799999976856721</v>
      </c>
      <c r="Y10" s="157" t="str">
        <f>IF(Contribute="abcd",IF($A$2&lt;&gt;-1,_xll.RtContribute(SourceAlias,V10,Fields,W10:X10,"SCOPE:SERVER"),_xll.RtContribute(SourceAlias,"DDS_INSERT_S",$A$2:$C$2,V10:X10,"SCOPE:SERVER FTC:ALL")),"stopped")</f>
        <v>stopped</v>
      </c>
    </row>
    <row r="11" spans="1:25" x14ac:dyDescent="0.2">
      <c r="A11" s="71" t="str">
        <f>Pricing!$A11</f>
        <v>1M</v>
      </c>
      <c r="B11" s="152" t="s">
        <v>437</v>
      </c>
      <c r="C11" s="153">
        <f>Pricing!$B11*100</f>
        <v>0.17169999998846638</v>
      </c>
      <c r="D11" s="153">
        <f>Pricing!$B11*100</f>
        <v>0.17169999998846638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452</v>
      </c>
      <c r="G11" s="153">
        <f>Pricing!$C11*100</f>
        <v>0.24109999999980375</v>
      </c>
      <c r="H11" s="153">
        <f>Pricing!$C11*100</f>
        <v>0.24109999999980375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467</v>
      </c>
      <c r="K11" s="153">
        <f>Pricing!$D11*100</f>
        <v>0.33830000000002947</v>
      </c>
      <c r="L11" s="153">
        <f>Pricing!$D11*100</f>
        <v>0.33830000000002947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482</v>
      </c>
      <c r="O11" s="153">
        <f>Pricing!$E11*100</f>
        <v>0.26419999999235544</v>
      </c>
      <c r="P11" s="153">
        <f>Pricing!$E11*100</f>
        <v>0.26419999999235544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498</v>
      </c>
      <c r="S11" s="153">
        <f>Pricing!$F11*100</f>
        <v>0.17170000000017133</v>
      </c>
      <c r="T11" s="153">
        <f>Pricing!$F11*100</f>
        <v>0.17170000000017133</v>
      </c>
      <c r="U11" s="154"/>
      <c r="V11" s="152" t="str">
        <f t="shared" si="0"/>
        <v>USD_CURVE_OIS_1M</v>
      </c>
      <c r="W11" s="153">
        <f>Pricing!$G11*100</f>
        <v>0.12899999951985841</v>
      </c>
      <c r="X11" s="153">
        <f>Pricing!$G11*100</f>
        <v>0.12899999951985841</v>
      </c>
      <c r="Y11" s="154" t="str">
        <f>IF(Contribute="abcd",IF($A$2&lt;&gt;-1,_xll.RtContribute(SourceAlias,V11,Fields,W11:X11,"SCOPE:SERVER"),_xll.RtContribute(SourceAlias,"DDS_INSERT_S",$A$2:$C$2,V11:X11,"SCOPE:SERVER FTC:ALL")),"stopped")</f>
        <v>stopped</v>
      </c>
    </row>
    <row r="12" spans="1:25" x14ac:dyDescent="0.2">
      <c r="A12" s="71" t="str">
        <f>Pricing!$A12</f>
        <v>2M</v>
      </c>
      <c r="B12" s="152" t="s">
        <v>438</v>
      </c>
      <c r="C12" s="153">
        <f>Pricing!$B12*100</f>
        <v>0.17344216059231829</v>
      </c>
      <c r="D12" s="153">
        <f>Pricing!$B12*100</f>
        <v>0.17344216059231829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453</v>
      </c>
      <c r="G12" s="153">
        <f>Pricing!$C12*100</f>
        <v>0.24709999999858601</v>
      </c>
      <c r="H12" s="153">
        <f>Pricing!$C12*100</f>
        <v>0.24709999999858601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468</v>
      </c>
      <c r="K12" s="153">
        <f>Pricing!$D12*100</f>
        <v>0.33659999982374311</v>
      </c>
      <c r="L12" s="153">
        <f>Pricing!$D12*100</f>
        <v>0.33659999982374311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483</v>
      </c>
      <c r="O12" s="153">
        <f>Pricing!$E12*100</f>
        <v>0.28279999998204752</v>
      </c>
      <c r="P12" s="153">
        <f>Pricing!$E12*100</f>
        <v>0.28279999998204752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499</v>
      </c>
      <c r="S12" s="153">
        <f>Pricing!$F12*100</f>
        <v>0.21120000000006672</v>
      </c>
      <c r="T12" s="153">
        <f>Pricing!$F12*100</f>
        <v>0.21120000000006672</v>
      </c>
      <c r="U12" s="154"/>
      <c r="V12" s="152" t="str">
        <f t="shared" si="0"/>
        <v>USD_CURVE_OIS_2M</v>
      </c>
      <c r="W12" s="153">
        <f>Pricing!$G12*100</f>
        <v>0.12699999999589356</v>
      </c>
      <c r="X12" s="153">
        <f>Pricing!$G12*100</f>
        <v>0.12699999999589356</v>
      </c>
      <c r="Y12" s="154" t="str">
        <f>IF(Contribute="abcd",IF($A$2&lt;&gt;-1,_xll.RtContribute(SourceAlias,V12,Fields,W12:X12,"SCOPE:SERVER"),_xll.RtContribute(SourceAlias,"DDS_INSERT_S",$A$2:$C$2,V12:X12,"SCOPE:SERVER FTC:ALL")),"stopped")</f>
        <v>stopped</v>
      </c>
    </row>
    <row r="13" spans="1:25" x14ac:dyDescent="0.2">
      <c r="A13" s="71" t="str">
        <f>Pricing!$A13</f>
        <v>3M</v>
      </c>
      <c r="B13" s="152" t="s">
        <v>439</v>
      </c>
      <c r="C13" s="153">
        <f>Pricing!$B13*100</f>
        <v>0.17900749391146048</v>
      </c>
      <c r="D13" s="153">
        <f>Pricing!$B13*100</f>
        <v>0.17900749391146048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454</v>
      </c>
      <c r="G13" s="153">
        <f>Pricing!$C13*100</f>
        <v>0.25626385187833006</v>
      </c>
      <c r="H13" s="153">
        <f>Pricing!$C13*100</f>
        <v>0.25626385187833006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469</v>
      </c>
      <c r="K13" s="153">
        <f>Pricing!$D13*100</f>
        <v>0.34009999998086221</v>
      </c>
      <c r="L13" s="153">
        <f>Pricing!$D13*100</f>
        <v>0.34009999998086221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484</v>
      </c>
      <c r="O13" s="153">
        <f>Pricing!$E13*100</f>
        <v>0.30519999998331593</v>
      </c>
      <c r="P13" s="153">
        <f>Pricing!$E13*100</f>
        <v>0.30519999998331593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500</v>
      </c>
      <c r="S13" s="153">
        <f>Pricing!$F13*100</f>
        <v>0.25809999999996774</v>
      </c>
      <c r="T13" s="153">
        <f>Pricing!$F13*100</f>
        <v>0.25809999999996774</v>
      </c>
      <c r="U13" s="154"/>
      <c r="V13" s="152" t="str">
        <f t="shared" si="0"/>
        <v>USD_CURVE_OIS_3M</v>
      </c>
      <c r="W13" s="153">
        <f>Pricing!$G13*100</f>
        <v>0.12999999973764648</v>
      </c>
      <c r="X13" s="153">
        <f>Pricing!$G13*100</f>
        <v>0.12999999973764648</v>
      </c>
      <c r="Y13" s="154" t="str">
        <f>IF(Contribute="abcd",IF($A$2&lt;&gt;-1,_xll.RtContribute(SourceAlias,V13,Fields,W13:X13,"SCOPE:SERVER"),_xll.RtContribute(SourceAlias,"DDS_INSERT_S",$A$2:$C$2,V13:X13,"SCOPE:SERVER FTC:ALL")),"stopped")</f>
        <v>stopped</v>
      </c>
    </row>
    <row r="14" spans="1:25" x14ac:dyDescent="0.2">
      <c r="A14" s="71" t="str">
        <f>Pricing!$A14</f>
        <v>4M</v>
      </c>
      <c r="B14" s="152" t="s">
        <v>440</v>
      </c>
      <c r="C14" s="153">
        <f>Pricing!$B14*100</f>
        <v>0.19163409839240322</v>
      </c>
      <c r="D14" s="153">
        <f>Pricing!$B14*100</f>
        <v>0.19163409839240322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455</v>
      </c>
      <c r="G14" s="153">
        <f>Pricing!$C14*100</f>
        <v>0.26659283628922625</v>
      </c>
      <c r="H14" s="153">
        <f>Pricing!$C14*100</f>
        <v>0.26659283628922625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470</v>
      </c>
      <c r="K14" s="153">
        <f>Pricing!$D14*100</f>
        <v>0.34369999984244437</v>
      </c>
      <c r="L14" s="153">
        <f>Pricing!$D14*100</f>
        <v>0.34369999984244437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485</v>
      </c>
      <c r="O14" s="153">
        <f>Pricing!$E14*100</f>
        <v>0.32889999998708674</v>
      </c>
      <c r="P14" s="153">
        <f>Pricing!$E14*100</f>
        <v>0.32889999998708674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501</v>
      </c>
      <c r="S14" s="153">
        <f>Pricing!$F14*100</f>
        <v>0.30067717399222466</v>
      </c>
      <c r="T14" s="153">
        <f>Pricing!$F14*100</f>
        <v>0.30067717399222466</v>
      </c>
      <c r="U14" s="154"/>
      <c r="V14" s="152" t="str">
        <f t="shared" si="0"/>
        <v>USD_CURVE_OIS_4M</v>
      </c>
      <c r="W14" s="153">
        <f>Pricing!$G14*100</f>
        <v>0.1330000000000261</v>
      </c>
      <c r="X14" s="153">
        <f>Pricing!$G14*100</f>
        <v>0.1330000000000261</v>
      </c>
      <c r="Y14" s="154" t="str">
        <f>IF(Contribute="abcd",IF($A$2&lt;&gt;-1,_xll.RtContribute(SourceAlias,V14,Fields,W14:X14,"SCOPE:SERVER"),_xll.RtContribute(SourceAlias,"DDS_INSERT_S",$A$2:$C$2,V14:X14,"SCOPE:SERVER FTC:ALL")),"stopped")</f>
        <v>stopped</v>
      </c>
    </row>
    <row r="15" spans="1:25" x14ac:dyDescent="0.2">
      <c r="A15" s="71" t="str">
        <f>Pricing!$A15</f>
        <v>5M</v>
      </c>
      <c r="B15" s="152" t="s">
        <v>441</v>
      </c>
      <c r="C15" s="153">
        <f>Pricing!$B15*100</f>
        <v>0.20632838189715841</v>
      </c>
      <c r="D15" s="153">
        <f>Pricing!$B15*100</f>
        <v>0.20632838189715841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456</v>
      </c>
      <c r="G15" s="153">
        <f>Pricing!$C15*100</f>
        <v>0.28226240074287645</v>
      </c>
      <c r="H15" s="153">
        <f>Pricing!$C15*100</f>
        <v>0.28226240074287645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471</v>
      </c>
      <c r="K15" s="153">
        <f>Pricing!$D15*100</f>
        <v>0.36249999987997938</v>
      </c>
      <c r="L15" s="153">
        <f>Pricing!$D15*100</f>
        <v>0.36249999987997938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486</v>
      </c>
      <c r="O15" s="153">
        <f>Pricing!$E15*100</f>
        <v>0.36399999999535027</v>
      </c>
      <c r="P15" s="153">
        <f>Pricing!$E15*100</f>
        <v>0.36399999999535027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502</v>
      </c>
      <c r="S15" s="153">
        <f>Pricing!$F15*100</f>
        <v>0.33680326099917218</v>
      </c>
      <c r="T15" s="153">
        <f>Pricing!$F15*100</f>
        <v>0.33680326099917218</v>
      </c>
      <c r="U15" s="154"/>
      <c r="V15" s="152" t="str">
        <f t="shared" si="0"/>
        <v>USD_CURVE_OIS_5M</v>
      </c>
      <c r="W15" s="153">
        <f>Pricing!$G15*100</f>
        <v>0.15100000000000335</v>
      </c>
      <c r="X15" s="153">
        <f>Pricing!$G15*100</f>
        <v>0.15100000000000335</v>
      </c>
      <c r="Y15" s="154" t="str">
        <f>IF(Contribute="abcd",IF($A$2&lt;&gt;-1,_xll.RtContribute(SourceAlias,V15,Fields,W15:X15,"SCOPE:SERVER"),_xll.RtContribute(SourceAlias,"DDS_INSERT_S",$A$2:$C$2,V15:X15,"SCOPE:SERVER FTC:ALL")),"stopped")</f>
        <v>stopped</v>
      </c>
    </row>
    <row r="16" spans="1:25" x14ac:dyDescent="0.2">
      <c r="A16" s="71" t="str">
        <f>Pricing!$A16</f>
        <v>6M</v>
      </c>
      <c r="B16" s="152" t="s">
        <v>442</v>
      </c>
      <c r="C16" s="153">
        <f>Pricing!$B16*100</f>
        <v>0.22602248407217868</v>
      </c>
      <c r="D16" s="153">
        <f>Pricing!$B16*100</f>
        <v>0.22602248407217868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457</v>
      </c>
      <c r="G16" s="153">
        <f>Pricing!$C16*100</f>
        <v>0.3054613710488569</v>
      </c>
      <c r="H16" s="153">
        <f>Pricing!$C16*100</f>
        <v>0.3054613710488569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472</v>
      </c>
      <c r="K16" s="153">
        <f>Pricing!$D16*100</f>
        <v>0.38339999999996749</v>
      </c>
      <c r="L16" s="153">
        <f>Pricing!$D16*100</f>
        <v>0.38339999999996749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487</v>
      </c>
      <c r="O16" s="153">
        <f>Pricing!$E16*100</f>
        <v>0.40249999999819291</v>
      </c>
      <c r="P16" s="153">
        <f>Pricing!$E16*100</f>
        <v>0.40249999999819291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503</v>
      </c>
      <c r="S16" s="153">
        <f>Pricing!$F16*100</f>
        <v>0.37679999997907415</v>
      </c>
      <c r="T16" s="153">
        <f>Pricing!$F16*100</f>
        <v>0.37679999997907415</v>
      </c>
      <c r="U16" s="154"/>
      <c r="V16" s="152" t="str">
        <f t="shared" si="0"/>
        <v>USD_CURVE_OIS_6M</v>
      </c>
      <c r="W16" s="153">
        <f>Pricing!$G16*100</f>
        <v>0.17100000000000956</v>
      </c>
      <c r="X16" s="153">
        <f>Pricing!$G16*100</f>
        <v>0.17100000000000956</v>
      </c>
      <c r="Y16" s="154" t="str">
        <f>IF(Contribute="abcd",IF($A$2&lt;&gt;-1,_xll.RtContribute(SourceAlias,V16,Fields,W16:X16,"SCOPE:SERVER"),_xll.RtContribute(SourceAlias,"DDS_INSERT_S",$A$2:$C$2,V16:X16,"SCOPE:SERVER FTC:ALL")),"stopped")</f>
        <v>stopped</v>
      </c>
    </row>
    <row r="17" spans="1:25" x14ac:dyDescent="0.2">
      <c r="A17" s="71" t="str">
        <f>Pricing!$A17</f>
        <v>7M</v>
      </c>
      <c r="B17" s="152" t="s">
        <v>443</v>
      </c>
      <c r="C17" s="153">
        <f>Pricing!$B17*100</f>
        <v>0.24964740218502232</v>
      </c>
      <c r="D17" s="153">
        <f>Pricing!$B17*100</f>
        <v>0.24964740218502232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458</v>
      </c>
      <c r="G17" s="153">
        <f>Pricing!$C17*100</f>
        <v>0.33257827115623873</v>
      </c>
      <c r="H17" s="153">
        <f>Pricing!$C17*100</f>
        <v>0.33257827115623873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473</v>
      </c>
      <c r="K17" s="153">
        <f>Pricing!$D17*100</f>
        <v>0.40327466597833705</v>
      </c>
      <c r="L17" s="153">
        <f>Pricing!$D17*100</f>
        <v>0.40327466597833705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488</v>
      </c>
      <c r="O17" s="153">
        <f>Pricing!$E17*100</f>
        <v>0.44323419799992209</v>
      </c>
      <c r="P17" s="153">
        <f>Pricing!$E17*100</f>
        <v>0.44323419799992209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504</v>
      </c>
      <c r="S17" s="153">
        <f>Pricing!$F17*100</f>
        <v>0.42587807499078123</v>
      </c>
      <c r="T17" s="153">
        <f>Pricing!$F17*100</f>
        <v>0.42587807499078123</v>
      </c>
      <c r="U17" s="154"/>
      <c r="V17" s="152" t="str">
        <f t="shared" si="0"/>
        <v>USD_CURVE_OIS_7M</v>
      </c>
      <c r="W17" s="153">
        <f>Pricing!$G17*100</f>
        <v>0.18999999999998751</v>
      </c>
      <c r="X17" s="153">
        <f>Pricing!$G17*100</f>
        <v>0.18999999999998751</v>
      </c>
      <c r="Y17" s="154" t="str">
        <f>IF(Contribute="abcd",IF($A$2&lt;&gt;-1,_xll.RtContribute(SourceAlias,V17,Fields,W17:X17,"SCOPE:SERVER"),_xll.RtContribute(SourceAlias,"DDS_INSERT_S",$A$2:$C$2,V17:X17,"SCOPE:SERVER FTC:ALL")),"stopped")</f>
        <v>stopped</v>
      </c>
    </row>
    <row r="18" spans="1:25" x14ac:dyDescent="0.2">
      <c r="A18" s="71" t="str">
        <f>Pricing!$A18</f>
        <v>8M</v>
      </c>
      <c r="B18" s="152" t="s">
        <v>444</v>
      </c>
      <c r="C18" s="153">
        <f>Pricing!$B18*100</f>
        <v>0.27344701394051596</v>
      </c>
      <c r="D18" s="153">
        <f>Pricing!$B18*100</f>
        <v>0.27344701394051596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459</v>
      </c>
      <c r="G18" s="153">
        <f>Pricing!$C18*100</f>
        <v>0.35859693380561203</v>
      </c>
      <c r="H18" s="153">
        <f>Pricing!$C18*100</f>
        <v>0.35859693380561203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474</v>
      </c>
      <c r="K18" s="153">
        <f>Pricing!$D18*100</f>
        <v>0.43086338358995346</v>
      </c>
      <c r="L18" s="153">
        <f>Pricing!$D18*100</f>
        <v>0.43086338358995346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489</v>
      </c>
      <c r="O18" s="153">
        <f>Pricing!$E18*100</f>
        <v>0.482482889642322</v>
      </c>
      <c r="P18" s="153">
        <f>Pricing!$E18*100</f>
        <v>0.482482889642322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505</v>
      </c>
      <c r="S18" s="153">
        <f>Pricing!$F18*100</f>
        <v>0.44615362365725492</v>
      </c>
      <c r="T18" s="153">
        <f>Pricing!$F18*100</f>
        <v>0.44615362365725492</v>
      </c>
      <c r="U18" s="154"/>
      <c r="V18" s="152" t="str">
        <f t="shared" si="0"/>
        <v>USD_CURVE_OIS_8M</v>
      </c>
      <c r="W18" s="153">
        <f>Pricing!$G18*100</f>
        <v>0.2160000000000013</v>
      </c>
      <c r="X18" s="153">
        <f>Pricing!$G18*100</f>
        <v>0.2160000000000013</v>
      </c>
      <c r="Y18" s="154" t="str">
        <f>IF(Contribute="abcd",IF($A$2&lt;&gt;-1,_xll.RtContribute(SourceAlias,V18,Fields,W18:X18,"SCOPE:SERVER"),_xll.RtContribute(SourceAlias,"DDS_INSERT_S",$A$2:$C$2,V18:X18,"SCOPE:SERVER FTC:ALL")),"stopped")</f>
        <v>stopped</v>
      </c>
    </row>
    <row r="19" spans="1:25" x14ac:dyDescent="0.2">
      <c r="A19" s="71" t="str">
        <f>Pricing!$A19</f>
        <v>9M</v>
      </c>
      <c r="B19" s="152" t="s">
        <v>445</v>
      </c>
      <c r="C19" s="153">
        <f>Pricing!$B19*100</f>
        <v>0.30104397647488346</v>
      </c>
      <c r="D19" s="153">
        <f>Pricing!$B19*100</f>
        <v>0.30104397647488346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460</v>
      </c>
      <c r="G19" s="153">
        <f>Pricing!$C19*100</f>
        <v>0.38789025018285983</v>
      </c>
      <c r="H19" s="153">
        <f>Pricing!$C19*100</f>
        <v>0.38789025018285983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475</v>
      </c>
      <c r="K19" s="153">
        <f>Pricing!$D19*100</f>
        <v>0.46097140403061837</v>
      </c>
      <c r="L19" s="153">
        <f>Pricing!$D19*100</f>
        <v>0.46097140403061837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490</v>
      </c>
      <c r="O19" s="153">
        <f>Pricing!$E19*100</f>
        <v>0.52720000000002676</v>
      </c>
      <c r="P19" s="153">
        <f>Pricing!$E19*100</f>
        <v>0.52720000000002676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506</v>
      </c>
      <c r="S19" s="153">
        <f>Pricing!$F19*100</f>
        <v>0.46593177236730082</v>
      </c>
      <c r="T19" s="153">
        <f>Pricing!$F19*100</f>
        <v>0.46593177236730082</v>
      </c>
      <c r="U19" s="154"/>
      <c r="V19" s="152" t="str">
        <f t="shared" si="0"/>
        <v>USD_CURVE_OIS_9M</v>
      </c>
      <c r="W19" s="153">
        <f>Pricing!$G19*100</f>
        <v>0.24399999999908623</v>
      </c>
      <c r="X19" s="153">
        <f>Pricing!$G19*100</f>
        <v>0.24399999999908623</v>
      </c>
      <c r="Y19" s="154" t="str">
        <f>IF(Contribute="abcd",IF($A$2&lt;&gt;-1,_xll.RtContribute(SourceAlias,V19,Fields,W19:X19,"SCOPE:SERVER"),_xll.RtContribute(SourceAlias,"DDS_INSERT_S",$A$2:$C$2,V19:X19,"SCOPE:SERVER FTC:ALL")),"stopped")</f>
        <v>stopped</v>
      </c>
    </row>
    <row r="20" spans="1:25" x14ac:dyDescent="0.2">
      <c r="A20" s="71" t="str">
        <f>Pricing!$A20</f>
        <v>10M</v>
      </c>
      <c r="B20" s="152" t="s">
        <v>446</v>
      </c>
      <c r="C20" s="153">
        <f>Pricing!$B20*100</f>
        <v>0.33059178571272879</v>
      </c>
      <c r="D20" s="153">
        <f>Pricing!$B20*100</f>
        <v>0.33059178571272879</v>
      </c>
      <c r="E20" s="154" t="str">
        <f>IF(Contribute="abcd",IF($A$2&lt;&gt;-1,_xll.RtContribute(SourceAlias,B20,Fields,C20:D20,"SCOPE:SERVER"),_xll.RtContribute(SourceAlias,"DDS_INSERT_S",$A$2:$C$2,B20:D20,"SCOPE:SERVER FTC:ALL")),"stopped")</f>
        <v>stopped</v>
      </c>
      <c r="F20" s="152" t="s">
        <v>461</v>
      </c>
      <c r="G20" s="153">
        <f>Pricing!$C20*100</f>
        <v>0.41893759029393879</v>
      </c>
      <c r="H20" s="153">
        <f>Pricing!$C20*100</f>
        <v>0.41893759029393879</v>
      </c>
      <c r="I20" s="154" t="str">
        <f>IF(Contribute="abcd",IF($A$2&lt;&gt;-1,_xll.RtContribute(SourceAlias,F20,Fields,G20:H20,"SCOPE:SERVER"),_xll.RtContribute(SourceAlias,"DDS_INSERT_S",$A$2:$C$2,F20:H20,"SCOPE:SERVER FTC:ALL")),"stopped")</f>
        <v>stopped</v>
      </c>
      <c r="J20" s="152" t="s">
        <v>476</v>
      </c>
      <c r="K20" s="153">
        <f>Pricing!$D20*100</f>
        <v>0.49024738786067268</v>
      </c>
      <c r="L20" s="153">
        <f>Pricing!$D20*100</f>
        <v>0.49024738786067268</v>
      </c>
      <c r="M20" s="154" t="str">
        <f>IF(Contribute="abcd",IF($A$2&lt;&gt;-1,_xll.RtContribute(SourceAlias,J20,Fields,K20:L20,"SCOPE:SERVER"),_xll.RtContribute(SourceAlias,"DDS_INSERT_S",$A$2:$C$2,J20:L20,"SCOPE:SERVER FTC:ALL")),"stopped")</f>
        <v>stopped</v>
      </c>
      <c r="N20" s="152" t="s">
        <v>491</v>
      </c>
      <c r="O20" s="153">
        <f>Pricing!$E20*100</f>
        <v>0.57433210108372812</v>
      </c>
      <c r="P20" s="153">
        <f>Pricing!$E20*100</f>
        <v>0.57433210108372812</v>
      </c>
      <c r="Q20" s="154" t="str">
        <f>IF(Contribute="abcd",IF($A$2&lt;&gt;-1,_xll.RtContribute(SourceAlias,N20,Fields,O20:P20,"SCOPE:SERVER"),_xll.RtContribute(SourceAlias,"DDS_INSERT_S",$A$2:$C$2,N20:P20,"SCOPE:SERVER FTC:ALL")),"stopped")</f>
        <v>stopped</v>
      </c>
      <c r="R20" s="152" t="s">
        <v>507</v>
      </c>
      <c r="S20" s="153">
        <f>Pricing!$F20*100</f>
        <v>0.48573168406530537</v>
      </c>
      <c r="T20" s="153">
        <f>Pricing!$F20*100</f>
        <v>0.48573168406530537</v>
      </c>
      <c r="U20" s="154"/>
      <c r="V20" s="152" t="str">
        <f t="shared" si="0"/>
        <v>USD_CURVE_OIS_10M</v>
      </c>
      <c r="W20" s="153">
        <f>Pricing!$G20*100</f>
        <v>0.26999999999919194</v>
      </c>
      <c r="X20" s="153">
        <f>Pricing!$G20*100</f>
        <v>0.26999999999919194</v>
      </c>
      <c r="Y20" s="154" t="str">
        <f>IF(Contribute="abcd",IF($A$2&lt;&gt;-1,_xll.RtContribute(SourceAlias,V20,Fields,W20:X20,"SCOPE:SERVER"),_xll.RtContribute(SourceAlias,"DDS_INSERT_S",$A$2:$C$2,V20:X20,"SCOPE:SERVER FTC:ALL")),"stopped")</f>
        <v>stopped</v>
      </c>
    </row>
    <row r="21" spans="1:25" x14ac:dyDescent="0.2">
      <c r="A21" s="71" t="str">
        <f>Pricing!$A21</f>
        <v>11M</v>
      </c>
      <c r="B21" s="152" t="s">
        <v>447</v>
      </c>
      <c r="C21" s="153">
        <f>Pricing!$B21*100</f>
        <v>0.36066438374570842</v>
      </c>
      <c r="D21" s="153">
        <f>Pricing!$B21*100</f>
        <v>0.36066438374570842</v>
      </c>
      <c r="E21" s="154" t="str">
        <f>IF(Contribute="abcd",IF($A$2&lt;&gt;-1,_xll.RtContribute(SourceAlias,B21,Fields,C21:D21,"SCOPE:SERVER"),_xll.RtContribute(SourceAlias,"DDS_INSERT_S",$A$2:$C$2,B21:D21,"SCOPE:SERVER FTC:ALL")),"stopped")</f>
        <v>stopped</v>
      </c>
      <c r="F21" s="152" t="s">
        <v>462</v>
      </c>
      <c r="G21" s="153">
        <f>Pricing!$C21*100</f>
        <v>0.45068000223620064</v>
      </c>
      <c r="H21" s="153">
        <f>Pricing!$C21*100</f>
        <v>0.45068000223620064</v>
      </c>
      <c r="I21" s="154" t="str">
        <f>IF(Contribute="abcd",IF($A$2&lt;&gt;-1,_xll.RtContribute(SourceAlias,F21,Fields,G21:H21,"SCOPE:SERVER"),_xll.RtContribute(SourceAlias,"DDS_INSERT_S",$A$2:$C$2,F21:H21,"SCOPE:SERVER FTC:ALL")),"stopped")</f>
        <v>stopped</v>
      </c>
      <c r="J21" s="152" t="s">
        <v>477</v>
      </c>
      <c r="K21" s="153">
        <f>Pricing!$D21*100</f>
        <v>0.52363101042498628</v>
      </c>
      <c r="L21" s="153">
        <f>Pricing!$D21*100</f>
        <v>0.52363101042498628</v>
      </c>
      <c r="M21" s="154" t="str">
        <f>IF(Contribute="abcd",IF($A$2&lt;&gt;-1,_xll.RtContribute(SourceAlias,J21,Fields,K21:L21,"SCOPE:SERVER"),_xll.RtContribute(SourceAlias,"DDS_INSERT_S",$A$2:$C$2,J21:L21,"SCOPE:SERVER FTC:ALL")),"stopped")</f>
        <v>stopped</v>
      </c>
      <c r="N21" s="152" t="s">
        <v>492</v>
      </c>
      <c r="O21" s="153">
        <f>Pricing!$E21*100</f>
        <v>0.61982582700176547</v>
      </c>
      <c r="P21" s="153">
        <f>Pricing!$E21*100</f>
        <v>0.61982582700176547</v>
      </c>
      <c r="Q21" s="154" t="str">
        <f>IF(Contribute="abcd",IF($A$2&lt;&gt;-1,_xll.RtContribute(SourceAlias,N21,Fields,O21:P21,"SCOPE:SERVER"),_xll.RtContribute(SourceAlias,"DDS_INSERT_S",$A$2:$C$2,N21:P21,"SCOPE:SERVER FTC:ALL")),"stopped")</f>
        <v>stopped</v>
      </c>
      <c r="R21" s="152" t="s">
        <v>508</v>
      </c>
      <c r="S21" s="153">
        <f>Pricing!$F21*100</f>
        <v>0.51280645098589372</v>
      </c>
      <c r="T21" s="153">
        <f>Pricing!$F21*100</f>
        <v>0.51280645098589372</v>
      </c>
      <c r="U21" s="154"/>
      <c r="V21" s="152" t="str">
        <f t="shared" si="0"/>
        <v>USD_CURVE_OIS_11M</v>
      </c>
      <c r="W21" s="153">
        <f>Pricing!$G21*100</f>
        <v>0.30100000000000698</v>
      </c>
      <c r="X21" s="153">
        <f>Pricing!$G21*100</f>
        <v>0.30100000000000698</v>
      </c>
      <c r="Y21" s="154" t="str">
        <f>IF(Contribute="abcd",IF($A$2&lt;&gt;-1,_xll.RtContribute(SourceAlias,V21,Fields,W21:X21,"SCOPE:SERVER"),_xll.RtContribute(SourceAlias,"DDS_INSERT_S",$A$2:$C$2,V21:X21,"SCOPE:SERVER FTC:ALL")),"stopped")</f>
        <v>stopped</v>
      </c>
    </row>
    <row r="22" spans="1:25" x14ac:dyDescent="0.2">
      <c r="A22" s="71" t="str">
        <f>Pricing!$A22</f>
        <v>1Y</v>
      </c>
      <c r="B22" s="155" t="s">
        <v>448</v>
      </c>
      <c r="C22" s="156">
        <f>Pricing!$B22*100</f>
        <v>0.39613932069726654</v>
      </c>
      <c r="D22" s="156">
        <f>Pricing!$B22*100</f>
        <v>0.39613932069726654</v>
      </c>
      <c r="E22" s="154" t="str">
        <f>IF(Contribute="abcd",IF($A$2&lt;&gt;-1,_xll.RtContribute(SourceAlias,B22,Fields,C22:D22,"SCOPE:SERVER"),_xll.RtContribute(SourceAlias,"DDS_INSERT_S",$A$2:$C$2,B22:D22,"SCOPE:SERVER FTC:ALL")),"stopped")</f>
        <v>stopped</v>
      </c>
      <c r="F22" s="155" t="s">
        <v>463</v>
      </c>
      <c r="G22" s="156">
        <f>Pricing!$C22*100</f>
        <v>0.48804387569211388</v>
      </c>
      <c r="H22" s="156">
        <f>Pricing!$C22*100</f>
        <v>0.48804387569211388</v>
      </c>
      <c r="I22" s="154" t="str">
        <f>IF(Contribute="abcd",IF($A$2&lt;&gt;-1,_xll.RtContribute(SourceAlias,F22,Fields,G22:H22,"SCOPE:SERVER"),_xll.RtContribute(SourceAlias,"DDS_INSERT_S",$A$2:$C$2,F22:H22,"SCOPE:SERVER FTC:ALL")),"stopped")</f>
        <v>stopped</v>
      </c>
      <c r="J22" s="155" t="s">
        <v>478</v>
      </c>
      <c r="K22" s="156">
        <f>Pricing!$D22*100</f>
        <v>0.55922234391410186</v>
      </c>
      <c r="L22" s="156">
        <f>Pricing!$D22*100</f>
        <v>0.55922234391410186</v>
      </c>
      <c r="M22" s="154" t="str">
        <f>IF(Contribute="abcd",IF($A$2&lt;&gt;-1,_xll.RtContribute(SourceAlias,J22,Fields,K22:L22,"SCOPE:SERVER"),_xll.RtContribute(SourceAlias,"DDS_INSERT_S",$A$2:$C$2,J22:L22,"SCOPE:SERVER FTC:ALL")),"stopped")</f>
        <v>stopped</v>
      </c>
      <c r="N22" s="155" t="s">
        <v>493</v>
      </c>
      <c r="O22" s="156">
        <f>Pricing!$E22*100</f>
        <v>0.66867652853427773</v>
      </c>
      <c r="P22" s="156">
        <f>Pricing!$E22*100</f>
        <v>0.66867652853427773</v>
      </c>
      <c r="Q22" s="154" t="str">
        <f>IF(Contribute="abcd",IF($A$2&lt;&gt;-1,_xll.RtContribute(SourceAlias,N22,Fields,O22:P22,"SCOPE:SERVER"),_xll.RtContribute(SourceAlias,"DDS_INSERT_S",$A$2:$C$2,N22:P22,"SCOPE:SERVER FTC:ALL")),"stopped")</f>
        <v>stopped</v>
      </c>
      <c r="R22" s="155" t="s">
        <v>509</v>
      </c>
      <c r="S22" s="156">
        <f>Pricing!$F22*100</f>
        <v>0.54415895129608771</v>
      </c>
      <c r="T22" s="156">
        <f>Pricing!$F22*100</f>
        <v>0.54415895129608771</v>
      </c>
      <c r="U22" s="154"/>
      <c r="V22" s="155" t="str">
        <f t="shared" si="0"/>
        <v>USD_CURVE_OIS_1Y</v>
      </c>
      <c r="W22" s="156">
        <f>Pricing!$G22*100</f>
        <v>0.33699999999987484</v>
      </c>
      <c r="X22" s="156">
        <f>Pricing!$G22*100</f>
        <v>0.33699999999987484</v>
      </c>
      <c r="Y22" s="154" t="str">
        <f>IF(Contribute="abcd",IF($A$2&lt;&gt;-1,_xll.RtContribute(SourceAlias,V22,Fields,W22:X22,"SCOPE:SERVER"),_xll.RtContribute(SourceAlias,"DDS_INSERT_S",$A$2:$C$2,V22:X22,"SCOPE:SERVER FTC:ALL")),"stopped")</f>
        <v>stopped</v>
      </c>
    </row>
    <row r="23" spans="1:25" x14ac:dyDescent="0.2">
      <c r="A23" s="54" t="str">
        <f>Pricing!$A23</f>
        <v>#20150916</v>
      </c>
      <c r="B23" s="149" t="str">
        <f>"USD_CURVE_DEP1M_"&amp;A23</f>
        <v>USD_CURVE_DEP1M_#20150916</v>
      </c>
      <c r="C23" s="150">
        <f>Pricing!$B23*100</f>
        <v>0.25122068172955919</v>
      </c>
      <c r="D23" s="150">
        <f>Pricing!$B23*100</f>
        <v>0.25122068172955919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"USD_CURVEDEP3M_"&amp;A23</f>
        <v>USD_CURVEDEP3M_#20150916</v>
      </c>
      <c r="G23" s="150">
        <f>Pricing!$C23*100</f>
        <v>0.33433513071630738</v>
      </c>
      <c r="H23" s="150">
        <f>Pricing!$C23*100</f>
        <v>0.33433513071630738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"USD_CURVEDEP6M_"&amp;A23</f>
        <v>USD_CURVEDEP6M_#20150916</v>
      </c>
      <c r="K23" s="150">
        <f>Pricing!$D23*100</f>
        <v>0.40490399576955971</v>
      </c>
      <c r="L23" s="150">
        <f>Pricing!$D23*100</f>
        <v>0.40490399576955971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"USD_CURVEDEP12M_"&amp;A23</f>
        <v>USD_CURVEDEP12M_#20150916</v>
      </c>
      <c r="O23" s="150">
        <f>Pricing!$E23*100</f>
        <v>0.44586561580681594</v>
      </c>
      <c r="P23" s="150">
        <f>Pricing!$E23*100</f>
        <v>0.44586561580681594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tr">
        <f>"USD_CURVE_DEPSTD_"&amp;A23</f>
        <v>USD_CURVE_DEPSTD_#20150916</v>
      </c>
      <c r="S23" s="150">
        <f>Pricing!$F23*100</f>
        <v>0.42894545499059195</v>
      </c>
      <c r="T23" s="150">
        <f>Pricing!$F23*100</f>
        <v>0.42894545499059195</v>
      </c>
      <c r="U23" s="151"/>
      <c r="V23" s="149"/>
      <c r="W23" s="150">
        <f>Pricing!$G23*100</f>
        <v>0.19154187045772861</v>
      </c>
      <c r="X23" s="150">
        <f>Pricing!$G23*100</f>
        <v>0.19154187045772861</v>
      </c>
      <c r="Y23" s="151" t="str">
        <f>IF(Contribute="abcd",IF($A$2&lt;&gt;-1,_xll.RtContribute(SourceAlias,V23,Fields,W23:X23,"SCOPE:SERVER"),_xll.RtContribute(SourceAlias,"DDS_INSERT_S",$A$2:$C$2,V23:X23,"SCOPE:SERVER FTC:ALL")),"stopped")</f>
        <v>stopped</v>
      </c>
    </row>
    <row r="24" spans="1:25" x14ac:dyDescent="0.2">
      <c r="A24" s="63" t="str">
        <f>Pricing!$A24</f>
        <v>#20151216</v>
      </c>
      <c r="B24" s="155" t="str">
        <f>"USD_CURVE_DEP1M_"&amp;A24</f>
        <v>USD_CURVE_DEP1M_#20151216</v>
      </c>
      <c r="C24" s="156">
        <f>Pricing!$B24*100</f>
        <v>0.3325553287192568</v>
      </c>
      <c r="D24" s="156">
        <f>Pricing!$B24*100</f>
        <v>0.3325553287192568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"USD_CURVEDEP3M_"&amp;A24</f>
        <v>USD_CURVEDEP3M_#20151216</v>
      </c>
      <c r="G24" s="156">
        <f>Pricing!$C24*100</f>
        <v>0.4210047055439462</v>
      </c>
      <c r="H24" s="156">
        <f>Pricing!$C24*100</f>
        <v>0.4210047055439462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"USD_CURVEDEP6M_"&amp;A24</f>
        <v>USD_CURVEDEP6M_#20151216</v>
      </c>
      <c r="K24" s="156">
        <f>Pricing!$D24*100</f>
        <v>0.4923463542490612</v>
      </c>
      <c r="L24" s="156">
        <f>Pricing!$D24*100</f>
        <v>0.4923463542490612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"USD_CURVEDEP12M_"&amp;A24</f>
        <v>USD_CURVEDEP12M_#20151216</v>
      </c>
      <c r="O24" s="156">
        <f>Pricing!$E24*100</f>
        <v>0.57739619937162179</v>
      </c>
      <c r="P24" s="156">
        <f>Pricing!$E24*100</f>
        <v>0.57739619937162179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tr">
        <f>"USD_CURVE_DEPSTD_"&amp;A24</f>
        <v>USD_CURVE_DEPSTD_#20151216</v>
      </c>
      <c r="S24" s="156">
        <f>Pricing!$F24*100</f>
        <v>0.48700984732323999</v>
      </c>
      <c r="T24" s="156">
        <f>Pricing!$F24*100</f>
        <v>0.48700984732323999</v>
      </c>
      <c r="U24" s="157"/>
      <c r="V24" s="155"/>
      <c r="W24" s="156">
        <f>Pricing!$G24*100</f>
        <v>0.27187415616207222</v>
      </c>
      <c r="X24" s="156">
        <f>Pricing!$G24*100</f>
        <v>0.27187415616207222</v>
      </c>
      <c r="Y24" s="157" t="str">
        <f>IF(Contribute="abcd",IF($A$2&lt;&gt;-1,_xll.RtContribute(SourceAlias,V24,Fields,W24:X24,"SCOPE:SERVER"),_xll.RtContribute(SourceAlias,"DDS_INSERT_S",$A$2:$C$2,V24:X24,"SCOPE:SERVER FTC:ALL")),"stopped")</f>
        <v>stopped</v>
      </c>
    </row>
    <row r="25" spans="1:25" x14ac:dyDescent="0.2">
      <c r="A25" s="71" t="str">
        <f>Pricing!$A25</f>
        <v>#20151230</v>
      </c>
      <c r="B25" s="152" t="str">
        <f t="shared" ref="B25:B32" si="1">"USD_CURVE_DEP1M_"&amp;A25</f>
        <v>USD_CURVE_DEP1M_#20151230</v>
      </c>
      <c r="C25" s="153">
        <f>Pricing!$B25*100</f>
        <v>0.34647099587761798</v>
      </c>
      <c r="D25" s="153">
        <f>Pricing!$B25*100</f>
        <v>0.34647099587761798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2">"USD_CURVEDEP3M_"&amp;A25</f>
        <v>USD_CURVEDEP3M_#20151230</v>
      </c>
      <c r="G25" s="153">
        <f>Pricing!$C25*100</f>
        <v>0.43568440395053976</v>
      </c>
      <c r="H25" s="153">
        <f>Pricing!$C25*100</f>
        <v>0.43568440395053976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3">"USD_CURVEDEP6M_"&amp;A25</f>
        <v>USD_CURVEDEP6M_#20151230</v>
      </c>
      <c r="K25" s="153">
        <f>Pricing!$D25*100</f>
        <v>0.5078613874051785</v>
      </c>
      <c r="L25" s="153">
        <f>Pricing!$D25*100</f>
        <v>0.5078613874051785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0.598760121328476</v>
      </c>
      <c r="P25" s="153">
        <f>Pricing!$E25*100</f>
        <v>0.598760121328476</v>
      </c>
      <c r="Q25" s="154"/>
      <c r="R25" s="152"/>
      <c r="S25" s="153">
        <f>Pricing!$F25*100</f>
        <v>0.499905760341951</v>
      </c>
      <c r="T25" s="153">
        <f>Pricing!$F25*100</f>
        <v>0.499905760341951</v>
      </c>
      <c r="U25" s="154"/>
      <c r="V25" s="152"/>
      <c r="W25" s="153">
        <f>Pricing!$G25*100</f>
        <v>0.28593188307450002</v>
      </c>
      <c r="X25" s="153">
        <f>Pricing!$G25*100</f>
        <v>0.28593188307450002</v>
      </c>
      <c r="Y25" s="154" t="str">
        <f>IF(Contribute="abcd",IF($A$2&lt;&gt;-1,_xll.RtContribute(SourceAlias,V25,Fields,W25:X25,"SCOPE:SERVER"),_xll.RtContribute(SourceAlias,"DDS_INSERT_S",$A$2:$C$2,V25:X25,"SCOPE:SERVER FTC:ALL")),"stopped")</f>
        <v>stopped</v>
      </c>
    </row>
    <row r="26" spans="1:25" x14ac:dyDescent="0.2">
      <c r="A26" s="71" t="str">
        <f>Pricing!$A26</f>
        <v>#20151231</v>
      </c>
      <c r="B26" s="152" t="str">
        <f t="shared" si="1"/>
        <v>USD_CURVE_DEP1M_#20151231</v>
      </c>
      <c r="C26" s="153">
        <f>Pricing!$B26*100</f>
        <v>0.34747593333487925</v>
      </c>
      <c r="D26" s="153">
        <f>Pricing!$B26*100</f>
        <v>0.34747593333487925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2"/>
        <v>USD_CURVEDEP3M_#20151231</v>
      </c>
      <c r="G26" s="153">
        <f>Pricing!$C26*100</f>
        <v>0.43674585781071085</v>
      </c>
      <c r="H26" s="153">
        <f>Pricing!$C26*100</f>
        <v>0.43674585781071085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3"/>
        <v>USD_CURVEDEP6M_#20151231</v>
      </c>
      <c r="K26" s="153">
        <f>Pricing!$D26*100</f>
        <v>0.50899798585003309</v>
      </c>
      <c r="L26" s="153">
        <f>Pricing!$D26*100</f>
        <v>0.50899798585003309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0.60027705917505014</v>
      </c>
      <c r="P26" s="153">
        <f>Pricing!$E26*100</f>
        <v>0.60027705917505014</v>
      </c>
      <c r="Q26" s="154"/>
      <c r="R26" s="152"/>
      <c r="S26" s="153">
        <f>Pricing!$F26*100</f>
        <v>0.50082707492524581</v>
      </c>
      <c r="T26" s="153">
        <f>Pricing!$F26*100</f>
        <v>0.50082707492524581</v>
      </c>
      <c r="U26" s="154"/>
      <c r="V26" s="152"/>
      <c r="W26" s="153">
        <f>Pricing!$G26*100</f>
        <v>0.28698459918317765</v>
      </c>
      <c r="X26" s="153">
        <f>Pricing!$G26*100</f>
        <v>0.28698459918317765</v>
      </c>
      <c r="Y26" s="154" t="str">
        <f>IF(Contribute="abcd",IF($A$2&lt;&gt;-1,_xll.RtContribute(SourceAlias,V26,Fields,W26:X26,"SCOPE:SERVER"),_xll.RtContribute(SourceAlias,"DDS_INSERT_S",$A$2:$C$2,V26:X26,"SCOPE:SERVER FTC:ALL")),"stopped")</f>
        <v>stopped</v>
      </c>
    </row>
    <row r="27" spans="1:25" x14ac:dyDescent="0.2">
      <c r="A27" s="71" t="str">
        <f>Pricing!$A27</f>
        <v>#20160104</v>
      </c>
      <c r="B27" s="152" t="str">
        <f t="shared" si="1"/>
        <v>USD_CURVE_DEP1M_#20160104</v>
      </c>
      <c r="C27" s="153">
        <f>Pricing!$B27*100</f>
        <v>0.35150962866829338</v>
      </c>
      <c r="D27" s="153">
        <f>Pricing!$B27*100</f>
        <v>0.35150962866829338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2"/>
        <v>USD_CURVEDEP3M_#20160104</v>
      </c>
      <c r="G27" s="153">
        <f>Pricing!$C27*100</f>
        <v>0.44100724430047544</v>
      </c>
      <c r="H27" s="153">
        <f>Pricing!$C27*100</f>
        <v>0.44100724430047544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3"/>
        <v>USD_CURVEDEP6M_#20160104</v>
      </c>
      <c r="K27" s="153">
        <f>Pricing!$D27*100</f>
        <v>0.51354489976148165</v>
      </c>
      <c r="L27" s="153">
        <f>Pricing!$D27*100</f>
        <v>0.51354489976148165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0.60632802053772061</v>
      </c>
      <c r="P27" s="153">
        <f>Pricing!$E27*100</f>
        <v>0.60632802053772061</v>
      </c>
      <c r="Q27" s="154"/>
      <c r="R27" s="152"/>
      <c r="S27" s="153">
        <f>Pricing!$F27*100</f>
        <v>0.50451258015550815</v>
      </c>
      <c r="T27" s="153">
        <f>Pricing!$F27*100</f>
        <v>0.50451258015550815</v>
      </c>
      <c r="U27" s="154"/>
      <c r="V27" s="152"/>
      <c r="W27" s="153">
        <f>Pricing!$G27*100</f>
        <v>0.29124036961033922</v>
      </c>
      <c r="X27" s="153">
        <f>Pricing!$G27*100</f>
        <v>0.29124036961033922</v>
      </c>
      <c r="Y27" s="154" t="str">
        <f>IF(Contribute="abcd",IF($A$2&lt;&gt;-1,_xll.RtContribute(SourceAlias,V27,Fields,W27:X27,"SCOPE:SERVER"),_xll.RtContribute(SourceAlias,"DDS_INSERT_S",$A$2:$C$2,V27:X27,"SCOPE:SERVER FTC:ALL")),"stopped")</f>
        <v>stopped</v>
      </c>
    </row>
    <row r="28" spans="1:25" x14ac:dyDescent="0.2">
      <c r="A28" s="63" t="str">
        <f>Pricing!$A28</f>
        <v>#20160105</v>
      </c>
      <c r="B28" s="155" t="str">
        <f t="shared" si="1"/>
        <v>USD_CURVE_DEP1M_#20160105</v>
      </c>
      <c r="C28" s="156">
        <f>Pricing!$B28*100</f>
        <v>0.35252148931048882</v>
      </c>
      <c r="D28" s="156">
        <f>Pricing!$B28*100</f>
        <v>0.35252148931048882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2"/>
        <v>USD_CURVEDEP3M_#20160105</v>
      </c>
      <c r="G28" s="156">
        <f>Pricing!$C28*100</f>
        <v>0.44207636260280042</v>
      </c>
      <c r="H28" s="156">
        <f>Pricing!$C28*100</f>
        <v>0.44207636260280042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3"/>
        <v>USD_CURVEDEP6M_#20160105</v>
      </c>
      <c r="K28" s="156">
        <f>Pricing!$D28*100</f>
        <v>0.51467899126328132</v>
      </c>
      <c r="L28" s="156">
        <f>Pricing!$D28*100</f>
        <v>0.51467899126328132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0.60783621378702113</v>
      </c>
      <c r="P28" s="156">
        <f>Pricing!$E28*100</f>
        <v>0.60783621378702113</v>
      </c>
      <c r="Q28" s="157"/>
      <c r="R28" s="155"/>
      <c r="S28" s="156">
        <f>Pricing!$F28*100</f>
        <v>0.50543401892382933</v>
      </c>
      <c r="T28" s="156">
        <f>Pricing!$F28*100</f>
        <v>0.50543401892382933</v>
      </c>
      <c r="U28" s="157"/>
      <c r="V28" s="155"/>
      <c r="W28" s="156">
        <f>Pricing!$G28*100</f>
        <v>0.29231406486006251</v>
      </c>
      <c r="X28" s="156">
        <f>Pricing!$G28*100</f>
        <v>0.29231406486006251</v>
      </c>
      <c r="Y28" s="157" t="str">
        <f>IF(Contribute="abcd",IF($A$2&lt;&gt;-1,_xll.RtContribute(SourceAlias,V28,Fields,W28:X28,"SCOPE:SERVER"),_xll.RtContribute(SourceAlias,"DDS_INSERT_S",$A$2:$C$2,V28:X28,"SCOPE:SERVER FTC:ALL")),"stopped")</f>
        <v>stopped</v>
      </c>
    </row>
    <row r="29" spans="1:25" x14ac:dyDescent="0.2">
      <c r="A29" s="71" t="str">
        <f>Pricing!$A29</f>
        <v>#20161229</v>
      </c>
      <c r="B29" s="152" t="str">
        <f t="shared" si="1"/>
        <v>USD_CURVE_DEP1M_#20161229</v>
      </c>
      <c r="C29" s="153">
        <f>Pricing!$B29*100</f>
        <v>0.74324569777177318</v>
      </c>
      <c r="D29" s="153">
        <f>Pricing!$B29*100</f>
        <v>0.74324569777177318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2"/>
        <v>USD_CURVEDEP3M_#20161229</v>
      </c>
      <c r="G29" s="153">
        <f>Pricing!$C29*100</f>
        <v>0.85189822899119227</v>
      </c>
      <c r="H29" s="153">
        <f>Pricing!$C29*100</f>
        <v>0.85189822899119227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3"/>
        <v>USD_CURVEDEP6M_#20161229</v>
      </c>
      <c r="K29" s="153">
        <f>Pricing!$D29*100</f>
        <v>0.92428563873019531</v>
      </c>
      <c r="L29" s="153">
        <f>Pricing!$D29*100</f>
        <v>0.92428563873019531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1.07273584394959</v>
      </c>
      <c r="P29" s="153">
        <f>Pricing!$E29*100</f>
        <v>1.07273584394959</v>
      </c>
      <c r="Q29" s="154"/>
      <c r="R29" s="152"/>
      <c r="S29" s="153">
        <f>Pricing!$F29*100</f>
        <v>0.87917327853285632</v>
      </c>
      <c r="T29" s="153">
        <f>Pricing!$F29*100</f>
        <v>0.87917327853285632</v>
      </c>
      <c r="U29" s="154"/>
      <c r="V29" s="152"/>
      <c r="W29" s="153">
        <f>Pricing!$G29*100</f>
        <v>0.6773441544936778</v>
      </c>
      <c r="X29" s="153">
        <f>Pricing!$G29*100</f>
        <v>0.6773441544936778</v>
      </c>
      <c r="Y29" s="154" t="str">
        <f>IF(Contribute="abcd",IF($A$2&lt;&gt;-1,_xll.RtContribute(SourceAlias,V29,Fields,W29:X29,"SCOPE:SERVER"),_xll.RtContribute(SourceAlias,"DDS_INSERT_S",$A$2:$C$2,V29:X29,"SCOPE:SERVER FTC:ALL")),"stopped")</f>
        <v>stopped</v>
      </c>
    </row>
    <row r="30" spans="1:25" x14ac:dyDescent="0.2">
      <c r="A30" s="71" t="str">
        <f>Pricing!$A30</f>
        <v>#20161230</v>
      </c>
      <c r="B30" s="152" t="str">
        <f t="shared" si="1"/>
        <v>USD_CURVE_DEP1M_#20161230</v>
      </c>
      <c r="C30" s="153">
        <f>Pricing!$B30*100</f>
        <v>0.74430304531963365</v>
      </c>
      <c r="D30" s="153">
        <f>Pricing!$B30*100</f>
        <v>0.74430304531963365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2"/>
        <v>USD_CURVEDEP3M_#20161230</v>
      </c>
      <c r="G30" s="153">
        <f>Pricing!$C30*100</f>
        <v>0.85302709924281328</v>
      </c>
      <c r="H30" s="153">
        <f>Pricing!$C30*100</f>
        <v>0.85302709924281328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3"/>
        <v>USD_CURVEDEP6M_#20161230</v>
      </c>
      <c r="K30" s="153">
        <f>Pricing!$D30*100</f>
        <v>0.92541023238926612</v>
      </c>
      <c r="L30" s="153">
        <f>Pricing!$D30*100</f>
        <v>0.92541023238926612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1.0743480340520413</v>
      </c>
      <c r="P30" s="153">
        <f>Pricing!$E30*100</f>
        <v>1.0743480340520413</v>
      </c>
      <c r="Q30" s="154"/>
      <c r="R30" s="152"/>
      <c r="S30" s="153">
        <f>Pricing!$F30*100</f>
        <v>0.88023634620638147</v>
      </c>
      <c r="T30" s="153">
        <f>Pricing!$F30*100</f>
        <v>0.88023634620638147</v>
      </c>
      <c r="U30" s="154"/>
      <c r="V30" s="152"/>
      <c r="W30" s="153">
        <f>Pricing!$G30*100</f>
        <v>0.67843259582512061</v>
      </c>
      <c r="X30" s="153">
        <f>Pricing!$G30*100</f>
        <v>0.67843259582512061</v>
      </c>
      <c r="Y30" s="154" t="str">
        <f>IF(Contribute="abcd",IF($A$2&lt;&gt;-1,_xll.RtContribute(SourceAlias,V30,Fields,W30:X30,"SCOPE:SERVER"),_xll.RtContribute(SourceAlias,"DDS_INSERT_S",$A$2:$C$2,V30:X30,"SCOPE:SERVER FTC:ALL")),"stopped")</f>
        <v>stopped</v>
      </c>
    </row>
    <row r="31" spans="1:25" x14ac:dyDescent="0.2">
      <c r="A31" s="71" t="str">
        <f>Pricing!$A31</f>
        <v>#20170103</v>
      </c>
      <c r="B31" s="152" t="str">
        <f t="shared" si="1"/>
        <v>USD_CURVE_DEP1M_#20170103</v>
      </c>
      <c r="C31" s="153">
        <f>Pricing!$B31*100</f>
        <v>0.74852768147365845</v>
      </c>
      <c r="D31" s="153">
        <f>Pricing!$B31*100</f>
        <v>0.74852768147365845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2"/>
        <v>USD_CURVEDEP3M_#20170103</v>
      </c>
      <c r="G31" s="153">
        <f>Pricing!$C31*100</f>
        <v>0.85754046361656355</v>
      </c>
      <c r="H31" s="153">
        <f>Pricing!$C31*100</f>
        <v>0.85754046361656355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3"/>
        <v>USD_CURVEDEP6M_#20170103</v>
      </c>
      <c r="K31" s="153">
        <f>Pricing!$D31*100</f>
        <v>0.92990223801905358</v>
      </c>
      <c r="L31" s="153">
        <f>Pricing!$D31*100</f>
        <v>0.92990223801905358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1.0807998439749449</v>
      </c>
      <c r="P31" s="153">
        <f>Pricing!$E31*100</f>
        <v>1.0807998439749449</v>
      </c>
      <c r="Q31" s="154"/>
      <c r="R31" s="152"/>
      <c r="S31" s="153">
        <f>Pricing!$F31*100</f>
        <v>0.88448932328350272</v>
      </c>
      <c r="T31" s="153">
        <f>Pricing!$F31*100</f>
        <v>0.88448932328350272</v>
      </c>
      <c r="U31" s="154"/>
      <c r="V31" s="152"/>
      <c r="W31" s="153">
        <f>Pricing!$G31*100</f>
        <v>0.68278943725683661</v>
      </c>
      <c r="X31" s="153">
        <f>Pricing!$G31*100</f>
        <v>0.68278943725683661</v>
      </c>
      <c r="Y31" s="154" t="str">
        <f>IF(Contribute="abcd",IF($A$2&lt;&gt;-1,_xll.RtContribute(SourceAlias,V31,Fields,W31:X31,"SCOPE:SERVER"),_xll.RtContribute(SourceAlias,"DDS_INSERT_S",$A$2:$C$2,V31:X31,"SCOPE:SERVER FTC:ALL")),"stopped")</f>
        <v>stopped</v>
      </c>
    </row>
    <row r="32" spans="1:25" x14ac:dyDescent="0.2">
      <c r="A32" s="63" t="str">
        <f>Pricing!$A32</f>
        <v>#20170104</v>
      </c>
      <c r="B32" s="155" t="str">
        <f t="shared" si="1"/>
        <v>USD_CURVE_DEP1M_#20170104</v>
      </c>
      <c r="C32" s="156">
        <f>Pricing!$B32*100</f>
        <v>0.74958264604600133</v>
      </c>
      <c r="D32" s="156">
        <f>Pricing!$B32*100</f>
        <v>0.74958264604600133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2"/>
        <v>USD_CURVEDEP3M_#20170104</v>
      </c>
      <c r="G32" s="156">
        <f>Pricing!$C32*100</f>
        <v>0.85866821332079968</v>
      </c>
      <c r="H32" s="156">
        <f>Pricing!$C32*100</f>
        <v>0.85866821332079968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3"/>
        <v>USD_CURVEDEP6M_#20170104</v>
      </c>
      <c r="K32" s="156">
        <f>Pricing!$D32*100</f>
        <v>0.93102363541118049</v>
      </c>
      <c r="L32" s="156">
        <f>Pricing!$D32*100</f>
        <v>0.93102363541118049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1.0824128136932429</v>
      </c>
      <c r="P32" s="156">
        <f>Pricing!$E32*100</f>
        <v>1.0824128136932429</v>
      </c>
      <c r="Q32" s="157"/>
      <c r="R32" s="155"/>
      <c r="S32" s="156">
        <f>Pricing!$F32*100</f>
        <v>0.88555274465142098</v>
      </c>
      <c r="T32" s="156">
        <f>Pricing!$F32*100</f>
        <v>0.88555274465142098</v>
      </c>
      <c r="U32" s="157"/>
      <c r="V32" s="155"/>
      <c r="W32" s="156">
        <f>Pricing!$G32*100</f>
        <v>0.68387836371199151</v>
      </c>
      <c r="X32" s="156">
        <f>Pricing!$G32*100</f>
        <v>0.68387836371199151</v>
      </c>
      <c r="Y32" s="157" t="str">
        <f>IF(Contribute="abcd",IF($A$2&lt;&gt;-1,_xll.RtContribute(SourceAlias,V32,Fields,W32:X32,"SCOPE:SERVER"),_xll.RtContribute(SourceAlias,"DDS_INSERT_S",$A$2:$C$2,V32:X32,"SCOPE:SERVER FTC:ALL")),"stopped")</f>
        <v>stopped</v>
      </c>
    </row>
    <row r="33" spans="1:25" x14ac:dyDescent="0.2">
      <c r="A33" s="54" t="str">
        <f>Pricing!$A33</f>
        <v>G5</v>
      </c>
      <c r="B33" s="149" t="str">
        <f>"USD_CURVE_FUT"&amp;B$3&amp;"M_"&amp;$A33</f>
        <v>USD_CURVE_FUT1M_G5</v>
      </c>
      <c r="C33" s="150">
        <f>Pricing!$B33</f>
        <v>99.818670974470265</v>
      </c>
      <c r="D33" s="150">
        <f>Pricing!$B33</f>
        <v>99.818670974470265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USD_CURVE_FUT3M_G5</v>
      </c>
      <c r="G33" s="150">
        <f>Pricing!$C33</f>
        <v>99.74129513570233</v>
      </c>
      <c r="H33" s="150">
        <f>Pricing!$C33</f>
        <v>99.74129513570233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USD_CURVE_FUT6M_G5</v>
      </c>
      <c r="K33" s="150">
        <f>Pricing!$D33</f>
        <v>99.660004526457428</v>
      </c>
      <c r="L33" s="150">
        <f>Pricing!$D33</f>
        <v>99.660004526457428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USD_CURVE_FUT12M_G5</v>
      </c>
      <c r="O33" s="150">
        <f>Pricing!E33</f>
        <v>99.689032860964431</v>
      </c>
      <c r="P33" s="150">
        <f>Pricing!E33</f>
        <v>99.689032860964431</v>
      </c>
      <c r="Q33" s="151"/>
      <c r="R33" s="149"/>
      <c r="S33" s="150">
        <f>Pricing!$F33</f>
        <v>99.731880352750437</v>
      </c>
      <c r="T33" s="150">
        <f>Pricing!$F33</f>
        <v>99.731880352750437</v>
      </c>
      <c r="U33" s="151"/>
      <c r="V33" s="149"/>
      <c r="W33" s="150">
        <f>Pricing!$G33</f>
        <v>99.871068193721797</v>
      </c>
      <c r="X33" s="150">
        <f>Pricing!$G33</f>
        <v>99.871068193721797</v>
      </c>
      <c r="Y33" s="151" t="str">
        <f>IF(Contribute="abcd",IF($A$2&lt;&gt;-1,_xll.RtContribute(SourceAlias,V33,Fields,W33:X33,"SCOPE:SERVER"),_xll.RtContribute(SourceAlias,"DDS_INSERT_S",$A$2:$C$2,V33:X33,"SCOPE:SERVER FTC:ALL")),"stopped")</f>
        <v>stopped</v>
      </c>
    </row>
    <row r="34" spans="1:25" x14ac:dyDescent="0.2">
      <c r="A34" s="71" t="str">
        <f>Pricing!$A34</f>
        <v>H5</v>
      </c>
      <c r="B34" s="152" t="str">
        <f t="shared" ref="B34:B52" si="4">"USD_CURVE_FUT"&amp;B$3&amp;"M_"&amp;$A34</f>
        <v>USD_CURVE_FUT1M_H5</v>
      </c>
      <c r="C34" s="153">
        <f>Pricing!$B34</f>
        <v>99.799460322891775</v>
      </c>
      <c r="D34" s="153">
        <f>Pricing!$B34</f>
        <v>99.799460322891775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5">"USD_CURVE_FUT"&amp;F$3&amp;"M_"&amp;$A34</f>
        <v>USD_CURVE_FUT3M_H5</v>
      </c>
      <c r="G34" s="153">
        <f>Pricing!$C34</f>
        <v>99.722766609982315</v>
      </c>
      <c r="H34" s="153">
        <f>Pricing!$C34</f>
        <v>99.722766609982315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6">"USD_CURVE_FUT"&amp;J$3&amp;"M_"&amp;$A34</f>
        <v>USD_CURVE_FUT6M_H5</v>
      </c>
      <c r="K34" s="153">
        <f>Pricing!$D34</f>
        <v>99.652247983591849</v>
      </c>
      <c r="L34" s="153">
        <f>Pricing!$D34</f>
        <v>99.652247983591849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7">"USD_CURVE_FUT"&amp;N$3&amp;"M_"&amp;$A34</f>
        <v>USD_CURVE_FUT12M_H5</v>
      </c>
      <c r="O34" s="153">
        <f>Pricing!E34</f>
        <v>99.644362060431632</v>
      </c>
      <c r="P34" s="153">
        <f>Pricing!E34</f>
        <v>99.644362060431632</v>
      </c>
      <c r="Q34" s="154"/>
      <c r="R34" s="152"/>
      <c r="S34" s="153">
        <f>Pricing!$F34</f>
        <v>99.650350810887431</v>
      </c>
      <c r="T34" s="153">
        <f>Pricing!$F34</f>
        <v>99.650350810887431</v>
      </c>
      <c r="U34" s="154"/>
      <c r="V34" s="152"/>
      <c r="W34" s="153">
        <f>Pricing!$G34</f>
        <v>99.86373455696328</v>
      </c>
      <c r="X34" s="153">
        <f>Pricing!$G34</f>
        <v>99.86373455696328</v>
      </c>
      <c r="Y34" s="154" t="str">
        <f>IF(Contribute="abcd",IF($A$2&lt;&gt;-1,_xll.RtContribute(SourceAlias,V34,Fields,W34:X34,"SCOPE:SERVER"),_xll.RtContribute(SourceAlias,"DDS_INSERT_S",$A$2:$C$2,V34:X34,"SCOPE:SERVER FTC:ALL")),"stopped")</f>
        <v>stopped</v>
      </c>
    </row>
    <row r="35" spans="1:25" x14ac:dyDescent="0.2">
      <c r="A35" s="71" t="str">
        <f>Pricing!$A35</f>
        <v>J5</v>
      </c>
      <c r="B35" s="152" t="str">
        <f t="shared" si="4"/>
        <v>USD_CURVE_FUT1M_J5</v>
      </c>
      <c r="C35" s="153">
        <f>Pricing!$B35</f>
        <v>99.769878806872583</v>
      </c>
      <c r="D35" s="153">
        <f>Pricing!$B35</f>
        <v>99.769878806872583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5"/>
        <v>USD_CURVE_FUT3M_J5</v>
      </c>
      <c r="G35" s="153">
        <f>Pricing!$C35</f>
        <v>99.692414490715962</v>
      </c>
      <c r="H35" s="153">
        <f>Pricing!$C35</f>
        <v>99.692414490715962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6"/>
        <v>USD_CURVE_FUT6M_J5</v>
      </c>
      <c r="K35" s="153">
        <f>Pricing!$D35</f>
        <v>99.618021748451028</v>
      </c>
      <c r="L35" s="153">
        <f>Pricing!$D35</f>
        <v>99.618021748451028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7"/>
        <v>USD_CURVE_FUT12M_J5</v>
      </c>
      <c r="O35" s="153">
        <f>Pricing!E35</f>
        <v>99.57850629320356</v>
      </c>
      <c r="P35" s="153">
        <f>Pricing!E35</f>
        <v>99.57850629320356</v>
      </c>
      <c r="Q35" s="154"/>
      <c r="R35" s="152"/>
      <c r="S35" s="153">
        <f>Pricing!$F35</f>
        <v>99.576970791509424</v>
      </c>
      <c r="T35" s="153">
        <f>Pricing!$F35</f>
        <v>99.576970791509424</v>
      </c>
      <c r="U35" s="154"/>
      <c r="V35" s="152"/>
      <c r="W35" s="153">
        <f>Pricing!$G35</f>
        <v>99.830661759687302</v>
      </c>
      <c r="X35" s="153">
        <f>Pricing!$G35</f>
        <v>99.830661759687302</v>
      </c>
      <c r="Y35" s="154" t="str">
        <f>IF(Contribute="abcd",IF($A$2&lt;&gt;-1,_xll.RtContribute(SourceAlias,V35,Fields,W35:X35,"SCOPE:SERVER"),_xll.RtContribute(SourceAlias,"DDS_INSERT_S",$A$2:$C$2,V35:X35,"SCOPE:SERVER FTC:ALL")),"stopped")</f>
        <v>stopped</v>
      </c>
    </row>
    <row r="36" spans="1:25" x14ac:dyDescent="0.2">
      <c r="A36" s="71" t="str">
        <f>Pricing!$A36</f>
        <v>K5</v>
      </c>
      <c r="B36" s="152" t="str">
        <f t="shared" si="4"/>
        <v>USD_CURVE_FUT1M_K5</v>
      </c>
      <c r="C36" s="153">
        <f>Pricing!$B36</f>
        <v>99.717291873407802</v>
      </c>
      <c r="D36" s="153">
        <f>Pricing!$B36</f>
        <v>99.717291873407802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5"/>
        <v>USD_CURVE_FUT3M_K5</v>
      </c>
      <c r="G36" s="153">
        <f>Pricing!$C36</f>
        <v>99.633804460559119</v>
      </c>
      <c r="H36" s="153">
        <f>Pricing!$C36</f>
        <v>99.633804460559119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6"/>
        <v>USD_CURVE_FUT6M_K5</v>
      </c>
      <c r="K36" s="153">
        <f>Pricing!$D36</f>
        <v>99.563623792630835</v>
      </c>
      <c r="L36" s="153">
        <f>Pricing!$D36</f>
        <v>99.563623792630835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7"/>
        <v>USD_CURVE_FUT12M_K5</v>
      </c>
      <c r="O36" s="153">
        <f>Pricing!E36</f>
        <v>99.482943999202661</v>
      </c>
      <c r="P36" s="153">
        <f>Pricing!E36</f>
        <v>99.482943999202661</v>
      </c>
      <c r="Q36" s="154"/>
      <c r="R36" s="152"/>
      <c r="S36" s="153">
        <f>Pricing!$F36</f>
        <v>99.487226015631492</v>
      </c>
      <c r="T36" s="153">
        <f>Pricing!$F36</f>
        <v>99.487226015631492</v>
      </c>
      <c r="U36" s="154"/>
      <c r="V36" s="152"/>
      <c r="W36" s="153">
        <f>Pricing!$G36</f>
        <v>99.778332248013612</v>
      </c>
      <c r="X36" s="153">
        <f>Pricing!$G36</f>
        <v>99.778332248013612</v>
      </c>
      <c r="Y36" s="154" t="str">
        <f>IF(Contribute="abcd",IF($A$2&lt;&gt;-1,_xll.RtContribute(SourceAlias,V36,Fields,W36:X36,"SCOPE:SERVER"),_xll.RtContribute(SourceAlias,"DDS_INSERT_S",$A$2:$C$2,V36:X36,"SCOPE:SERVER FTC:ALL")),"stopped")</f>
        <v>stopped</v>
      </c>
    </row>
    <row r="37" spans="1:25" x14ac:dyDescent="0.2">
      <c r="A37" s="71" t="str">
        <f>Pricing!$A37</f>
        <v>M5</v>
      </c>
      <c r="B37" s="152" t="str">
        <f t="shared" si="4"/>
        <v>USD_CURVE_FUT1M_M5</v>
      </c>
      <c r="C37" s="153">
        <f>Pricing!$B37</f>
        <v>99.668100100216677</v>
      </c>
      <c r="D37" s="153">
        <f>Pricing!$B37</f>
        <v>99.668100100216677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5"/>
        <v>USD_CURVE_FUT3M_M5</v>
      </c>
      <c r="G37" s="153">
        <f>Pricing!$C37</f>
        <v>99.573850161313288</v>
      </c>
      <c r="H37" s="153">
        <f>Pricing!$C37</f>
        <v>99.573850161313288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6"/>
        <v>USD_CURVE_FUT6M_M5</v>
      </c>
      <c r="K37" s="153">
        <f>Pricing!$D37</f>
        <v>99.512473186381527</v>
      </c>
      <c r="L37" s="153">
        <f>Pricing!$D37</f>
        <v>99.512473186381527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7"/>
        <v>USD_CURVE_FUT12M_M5</v>
      </c>
      <c r="O37" s="153">
        <f>Pricing!E37</f>
        <v>99.396964733290432</v>
      </c>
      <c r="P37" s="153">
        <f>Pricing!E37</f>
        <v>99.396964733290432</v>
      </c>
      <c r="Q37" s="154"/>
      <c r="R37" s="152"/>
      <c r="S37" s="153">
        <f>Pricing!$F37</f>
        <v>99.400786513567724</v>
      </c>
      <c r="T37" s="153">
        <f>Pricing!$F37</f>
        <v>99.400786513567724</v>
      </c>
      <c r="U37" s="154"/>
      <c r="V37" s="152"/>
      <c r="W37" s="153">
        <f>Pricing!$G37</f>
        <v>99.729009190689894</v>
      </c>
      <c r="X37" s="153">
        <f>Pricing!$G37</f>
        <v>99.729009190689894</v>
      </c>
      <c r="Y37" s="154" t="str">
        <f>IF(Contribute="abcd",IF($A$2&lt;&gt;-1,_xll.RtContribute(SourceAlias,V37,Fields,W37:X37,"SCOPE:SERVER"),_xll.RtContribute(SourceAlias,"DDS_INSERT_S",$A$2:$C$2,V37:X37,"SCOPE:SERVER FTC:ALL")),"stopped")</f>
        <v>stopped</v>
      </c>
    </row>
    <row r="38" spans="1:25" x14ac:dyDescent="0.2">
      <c r="A38" s="71" t="str">
        <f>Pricing!$A38</f>
        <v>N5</v>
      </c>
      <c r="B38" s="152" t="str">
        <f t="shared" si="4"/>
        <v>USD_CURVE_FUT1M_N5</v>
      </c>
      <c r="C38" s="153">
        <f>Pricing!$B38</f>
        <v>99.613377076155459</v>
      </c>
      <c r="D38" s="153">
        <f>Pricing!$B38</f>
        <v>99.613377076155459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5"/>
        <v>USD_CURVE_FUT3M_N5</v>
      </c>
      <c r="G38" s="153">
        <f>Pricing!$C38</f>
        <v>99.513223952686033</v>
      </c>
      <c r="H38" s="153">
        <f>Pricing!$C38</f>
        <v>99.513223952686033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6"/>
        <v>USD_CURVE_FUT6M_N5</v>
      </c>
      <c r="K38" s="153">
        <f>Pricing!$D38</f>
        <v>99.454145431672586</v>
      </c>
      <c r="L38" s="153">
        <f>Pricing!$D38</f>
        <v>99.454145431672586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7"/>
        <v>USD_CURVE_FUT12M_N5</v>
      </c>
      <c r="O38" s="153">
        <f>Pricing!E38</f>
        <v>99.319653094462296</v>
      </c>
      <c r="P38" s="153">
        <f>Pricing!E38</f>
        <v>99.319653094462296</v>
      </c>
      <c r="Q38" s="154"/>
      <c r="R38" s="152"/>
      <c r="S38" s="153">
        <f>Pricing!$F38</f>
        <v>99.374961616755414</v>
      </c>
      <c r="T38" s="153">
        <f>Pricing!$F38</f>
        <v>99.374961616755414</v>
      </c>
      <c r="U38" s="154"/>
      <c r="V38" s="152"/>
      <c r="W38" s="153">
        <f>Pricing!$G38</f>
        <v>99.674144823538043</v>
      </c>
      <c r="X38" s="153">
        <f>Pricing!$G38</f>
        <v>99.674144823538043</v>
      </c>
      <c r="Y38" s="154" t="str">
        <f>IF(Contribute="abcd",IF($A$2&lt;&gt;-1,_xll.RtContribute(SourceAlias,V38,Fields,W38:X38,"SCOPE:SERVER"),_xll.RtContribute(SourceAlias,"DDS_INSERT_S",$A$2:$C$2,V38:X38,"SCOPE:SERVER FTC:ALL")),"stopped")</f>
        <v>stopped</v>
      </c>
    </row>
    <row r="39" spans="1:25" x14ac:dyDescent="0.2">
      <c r="A39" s="71" t="str">
        <f>Pricing!$A39</f>
        <v>Q5</v>
      </c>
      <c r="B39" s="152" t="str">
        <f t="shared" si="4"/>
        <v>USD_CURVE_FUT1M_Q5</v>
      </c>
      <c r="C39" s="153">
        <f>Pricing!$B39</f>
        <v>99.538623163185463</v>
      </c>
      <c r="D39" s="153">
        <f>Pricing!$B39</f>
        <v>99.538623163185463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5"/>
        <v>USD_CURVE_FUT3M_Q5</v>
      </c>
      <c r="G39" s="153">
        <f>Pricing!$C39</f>
        <v>99.437652078873512</v>
      </c>
      <c r="H39" s="153">
        <f>Pricing!$C39</f>
        <v>99.437652078873512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6"/>
        <v>USD_CURVE_FUT6M_Q5</v>
      </c>
      <c r="K39" s="153">
        <f>Pricing!$D39</f>
        <v>99.372856516915135</v>
      </c>
      <c r="L39" s="153">
        <f>Pricing!$D39</f>
        <v>99.372856516915135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7"/>
        <v>USD_CURVE_FUT12M_Q5</v>
      </c>
      <c r="O39" s="153">
        <f>Pricing!E39</f>
        <v>99.208885131899066</v>
      </c>
      <c r="P39" s="153">
        <f>Pricing!E39</f>
        <v>99.208885131899066</v>
      </c>
      <c r="Q39" s="154"/>
      <c r="R39" s="152"/>
      <c r="S39" s="153">
        <f>Pricing!$F39</f>
        <v>99.36127477708213</v>
      </c>
      <c r="T39" s="153">
        <f>Pricing!$F39</f>
        <v>99.36127477708213</v>
      </c>
      <c r="U39" s="154"/>
      <c r="V39" s="152"/>
      <c r="W39" s="153">
        <f>Pricing!$G39</f>
        <v>99.599650476327369</v>
      </c>
      <c r="X39" s="153">
        <f>Pricing!$G39</f>
        <v>99.599650476327369</v>
      </c>
      <c r="Y39" s="154" t="str">
        <f>IF(Contribute="abcd",IF($A$2&lt;&gt;-1,_xll.RtContribute(SourceAlias,V39,Fields,W39:X39,"SCOPE:SERVER"),_xll.RtContribute(SourceAlias,"DDS_INSERT_S",$A$2:$C$2,V39:X39,"SCOPE:SERVER FTC:ALL")),"stopped")</f>
        <v>stopped</v>
      </c>
    </row>
    <row r="40" spans="1:25" x14ac:dyDescent="0.2">
      <c r="A40" s="71" t="str">
        <f>Pricing!$A40</f>
        <v>U5</v>
      </c>
      <c r="B40" s="152" t="str">
        <f t="shared" si="4"/>
        <v>USD_CURVE_FUT1M_U5</v>
      </c>
      <c r="C40" s="153">
        <f>Pricing!$B40</f>
        <v>99.476066476854484</v>
      </c>
      <c r="D40" s="153">
        <f>Pricing!$B40</f>
        <v>99.476066476854484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5"/>
        <v>USD_CURVE_FUT3M_U5</v>
      </c>
      <c r="G40" s="153">
        <f>Pricing!$C40</f>
        <v>99.375473525575416</v>
      </c>
      <c r="H40" s="153">
        <f>Pricing!$C40</f>
        <v>99.375473525575416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6"/>
        <v>USD_CURVE_FUT6M_U5</v>
      </c>
      <c r="K40" s="153">
        <f>Pricing!$D40</f>
        <v>99.302745147926544</v>
      </c>
      <c r="L40" s="153">
        <f>Pricing!$D40</f>
        <v>99.302745147926544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7"/>
        <v>USD_CURVE_FUT12M_U5</v>
      </c>
      <c r="O40" s="153">
        <f>Pricing!E40</f>
        <v>99.114203436222397</v>
      </c>
      <c r="P40" s="153">
        <f>Pricing!E40</f>
        <v>99.114203436222397</v>
      </c>
      <c r="Q40" s="154"/>
      <c r="R40" s="152"/>
      <c r="S40" s="153">
        <f>Pricing!$F40</f>
        <v>99.377400000180756</v>
      </c>
      <c r="T40" s="153">
        <f>Pricing!$F40</f>
        <v>99.377400000180756</v>
      </c>
      <c r="U40" s="154"/>
      <c r="V40" s="152"/>
      <c r="W40" s="153">
        <f>Pricing!$G40</f>
        <v>99.538857299459977</v>
      </c>
      <c r="X40" s="153">
        <f>Pricing!$G40</f>
        <v>99.538857299459977</v>
      </c>
      <c r="Y40" s="154" t="str">
        <f>IF(Contribute="abcd",IF($A$2&lt;&gt;-1,_xll.RtContribute(SourceAlias,V40,Fields,W40:X40,"SCOPE:SERVER"),_xll.RtContribute(SourceAlias,"DDS_INSERT_S",$A$2:$C$2,V40:X40,"SCOPE:SERVER FTC:ALL")),"stopped")</f>
        <v>stopped</v>
      </c>
    </row>
    <row r="41" spans="1:25" x14ac:dyDescent="0.2">
      <c r="A41" s="71" t="str">
        <f>Pricing!$A41</f>
        <v>V5</v>
      </c>
      <c r="B41" s="152" t="str">
        <f t="shared" si="4"/>
        <v>USD_CURVE_FUT1M_V5</v>
      </c>
      <c r="C41" s="153">
        <f>Pricing!$B41</f>
        <v>99.391741461599111</v>
      </c>
      <c r="D41" s="153">
        <f>Pricing!$B41</f>
        <v>99.391741461599111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5"/>
        <v>USD_CURVE_FUT3M_V5</v>
      </c>
      <c r="G41" s="153">
        <f>Pricing!$C41</f>
        <v>99.288729018115092</v>
      </c>
      <c r="H41" s="153">
        <f>Pricing!$C41</f>
        <v>99.288729018115092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6"/>
        <v>USD_CURVE_FUT6M_V5</v>
      </c>
      <c r="K41" s="153">
        <f>Pricing!$D41</f>
        <v>99.216404916215524</v>
      </c>
      <c r="L41" s="153">
        <f>Pricing!$D41</f>
        <v>99.216404916215524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7"/>
        <v>USD_CURVE_FUT12M_V5</v>
      </c>
      <c r="O41" s="153">
        <f>Pricing!E41</f>
        <v>98.997006807392452</v>
      </c>
      <c r="P41" s="153">
        <f>Pricing!E41</f>
        <v>98.997006807392452</v>
      </c>
      <c r="Q41" s="154"/>
      <c r="R41" s="152"/>
      <c r="S41" s="153">
        <f>Pricing!$F41</f>
        <v>99.294733338918945</v>
      </c>
      <c r="T41" s="153">
        <f>Pricing!$F41</f>
        <v>99.294733338918945</v>
      </c>
      <c r="U41" s="154"/>
      <c r="V41" s="152"/>
      <c r="W41" s="153">
        <f>Pricing!$G41</f>
        <v>99.456816466154436</v>
      </c>
      <c r="X41" s="153">
        <f>Pricing!$G41</f>
        <v>99.456816466154436</v>
      </c>
      <c r="Y41" s="154" t="str">
        <f>IF(Contribute="abcd",IF($A$2&lt;&gt;-1,_xll.RtContribute(SourceAlias,V41,Fields,W41:X41,"SCOPE:SERVER"),_xll.RtContribute(SourceAlias,"DDS_INSERT_S",$A$2:$C$2,V41:X41,"SCOPE:SERVER FTC:ALL")),"stopped")</f>
        <v>stopped</v>
      </c>
    </row>
    <row r="42" spans="1:25" x14ac:dyDescent="0.2">
      <c r="A42" s="71" t="str">
        <f>Pricing!$A42</f>
        <v>X5</v>
      </c>
      <c r="B42" s="152" t="str">
        <f t="shared" si="4"/>
        <v>USD_CURVE_FUT1M_X5</v>
      </c>
      <c r="C42" s="153">
        <f>Pricing!$B42</f>
        <v>99.323583411627396</v>
      </c>
      <c r="D42" s="153">
        <f>Pricing!$B42</f>
        <v>99.323583411627396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5"/>
        <v>USD_CURVE_FUT3M_X5</v>
      </c>
      <c r="G42" s="153">
        <f>Pricing!$C42</f>
        <v>99.2174871900705</v>
      </c>
      <c r="H42" s="153">
        <f>Pricing!$C42</f>
        <v>99.2174871900705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6"/>
        <v>USD_CURVE_FUT6M_X5</v>
      </c>
      <c r="K42" s="153">
        <f>Pricing!$D42</f>
        <v>99.152360202661654</v>
      </c>
      <c r="L42" s="153">
        <f>Pricing!$D42</f>
        <v>99.152360202661654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7"/>
        <v>USD_CURVE_FUT12M_X5</v>
      </c>
      <c r="O42" s="153">
        <f>Pricing!E42</f>
        <v>98.919881482436551</v>
      </c>
      <c r="P42" s="153">
        <f>Pricing!E42</f>
        <v>98.919881482436551</v>
      </c>
      <c r="Q42" s="154"/>
      <c r="R42" s="152"/>
      <c r="S42" s="153">
        <f>Pricing!$F42</f>
        <v>99.224492505396398</v>
      </c>
      <c r="T42" s="153">
        <f>Pricing!$F42</f>
        <v>99.224492505396398</v>
      </c>
      <c r="U42" s="154"/>
      <c r="V42" s="152"/>
      <c r="W42" s="153">
        <f>Pricing!$G42</f>
        <v>99.387788026639953</v>
      </c>
      <c r="X42" s="153">
        <f>Pricing!$G42</f>
        <v>99.387788026639953</v>
      </c>
      <c r="Y42" s="154" t="str">
        <f>IF(Contribute="abcd",IF($A$2&lt;&gt;-1,_xll.RtContribute(SourceAlias,V42,Fields,W42:X42,"SCOPE:SERVER"),_xll.RtContribute(SourceAlias,"DDS_INSERT_S",$A$2:$C$2,V42:X42,"SCOPE:SERVER FTC:ALL")),"stopped")</f>
        <v>stopped</v>
      </c>
    </row>
    <row r="43" spans="1:25" x14ac:dyDescent="0.2">
      <c r="A43" s="71" t="str">
        <f>Pricing!$A43</f>
        <v>Z5</v>
      </c>
      <c r="B43" s="152" t="str">
        <f t="shared" si="4"/>
        <v>USD_CURVE_FUT1M_Z5</v>
      </c>
      <c r="C43" s="153">
        <f>Pricing!$B43</f>
        <v>99.256102160088133</v>
      </c>
      <c r="D43" s="153">
        <f>Pricing!$B43</f>
        <v>99.256102160088133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5"/>
        <v>USD_CURVE_FUT3M_Z5</v>
      </c>
      <c r="G43" s="153">
        <f>Pricing!$C43</f>
        <v>99.147648706145276</v>
      </c>
      <c r="H43" s="153">
        <f>Pricing!$C43</f>
        <v>99.147648706145276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6"/>
        <v>USD_CURVE_FUT6M_Z5</v>
      </c>
      <c r="K43" s="153">
        <f>Pricing!$D43</f>
        <v>99.084146461475399</v>
      </c>
      <c r="L43" s="153">
        <f>Pricing!$D43</f>
        <v>99.084146461475399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7"/>
        <v>USD_CURVE_FUT12M_Z5</v>
      </c>
      <c r="O43" s="153">
        <f>Pricing!E43</f>
        <v>98.852312308065166</v>
      </c>
      <c r="P43" s="153">
        <f>Pricing!E43</f>
        <v>98.852312308065166</v>
      </c>
      <c r="Q43" s="154"/>
      <c r="R43" s="152"/>
      <c r="S43" s="153">
        <f>Pricing!$F43</f>
        <v>99.150400000000076</v>
      </c>
      <c r="T43" s="153">
        <f>Pricing!$F43</f>
        <v>99.150400000000076</v>
      </c>
      <c r="U43" s="154"/>
      <c r="V43" s="152"/>
      <c r="W43" s="153">
        <f>Pricing!$G43</f>
        <v>99.322052928126425</v>
      </c>
      <c r="X43" s="153">
        <f>Pricing!$G43</f>
        <v>99.322052928126425</v>
      </c>
      <c r="Y43" s="154" t="str">
        <f>IF(Contribute="abcd",IF($A$2&lt;&gt;-1,_xll.RtContribute(SourceAlias,V43,Fields,W43:X43,"SCOPE:SERVER"),_xll.RtContribute(SourceAlias,"DDS_INSERT_S",$A$2:$C$2,V43:X43,"SCOPE:SERVER FTC:ALL")),"stopped")</f>
        <v>stopped</v>
      </c>
    </row>
    <row r="44" spans="1:25" x14ac:dyDescent="0.2">
      <c r="A44" s="71" t="str">
        <f>Pricing!$A44</f>
        <v>F6</v>
      </c>
      <c r="B44" s="152" t="str">
        <f t="shared" si="4"/>
        <v>USD_CURVE_FUT1M_F6</v>
      </c>
      <c r="C44" s="153">
        <f>Pricing!$B44</f>
        <v>99.170562223743829</v>
      </c>
      <c r="D44" s="153">
        <f>Pricing!$B44</f>
        <v>99.170562223743829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5"/>
        <v>USD_CURVE_FUT3M_F6</v>
      </c>
      <c r="G44" s="153">
        <f>Pricing!$C44</f>
        <v>99.061560848469796</v>
      </c>
      <c r="H44" s="153">
        <f>Pricing!$C44</f>
        <v>99.061560848469796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6"/>
        <v>USD_CURVE_FUT6M_F6</v>
      </c>
      <c r="K44" s="153">
        <f>Pricing!$D44</f>
        <v>99.006830875249392</v>
      </c>
      <c r="L44" s="153">
        <f>Pricing!$D44</f>
        <v>99.006830875249392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7"/>
        <v>USD_CURVE_FUT12M_F6</v>
      </c>
      <c r="O44" s="153">
        <f>Pricing!E44</f>
        <v>98.718346320610749</v>
      </c>
      <c r="P44" s="153">
        <f>Pricing!E44</f>
        <v>98.718346320610749</v>
      </c>
      <c r="Q44" s="154"/>
      <c r="R44" s="152"/>
      <c r="S44" s="153">
        <f>Pricing!$F44</f>
        <v>99.068063855869624</v>
      </c>
      <c r="T44" s="153">
        <f>Pricing!$F44</f>
        <v>99.068063855869624</v>
      </c>
      <c r="U44" s="154"/>
      <c r="V44" s="152"/>
      <c r="W44" s="153">
        <f>Pricing!$G44</f>
        <v>99.234993193566311</v>
      </c>
      <c r="X44" s="153">
        <f>Pricing!$G44</f>
        <v>99.234993193566311</v>
      </c>
      <c r="Y44" s="154" t="str">
        <f>IF(Contribute="abcd",IF($A$2&lt;&gt;-1,_xll.RtContribute(SourceAlias,V44,Fields,W44:X44,"SCOPE:SERVER"),_xll.RtContribute(SourceAlias,"DDS_INSERT_S",$A$2:$C$2,V44:X44,"SCOPE:SERVER FTC:ALL")),"stopped")</f>
        <v>stopped</v>
      </c>
    </row>
    <row r="45" spans="1:25" x14ac:dyDescent="0.2">
      <c r="A45" s="71" t="str">
        <f>Pricing!$A45</f>
        <v>H6</v>
      </c>
      <c r="B45" s="152" t="str">
        <f t="shared" si="4"/>
        <v>USD_CURVE_FUT1M_H6</v>
      </c>
      <c r="C45" s="153">
        <f>Pricing!$B45</f>
        <v>99.036824389239612</v>
      </c>
      <c r="D45" s="153">
        <f>Pricing!$B45</f>
        <v>99.036824389239612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5"/>
        <v>USD_CURVE_FUT3M_H6</v>
      </c>
      <c r="G45" s="153">
        <f>Pricing!$C45</f>
        <v>98.925382159440346</v>
      </c>
      <c r="H45" s="153">
        <f>Pricing!$C45</f>
        <v>98.925382159440346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6"/>
        <v>USD_CURVE_FUT6M_H6</v>
      </c>
      <c r="K45" s="153">
        <f>Pricing!$D45</f>
        <v>98.856277776321249</v>
      </c>
      <c r="L45" s="153">
        <f>Pricing!$D45</f>
        <v>98.856277776321249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7"/>
        <v>USD_CURVE_FUT12M_H6</v>
      </c>
      <c r="O45" s="153">
        <f>Pricing!E45</f>
        <v>98.643265775082668</v>
      </c>
      <c r="P45" s="153">
        <f>Pricing!E45</f>
        <v>98.643265775082668</v>
      </c>
      <c r="Q45" s="154"/>
      <c r="R45" s="152"/>
      <c r="S45" s="153">
        <f>Pricing!$F45</f>
        <v>98.92910000000002</v>
      </c>
      <c r="T45" s="153">
        <f>Pricing!$F45</f>
        <v>98.92910000000002</v>
      </c>
      <c r="U45" s="154"/>
      <c r="V45" s="152"/>
      <c r="W45" s="153">
        <f>Pricing!$G45</f>
        <v>99.107367932194279</v>
      </c>
      <c r="X45" s="153">
        <f>Pricing!$G45</f>
        <v>99.107367932194279</v>
      </c>
      <c r="Y45" s="154" t="str">
        <f>IF(Contribute="abcd",IF($A$2&lt;&gt;-1,_xll.RtContribute(SourceAlias,V45,Fields,W45:X45,"SCOPE:SERVER"),_xll.RtContribute(SourceAlias,"DDS_INSERT_S",$A$2:$C$2,V45:X45,"SCOPE:SERVER FTC:ALL")),"stopped")</f>
        <v>stopped</v>
      </c>
    </row>
    <row r="46" spans="1:25" x14ac:dyDescent="0.2">
      <c r="A46" s="71" t="str">
        <f>Pricing!$A46</f>
        <v>M6</v>
      </c>
      <c r="B46" s="152" t="str">
        <f t="shared" si="4"/>
        <v>USD_CURVE_FUT1M_M6</v>
      </c>
      <c r="C46" s="153">
        <f>Pricing!$B46</f>
        <v>98.837475107581596</v>
      </c>
      <c r="D46" s="153">
        <f>Pricing!$B46</f>
        <v>98.837475107581596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5"/>
        <v>USD_CURVE_FUT3M_M6</v>
      </c>
      <c r="G46" s="153">
        <f>Pricing!$C46</f>
        <v>98.708614834272126</v>
      </c>
      <c r="H46" s="153">
        <f>Pricing!$C46</f>
        <v>98.708614834272126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6"/>
        <v>USD_CURVE_FUT6M_M6</v>
      </c>
      <c r="K46" s="153">
        <f>Pricing!$D46</f>
        <v>98.633682420661671</v>
      </c>
      <c r="L46" s="153">
        <f>Pricing!$D46</f>
        <v>98.633682420661671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7"/>
        <v>USD_CURVE_FUT12M_M6</v>
      </c>
      <c r="O46" s="153">
        <f>Pricing!E46</f>
        <v>98.565157303348499</v>
      </c>
      <c r="P46" s="153">
        <f>Pricing!E46</f>
        <v>98.565157303348499</v>
      </c>
      <c r="Q46" s="154"/>
      <c r="R46" s="152"/>
      <c r="S46" s="153">
        <f>Pricing!$F46</f>
        <v>98.71339999999995</v>
      </c>
      <c r="T46" s="153">
        <f>Pricing!$F46</f>
        <v>98.71339999999995</v>
      </c>
      <c r="U46" s="154"/>
      <c r="V46" s="152"/>
      <c r="W46" s="153">
        <f>Pricing!$G46</f>
        <v>98.899233128162052</v>
      </c>
      <c r="X46" s="153">
        <f>Pricing!$G46</f>
        <v>98.899233128162052</v>
      </c>
      <c r="Y46" s="154" t="str">
        <f>IF(Contribute="abcd",IF($A$2&lt;&gt;-1,_xll.RtContribute(SourceAlias,V46,Fields,W46:X46,"SCOPE:SERVER"),_xll.RtContribute(SourceAlias,"DDS_INSERT_S",$A$2:$C$2,V46:X46,"SCOPE:SERVER FTC:ALL")),"stopped")</f>
        <v>stopped</v>
      </c>
    </row>
    <row r="47" spans="1:25" x14ac:dyDescent="0.2">
      <c r="A47" s="71" t="str">
        <f>Pricing!$A47</f>
        <v>U6</v>
      </c>
      <c r="B47" s="152" t="str">
        <f t="shared" si="4"/>
        <v>USD_CURVE_FUT1M_U6</v>
      </c>
      <c r="C47" s="153">
        <f>Pricing!$B47</f>
        <v>98.646152265567991</v>
      </c>
      <c r="D47" s="153">
        <f>Pricing!$B47</f>
        <v>98.646152265567991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5"/>
        <v>USD_CURVE_FUT3M_U6</v>
      </c>
      <c r="G47" s="153">
        <f>Pricing!$C47</f>
        <v>98.507624764441118</v>
      </c>
      <c r="H47" s="153">
        <f>Pricing!$C47</f>
        <v>98.507624764441118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6"/>
        <v>USD_CURVE_FUT6M_U6</v>
      </c>
      <c r="K47" s="153">
        <f>Pricing!$D47</f>
        <v>98.42932756963792</v>
      </c>
      <c r="L47" s="153">
        <f>Pricing!$D47</f>
        <v>98.42932756963792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7"/>
        <v>USD_CURVE_FUT12M_U6</v>
      </c>
      <c r="O47" s="153">
        <f>Pricing!E47</f>
        <v>98.175994525917403</v>
      </c>
      <c r="P47" s="153">
        <f>Pricing!E47</f>
        <v>98.175994525917403</v>
      </c>
      <c r="Q47" s="154"/>
      <c r="R47" s="152"/>
      <c r="S47" s="153">
        <f>Pricing!$F47</f>
        <v>98.513300000000058</v>
      </c>
      <c r="T47" s="153">
        <f>Pricing!$F47</f>
        <v>98.513300000000058</v>
      </c>
      <c r="U47" s="154"/>
      <c r="V47" s="152"/>
      <c r="W47" s="153">
        <f>Pricing!$G47</f>
        <v>98.726249492513347</v>
      </c>
      <c r="X47" s="153">
        <f>Pricing!$G47</f>
        <v>98.726249492513347</v>
      </c>
      <c r="Y47" s="154" t="str">
        <f>IF(Contribute="abcd",IF($A$2&lt;&gt;-1,_xll.RtContribute(SourceAlias,V47,Fields,W47:X47,"SCOPE:SERVER"),_xll.RtContribute(SourceAlias,"DDS_INSERT_S",$A$2:$C$2,V47:X47,"SCOPE:SERVER FTC:ALL")),"stopped")</f>
        <v>stopped</v>
      </c>
    </row>
    <row r="48" spans="1:25" x14ac:dyDescent="0.2">
      <c r="A48" s="71" t="str">
        <f>Pricing!$A48</f>
        <v>Z6</v>
      </c>
      <c r="B48" s="152" t="str">
        <f t="shared" si="4"/>
        <v>USD_CURVE_FUT1M_Z6</v>
      </c>
      <c r="C48" s="153">
        <f>Pricing!$B48</f>
        <v>98.48922198353192</v>
      </c>
      <c r="D48" s="153">
        <f>Pricing!$B48</f>
        <v>98.48922198353192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5"/>
        <v>USD_CURVE_FUT3M_Z6</v>
      </c>
      <c r="G48" s="153">
        <f>Pricing!$C48</f>
        <v>98.331849203608186</v>
      </c>
      <c r="H48" s="153">
        <f>Pricing!$C48</f>
        <v>98.331849203608186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6"/>
        <v>USD_CURVE_FUT6M_Z6</v>
      </c>
      <c r="K48" s="153">
        <f>Pricing!$D48</f>
        <v>98.271155981686405</v>
      </c>
      <c r="L48" s="153">
        <f>Pricing!$D48</f>
        <v>98.271155981686405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7"/>
        <v>USD_CURVE_FUT12M_Z6</v>
      </c>
      <c r="O48" s="153">
        <f>Pricing!E48</f>
        <v>97.826961029826094</v>
      </c>
      <c r="P48" s="153">
        <f>Pricing!E48</f>
        <v>97.826961029826094</v>
      </c>
      <c r="Q48" s="154"/>
      <c r="R48" s="152"/>
      <c r="S48" s="153">
        <f>Pricing!$F48</f>
        <v>98.339100000000016</v>
      </c>
      <c r="T48" s="153">
        <f>Pricing!$F48</f>
        <v>98.339100000000016</v>
      </c>
      <c r="U48" s="154"/>
      <c r="V48" s="152"/>
      <c r="W48" s="153">
        <f>Pricing!$G48</f>
        <v>98.550114350433574</v>
      </c>
      <c r="X48" s="153">
        <f>Pricing!$G48</f>
        <v>98.550114350433574</v>
      </c>
      <c r="Y48" s="154" t="str">
        <f>IF(Contribute="abcd",IF($A$2&lt;&gt;-1,_xll.RtContribute(SourceAlias,V48,Fields,W48:X48,"SCOPE:SERVER"),_xll.RtContribute(SourceAlias,"DDS_INSERT_S",$A$2:$C$2,V48:X48,"SCOPE:SERVER FTC:ALL")),"stopped")</f>
        <v>stopped</v>
      </c>
    </row>
    <row r="49" spans="1:25" x14ac:dyDescent="0.2">
      <c r="A49" s="71" t="str">
        <f>Pricing!$A49</f>
        <v>H7</v>
      </c>
      <c r="B49" s="152" t="str">
        <f t="shared" si="4"/>
        <v>USD_CURVE_FUT1M_H7</v>
      </c>
      <c r="C49" s="153">
        <f>Pricing!$B49</f>
        <v>98.360205528453761</v>
      </c>
      <c r="D49" s="153">
        <f>Pricing!$B49</f>
        <v>98.360205528453761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5"/>
        <v>USD_CURVE_FUT3M_H7</v>
      </c>
      <c r="G49" s="153">
        <f>Pricing!$C49</f>
        <v>98.213141177103907</v>
      </c>
      <c r="H49" s="153">
        <f>Pricing!$C49</f>
        <v>98.213141177103907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6"/>
        <v>USD_CURVE_FUT6M_H7</v>
      </c>
      <c r="K49" s="153">
        <f>Pricing!$D49</f>
        <v>98.144981241430273</v>
      </c>
      <c r="L49" s="153">
        <f>Pricing!$D49</f>
        <v>98.144981241430273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7"/>
        <v>USD_CURVE_FUT12M_H7</v>
      </c>
      <c r="O49" s="153">
        <f>Pricing!E49</f>
        <v>97.875412119767248</v>
      </c>
      <c r="P49" s="153">
        <f>Pricing!E49</f>
        <v>97.875412119767248</v>
      </c>
      <c r="Q49" s="154"/>
      <c r="R49" s="152"/>
      <c r="S49" s="153">
        <f>Pricing!$F49</f>
        <v>98.328999014190202</v>
      </c>
      <c r="T49" s="153">
        <f>Pricing!$F49</f>
        <v>98.328999014190202</v>
      </c>
      <c r="U49" s="154"/>
      <c r="V49" s="152"/>
      <c r="W49" s="153">
        <f>Pricing!$G49</f>
        <v>98.443207017035533</v>
      </c>
      <c r="X49" s="153">
        <f>Pricing!$G49</f>
        <v>98.443207017035533</v>
      </c>
      <c r="Y49" s="154"/>
    </row>
    <row r="50" spans="1:25" x14ac:dyDescent="0.2">
      <c r="A50" s="71" t="str">
        <f>Pricing!$A50</f>
        <v>M7</v>
      </c>
      <c r="B50" s="152" t="str">
        <f t="shared" si="4"/>
        <v>USD_CURVE_FUT1M_M7</v>
      </c>
      <c r="C50" s="153">
        <f>Pricing!$B50</f>
        <v>98.234149262289975</v>
      </c>
      <c r="D50" s="153">
        <f>Pricing!$B50</f>
        <v>98.234149262289975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5"/>
        <v>USD_CURVE_FUT3M_M7</v>
      </c>
      <c r="G50" s="153">
        <f>Pricing!$C50</f>
        <v>98.100208277921936</v>
      </c>
      <c r="H50" s="153">
        <f>Pricing!$C50</f>
        <v>98.100208277921936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6"/>
        <v>USD_CURVE_FUT6M_M7</v>
      </c>
      <c r="K50" s="153">
        <f>Pricing!$D50</f>
        <v>98.017964762542192</v>
      </c>
      <c r="L50" s="153">
        <f>Pricing!$D50</f>
        <v>98.017964762542192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7"/>
        <v>USD_CURVE_FUT12M_M7</v>
      </c>
      <c r="O50" s="153">
        <f>Pricing!E50</f>
        <v>97.901651947219591</v>
      </c>
      <c r="P50" s="153">
        <f>Pricing!E50</f>
        <v>97.901651947219591</v>
      </c>
      <c r="Q50" s="154"/>
      <c r="R50" s="152"/>
      <c r="S50" s="153">
        <f>Pricing!$F50</f>
        <v>98.176559044705712</v>
      </c>
      <c r="T50" s="153">
        <f>Pricing!$F50</f>
        <v>98.176559044705712</v>
      </c>
      <c r="U50" s="154"/>
      <c r="V50" s="152"/>
      <c r="W50" s="153">
        <f>Pricing!$G50</f>
        <v>98.320294471552828</v>
      </c>
      <c r="X50" s="153">
        <f>Pricing!$G50</f>
        <v>98.320294471552828</v>
      </c>
      <c r="Y50" s="154"/>
    </row>
    <row r="51" spans="1:25" x14ac:dyDescent="0.2">
      <c r="A51" s="71" t="str">
        <f>Pricing!$A51</f>
        <v>U7</v>
      </c>
      <c r="B51" s="152" t="str">
        <f t="shared" si="4"/>
        <v>USD_CURVE_FUT1M_U7</v>
      </c>
      <c r="C51" s="153">
        <f>Pricing!$B51</f>
        <v>98.139378094585467</v>
      </c>
      <c r="D51" s="153">
        <f>Pricing!$B51</f>
        <v>98.139378094585467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5"/>
        <v>USD_CURVE_FUT3M_U7</v>
      </c>
      <c r="G51" s="153">
        <f>Pricing!$C51</f>
        <v>98.006620979659019</v>
      </c>
      <c r="H51" s="153">
        <f>Pricing!$C51</f>
        <v>98.006620979659019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6"/>
        <v>USD_CURVE_FUT6M_U7</v>
      </c>
      <c r="K51" s="153">
        <f>Pricing!$D51</f>
        <v>97.917669992057881</v>
      </c>
      <c r="L51" s="153">
        <f>Pricing!$D51</f>
        <v>97.917669992057881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7"/>
        <v>USD_CURVE_FUT12M_U7</v>
      </c>
      <c r="O51" s="153">
        <f>Pricing!E51</f>
        <v>97.862860682963245</v>
      </c>
      <c r="P51" s="153">
        <f>Pricing!E51</f>
        <v>97.862860682963245</v>
      </c>
      <c r="Q51" s="154"/>
      <c r="R51" s="152"/>
      <c r="S51" s="153">
        <f>Pricing!$F51</f>
        <v>98.026200816822424</v>
      </c>
      <c r="T51" s="153">
        <f>Pricing!$F51</f>
        <v>98.026200816822424</v>
      </c>
      <c r="U51" s="154"/>
      <c r="V51" s="152"/>
      <c r="W51" s="153">
        <f>Pricing!$G51</f>
        <v>98.212205145170913</v>
      </c>
      <c r="X51" s="153">
        <f>Pricing!$G51</f>
        <v>98.212205145170913</v>
      </c>
      <c r="Y51" s="154"/>
    </row>
    <row r="52" spans="1:25" x14ac:dyDescent="0.2">
      <c r="A52" s="63" t="str">
        <f>Pricing!$A52</f>
        <v>Z7</v>
      </c>
      <c r="B52" s="152" t="str">
        <f t="shared" si="4"/>
        <v>USD_CURVE_FUT1M_Z7</v>
      </c>
      <c r="C52" s="153">
        <f>Pricing!$B52</f>
        <v>98.065243950570036</v>
      </c>
      <c r="D52" s="153">
        <f>Pricing!$B52</f>
        <v>98.065243950570036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5"/>
        <v>USD_CURVE_FUT3M_Z7</v>
      </c>
      <c r="G52" s="156">
        <f>Pricing!$C52</f>
        <v>97.923297090151522</v>
      </c>
      <c r="H52" s="156">
        <f>Pricing!$C52</f>
        <v>97.923297090151522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6"/>
        <v>USD_CURVE_FUT6M_Z7</v>
      </c>
      <c r="K52" s="153">
        <f>Pricing!$D52</f>
        <v>97.833629492081272</v>
      </c>
      <c r="L52" s="153">
        <f>Pricing!$D52</f>
        <v>97.833629492081272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7"/>
        <v>USD_CURVE_FUT12M_Z7</v>
      </c>
      <c r="O52" s="156">
        <f>Pricing!E52</f>
        <v>97.764322125801954</v>
      </c>
      <c r="P52" s="156">
        <f>Pricing!E52</f>
        <v>97.764322125801954</v>
      </c>
      <c r="Q52" s="157"/>
      <c r="R52" s="155"/>
      <c r="S52" s="156">
        <f>Pricing!$F52</f>
        <v>97.946330705473002</v>
      </c>
      <c r="T52" s="156">
        <f>Pricing!$F52</f>
        <v>97.946330705473002</v>
      </c>
      <c r="U52" s="157"/>
      <c r="V52" s="155"/>
      <c r="W52" s="156">
        <f>Pricing!$G52</f>
        <v>98.109550895810742</v>
      </c>
      <c r="X52" s="156">
        <f>Pricing!$G52</f>
        <v>98.109550895810742</v>
      </c>
      <c r="Y52" s="157"/>
    </row>
    <row r="53" spans="1:25" x14ac:dyDescent="0.2">
      <c r="A53" s="54" t="str">
        <f>Indexes!A53</f>
        <v>T</v>
      </c>
      <c r="B53" s="149"/>
      <c r="C53" s="150">
        <f>Pricing!$B53*100</f>
        <v>0.17169999998846638</v>
      </c>
      <c r="D53" s="150">
        <f>Pricing!$B53*100</f>
        <v>0.17169999998846638</v>
      </c>
      <c r="E53" s="151"/>
      <c r="F53" s="149" t="s">
        <v>194</v>
      </c>
      <c r="G53" s="150">
        <f>Pricing!$C53*100</f>
        <v>0.25626385187833006</v>
      </c>
      <c r="H53" s="150">
        <f>Pricing!$C53*100</f>
        <v>0.25626385187833006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0.38339999999996749</v>
      </c>
      <c r="L53" s="150">
        <f>Pricing!$D53*100</f>
        <v>0.38339999999996749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0.66867652853427773</v>
      </c>
      <c r="P53" s="150">
        <f>Pricing!$E53*100</f>
        <v>0.66867652853427773</v>
      </c>
      <c r="Q53" s="151"/>
      <c r="R53" s="149"/>
      <c r="S53" s="150">
        <f>Pricing!$F53*100</f>
        <v>0.25809999999996774</v>
      </c>
      <c r="T53" s="150">
        <f>Pricing!$F53*100</f>
        <v>0.25809999999996774</v>
      </c>
      <c r="U53" s="151"/>
      <c r="V53" s="149"/>
      <c r="W53" s="150">
        <f>Pricing!$G53*100</f>
        <v>0.26999999999777202</v>
      </c>
      <c r="X53" s="150">
        <f>Pricing!$G53*100</f>
        <v>0.26999999999777202</v>
      </c>
      <c r="Y53" s="151" t="str">
        <f>IF(Contribute="abcd",IF($A$2&lt;&gt;-1,_xll.RtContribute(SourceAlias,V53,Fields,W53:X53,"SCOPE:SERVER"),_xll.RtContribute(SourceAlias,"DDS_INSERT_S",$A$2:$C$2,V53:X53,"SCOPE:SERVER FTC:ALL")),"stopped")</f>
        <v>stopped</v>
      </c>
    </row>
    <row r="54" spans="1:25" x14ac:dyDescent="0.2">
      <c r="A54" s="63" t="str">
        <f>Indexes!A54</f>
        <v>TOM</v>
      </c>
      <c r="B54" s="155"/>
      <c r="C54" s="156">
        <f>Pricing!$B54*100</f>
        <v>0.17291453901553083</v>
      </c>
      <c r="D54" s="156">
        <f>Pricing!$B54*100</f>
        <v>0.17291453901553083</v>
      </c>
      <c r="E54" s="157"/>
      <c r="F54" s="155" t="s">
        <v>195</v>
      </c>
      <c r="G54" s="156">
        <f>Pricing!$C54*100</f>
        <v>0.25849429611923824</v>
      </c>
      <c r="H54" s="156">
        <f>Pricing!$C54*100</f>
        <v>0.25849429611923824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0.38665969127660482</v>
      </c>
      <c r="L54" s="156">
        <f>Pricing!$D54*100</f>
        <v>0.38665969127660482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0.67454038437019626</v>
      </c>
      <c r="P54" s="156">
        <f>Pricing!$E54*100</f>
        <v>0.67454038437019626</v>
      </c>
      <c r="Q54" s="157"/>
      <c r="R54" s="155"/>
      <c r="S54" s="156">
        <f>Pricing!$F54*100</f>
        <v>0.26576415359640393</v>
      </c>
      <c r="T54" s="156">
        <f>Pricing!$F54*100</f>
        <v>0.26576415359640393</v>
      </c>
      <c r="U54" s="157"/>
      <c r="V54" s="155"/>
      <c r="W54" s="156">
        <f>Pricing!$G54*100</f>
        <v>0.27999999999384073</v>
      </c>
      <c r="X54" s="156">
        <f>Pricing!$G54*100</f>
        <v>0.27999999999384073</v>
      </c>
      <c r="Y54" s="157" t="str">
        <f>IF(Contribute="abcd",IF($A$2&lt;&gt;-1,_xll.RtContribute(SourceAlias,V54,Fields,W54:X54,"SCOPE:SERVER"),_xll.RtContribute(SourceAlias,"DDS_INSERT_S",$A$2:$C$2,V54:X54,"SCOPE:SERVER FTC:ALL")),"stopped")</f>
        <v>stopped</v>
      </c>
    </row>
    <row r="55" spans="1:25" x14ac:dyDescent="0.2">
      <c r="A55" s="54">
        <f>Indexes!A55</f>
        <v>1</v>
      </c>
      <c r="B55" s="149"/>
      <c r="C55" s="150">
        <f>Pricing!$B55*100</f>
        <v>0.17499235575171945</v>
      </c>
      <c r="D55" s="150">
        <f>Pricing!$B55*100</f>
        <v>0.17499235575171945</v>
      </c>
      <c r="E55" s="151"/>
      <c r="F55" s="149" t="s">
        <v>196</v>
      </c>
      <c r="G55" s="150">
        <f>Pricing!$C55*100</f>
        <v>0.27413504068677819</v>
      </c>
      <c r="H55" s="150">
        <f>Pricing!$C55*100</f>
        <v>0.27413504068677819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0.41299999999997278</v>
      </c>
      <c r="L55" s="150">
        <f>Pricing!$D55*100</f>
        <v>0.41299999999997278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0.73999999999918487</v>
      </c>
      <c r="P55" s="150">
        <f>Pricing!$E55*100</f>
        <v>0.73999999999918487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0.33905062834298316</v>
      </c>
      <c r="T55" s="150">
        <f>Pricing!$F55*100</f>
        <v>0.33905062834298316</v>
      </c>
      <c r="U55" s="151"/>
      <c r="V55" s="149"/>
      <c r="W55" s="150">
        <f>Pricing!$G55*100</f>
        <v>0.13320473948663647</v>
      </c>
      <c r="X55" s="150">
        <f>Pricing!$G55*100</f>
        <v>0.13320473948663647</v>
      </c>
      <c r="Y55" s="151" t="str">
        <f>IF(Contribute="abcd",IF($A$2&lt;&gt;-1,_xll.RtContribute(SourceAlias,V55,Fields,W55:X55,"SCOPE:SERVER"),_xll.RtContribute(SourceAlias,"DDS_INSERT_S",$A$2:$C$2,V55:X55,"SCOPE:SERVER FTC:ALL")),"stopped")</f>
        <v>stopped</v>
      </c>
    </row>
    <row r="56" spans="1:25" x14ac:dyDescent="0.2">
      <c r="A56" s="71">
        <f>Indexes!A56</f>
        <v>2</v>
      </c>
      <c r="B56" s="152"/>
      <c r="C56" s="153">
        <f>Pricing!$B56*100</f>
        <v>0.18989867028063045</v>
      </c>
      <c r="D56" s="153">
        <f>Pricing!$B56*100</f>
        <v>0.18989867028063045</v>
      </c>
      <c r="E56" s="154"/>
      <c r="F56" s="152" t="s">
        <v>197</v>
      </c>
      <c r="G56" s="153">
        <f>Pricing!$C56*100</f>
        <v>0.30493651125589161</v>
      </c>
      <c r="H56" s="153">
        <f>Pricing!$C56*100</f>
        <v>0.30493651125589161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0.46099999994671764</v>
      </c>
      <c r="L56" s="153">
        <f>Pricing!$D56*100</f>
        <v>0.46099999994671764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0.83199999999525542</v>
      </c>
      <c r="P56" s="153">
        <f>Pricing!$E56*100</f>
        <v>0.83199999999525542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0.41809362616585088</v>
      </c>
      <c r="T56" s="153">
        <f>Pricing!$F56*100</f>
        <v>0.41809362616585088</v>
      </c>
      <c r="U56" s="154"/>
      <c r="V56" s="152"/>
      <c r="W56" s="153">
        <f>Pricing!$G56*100</f>
        <v>0.12703665827284993</v>
      </c>
      <c r="X56" s="153">
        <f>Pricing!$G56*100</f>
        <v>0.12703665827284993</v>
      </c>
      <c r="Y56" s="154" t="str">
        <f>IF(Contribute="abcd",IF($A$2&lt;&gt;-1,_xll.RtContribute(SourceAlias,V56,Fields,W56:X56,"SCOPE:SERVER"),_xll.RtContribute(SourceAlias,"DDS_INSERT_S",$A$2:$C$2,V56:X56,"SCOPE:SERVER FTC:ALL")),"stopped")</f>
        <v>stopped</v>
      </c>
    </row>
    <row r="57" spans="1:25" x14ac:dyDescent="0.2">
      <c r="A57" s="71">
        <f>Indexes!A57</f>
        <v>3</v>
      </c>
      <c r="B57" s="152"/>
      <c r="C57" s="153">
        <f>Pricing!$B57*100</f>
        <v>0.22558783499034132</v>
      </c>
      <c r="D57" s="153">
        <f>Pricing!$B57*100</f>
        <v>0.22558783499034132</v>
      </c>
      <c r="E57" s="154"/>
      <c r="F57" s="152" t="s">
        <v>198</v>
      </c>
      <c r="G57" s="153">
        <f>Pricing!$C57*100</f>
        <v>0.35283109026138804</v>
      </c>
      <c r="H57" s="153">
        <f>Pricing!$C57*100</f>
        <v>0.35283109026138804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0.51899999999999413</v>
      </c>
      <c r="L57" s="153">
        <f>Pricing!$D57*100</f>
        <v>0.51899999999999413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0.92699999998855032</v>
      </c>
      <c r="P57" s="153">
        <f>Pricing!$E57*100</f>
        <v>0.92699999998855032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0.49131584869530431</v>
      </c>
      <c r="T57" s="153">
        <f>Pricing!$F57*100</f>
        <v>0.49131584869530431</v>
      </c>
      <c r="U57" s="154"/>
      <c r="V57" s="152"/>
      <c r="W57" s="153">
        <f>Pricing!$G57*100</f>
        <v>0.13131453851489283</v>
      </c>
      <c r="X57" s="153">
        <f>Pricing!$G57*100</f>
        <v>0.13131453851489283</v>
      </c>
      <c r="Y57" s="154" t="str">
        <f>IF(Contribute="abcd",IF($A$2&lt;&gt;-1,_xll.RtContribute(SourceAlias,V57,Fields,W57:X57,"SCOPE:SERVER"),_xll.RtContribute(SourceAlias,"DDS_INSERT_S",$A$2:$C$2,V57:X57,"SCOPE:SERVER FTC:ALL")),"stopped")</f>
        <v>stopped</v>
      </c>
    </row>
    <row r="58" spans="1:25" x14ac:dyDescent="0.2">
      <c r="A58" s="71">
        <f>Indexes!A58</f>
        <v>4</v>
      </c>
      <c r="B58" s="152"/>
      <c r="C58" s="153">
        <f>Pricing!$B58*100</f>
        <v>0.27182149763582686</v>
      </c>
      <c r="D58" s="153">
        <f>Pricing!$B58*100</f>
        <v>0.27182149763582686</v>
      </c>
      <c r="E58" s="154"/>
      <c r="F58" s="152" t="s">
        <v>199</v>
      </c>
      <c r="G58" s="153">
        <f>Pricing!$C58*100</f>
        <v>0.42174139917144193</v>
      </c>
      <c r="H58" s="153">
        <f>Pricing!$C58*100</f>
        <v>0.42174139917144193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0.58899999999990338</v>
      </c>
      <c r="L58" s="153">
        <f>Pricing!$D58*100</f>
        <v>0.58899999999990338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0.99899999998749778</v>
      </c>
      <c r="P58" s="153">
        <f>Pricing!$E58*100</f>
        <v>0.99899999998749778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0.59486673147438174</v>
      </c>
      <c r="T58" s="153">
        <f>Pricing!$F58*100</f>
        <v>0.59486673147438174</v>
      </c>
      <c r="U58" s="154"/>
      <c r="V58" s="152"/>
      <c r="W58" s="153">
        <f>Pricing!$G58*100</f>
        <v>0.16894923288379715</v>
      </c>
      <c r="X58" s="153">
        <f>Pricing!$G58*100</f>
        <v>0.16894923288379715</v>
      </c>
      <c r="Y58" s="154" t="str">
        <f>IF(Contribute="abcd",IF($A$2&lt;&gt;-1,_xll.RtContribute(SourceAlias,V58,Fields,W58:X58,"SCOPE:SERVER"),_xll.RtContribute(SourceAlias,"DDS_INSERT_S",$A$2:$C$2,V58:X58,"SCOPE:SERVER FTC:ALL")),"stopped")</f>
        <v>stopped</v>
      </c>
    </row>
    <row r="59" spans="1:25" x14ac:dyDescent="0.2">
      <c r="A59" s="71">
        <f>Indexes!A59</f>
        <v>5</v>
      </c>
      <c r="B59" s="152"/>
      <c r="C59" s="153">
        <f>Pricing!$B59*100</f>
        <v>0.32104052780201897</v>
      </c>
      <c r="D59" s="153">
        <f>Pricing!$B59*100</f>
        <v>0.32104052780201897</v>
      </c>
      <c r="E59" s="154"/>
      <c r="F59" s="152" t="s">
        <v>200</v>
      </c>
      <c r="G59" s="153">
        <f>Pricing!$C59*100</f>
        <v>0.48248796074978417</v>
      </c>
      <c r="H59" s="153">
        <f>Pricing!$C59*100</f>
        <v>0.48248796074978417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0.65400000000000968</v>
      </c>
      <c r="L59" s="153">
        <f>Pricing!$D59*100</f>
        <v>0.65400000000000968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1.0659999999959018</v>
      </c>
      <c r="P59" s="153">
        <f>Pricing!$E59*100</f>
        <v>1.0659999999959018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0.62356717734757272</v>
      </c>
      <c r="T59" s="153">
        <f>Pricing!$F59*100</f>
        <v>0.62356717734757272</v>
      </c>
      <c r="U59" s="154"/>
      <c r="V59" s="152"/>
      <c r="W59" s="153">
        <f>Pricing!$G59*100</f>
        <v>0.25463873662445735</v>
      </c>
      <c r="X59" s="153">
        <f>Pricing!$G59*100</f>
        <v>0.25463873662445735</v>
      </c>
      <c r="Y59" s="154" t="str">
        <f>IF(Contribute="abcd",IF($A$2&lt;&gt;-1,_xll.RtContribute(SourceAlias,V59,Fields,W59:X59,"SCOPE:SERVER"),_xll.RtContribute(SourceAlias,"DDS_INSERT_S",$A$2:$C$2,V59:X59,"SCOPE:SERVER FTC:ALL")),"stopped")</f>
        <v>stopped</v>
      </c>
    </row>
    <row r="60" spans="1:25" x14ac:dyDescent="0.2">
      <c r="A60" s="71">
        <f>Indexes!A60</f>
        <v>6</v>
      </c>
      <c r="B60" s="152"/>
      <c r="C60" s="153">
        <f>Pricing!$B60*100</f>
        <v>0.38284078850217562</v>
      </c>
      <c r="D60" s="153">
        <f>Pricing!$B60*100</f>
        <v>0.38284078850217562</v>
      </c>
      <c r="E60" s="154"/>
      <c r="F60" s="152" t="s">
        <v>201</v>
      </c>
      <c r="G60" s="153">
        <f>Pricing!$C60*100</f>
        <v>0.54921662777356228</v>
      </c>
      <c r="H60" s="153">
        <f>Pricing!$C60*100</f>
        <v>0.54921662777356228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0.72799999999992182</v>
      </c>
      <c r="L60" s="153">
        <f>Pricing!$D60*100</f>
        <v>0.72799999999992182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1.1399999999951089</v>
      </c>
      <c r="P60" s="153">
        <f>Pricing!$E60*100</f>
        <v>1.1399999999951089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0.64007624319821188</v>
      </c>
      <c r="T60" s="153">
        <f>Pricing!$F60*100</f>
        <v>0.64007624319821188</v>
      </c>
      <c r="U60" s="154"/>
      <c r="V60" s="152"/>
      <c r="W60" s="153">
        <f>Pricing!$G60*100</f>
        <v>0.27142613906061541</v>
      </c>
      <c r="X60" s="153">
        <f>Pricing!$G60*100</f>
        <v>0.27142613906061541</v>
      </c>
      <c r="Y60" s="154" t="str">
        <f>IF(Contribute="abcd",IF($A$2&lt;&gt;-1,_xll.RtContribute(SourceAlias,V60,Fields,W60:X60,"SCOPE:SERVER"),_xll.RtContribute(SourceAlias,"DDS_INSERT_S",$A$2:$C$2,V60:X60,"SCOPE:SERVER FTC:ALL")),"stopped")</f>
        <v>stopped</v>
      </c>
    </row>
    <row r="61" spans="1:25" x14ac:dyDescent="0.2">
      <c r="A61" s="71">
        <f>Indexes!A61</f>
        <v>7</v>
      </c>
      <c r="B61" s="152"/>
      <c r="C61" s="153">
        <f>Pricing!$B61*100</f>
        <v>0.44870189836183627</v>
      </c>
      <c r="D61" s="153">
        <f>Pricing!$B61*100</f>
        <v>0.44870189836183627</v>
      </c>
      <c r="E61" s="154"/>
      <c r="F61" s="152"/>
      <c r="G61" s="153">
        <f>Pricing!$C61*100</f>
        <v>0.61985561344587969</v>
      </c>
      <c r="H61" s="153">
        <f>Pricing!$C61*100</f>
        <v>0.61985561344587969</v>
      </c>
      <c r="I61" s="154"/>
      <c r="J61" s="152" t="s">
        <v>279</v>
      </c>
      <c r="K61" s="153">
        <f>Pricing!$D61*100</f>
        <v>0.80251002955384465</v>
      </c>
      <c r="L61" s="153">
        <f>Pricing!$D61*100</f>
        <v>0.80251002955384465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1.2091461903509844</v>
      </c>
      <c r="P61" s="153">
        <f>Pricing!$E61*100</f>
        <v>1.2091461903509844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0.62425560729110785</v>
      </c>
      <c r="T61" s="153">
        <f>Pricing!$F61*100</f>
        <v>0.62425560729110785</v>
      </c>
      <c r="U61" s="154"/>
      <c r="V61" s="152"/>
      <c r="W61" s="153">
        <f>Pricing!$G61*100</f>
        <v>0.33375493604026474</v>
      </c>
      <c r="X61" s="153">
        <f>Pricing!$G61*100</f>
        <v>0.33375493604026474</v>
      </c>
      <c r="Y61" s="154" t="str">
        <f>IF(Contribute="abcd",IF($A$2&lt;&gt;-1,_xll.RtContribute(SourceAlias,V61,Fields,W61:X61,"SCOPE:SERVER"),_xll.RtContribute(SourceAlias,"DDS_INSERT_S",$A$2:$C$2,V61:X61,"SCOPE:SERVER FTC:ALL")),"stopped")</f>
        <v>stopped</v>
      </c>
    </row>
    <row r="62" spans="1:25" x14ac:dyDescent="0.2">
      <c r="A62" s="71">
        <f>Indexes!A62</f>
        <v>8</v>
      </c>
      <c r="B62" s="152"/>
      <c r="C62" s="153">
        <f>Pricing!$B62*100</f>
        <v>0.51553069528277284</v>
      </c>
      <c r="D62" s="153">
        <f>Pricing!$B62*100</f>
        <v>0.51553069528277284</v>
      </c>
      <c r="E62" s="154"/>
      <c r="F62" s="152"/>
      <c r="G62" s="153">
        <f>Pricing!$C62*100</f>
        <v>0.69123224580148612</v>
      </c>
      <c r="H62" s="153">
        <f>Pricing!$C62*100</f>
        <v>0.69123224580148612</v>
      </c>
      <c r="I62" s="154"/>
      <c r="J62" s="152" t="s">
        <v>280</v>
      </c>
      <c r="K62" s="153">
        <f>Pricing!$D62*100</f>
        <v>0.8712851701361688</v>
      </c>
      <c r="L62" s="153">
        <f>Pricing!$D62*100</f>
        <v>0.8712851701361688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1.2745926647308339</v>
      </c>
      <c r="P62" s="153">
        <f>Pricing!$E62*100</f>
        <v>1.2745926647308339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0.68607472957643345</v>
      </c>
      <c r="T62" s="153">
        <f>Pricing!$F62*100</f>
        <v>0.68607472957643345</v>
      </c>
      <c r="U62" s="154"/>
      <c r="V62" s="152"/>
      <c r="W62" s="153">
        <f>Pricing!$G62*100</f>
        <v>0.43742743781560733</v>
      </c>
      <c r="X62" s="153">
        <f>Pricing!$G62*100</f>
        <v>0.43742743781560733</v>
      </c>
      <c r="Y62" s="154" t="str">
        <f>IF(Contribute="abcd",IF($A$2&lt;&gt;-1,_xll.RtContribute(SourceAlias,V62,Fields,W62:X62,"SCOPE:SERVER"),_xll.RtContribute(SourceAlias,"DDS_INSERT_S",$A$2:$C$2,V62:X62,"SCOPE:SERVER FTC:ALL")),"stopped")</f>
        <v>stopped</v>
      </c>
    </row>
    <row r="63" spans="1:25" x14ac:dyDescent="0.2">
      <c r="A63" s="71">
        <f>Indexes!A63</f>
        <v>9</v>
      </c>
      <c r="B63" s="152"/>
      <c r="C63" s="153">
        <f>Pricing!$B63*100</f>
        <v>0.58945745569180796</v>
      </c>
      <c r="D63" s="153">
        <f>Pricing!$B63*100</f>
        <v>0.58945745569180796</v>
      </c>
      <c r="E63" s="154"/>
      <c r="F63" s="152"/>
      <c r="G63" s="153">
        <f>Pricing!$C63*100</f>
        <v>0.77357828659203831</v>
      </c>
      <c r="H63" s="153">
        <f>Pricing!$C63*100</f>
        <v>0.77357828659203831</v>
      </c>
      <c r="I63" s="154"/>
      <c r="J63" s="152" t="s">
        <v>281</v>
      </c>
      <c r="K63" s="153">
        <f>Pricing!$D63*100</f>
        <v>0.9453684357557266</v>
      </c>
      <c r="L63" s="153">
        <f>Pricing!$D63*100</f>
        <v>0.9453684357557266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1.3519999999999577</v>
      </c>
      <c r="P63" s="153">
        <f>Pricing!$E63*100</f>
        <v>1.3519999999999577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0.76625175069264106</v>
      </c>
      <c r="T63" s="153">
        <f>Pricing!$F63*100</f>
        <v>0.76625175069264106</v>
      </c>
      <c r="U63" s="154"/>
      <c r="V63" s="152"/>
      <c r="W63" s="153">
        <f>Pricing!$G63*100</f>
        <v>0.47050567478912342</v>
      </c>
      <c r="X63" s="153">
        <f>Pricing!$G63*100</f>
        <v>0.47050567478912342</v>
      </c>
      <c r="Y63" s="154" t="str">
        <f>IF(Contribute="abcd",IF($A$2&lt;&gt;-1,_xll.RtContribute(SourceAlias,V63,Fields,W63:X63,"SCOPE:SERVER"),_xll.RtContribute(SourceAlias,"DDS_INSERT_S",$A$2:$C$2,V63:X63,"SCOPE:SERVER FTC:ALL")),"stopped")</f>
        <v>stopped</v>
      </c>
    </row>
    <row r="64" spans="1:25" x14ac:dyDescent="0.2">
      <c r="A64" s="71">
        <f>Indexes!A64</f>
        <v>10</v>
      </c>
      <c r="B64" s="152"/>
      <c r="C64" s="153">
        <f>Pricing!$B64*100</f>
        <v>0.6647768798183521</v>
      </c>
      <c r="D64" s="153">
        <f>Pricing!$B64*100</f>
        <v>0.6647768798183521</v>
      </c>
      <c r="E64" s="154"/>
      <c r="F64" s="152"/>
      <c r="G64" s="153">
        <f>Pricing!$C64*100</f>
        <v>0.84732947717355445</v>
      </c>
      <c r="H64" s="153">
        <f>Pricing!$C64*100</f>
        <v>0.84732947717355445</v>
      </c>
      <c r="I64" s="154"/>
      <c r="J64" s="152" t="s">
        <v>282</v>
      </c>
      <c r="K64" s="153">
        <f>Pricing!$D64*100</f>
        <v>1.0268098736932745</v>
      </c>
      <c r="L64" s="153">
        <f>Pricing!$D64*100</f>
        <v>1.0268098736932745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1.4357698335354314</v>
      </c>
      <c r="P64" s="153">
        <f>Pricing!$E64*100</f>
        <v>1.4357698335354314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0.84406291242246689</v>
      </c>
      <c r="T64" s="153">
        <f>Pricing!$F64*100</f>
        <v>0.84406291242246689</v>
      </c>
      <c r="U64" s="154"/>
      <c r="V64" s="152"/>
      <c r="W64" s="153">
        <f>Pricing!$G64*100</f>
        <v>0.53386758378870525</v>
      </c>
      <c r="X64" s="153">
        <f>Pricing!$G64*100</f>
        <v>0.53386758378870525</v>
      </c>
      <c r="Y64" s="154" t="str">
        <f>IF(Contribute="abcd",IF($A$2&lt;&gt;-1,_xll.RtContribute(SourceAlias,V64,Fields,W64:X64,"SCOPE:SERVER"),_xll.RtContribute(SourceAlias,"DDS_INSERT_S",$A$2:$C$2,V64:X64,"SCOPE:SERVER FTC:ALL")),"stopped")</f>
        <v>stopped</v>
      </c>
    </row>
    <row r="65" spans="1:25" x14ac:dyDescent="0.2">
      <c r="A65" s="71">
        <f>Indexes!A65</f>
        <v>11</v>
      </c>
      <c r="B65" s="152"/>
      <c r="C65" s="153">
        <f>Pricing!$B65*100</f>
        <v>0.74214506810799108</v>
      </c>
      <c r="D65" s="153">
        <f>Pricing!$B65*100</f>
        <v>0.74214506810799108</v>
      </c>
      <c r="E65" s="154"/>
      <c r="F65" s="152"/>
      <c r="G65" s="153">
        <f>Pricing!$C65*100</f>
        <v>0.92144069940062401</v>
      </c>
      <c r="H65" s="153">
        <f>Pricing!$C65*100</f>
        <v>0.92144069940062401</v>
      </c>
      <c r="I65" s="154"/>
      <c r="J65" s="152" t="s">
        <v>283</v>
      </c>
      <c r="K65" s="153">
        <f>Pricing!$D65*100</f>
        <v>1.0968127087640525</v>
      </c>
      <c r="L65" s="153">
        <f>Pricing!$D65*100</f>
        <v>1.0968127087640525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1.5235001890040984</v>
      </c>
      <c r="P65" s="153">
        <f>Pricing!$E65*100</f>
        <v>1.5235001890040984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0.91523110553866138</v>
      </c>
      <c r="T65" s="153">
        <f>Pricing!$F65*100</f>
        <v>0.91523110553866138</v>
      </c>
      <c r="U65" s="154"/>
      <c r="V65" s="152"/>
      <c r="W65" s="153">
        <f>Pricing!$G65*100</f>
        <v>0.66035018325472095</v>
      </c>
      <c r="X65" s="153">
        <f>Pricing!$G65*100</f>
        <v>0.66035018325472095</v>
      </c>
      <c r="Y65" s="154" t="str">
        <f>IF(Contribute="abcd",IF($A$2&lt;&gt;-1,_xll.RtContribute(SourceAlias,V65,Fields,W65:X65,"SCOPE:SERVER"),_xll.RtContribute(SourceAlias,"DDS_INSERT_S",$A$2:$C$2,V65:X65,"SCOPE:SERVER FTC:ALL")),"stopped")</f>
        <v>stopped</v>
      </c>
    </row>
    <row r="66" spans="1:25" x14ac:dyDescent="0.2">
      <c r="A66" s="71">
        <f>Indexes!A66</f>
        <v>12</v>
      </c>
      <c r="B66" s="152"/>
      <c r="C66" s="153">
        <f>Pricing!$B66*100</f>
        <v>0.81973976719930919</v>
      </c>
      <c r="D66" s="153">
        <f>Pricing!$B66*100</f>
        <v>0.81973976719930919</v>
      </c>
      <c r="E66" s="154"/>
      <c r="F66" s="152"/>
      <c r="G66" s="153">
        <f>Pricing!$C66*100</f>
        <v>1.0022737726255393</v>
      </c>
      <c r="H66" s="153">
        <f>Pricing!$C66*100</f>
        <v>1.0022737726255393</v>
      </c>
      <c r="I66" s="154"/>
      <c r="J66" s="152" t="s">
        <v>284</v>
      </c>
      <c r="K66" s="153">
        <f>Pricing!$D66*100</f>
        <v>1.1830020572571143</v>
      </c>
      <c r="L66" s="153">
        <f>Pricing!$D66*100</f>
        <v>1.1830020572571143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1.622196525097545</v>
      </c>
      <c r="P66" s="153">
        <f>Pricing!$E66*100</f>
        <v>1.622196525097545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0.99630195907094432</v>
      </c>
      <c r="T66" s="153">
        <f>Pricing!$F66*100</f>
        <v>0.99630195907094432</v>
      </c>
      <c r="U66" s="154"/>
      <c r="V66" s="152"/>
      <c r="W66" s="153">
        <f>Pricing!$G66*100</f>
        <v>0.69628203747473805</v>
      </c>
      <c r="X66" s="153">
        <f>Pricing!$G66*100</f>
        <v>0.69628203747473805</v>
      </c>
      <c r="Y66" s="154" t="str">
        <f>IF(Contribute="abcd",IF($A$2&lt;&gt;-1,_xll.RtContribute(SourceAlias,V66,Fields,W66:X66,"SCOPE:SERVER"),_xll.RtContribute(SourceAlias,"DDS_INSERT_S",$A$2:$C$2,V66:X66,"SCOPE:SERVER FTC:ALL")),"stopped")</f>
        <v>stopped</v>
      </c>
    </row>
    <row r="67" spans="1:25" x14ac:dyDescent="0.2">
      <c r="A67" s="71">
        <f>Indexes!A67</f>
        <v>13</v>
      </c>
      <c r="B67" s="152"/>
      <c r="C67" s="153">
        <f>Pricing!$B67*100</f>
        <v>0.88721731613733956</v>
      </c>
      <c r="D67" s="153">
        <f>Pricing!$B67*100</f>
        <v>0.88721731613733956</v>
      </c>
      <c r="E67" s="154"/>
      <c r="F67" s="152"/>
      <c r="G67" s="153">
        <f>Pricing!$C67*100</f>
        <v>1.0697696016358458</v>
      </c>
      <c r="H67" s="153">
        <f>Pricing!$C67*100</f>
        <v>1.0697696016358458</v>
      </c>
      <c r="I67" s="154"/>
      <c r="J67" s="152" t="s">
        <v>285</v>
      </c>
      <c r="K67" s="153">
        <f>Pricing!$D67*100</f>
        <v>1.2532460571908466</v>
      </c>
      <c r="L67" s="153">
        <f>Pricing!$D67*100</f>
        <v>1.2532460571908466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1.6924666067805263</v>
      </c>
      <c r="P67" s="153">
        <f>Pricing!$E67*100</f>
        <v>1.6924666067805263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1.0658532632455637</v>
      </c>
      <c r="T67" s="153">
        <f>Pricing!$F67*100</f>
        <v>1.0658532632455637</v>
      </c>
      <c r="U67" s="154"/>
      <c r="V67" s="152"/>
      <c r="W67" s="153">
        <f>Pricing!$G67*100</f>
        <v>0.75367769927403572</v>
      </c>
      <c r="X67" s="153">
        <f>Pricing!$G67*100</f>
        <v>0.75367769927403572</v>
      </c>
      <c r="Y67" s="154" t="str">
        <f>IF(Contribute="abcd",IF($A$2&lt;&gt;-1,_xll.RtContribute(SourceAlias,V67,Fields,W67:X67,"SCOPE:SERVER"),_xll.RtContribute(SourceAlias,"DDS_INSERT_S",$A$2:$C$2,V67:X67,"SCOPE:SERVER FTC:ALL")),"stopped")</f>
        <v>stopped</v>
      </c>
    </row>
    <row r="68" spans="1:25" x14ac:dyDescent="0.2">
      <c r="A68" s="71">
        <f>Indexes!A68</f>
        <v>14</v>
      </c>
      <c r="B68" s="152"/>
      <c r="C68" s="153">
        <f>Pricing!$B68*100</f>
        <v>0.95624132210989643</v>
      </c>
      <c r="D68" s="153">
        <f>Pricing!$B68*100</f>
        <v>0.95624132210989643</v>
      </c>
      <c r="E68" s="154"/>
      <c r="F68" s="152"/>
      <c r="G68" s="153">
        <f>Pricing!$C68*100</f>
        <v>1.1416058660771273</v>
      </c>
      <c r="H68" s="153">
        <f>Pricing!$C68*100</f>
        <v>1.1416058660771273</v>
      </c>
      <c r="I68" s="154"/>
      <c r="J68" s="152" t="s">
        <v>286</v>
      </c>
      <c r="K68" s="153">
        <f>Pricing!$D68*100</f>
        <v>1.3242205081711007</v>
      </c>
      <c r="L68" s="153">
        <f>Pricing!$D68*100</f>
        <v>1.3242205081711007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1.7545064222071214</v>
      </c>
      <c r="P68" s="153">
        <f>Pricing!$E68*100</f>
        <v>1.7545064222071214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1.1350272712223264</v>
      </c>
      <c r="T68" s="153">
        <f>Pricing!$F68*100</f>
        <v>1.1350272712223264</v>
      </c>
      <c r="U68" s="154"/>
      <c r="V68" s="152"/>
      <c r="W68" s="153">
        <f>Pricing!$G68*100</f>
        <v>0.87720820748860007</v>
      </c>
      <c r="X68" s="153">
        <f>Pricing!$G68*100</f>
        <v>0.87720820748860007</v>
      </c>
      <c r="Y68" s="154" t="str">
        <f>IF(Contribute="abcd",IF($A$2&lt;&gt;-1,_xll.RtContribute(SourceAlias,V68,Fields,W68:X68,"SCOPE:SERVER"),_xll.RtContribute(SourceAlias,"DDS_INSERT_S",$A$2:$C$2,V68:X68,"SCOPE:SERVER FTC:ALL")),"stopped")</f>
        <v>stopped</v>
      </c>
    </row>
    <row r="69" spans="1:25" x14ac:dyDescent="0.2">
      <c r="A69" s="71">
        <f>Indexes!A69</f>
        <v>15</v>
      </c>
      <c r="B69" s="152"/>
      <c r="C69" s="153">
        <f>Pricing!$B69*100</f>
        <v>1.0254009523078176</v>
      </c>
      <c r="D69" s="153">
        <f>Pricing!$B69*100</f>
        <v>1.0254009523078176</v>
      </c>
      <c r="E69" s="154"/>
      <c r="F69" s="152"/>
      <c r="G69" s="153">
        <f>Pricing!$C69*100</f>
        <v>1.2175825404347886</v>
      </c>
      <c r="H69" s="153">
        <f>Pricing!$C69*100</f>
        <v>1.2175825404347886</v>
      </c>
      <c r="I69" s="154"/>
      <c r="J69" s="152" t="s">
        <v>287</v>
      </c>
      <c r="K69" s="153">
        <f>Pricing!$D69*100</f>
        <v>1.3952250193846933</v>
      </c>
      <c r="L69" s="153">
        <f>Pricing!$D69*100</f>
        <v>1.3952250193846933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1.8082426785277019</v>
      </c>
      <c r="P69" s="153">
        <f>Pricing!$E69*100</f>
        <v>1.8082426785277019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1.2096860294639804</v>
      </c>
      <c r="T69" s="153">
        <f>Pricing!$F69*100</f>
        <v>1.2096860294639804</v>
      </c>
      <c r="U69" s="154"/>
      <c r="V69" s="152"/>
      <c r="W69" s="153">
        <f>Pricing!$G69*100</f>
        <v>0.89375771978517093</v>
      </c>
      <c r="X69" s="153">
        <f>Pricing!$G69*100</f>
        <v>0.89375771978517093</v>
      </c>
      <c r="Y69" s="154" t="str">
        <f>IF(Contribute="abcd",IF($A$2&lt;&gt;-1,_xll.RtContribute(SourceAlias,V69,Fields,W69:X69,"SCOPE:SERVER"),_xll.RtContribute(SourceAlias,"DDS_INSERT_S",$A$2:$C$2,V69:X69,"SCOPE:SERVER FTC:ALL")),"stopped")</f>
        <v>stopped</v>
      </c>
    </row>
    <row r="70" spans="1:25" x14ac:dyDescent="0.2">
      <c r="A70" s="71">
        <f>Indexes!A70</f>
        <v>16</v>
      </c>
      <c r="B70" s="152"/>
      <c r="C70" s="153">
        <f>Pricing!$B70*100</f>
        <v>1.0922888622761917</v>
      </c>
      <c r="D70" s="153">
        <f>Pricing!$B70*100</f>
        <v>1.0922888622761917</v>
      </c>
      <c r="E70" s="154"/>
      <c r="F70" s="152"/>
      <c r="G70" s="153">
        <f>Pricing!$C70*100</f>
        <v>1.2869249564068725</v>
      </c>
      <c r="H70" s="153">
        <f>Pricing!$C70*100</f>
        <v>1.2869249564068725</v>
      </c>
      <c r="I70" s="154"/>
      <c r="J70" s="152" t="s">
        <v>288</v>
      </c>
      <c r="K70" s="153">
        <f>Pricing!$D70*100</f>
        <v>1.4606587081963587</v>
      </c>
      <c r="L70" s="153">
        <f>Pricing!$D70*100</f>
        <v>1.4606587081963587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1.8860920705736677</v>
      </c>
      <c r="P70" s="153">
        <f>Pricing!$E70*100</f>
        <v>1.8860920705736677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1.2817600821839568</v>
      </c>
      <c r="T70" s="153">
        <f>Pricing!$F70*100</f>
        <v>1.2817600821839568</v>
      </c>
      <c r="U70" s="154"/>
      <c r="V70" s="152"/>
      <c r="W70" s="153">
        <f>Pricing!$G70*100</f>
        <v>0.96386469348352932</v>
      </c>
      <c r="X70" s="153">
        <f>Pricing!$G70*100</f>
        <v>0.96386469348352932</v>
      </c>
      <c r="Y70" s="154" t="str">
        <f>IF(Contribute="abcd",IF($A$2&lt;&gt;-1,_xll.RtContribute(SourceAlias,V70,Fields,W70:X70,"SCOPE:SERVER"),_xll.RtContribute(SourceAlias,"DDS_INSERT_S",$A$2:$C$2,V70:X70,"SCOPE:SERVER FTC:ALL")),"stopped")</f>
        <v>stopped</v>
      </c>
    </row>
    <row r="71" spans="1:25" x14ac:dyDescent="0.2">
      <c r="A71" s="71">
        <f>Indexes!A71</f>
        <v>17</v>
      </c>
      <c r="B71" s="152"/>
      <c r="C71" s="153">
        <f>Pricing!$B71*100</f>
        <v>1.1590479801337559</v>
      </c>
      <c r="D71" s="153">
        <f>Pricing!$B71*100</f>
        <v>1.1590479801337559</v>
      </c>
      <c r="E71" s="154"/>
      <c r="F71" s="152"/>
      <c r="G71" s="153">
        <f>Pricing!$C71*100</f>
        <v>1.3515932620208193</v>
      </c>
      <c r="H71" s="153">
        <f>Pricing!$C71*100</f>
        <v>1.3515932620208193</v>
      </c>
      <c r="I71" s="154"/>
      <c r="J71" s="152" t="s">
        <v>289</v>
      </c>
      <c r="K71" s="153">
        <f>Pricing!$D71*100</f>
        <v>1.5236643197366497</v>
      </c>
      <c r="L71" s="153">
        <f>Pricing!$D71*100</f>
        <v>1.5236643197366497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1.9464025681225658</v>
      </c>
      <c r="P71" s="153">
        <f>Pricing!$E71*100</f>
        <v>1.9464025681225658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1.344416839486418</v>
      </c>
      <c r="T71" s="153">
        <f>Pricing!$F71*100</f>
        <v>1.344416839486418</v>
      </c>
      <c r="U71" s="154"/>
      <c r="V71" s="152"/>
      <c r="W71" s="153">
        <f>Pricing!$G71*100</f>
        <v>1.0714148601840279</v>
      </c>
      <c r="X71" s="153">
        <f>Pricing!$G71*100</f>
        <v>1.0714148601840279</v>
      </c>
      <c r="Y71" s="154" t="str">
        <f>IF(Contribute="abcd",IF($A$2&lt;&gt;-1,_xll.RtContribute(SourceAlias,V71,Fields,W71:X71,"SCOPE:SERVER"),_xll.RtContribute(SourceAlias,"DDS_INSERT_S",$A$2:$C$2,V71:X71,"SCOPE:SERVER FTC:ALL")),"stopped")</f>
        <v>stopped</v>
      </c>
    </row>
    <row r="72" spans="1:25" x14ac:dyDescent="0.2">
      <c r="A72" s="63">
        <f>Indexes!A72</f>
        <v>18</v>
      </c>
      <c r="B72" s="155"/>
      <c r="C72" s="156">
        <f>Pricing!$B72*100</f>
        <v>1.2243436197258337</v>
      </c>
      <c r="D72" s="156">
        <f>Pricing!$B72*100</f>
        <v>1.2243436197258337</v>
      </c>
      <c r="E72" s="157"/>
      <c r="F72" s="155"/>
      <c r="G72" s="153">
        <f>Pricing!$C72*100</f>
        <v>1.4189612274252659</v>
      </c>
      <c r="H72" s="153">
        <f>Pricing!$C72*100</f>
        <v>1.4189612274252659</v>
      </c>
      <c r="I72" s="157"/>
      <c r="J72" s="155" t="s">
        <v>290</v>
      </c>
      <c r="K72" s="156">
        <f>Pricing!$D72*100</f>
        <v>1.5879632487834809</v>
      </c>
      <c r="L72" s="156">
        <f>Pricing!$D72*100</f>
        <v>1.5879632487834809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2.0070784734516187</v>
      </c>
      <c r="P72" s="156">
        <f>Pricing!$E72*100</f>
        <v>2.0070784734516187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1.4119315384224509</v>
      </c>
      <c r="T72" s="156">
        <f>Pricing!$F72*100</f>
        <v>1.4119315384224509</v>
      </c>
      <c r="U72" s="157"/>
      <c r="V72" s="155"/>
      <c r="W72" s="156">
        <f>Pricing!$G72*100</f>
        <v>1.125221774140428</v>
      </c>
      <c r="X72" s="156">
        <f>Pricing!$G72*100</f>
        <v>1.125221774140428</v>
      </c>
      <c r="Y72" s="157" t="str">
        <f>IF(Contribute="abcd",IF($A$2&lt;&gt;-1,_xll.RtContribute(SourceAlias,V72,Fields,W72:X72,"SCOPE:SERVER"),_xll.RtContribute(SourceAlias,"DDS_INSERT_S",$A$2:$C$2,V72:X72,"SCOPE:SERVER FTC:ALL")),"stopped")</f>
        <v>stopped</v>
      </c>
    </row>
    <row r="73" spans="1:25" x14ac:dyDescent="0.2">
      <c r="A73" s="71" t="str">
        <f>Pricing!$A73</f>
        <v>1Y</v>
      </c>
      <c r="B73" s="149" t="s">
        <v>125</v>
      </c>
      <c r="C73" s="150">
        <f>Pricing!$B73*100</f>
        <v>0.39499999994722507</v>
      </c>
      <c r="D73" s="150">
        <f>Pricing!$B73*100</f>
        <v>0.39499999994722507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0.48671725447808994</v>
      </c>
      <c r="H73" s="150">
        <f>Pricing!$C73*100</f>
        <v>0.48671725447808994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0.55795595372663997</v>
      </c>
      <c r="L73" s="153">
        <f>Pricing!$D73*100</f>
        <v>0.55795595372663997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0.66729999999905021</v>
      </c>
      <c r="P73" s="153">
        <f>Pricing!$E73*100</f>
        <v>0.66729999999905021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tr">
        <f t="shared" ref="R73:R104" si="8">"USD_CURVE_STD_"&amp;A73</f>
        <v>USD_CURVE_STD_1Y</v>
      </c>
      <c r="S73" s="150">
        <f>Pricing!$F73*100</f>
        <v>0.54323633575953856</v>
      </c>
      <c r="T73" s="150">
        <f>Pricing!$F73*100</f>
        <v>0.54323633575953856</v>
      </c>
      <c r="U73" s="154" t="str">
        <f>IF(Contribute="abcd",IF($A$2&lt;&gt;-1,_xll.RtContribute(SourceAlias,R73,Fields,S73:T73,"SCOPE:SERVER"),_xll.RtContribute(SourceAlias,"DDS_INSERT_S",$A$2:$C$2,R73:T73,"SCOPE:SERVER FTC:ALL")),"stopped")</f>
        <v>stopped</v>
      </c>
      <c r="V73" s="149" t="s">
        <v>589</v>
      </c>
      <c r="W73" s="150">
        <f>Pricing!$G73*100</f>
        <v>0.3369999999998749</v>
      </c>
      <c r="X73" s="150">
        <f>Pricing!$G73*100</f>
        <v>0.3369999999998749</v>
      </c>
      <c r="Y73" s="154" t="str">
        <f>IF(Contribute="abcd",IF($A$2&lt;&gt;-1,_xll.RtContribute(SourceAlias,V73,Fields,W73:X73,"SCOPE:SERVER"),_xll.RtContribute(SourceAlias,"DDS_INSERT_S",$A$2:$C$2,V73:X73,"SCOPE:SERVER FTC:ALL")),"stopped")</f>
        <v>stopped</v>
      </c>
    </row>
    <row r="74" spans="1:25" x14ac:dyDescent="0.2">
      <c r="A74" s="71" t="str">
        <f>Pricing!$A74</f>
        <v>1Y3M</v>
      </c>
      <c r="B74" s="152" t="s">
        <v>126</v>
      </c>
      <c r="C74" s="153">
        <f>Pricing!$B74*100</f>
        <v>0.49055392146463661</v>
      </c>
      <c r="D74" s="153">
        <f>Pricing!$B74*100</f>
        <v>0.49055392146463661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0.58569360651975666</v>
      </c>
      <c r="H74" s="153">
        <f>Pricing!$C74*100</f>
        <v>0.58569360651975666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0.65498922097964307</v>
      </c>
      <c r="L74" s="153">
        <f>Pricing!$D74*100</f>
        <v>0.65498922097964307</v>
      </c>
      <c r="M74" s="154"/>
      <c r="N74" s="152"/>
      <c r="O74" s="153">
        <f>Pricing!$E74*100</f>
        <v>0.80487396515484444</v>
      </c>
      <c r="P74" s="153">
        <f>Pricing!$E74*100</f>
        <v>0.80487396515484444</v>
      </c>
      <c r="Q74" s="154"/>
      <c r="R74" s="152" t="str">
        <f t="shared" si="8"/>
        <v>USD_CURVE_STD_1Y3M</v>
      </c>
      <c r="S74" s="153">
        <f>Pricing!$F74*100</f>
        <v>0.63008304828336736</v>
      </c>
      <c r="T74" s="153">
        <f>Pricing!$F74*100</f>
        <v>0.63008304828336736</v>
      </c>
      <c r="U74" s="154" t="str">
        <f>IF(Contribute="abcd",IF($A$2&lt;&gt;-1,_xll.RtContribute(SourceAlias,R74,Fields,S74:T74,"SCOPE:SERVER"),_xll.RtContribute(SourceAlias,"DDS_INSERT_S",$A$2:$C$2,R74:T74,"SCOPE:SERVER FTC:ALL")),"stopped")</f>
        <v>stopped</v>
      </c>
      <c r="V74" s="152" t="s">
        <v>654</v>
      </c>
      <c r="W74" s="153">
        <f>Pricing!$G74*100</f>
        <v>0.4289999999632565</v>
      </c>
      <c r="X74" s="153">
        <f>Pricing!$G74*100</f>
        <v>0.4289999999632565</v>
      </c>
      <c r="Y74" s="154"/>
    </row>
    <row r="75" spans="1:25" x14ac:dyDescent="0.2">
      <c r="A75" s="71" t="str">
        <f>Pricing!$A75</f>
        <v>1Y6M</v>
      </c>
      <c r="B75" s="152" t="s">
        <v>127</v>
      </c>
      <c r="C75" s="153">
        <f>Pricing!$B75*100</f>
        <v>0.59406299247626482</v>
      </c>
      <c r="D75" s="153">
        <f>Pricing!$B75*100</f>
        <v>0.59406299247626482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0.6940114816197106</v>
      </c>
      <c r="H75" s="153">
        <f>Pricing!$C75*100</f>
        <v>0.6940114816197106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0.76423348476903485</v>
      </c>
      <c r="L75" s="153">
        <f>Pricing!$D75*100</f>
        <v>0.76423348476903485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0.89567341054565719</v>
      </c>
      <c r="P75" s="153">
        <f>Pricing!$E75*100</f>
        <v>0.89567341054565719</v>
      </c>
      <c r="Q75" s="154"/>
      <c r="R75" s="152" t="str">
        <f t="shared" si="8"/>
        <v>USD_CURVE_STD_1Y6M</v>
      </c>
      <c r="S75" s="153">
        <f>Pricing!$F75*100</f>
        <v>0.72949970924869245</v>
      </c>
      <c r="T75" s="153">
        <f>Pricing!$F75*100</f>
        <v>0.72949970924869245</v>
      </c>
      <c r="U75" s="154" t="str">
        <f>IF(Contribute="abcd",IF($A$2&lt;&gt;-1,_xll.RtContribute(SourceAlias,R75,Fields,S75:T75,"SCOPE:SERVER"),_xll.RtContribute(SourceAlias,"DDS_INSERT_S",$A$2:$C$2,R75:T75,"SCOPE:SERVER FTC:ALL")),"stopped")</f>
        <v>stopped</v>
      </c>
      <c r="V75" s="152" t="s">
        <v>655</v>
      </c>
      <c r="W75" s="153">
        <f>Pricing!$G75*100</f>
        <v>0.53100000000000747</v>
      </c>
      <c r="X75" s="153">
        <f>Pricing!$G75*100</f>
        <v>0.53100000000000747</v>
      </c>
      <c r="Y75" s="154" t="str">
        <f>IF(Contribute="abcd",IF($A$2&lt;&gt;-1,_xll.RtContribute(SourceAlias,V75,Fields,W75:X75,"SCOPE:SERVER"),_xll.RtContribute(SourceAlias,"DDS_INSERT_S",$A$2:$C$2,V75:X75,"SCOPE:SERVER FTC:ALL")),"stopped")</f>
        <v>stopped</v>
      </c>
    </row>
    <row r="76" spans="1:25" x14ac:dyDescent="0.2">
      <c r="A76" s="71" t="str">
        <f>Pricing!$A76</f>
        <v>1Y9M</v>
      </c>
      <c r="B76" s="152" t="s">
        <v>128</v>
      </c>
      <c r="C76" s="153">
        <f>Pricing!$B76*100</f>
        <v>0.69217189213521835</v>
      </c>
      <c r="D76" s="153">
        <f>Pricing!$B76*100</f>
        <v>0.69217189213521835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0.79702031654800209</v>
      </c>
      <c r="H76" s="153">
        <f>Pricing!$C76*100</f>
        <v>0.79702031654800209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0.86864688001368362</v>
      </c>
      <c r="L76" s="153">
        <f>Pricing!$D76*100</f>
        <v>0.86864688001368362</v>
      </c>
      <c r="M76" s="154"/>
      <c r="N76" s="152"/>
      <c r="O76" s="153">
        <f>Pricing!$E76*100</f>
        <v>0.99829306070210178</v>
      </c>
      <c r="P76" s="153">
        <f>Pricing!$E76*100</f>
        <v>0.99829306070210178</v>
      </c>
      <c r="Q76" s="154"/>
      <c r="R76" s="152" t="str">
        <f t="shared" si="8"/>
        <v>USD_CURVE_STD_1Y9M</v>
      </c>
      <c r="S76" s="153">
        <f>Pricing!$F76*100</f>
        <v>0.82658239572295444</v>
      </c>
      <c r="T76" s="153">
        <f>Pricing!$F76*100</f>
        <v>0.82658239572295444</v>
      </c>
      <c r="U76" s="154" t="str">
        <f>IF(Contribute="abcd",IF($A$2&lt;&gt;-1,_xll.RtContribute(SourceAlias,R76,Fields,S76:T76,"SCOPE:SERVER"),_xll.RtContribute(SourceAlias,"DDS_INSERT_S",$A$2:$C$2,R76:T76,"SCOPE:SERVER FTC:ALL")),"stopped")</f>
        <v>stopped</v>
      </c>
      <c r="V76" s="152" t="s">
        <v>656</v>
      </c>
      <c r="W76" s="153">
        <f>Pricing!$G76*100</f>
        <v>0.62799999999965084</v>
      </c>
      <c r="X76" s="153">
        <f>Pricing!$G76*100</f>
        <v>0.62799999999965084</v>
      </c>
      <c r="Y76" s="154"/>
    </row>
    <row r="77" spans="1:25" x14ac:dyDescent="0.2">
      <c r="A77" s="71" t="str">
        <f>Pricing!$A77</f>
        <v>2Y</v>
      </c>
      <c r="B77" s="152" t="s">
        <v>129</v>
      </c>
      <c r="C77" s="153">
        <f>Pricing!$B77*100</f>
        <v>0.78657517809204969</v>
      </c>
      <c r="D77" s="153">
        <f>Pricing!$B77*100</f>
        <v>0.78657517809204969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0.89729537749991439</v>
      </c>
      <c r="H77" s="153">
        <f>Pricing!$C77*100</f>
        <v>0.89729537749991439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0.96852853774953163</v>
      </c>
      <c r="L77" s="153">
        <f>Pricing!$D77*100</f>
        <v>0.96852853774953163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1.1370802410152636</v>
      </c>
      <c r="P77" s="153">
        <f>Pricing!$E77*100</f>
        <v>1.1370802410152636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tr">
        <f t="shared" si="8"/>
        <v>USD_CURVE_STD_2Y</v>
      </c>
      <c r="S77" s="153">
        <f>Pricing!$F77*100</f>
        <v>0.92202226521381159</v>
      </c>
      <c r="T77" s="153">
        <f>Pricing!$F77*100</f>
        <v>0.92202226521381159</v>
      </c>
      <c r="U77" s="154" t="str">
        <f>IF(Contribute="abcd",IF($A$2&lt;&gt;-1,_xll.RtContribute(SourceAlias,R77,Fields,S77:T77,"SCOPE:SERVER"),_xll.RtContribute(SourceAlias,"DDS_INSERT_S",$A$2:$C$2,R77:T77,"SCOPE:SERVER FTC:ALL")),"stopped")</f>
        <v>stopped</v>
      </c>
      <c r="V77" s="152" t="s">
        <v>590</v>
      </c>
      <c r="W77" s="153">
        <f>Pricing!$G77*100</f>
        <v>0.72199999999999354</v>
      </c>
      <c r="X77" s="153">
        <f>Pricing!$G77*100</f>
        <v>0.72199999999999354</v>
      </c>
      <c r="Y77" s="154" t="str">
        <f>IF(Contribute="abcd",IF($A$2&lt;&gt;-1,_xll.RtContribute(SourceAlias,V77,Fields,W77:X77,"SCOPE:SERVER"),_xll.RtContribute(SourceAlias,"DDS_INSERT_S",$A$2:$C$2,V77:X77,"SCOPE:SERVER FTC:ALL")),"stopped")</f>
        <v>stopped</v>
      </c>
    </row>
    <row r="78" spans="1:25" x14ac:dyDescent="0.2">
      <c r="A78" s="71" t="str">
        <f>Pricing!$A78</f>
        <v>2Y3M</v>
      </c>
      <c r="B78" s="152" t="s">
        <v>130</v>
      </c>
      <c r="C78" s="153">
        <f>Pricing!$B78*100</f>
        <v>0.87592589449555569</v>
      </c>
      <c r="D78" s="153">
        <f>Pricing!$B78*100</f>
        <v>0.87592589449555569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0.99136704187979019</v>
      </c>
      <c r="H78" s="153">
        <f>Pricing!$C78*100</f>
        <v>0.99136704187979019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1.0618083651127592</v>
      </c>
      <c r="L78" s="153">
        <f>Pricing!$D78*100</f>
        <v>1.0618083651127592</v>
      </c>
      <c r="M78" s="154"/>
      <c r="N78" s="152"/>
      <c r="O78" s="153">
        <f>Pricing!$E78*100</f>
        <v>1.2493695938309834</v>
      </c>
      <c r="P78" s="153">
        <f>Pricing!$E78*100</f>
        <v>1.2493695938309834</v>
      </c>
      <c r="Q78" s="154"/>
      <c r="R78" s="152" t="str">
        <f t="shared" si="8"/>
        <v>USD_CURVE_STD_2Y3M</v>
      </c>
      <c r="S78" s="153">
        <f>Pricing!$F78*100</f>
        <v>1.0046218547068588</v>
      </c>
      <c r="T78" s="153">
        <f>Pricing!$F78*100</f>
        <v>1.0046218547068588</v>
      </c>
      <c r="U78" s="154" t="str">
        <f>IF(Contribute="abcd",IF($A$2&lt;&gt;-1,_xll.RtContribute(SourceAlias,R78,Fields,S78:T78,"SCOPE:SERVER"),_xll.RtContribute(SourceAlias,"DDS_INSERT_S",$A$2:$C$2,R78:T78,"SCOPE:SERVER FTC:ALL")),"stopped")</f>
        <v>stopped</v>
      </c>
      <c r="V78" s="152" t="s">
        <v>651</v>
      </c>
      <c r="W78" s="153">
        <f>Pricing!$G78*100</f>
        <v>0.80930218015512012</v>
      </c>
      <c r="X78" s="153">
        <f>Pricing!$G78*100</f>
        <v>0.80930218015512012</v>
      </c>
      <c r="Y78" s="154"/>
    </row>
    <row r="79" spans="1:25" x14ac:dyDescent="0.2">
      <c r="A79" s="71" t="str">
        <f>Pricing!$A79</f>
        <v>2Y6M</v>
      </c>
      <c r="B79" s="152" t="s">
        <v>131</v>
      </c>
      <c r="C79" s="153">
        <f>Pricing!$B79*100</f>
        <v>0.95972022361414167</v>
      </c>
      <c r="D79" s="153">
        <f>Pricing!$B79*100</f>
        <v>0.95972022361414167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1.0774127642329869</v>
      </c>
      <c r="H79" s="153">
        <f>Pricing!$C79*100</f>
        <v>1.0774127642329869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1.1486864165323016</v>
      </c>
      <c r="L79" s="153">
        <f>Pricing!$D79*100</f>
        <v>1.1486864165323016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1.3341465789484002</v>
      </c>
      <c r="P79" s="153">
        <f>Pricing!$E79*100</f>
        <v>1.3341465789484002</v>
      </c>
      <c r="Q79" s="154"/>
      <c r="R79" s="152" t="str">
        <f t="shared" si="8"/>
        <v>USD_CURVE_STD_2Y6M</v>
      </c>
      <c r="S79" s="153">
        <f>Pricing!$F79*100</f>
        <v>1.0797142894119771</v>
      </c>
      <c r="T79" s="153">
        <f>Pricing!$F79*100</f>
        <v>1.0797142894119771</v>
      </c>
      <c r="U79" s="154" t="str">
        <f>IF(Contribute="abcd",IF($A$2&lt;&gt;-1,_xll.RtContribute(SourceAlias,R79,Fields,S79:T79,"SCOPE:SERVER"),_xll.RtContribute(SourceAlias,"DDS_INSERT_S",$A$2:$C$2,R79:T79,"SCOPE:SERVER FTC:ALL")),"stopped")</f>
        <v>stopped</v>
      </c>
      <c r="V79" s="152" t="s">
        <v>652</v>
      </c>
      <c r="W79" s="153">
        <f>Pricing!$G79*100</f>
        <v>0.89087540027526801</v>
      </c>
      <c r="X79" s="153">
        <f>Pricing!$G79*100</f>
        <v>0.89087540027526801</v>
      </c>
      <c r="Y79" s="154" t="str">
        <f>IF(Contribute="abcd",IF($A$2&lt;&gt;-1,_xll.RtContribute(SourceAlias,V79,Fields,W79:X79,"SCOPE:SERVER"),_xll.RtContribute(SourceAlias,"DDS_INSERT_S",$A$2:$C$2,V79:X79,"SCOPE:SERVER FTC:ALL")),"stopped")</f>
        <v>stopped</v>
      </c>
    </row>
    <row r="80" spans="1:25" x14ac:dyDescent="0.2">
      <c r="A80" s="71" t="str">
        <f>Pricing!$A80</f>
        <v>2Y9M</v>
      </c>
      <c r="B80" s="152" t="s">
        <v>132</v>
      </c>
      <c r="C80" s="153">
        <f>Pricing!$B80*100</f>
        <v>1.0376678474322225</v>
      </c>
      <c r="D80" s="153">
        <f>Pricing!$B80*100</f>
        <v>1.0376678474322225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1.1567184314341634</v>
      </c>
      <c r="H80" s="153">
        <f>Pricing!$C80*100</f>
        <v>1.1567184314341634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1.2294967605223834</v>
      </c>
      <c r="L80" s="153">
        <f>Pricing!$D80*100</f>
        <v>1.2294967605223834</v>
      </c>
      <c r="M80" s="154"/>
      <c r="N80" s="152"/>
      <c r="O80" s="153">
        <f>Pricing!$E80*100</f>
        <v>1.4047735315042031</v>
      </c>
      <c r="P80" s="153">
        <f>Pricing!$E80*100</f>
        <v>1.4047735315042031</v>
      </c>
      <c r="Q80" s="154"/>
      <c r="R80" s="152" t="str">
        <f t="shared" si="8"/>
        <v>USD_CURVE_STD_2Y9M</v>
      </c>
      <c r="S80" s="153">
        <f>Pricing!$F80*100</f>
        <v>1.1549017311578351</v>
      </c>
      <c r="T80" s="153">
        <f>Pricing!$F80*100</f>
        <v>1.1549017311578351</v>
      </c>
      <c r="U80" s="154" t="str">
        <f>IF(Contribute="abcd",IF($A$2&lt;&gt;-1,_xll.RtContribute(SourceAlias,R80,Fields,S80:T80,"SCOPE:SERVER"),_xll.RtContribute(SourceAlias,"DDS_INSERT_S",$A$2:$C$2,R80:T80,"SCOPE:SERVER FTC:ALL")),"stopped")</f>
        <v>stopped</v>
      </c>
      <c r="V80" s="152" t="s">
        <v>653</v>
      </c>
      <c r="W80" s="153">
        <f>Pricing!$G80*100</f>
        <v>0.96791307573853447</v>
      </c>
      <c r="X80" s="153">
        <f>Pricing!$G80*100</f>
        <v>0.96791307573853447</v>
      </c>
      <c r="Y80" s="154"/>
    </row>
    <row r="81" spans="1:25" x14ac:dyDescent="0.2">
      <c r="A81" s="71" t="str">
        <f>Pricing!$A81</f>
        <v>3Y</v>
      </c>
      <c r="B81" s="152" t="s">
        <v>133</v>
      </c>
      <c r="C81" s="153">
        <f>Pricing!$B81*100</f>
        <v>1.1103585831427125</v>
      </c>
      <c r="D81" s="153">
        <f>Pricing!$B81*100</f>
        <v>1.1103585831427125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1.2309999999929373</v>
      </c>
      <c r="H81" s="153">
        <f>Pricing!$C81*100</f>
        <v>1.2309999999929373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1.30532798165728</v>
      </c>
      <c r="L81" s="153">
        <f>Pricing!$D81*100</f>
        <v>1.30532798165728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1.4710592922073118</v>
      </c>
      <c r="P81" s="153">
        <f>Pricing!$E81*100</f>
        <v>1.4710592922073118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tr">
        <f t="shared" si="8"/>
        <v>USD_CURVE_STD_3Y</v>
      </c>
      <c r="S81" s="153">
        <f>Pricing!$F81*100</f>
        <v>1.2309999999687229</v>
      </c>
      <c r="T81" s="153">
        <f>Pricing!$F81*100</f>
        <v>1.2309999999687229</v>
      </c>
      <c r="U81" s="154" t="str">
        <f>IF(Contribute="abcd",IF($A$2&lt;&gt;-1,_xll.RtContribute(SourceAlias,R81,Fields,S81:T81,"SCOPE:SERVER"),_xll.RtContribute(SourceAlias,"DDS_INSERT_S",$A$2:$C$2,R81:T81,"SCOPE:SERVER FTC:ALL")),"stopped")</f>
        <v>stopped</v>
      </c>
      <c r="V81" s="152" t="s">
        <v>591</v>
      </c>
      <c r="W81" s="153">
        <f>Pricing!$G81*100</f>
        <v>1.0420000000001273</v>
      </c>
      <c r="X81" s="153">
        <f>Pricing!$G81*100</f>
        <v>1.0420000000001273</v>
      </c>
      <c r="Y81" s="154" t="str">
        <f>IF(Contribute="abcd",IF($A$2&lt;&gt;-1,_xll.RtContribute(SourceAlias,V81,Fields,W81:X81,"SCOPE:SERVER"),_xll.RtContribute(SourceAlias,"DDS_INSERT_S",$A$2:$C$2,V81:X81,"SCOPE:SERVER FTC:ALL")),"stopped")</f>
        <v>stopped</v>
      </c>
    </row>
    <row r="82" spans="1:25" x14ac:dyDescent="0.2">
      <c r="A82" s="71" t="str">
        <f>Pricing!$A82</f>
        <v>4Y</v>
      </c>
      <c r="B82" s="152" t="s">
        <v>134</v>
      </c>
      <c r="C82" s="153">
        <f>Pricing!$B82*100</f>
        <v>1.3421727237102281</v>
      </c>
      <c r="D82" s="153">
        <f>Pricing!$B82*100</f>
        <v>1.3421727237102281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1.4729999999994807</v>
      </c>
      <c r="H82" s="153">
        <f>Pricing!$C82*100</f>
        <v>1.4729999999994807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1.5504045600299321</v>
      </c>
      <c r="L82" s="153">
        <f>Pricing!$D82*100</f>
        <v>1.5504045600299321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1.7122504585808651</v>
      </c>
      <c r="P82" s="153">
        <f>Pricing!$E82*100</f>
        <v>1.7122504585808651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tr">
        <f t="shared" si="8"/>
        <v>USD_CURVE_STD_4Y</v>
      </c>
      <c r="S82" s="153">
        <f>Pricing!$F82*100</f>
        <v>1.4729999999999943</v>
      </c>
      <c r="T82" s="153">
        <f>Pricing!$F82*100</f>
        <v>1.4729999999999943</v>
      </c>
      <c r="U82" s="154" t="str">
        <f>IF(Contribute="abcd",IF($A$2&lt;&gt;-1,_xll.RtContribute(SourceAlias,R82,Fields,S82:T82,"SCOPE:SERVER"),_xll.RtContribute(SourceAlias,"DDS_INSERT_S",$A$2:$C$2,R82:T82,"SCOPE:SERVER FTC:ALL")),"stopped")</f>
        <v>stopped</v>
      </c>
      <c r="V82" s="152" t="s">
        <v>592</v>
      </c>
      <c r="W82" s="153">
        <f>Pricing!$G82*100</f>
        <v>1.2830000000000845</v>
      </c>
      <c r="X82" s="153">
        <f>Pricing!$G82*100</f>
        <v>1.2830000000000845</v>
      </c>
      <c r="Y82" s="154" t="str">
        <f>IF(Contribute="abcd",IF($A$2&lt;&gt;-1,_xll.RtContribute(SourceAlias,V82,Fields,W82:X82,"SCOPE:SERVER"),_xll.RtContribute(SourceAlias,"DDS_INSERT_S",$A$2:$C$2,V82:X82,"SCOPE:SERVER FTC:ALL")),"stopped")</f>
        <v>stopped</v>
      </c>
    </row>
    <row r="83" spans="1:25" x14ac:dyDescent="0.2">
      <c r="A83" s="71" t="str">
        <f>Pricing!$A83</f>
        <v>5Y</v>
      </c>
      <c r="B83" s="152" t="s">
        <v>135</v>
      </c>
      <c r="C83" s="153">
        <f>Pricing!$B83*100</f>
        <v>1.5110541006352503</v>
      </c>
      <c r="D83" s="153">
        <f>Pricing!$B83*100</f>
        <v>1.5110541006352503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1.6469999999877298</v>
      </c>
      <c r="H83" s="153">
        <f>Pricing!$C83*100</f>
        <v>1.6469999999877298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1.7264560185779079</v>
      </c>
      <c r="L83" s="153">
        <f>Pricing!$D83*100</f>
        <v>1.7264560185779079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1.8853680557940888</v>
      </c>
      <c r="P83" s="153">
        <f>Pricing!$E83*100</f>
        <v>1.8853680557940888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tr">
        <f t="shared" si="8"/>
        <v>USD_CURVE_STD_5Y</v>
      </c>
      <c r="S83" s="153">
        <f>Pricing!$F83*100</f>
        <v>1.6469999999999936</v>
      </c>
      <c r="T83" s="153">
        <f>Pricing!$F83*100</f>
        <v>1.6469999999999936</v>
      </c>
      <c r="U83" s="154" t="str">
        <f>IF(Contribute="abcd",IF($A$2&lt;&gt;-1,_xll.RtContribute(SourceAlias,R83,Fields,S83:T83,"SCOPE:SERVER"),_xll.RtContribute(SourceAlias,"DDS_INSERT_S",$A$2:$C$2,R83:T83,"SCOPE:SERVER FTC:ALL")),"stopped")</f>
        <v>stopped</v>
      </c>
      <c r="V83" s="152" t="s">
        <v>593</v>
      </c>
      <c r="W83" s="153">
        <f>Pricing!$G83*100</f>
        <v>1.4360000000000486</v>
      </c>
      <c r="X83" s="153">
        <f>Pricing!$G83*100</f>
        <v>1.4360000000000486</v>
      </c>
      <c r="Y83" s="154" t="str">
        <f>IF(Contribute="abcd",IF($A$2&lt;&gt;-1,_xll.RtContribute(SourceAlias,V83,Fields,W83:X83,"SCOPE:SERVER"),_xll.RtContribute(SourceAlias,"DDS_INSERT_S",$A$2:$C$2,V83:X83,"SCOPE:SERVER FTC:ALL")),"stopped")</f>
        <v>stopped</v>
      </c>
    </row>
    <row r="84" spans="1:25" x14ac:dyDescent="0.2">
      <c r="A84" s="71" t="str">
        <f>Pricing!$A84</f>
        <v>6Y</v>
      </c>
      <c r="B84" s="152" t="s">
        <v>136</v>
      </c>
      <c r="C84" s="153">
        <f>Pricing!$B84*100</f>
        <v>1.6439689902037831</v>
      </c>
      <c r="D84" s="153">
        <f>Pricing!$B84*100</f>
        <v>1.6439689902037831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1.7810000000240613</v>
      </c>
      <c r="H84" s="153">
        <f>Pricing!$C84*100</f>
        <v>1.7810000000240613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1.8635114355789437</v>
      </c>
      <c r="L84" s="153">
        <f>Pricing!$D84*100</f>
        <v>1.8635114355789437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2.0194781734661627</v>
      </c>
      <c r="P84" s="153">
        <f>Pricing!$E84*100</f>
        <v>2.0194781734661627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tr">
        <f t="shared" si="8"/>
        <v>USD_CURVE_STD_6Y</v>
      </c>
      <c r="S84" s="153">
        <f>Pricing!$F84*100</f>
        <v>1.7809999999999955</v>
      </c>
      <c r="T84" s="153">
        <f>Pricing!$F84*100</f>
        <v>1.7809999999999955</v>
      </c>
      <c r="U84" s="154" t="str">
        <f>IF(Contribute="abcd",IF($A$2&lt;&gt;-1,_xll.RtContribute(SourceAlias,R84,Fields,S84:T84,"SCOPE:SERVER"),_xll.RtContribute(SourceAlias,"DDS_INSERT_S",$A$2:$C$2,R84:T84,"SCOPE:SERVER FTC:ALL")),"stopped")</f>
        <v>stopped</v>
      </c>
      <c r="V84" s="152" t="s">
        <v>594</v>
      </c>
      <c r="W84" s="153">
        <f>Pricing!$G84*100</f>
        <v>1.5670000000000333</v>
      </c>
      <c r="X84" s="153">
        <f>Pricing!$G84*100</f>
        <v>1.5670000000000333</v>
      </c>
      <c r="Y84" s="154" t="str">
        <f>IF(Contribute="abcd",IF($A$2&lt;&gt;-1,_xll.RtContribute(SourceAlias,V84,Fields,W84:X84,"SCOPE:SERVER"),_xll.RtContribute(SourceAlias,"DDS_INSERT_S",$A$2:$C$2,V84:X84,"SCOPE:SERVER FTC:ALL")),"stopped")</f>
        <v>stopped</v>
      </c>
    </row>
    <row r="85" spans="1:25" x14ac:dyDescent="0.2">
      <c r="A85" s="71" t="str">
        <f>Pricing!$A85</f>
        <v>7Y</v>
      </c>
      <c r="B85" s="152" t="s">
        <v>137</v>
      </c>
      <c r="C85" s="153">
        <f>Pricing!$B85*100</f>
        <v>1.7479240858832605</v>
      </c>
      <c r="D85" s="153">
        <f>Pricing!$B85*100</f>
        <v>1.7479240858832605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1.8840000000003325</v>
      </c>
      <c r="H85" s="153">
        <f>Pricing!$C85*100</f>
        <v>1.8840000000003325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1.969556787368915</v>
      </c>
      <c r="L85" s="153">
        <f>Pricing!$D85*100</f>
        <v>1.969556787368915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2.1215459038782849</v>
      </c>
      <c r="P85" s="153">
        <f>Pricing!$E85*100</f>
        <v>2.1215459038782849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tr">
        <f t="shared" si="8"/>
        <v>USD_CURVE_STD_7Y</v>
      </c>
      <c r="S85" s="153">
        <f>Pricing!$F85*100</f>
        <v>1.8839999999979189</v>
      </c>
      <c r="T85" s="153">
        <f>Pricing!$F85*100</f>
        <v>1.8839999999979189</v>
      </c>
      <c r="U85" s="154" t="str">
        <f>IF(Contribute="abcd",IF($A$2&lt;&gt;-1,_xll.RtContribute(SourceAlias,R85,Fields,S85:T85,"SCOPE:SERVER"),_xll.RtContribute(SourceAlias,"DDS_INSERT_S",$A$2:$C$2,R85:T85,"SCOPE:SERVER FTC:ALL")),"stopped")</f>
        <v>stopped</v>
      </c>
      <c r="V85" s="152" t="s">
        <v>595</v>
      </c>
      <c r="W85" s="153">
        <f>Pricing!$G85*100</f>
        <v>1.660000000000025</v>
      </c>
      <c r="X85" s="153">
        <f>Pricing!$G85*100</f>
        <v>1.660000000000025</v>
      </c>
      <c r="Y85" s="154" t="str">
        <f>IF(Contribute="abcd",IF($A$2&lt;&gt;-1,_xll.RtContribute(SourceAlias,V85,Fields,W85:X85,"SCOPE:SERVER"),_xll.RtContribute(SourceAlias,"DDS_INSERT_S",$A$2:$C$2,V85:X85,"SCOPE:SERVER FTC:ALL")),"stopped")</f>
        <v>stopped</v>
      </c>
    </row>
    <row r="86" spans="1:25" x14ac:dyDescent="0.2">
      <c r="A86" s="71" t="str">
        <f>Pricing!$A86</f>
        <v>8Y</v>
      </c>
      <c r="B86" s="152" t="s">
        <v>138</v>
      </c>
      <c r="C86" s="153">
        <f>Pricing!$B86*100</f>
        <v>1.8359076675493013</v>
      </c>
      <c r="D86" s="153">
        <f>Pricing!$B86*100</f>
        <v>1.8359076675493013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1.9679999999984221</v>
      </c>
      <c r="H86" s="153">
        <f>Pricing!$C86*100</f>
        <v>1.9679999999984221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2.0576096056683446</v>
      </c>
      <c r="L86" s="153">
        <f>Pricing!$D86*100</f>
        <v>2.0576096056683446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2.2056164824510169</v>
      </c>
      <c r="P86" s="153">
        <f>Pricing!$E86*100</f>
        <v>2.2056164824510169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tr">
        <f t="shared" si="8"/>
        <v>USD_CURVE_STD_8Y</v>
      </c>
      <c r="S86" s="153">
        <f>Pricing!$F86*100</f>
        <v>1.9679999999999995</v>
      </c>
      <c r="T86" s="153">
        <f>Pricing!$F86*100</f>
        <v>1.9679999999999995</v>
      </c>
      <c r="U86" s="154" t="str">
        <f>IF(Contribute="abcd",IF($A$2&lt;&gt;-1,_xll.RtContribute(SourceAlias,R86,Fields,S86:T86,"SCOPE:SERVER"),_xll.RtContribute(SourceAlias,"DDS_INSERT_S",$A$2:$C$2,R86:T86,"SCOPE:SERVER FTC:ALL")),"stopped")</f>
        <v>stopped</v>
      </c>
      <c r="V86" s="152" t="s">
        <v>596</v>
      </c>
      <c r="W86" s="153">
        <f>Pricing!$G86*100</f>
        <v>1.7450000000000201</v>
      </c>
      <c r="X86" s="153">
        <f>Pricing!$G86*100</f>
        <v>1.7450000000000201</v>
      </c>
      <c r="Y86" s="154" t="str">
        <f>IF(Contribute="abcd",IF($A$2&lt;&gt;-1,_xll.RtContribute(SourceAlias,V86,Fields,W86:X86,"SCOPE:SERVER"),_xll.RtContribute(SourceAlias,"DDS_INSERT_S",$A$2:$C$2,V86:X86,"SCOPE:SERVER FTC:ALL")),"stopped")</f>
        <v>stopped</v>
      </c>
    </row>
    <row r="87" spans="1:25" x14ac:dyDescent="0.2">
      <c r="A87" s="71" t="str">
        <f>Pricing!$A87</f>
        <v>9Y</v>
      </c>
      <c r="B87" s="152" t="s">
        <v>139</v>
      </c>
      <c r="C87" s="153">
        <f>Pricing!$B87*100</f>
        <v>1.9119030834372215</v>
      </c>
      <c r="D87" s="153">
        <f>Pricing!$B87*100</f>
        <v>1.9119030834372215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2.0400000000013261</v>
      </c>
      <c r="H87" s="153">
        <f>Pricing!$C87*100</f>
        <v>2.0400000000013261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2.1316452227343845</v>
      </c>
      <c r="L87" s="153">
        <f>Pricing!$D87*100</f>
        <v>2.1316452227343845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2.2766662345235096</v>
      </c>
      <c r="P87" s="153">
        <f>Pricing!$E87*100</f>
        <v>2.2766662345235096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tr">
        <f t="shared" si="8"/>
        <v>USD_CURVE_STD_9Y</v>
      </c>
      <c r="S87" s="153">
        <f>Pricing!$F87*100</f>
        <v>2.0399999999999943</v>
      </c>
      <c r="T87" s="153">
        <f>Pricing!$F87*100</f>
        <v>2.0399999999999943</v>
      </c>
      <c r="U87" s="154" t="str">
        <f>IF(Contribute="abcd",IF($A$2&lt;&gt;-1,_xll.RtContribute(SourceAlias,R87,Fields,S87:T87,"SCOPE:SERVER"),_xll.RtContribute(SourceAlias,"DDS_INSERT_S",$A$2:$C$2,R87:T87,"SCOPE:SERVER FTC:ALL")),"stopped")</f>
        <v>stopped</v>
      </c>
      <c r="V87" s="152" t="s">
        <v>597</v>
      </c>
      <c r="W87" s="153">
        <f>Pricing!$G87*100</f>
        <v>1.8160000000000005</v>
      </c>
      <c r="X87" s="153">
        <f>Pricing!$G87*100</f>
        <v>1.8160000000000005</v>
      </c>
      <c r="Y87" s="154" t="str">
        <f>IF(Contribute="abcd",IF($A$2&lt;&gt;-1,_xll.RtContribute(SourceAlias,V87,Fields,W87:X87,"SCOPE:SERVER"),_xll.RtContribute(SourceAlias,"DDS_INSERT_S",$A$2:$C$2,V87:X87,"SCOPE:SERVER FTC:ALL")),"stopped")</f>
        <v>stopped</v>
      </c>
    </row>
    <row r="88" spans="1:25" x14ac:dyDescent="0.2">
      <c r="A88" s="71" t="str">
        <f>Pricing!$A88</f>
        <v>10Y</v>
      </c>
      <c r="B88" s="152" t="s">
        <v>140</v>
      </c>
      <c r="C88" s="153">
        <f>Pricing!$B88*100</f>
        <v>1.9749007793050426</v>
      </c>
      <c r="D88" s="153">
        <f>Pricing!$B88*100</f>
        <v>1.9749007793050426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2.0999999999994916</v>
      </c>
      <c r="H88" s="153">
        <f>Pricing!$C88*100</f>
        <v>2.0999999999994916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2.194683764961475</v>
      </c>
      <c r="L88" s="153">
        <f>Pricing!$D88*100</f>
        <v>2.194683764961475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2.3367094124047654</v>
      </c>
      <c r="P88" s="153">
        <f>Pricing!$E88*100</f>
        <v>2.3367094124047654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tr">
        <f t="shared" si="8"/>
        <v>USD_CURVE_STD_10Y</v>
      </c>
      <c r="S88" s="153">
        <f>Pricing!$F88*100</f>
        <v>2.0999999999999885</v>
      </c>
      <c r="T88" s="153">
        <f>Pricing!$F88*100</f>
        <v>2.0999999999999885</v>
      </c>
      <c r="U88" s="154" t="str">
        <f>IF(Contribute="abcd",IF($A$2&lt;&gt;-1,_xll.RtContribute(SourceAlias,R88,Fields,S88:T88,"SCOPE:SERVER"),_xll.RtContribute(SourceAlias,"DDS_INSERT_S",$A$2:$C$2,R88:T88,"SCOPE:SERVER FTC:ALL")),"stopped")</f>
        <v>stopped</v>
      </c>
      <c r="V88" s="152" t="s">
        <v>598</v>
      </c>
      <c r="W88" s="153">
        <f>Pricing!$G88*100</f>
        <v>1.8689999999999989</v>
      </c>
      <c r="X88" s="153">
        <f>Pricing!$G88*100</f>
        <v>1.8689999999999989</v>
      </c>
      <c r="Y88" s="154" t="str">
        <f>IF(Contribute="abcd",IF($A$2&lt;&gt;-1,_xll.RtContribute(SourceAlias,V88,Fields,W88:X88,"SCOPE:SERVER"),_xll.RtContribute(SourceAlias,"DDS_INSERT_S",$A$2:$C$2,V88:X88,"SCOPE:SERVER FTC:ALL")),"stopped")</f>
        <v>stopped</v>
      </c>
    </row>
    <row r="89" spans="1:25" x14ac:dyDescent="0.2">
      <c r="A89" s="71" t="str">
        <f>Pricing!$A89</f>
        <v>11Y</v>
      </c>
      <c r="B89" s="152" t="s">
        <v>141</v>
      </c>
      <c r="C89" s="153">
        <f>Pricing!$B89*100</f>
        <v>2.0306755515636872</v>
      </c>
      <c r="D89" s="153">
        <f>Pricing!$B89*100</f>
        <v>2.0306755515636872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2.1531471053216582</v>
      </c>
      <c r="H89" s="153">
        <f>Pricing!$C89*100</f>
        <v>2.1531471053216582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2.2497592006211651</v>
      </c>
      <c r="L89" s="153">
        <f>Pricing!$D89*100</f>
        <v>2.2497592006211651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2.3898982752579099</v>
      </c>
      <c r="P89" s="153">
        <f>Pricing!$E89*100</f>
        <v>2.3898982752579099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tr">
        <f t="shared" si="8"/>
        <v>USD_CURVE_STD_11Y</v>
      </c>
      <c r="S89" s="153">
        <f>Pricing!$F89*100</f>
        <v>2.1502283614730899</v>
      </c>
      <c r="T89" s="153">
        <f>Pricing!$F89*100</f>
        <v>2.1502283614730899</v>
      </c>
      <c r="U89" s="154" t="str">
        <f>IF(Contribute="abcd",IF($A$2&lt;&gt;-1,_xll.RtContribute(SourceAlias,R89,Fields,S89:T89,"SCOPE:SERVER"),_xll.RtContribute(SourceAlias,"DDS_INSERT_S",$A$2:$C$2,R89:T89,"SCOPE:SERVER FTC:ALL")),"stopped")</f>
        <v>stopped</v>
      </c>
      <c r="V89" s="152" t="s">
        <v>599</v>
      </c>
      <c r="W89" s="153">
        <f>Pricing!$G89*100</f>
        <v>1.9187209671942262</v>
      </c>
      <c r="X89" s="153">
        <f>Pricing!$G89*100</f>
        <v>1.9187209671942262</v>
      </c>
      <c r="Y89" s="154" t="str">
        <f>IF(Contribute="abcd",IF($A$2&lt;&gt;-1,_xll.RtContribute(SourceAlias,V89,Fields,W89:X89,"SCOPE:SERVER"),_xll.RtContribute(SourceAlias,"DDS_INSERT_S",$A$2:$C$2,V89:X89,"SCOPE:SERVER FTC:ALL")),"stopped")</f>
        <v>stopped</v>
      </c>
    </row>
    <row r="90" spans="1:25" x14ac:dyDescent="0.2">
      <c r="A90" s="71" t="str">
        <f>Pricing!$A90</f>
        <v>12Y</v>
      </c>
      <c r="B90" s="152" t="s">
        <v>142</v>
      </c>
      <c r="C90" s="153">
        <f>Pricing!$B90*100</f>
        <v>2.0798947441367646</v>
      </c>
      <c r="D90" s="153">
        <f>Pricing!$B90*100</f>
        <v>2.0798947441367646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2.1999999999985302</v>
      </c>
      <c r="H90" s="153">
        <f>Pricing!$C90*100</f>
        <v>2.1999999999985302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2.2977388876546785</v>
      </c>
      <c r="L90" s="153">
        <f>Pricing!$D90*100</f>
        <v>2.2977388876546785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2.4367900886484386</v>
      </c>
      <c r="P90" s="153">
        <f>Pricing!$E90*100</f>
        <v>2.4367900886484386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tr">
        <f t="shared" si="8"/>
        <v>USD_CURVE_STD_12Y</v>
      </c>
      <c r="S90" s="153">
        <f>Pricing!$F90*100</f>
        <v>2.199999999999978</v>
      </c>
      <c r="T90" s="153">
        <f>Pricing!$F90*100</f>
        <v>2.199999999999978</v>
      </c>
      <c r="U90" s="154" t="str">
        <f>IF(Contribute="abcd",IF($A$2&lt;&gt;-1,_xll.RtContribute(SourceAlias,R90,Fields,S90:T90,"SCOPE:SERVER"),_xll.RtContribute(SourceAlias,"DDS_INSERT_S",$A$2:$C$2,R90:T90,"SCOPE:SERVER FTC:ALL")),"stopped")</f>
        <v>stopped</v>
      </c>
      <c r="V90" s="152" t="s">
        <v>600</v>
      </c>
      <c r="W90" s="153">
        <f>Pricing!$G90*100</f>
        <v>1.964999999997044</v>
      </c>
      <c r="X90" s="153">
        <f>Pricing!$G90*100</f>
        <v>1.964999999997044</v>
      </c>
      <c r="Y90" s="154" t="str">
        <f>IF(Contribute="abcd",IF($A$2&lt;&gt;-1,_xll.RtContribute(SourceAlias,V90,Fields,W90:X90,"SCOPE:SERVER"),_xll.RtContribute(SourceAlias,"DDS_INSERT_S",$A$2:$C$2,V90:X90,"SCOPE:SERVER FTC:ALL")),"stopped")</f>
        <v>stopped</v>
      </c>
    </row>
    <row r="91" spans="1:25" x14ac:dyDescent="0.2">
      <c r="A91" s="71" t="str">
        <f>Pricing!$A91</f>
        <v>13Y</v>
      </c>
      <c r="B91" s="152" t="s">
        <v>143</v>
      </c>
      <c r="C91" s="153">
        <f>Pricing!$B91*100</f>
        <v>2.1211847973855824</v>
      </c>
      <c r="D91" s="153">
        <f>Pricing!$B91*100</f>
        <v>2.1211847973855824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2.2392758997456412</v>
      </c>
      <c r="H91" s="153">
        <f>Pricing!$C91*100</f>
        <v>2.2392758997456412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2.3380995473056934</v>
      </c>
      <c r="L91" s="153">
        <f>Pricing!$D91*100</f>
        <v>2.3380995473056934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2.4758357324295144</v>
      </c>
      <c r="P91" s="153">
        <f>Pricing!$E91*100</f>
        <v>2.4758357324295144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tr">
        <f t="shared" si="8"/>
        <v>USD_CURVE_STD_13Y</v>
      </c>
      <c r="S91" s="153">
        <f>Pricing!$F91*100</f>
        <v>2.2341523403410184</v>
      </c>
      <c r="T91" s="153">
        <f>Pricing!$F91*100</f>
        <v>2.2341523403410184</v>
      </c>
      <c r="U91" s="154" t="str">
        <f>IF(Contribute="abcd",IF($A$2&lt;&gt;-1,_xll.RtContribute(SourceAlias,R91,Fields,S91:T91,"SCOPE:SERVER"),_xll.RtContribute(SourceAlias,"DDS_INSERT_S",$A$2:$C$2,R91:T91,"SCOPE:SERVER FTC:ALL")),"stopped")</f>
        <v>stopped</v>
      </c>
      <c r="V91" s="152" t="s">
        <v>601</v>
      </c>
      <c r="W91" s="153">
        <f>Pricing!$G91*100</f>
        <v>2.0037065294281935</v>
      </c>
      <c r="X91" s="153">
        <f>Pricing!$G91*100</f>
        <v>2.0037065294281935</v>
      </c>
      <c r="Y91" s="154" t="str">
        <f>IF(Contribute="abcd",IF($A$2&lt;&gt;-1,_xll.RtContribute(SourceAlias,V91,Fields,W91:X91,"SCOPE:SERVER"),_xll.RtContribute(SourceAlias,"DDS_INSERT_S",$A$2:$C$2,V91:X91,"SCOPE:SERVER FTC:ALL")),"stopped")</f>
        <v>stopped</v>
      </c>
    </row>
    <row r="92" spans="1:25" x14ac:dyDescent="0.2">
      <c r="A92" s="71" t="str">
        <f>Pricing!$A92</f>
        <v>14Y</v>
      </c>
      <c r="B92" s="152" t="s">
        <v>144</v>
      </c>
      <c r="C92" s="153">
        <f>Pricing!$B92*100</f>
        <v>2.1561726235513121</v>
      </c>
      <c r="D92" s="153">
        <f>Pricing!$B92*100</f>
        <v>2.1561726235513121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2.2725944973898011</v>
      </c>
      <c r="H92" s="153">
        <f>Pricing!$C92*100</f>
        <v>2.2725944973898011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2.3724787925401771</v>
      </c>
      <c r="L92" s="153">
        <f>Pricing!$D92*100</f>
        <v>2.3724787925401771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2.5086955947114955</v>
      </c>
      <c r="P92" s="153">
        <f>Pricing!$E92*100</f>
        <v>2.5086955947114955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tr">
        <f t="shared" si="8"/>
        <v>USD_CURVE_STD_14Y</v>
      </c>
      <c r="S92" s="153">
        <f>Pricing!$F92*100</f>
        <v>2.2678440656646583</v>
      </c>
      <c r="T92" s="153">
        <f>Pricing!$F92*100</f>
        <v>2.2678440656646583</v>
      </c>
      <c r="U92" s="154" t="str">
        <f>IF(Contribute="abcd",IF($A$2&lt;&gt;-1,_xll.RtContribute(SourceAlias,R92,Fields,S92:T92,"SCOPE:SERVER"),_xll.RtContribute(SourceAlias,"DDS_INSERT_S",$A$2:$C$2,R92:T92,"SCOPE:SERVER FTC:ALL")),"stopped")</f>
        <v>stopped</v>
      </c>
      <c r="V92" s="152" t="s">
        <v>602</v>
      </c>
      <c r="W92" s="153">
        <f>Pricing!$G92*100</f>
        <v>2.0363943922594316</v>
      </c>
      <c r="X92" s="153">
        <f>Pricing!$G92*100</f>
        <v>2.0363943922594316</v>
      </c>
      <c r="Y92" s="154" t="str">
        <f>IF(Contribute="abcd",IF($A$2&lt;&gt;-1,_xll.RtContribute(SourceAlias,V92,Fields,W92:X92,"SCOPE:SERVER"),_xll.RtContribute(SourceAlias,"DDS_INSERT_S",$A$2:$C$2,V92:X92,"SCOPE:SERVER FTC:ALL")),"stopped")</f>
        <v>stopped</v>
      </c>
    </row>
    <row r="93" spans="1:25" x14ac:dyDescent="0.2">
      <c r="A93" s="71" t="str">
        <f>Pricing!$A93</f>
        <v>15Y</v>
      </c>
      <c r="B93" s="152" t="s">
        <v>145</v>
      </c>
      <c r="C93" s="153">
        <f>Pricing!$B93*100</f>
        <v>2.1858932482289735</v>
      </c>
      <c r="D93" s="153">
        <f>Pricing!$B93*100</f>
        <v>2.1858932482289735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2.3009999999850752</v>
      </c>
      <c r="H93" s="153">
        <f>Pricing!$C93*100</f>
        <v>2.3009999999850752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2.401795709083729</v>
      </c>
      <c r="L93" s="153">
        <f>Pricing!$D93*100</f>
        <v>2.401795709083729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2.5368619592893693</v>
      </c>
      <c r="P93" s="153">
        <f>Pricing!$E93*100</f>
        <v>2.5368619592893693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tr">
        <f t="shared" si="8"/>
        <v>USD_CURVE_STD_15Y</v>
      </c>
      <c r="S93" s="153">
        <f>Pricing!$F93*100</f>
        <v>2.3010000000000721</v>
      </c>
      <c r="T93" s="153">
        <f>Pricing!$F93*100</f>
        <v>2.3010000000000721</v>
      </c>
      <c r="U93" s="154" t="str">
        <f>IF(Contribute="abcd",IF($A$2&lt;&gt;-1,_xll.RtContribute(SourceAlias,R93,Fields,S93:T93,"SCOPE:SERVER"),_xll.RtContribute(SourceAlias,"DDS_INSERT_S",$A$2:$C$2,R93:T93,"SCOPE:SERVER FTC:ALL")),"stopped")</f>
        <v>stopped</v>
      </c>
      <c r="V93" s="152" t="s">
        <v>603</v>
      </c>
      <c r="W93" s="153">
        <f>Pricing!$G93*100</f>
        <v>2.0639999999980887</v>
      </c>
      <c r="X93" s="153">
        <f>Pricing!$G93*100</f>
        <v>2.0639999999980887</v>
      </c>
      <c r="Y93" s="154" t="str">
        <f>IF(Contribute="abcd",IF($A$2&lt;&gt;-1,_xll.RtContribute(SourceAlias,V93,Fields,W93:X93,"SCOPE:SERVER"),_xll.RtContribute(SourceAlias,"DDS_INSERT_S",$A$2:$C$2,V93:X93,"SCOPE:SERVER FTC:ALL")),"stopped")</f>
        <v>stopped</v>
      </c>
    </row>
    <row r="94" spans="1:25" x14ac:dyDescent="0.2">
      <c r="A94" s="71" t="str">
        <f>Pricing!$A94</f>
        <v>16Y</v>
      </c>
      <c r="B94" s="152" t="s">
        <v>146</v>
      </c>
      <c r="C94" s="153">
        <f>Pricing!$B94*100</f>
        <v>2.2112293940018595</v>
      </c>
      <c r="D94" s="153">
        <f>Pricing!$B94*100</f>
        <v>2.2112293940018595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2.3253584201599837</v>
      </c>
      <c r="H94" s="153">
        <f>Pricing!$C94*100</f>
        <v>2.3253584201599837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2.4268501176732378</v>
      </c>
      <c r="L94" s="153">
        <f>Pricing!$D94*100</f>
        <v>2.4268501176732378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2.5611819803229512</v>
      </c>
      <c r="P94" s="153">
        <f>Pricing!$E94*100</f>
        <v>2.5611819803229512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tr">
        <f t="shared" si="8"/>
        <v>USD_CURVE_STD_16Y</v>
      </c>
      <c r="S94" s="153">
        <f>Pricing!$F94*100</f>
        <v>2.3201044515579623</v>
      </c>
      <c r="T94" s="153">
        <f>Pricing!$F94*100</f>
        <v>2.3201044515579623</v>
      </c>
      <c r="U94" s="154" t="str">
        <f>IF(Contribute="abcd",IF($A$2&lt;&gt;-1,_xll.RtContribute(SourceAlias,R94,Fields,S94:T94,"SCOPE:SERVER"),_xll.RtContribute(SourceAlias,"DDS_INSERT_S",$A$2:$C$2,R94:T94,"SCOPE:SERVER FTC:ALL")),"stopped")</f>
        <v>stopped</v>
      </c>
      <c r="V94" s="152" t="s">
        <v>604</v>
      </c>
      <c r="W94" s="153">
        <f>Pricing!$G94*100</f>
        <v>2.0874221487850857</v>
      </c>
      <c r="X94" s="153">
        <f>Pricing!$G94*100</f>
        <v>2.0874221487850857</v>
      </c>
      <c r="Y94" s="154" t="str">
        <f>IF(Contribute="abcd",IF($A$2&lt;&gt;-1,_xll.RtContribute(SourceAlias,V94,Fields,W94:X94,"SCOPE:SERVER"),_xll.RtContribute(SourceAlias,"DDS_INSERT_S",$A$2:$C$2,V94:X94,"SCOPE:SERVER FTC:ALL")),"stopped")</f>
        <v>stopped</v>
      </c>
    </row>
    <row r="95" spans="1:25" x14ac:dyDescent="0.2">
      <c r="A95" s="71" t="str">
        <f>Pricing!$A95</f>
        <v>17Y</v>
      </c>
      <c r="B95" s="152" t="s">
        <v>147</v>
      </c>
      <c r="C95" s="153">
        <f>Pricing!$B95*100</f>
        <v>2.2328892200916988</v>
      </c>
      <c r="D95" s="153">
        <f>Pricing!$B95*100</f>
        <v>2.2328892200916988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2.3462987783988045</v>
      </c>
      <c r="H95" s="153">
        <f>Pricing!$C95*100</f>
        <v>2.3462987783988045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2.4483034692267274</v>
      </c>
      <c r="L95" s="153">
        <f>Pricing!$D95*100</f>
        <v>2.4483034692267274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2.5821783921192605</v>
      </c>
      <c r="P95" s="153">
        <f>Pricing!$E95*100</f>
        <v>2.5821783921192605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tr">
        <f t="shared" si="8"/>
        <v>USD_CURVE_STD_17Y</v>
      </c>
      <c r="S95" s="153">
        <f>Pricing!$F95*100</f>
        <v>2.3388265695519572</v>
      </c>
      <c r="T95" s="153">
        <f>Pricing!$F95*100</f>
        <v>2.3388265695519572</v>
      </c>
      <c r="U95" s="154" t="str">
        <f>IF(Contribute="abcd",IF($A$2&lt;&gt;-1,_xll.RtContribute(SourceAlias,R95,Fields,S95:T95,"SCOPE:SERVER"),_xll.RtContribute(SourceAlias,"DDS_INSERT_S",$A$2:$C$2,R95:T95,"SCOPE:SERVER FTC:ALL")),"stopped")</f>
        <v>stopped</v>
      </c>
      <c r="V95" s="152" t="s">
        <v>605</v>
      </c>
      <c r="W95" s="153">
        <f>Pricing!$G95*100</f>
        <v>2.1074015388756555</v>
      </c>
      <c r="X95" s="153">
        <f>Pricing!$G95*100</f>
        <v>2.1074015388756555</v>
      </c>
      <c r="Y95" s="154" t="str">
        <f>IF(Contribute="abcd",IF($A$2&lt;&gt;-1,_xll.RtContribute(SourceAlias,V95,Fields,W95:X95,"SCOPE:SERVER"),_xll.RtContribute(SourceAlias,"DDS_INSERT_S",$A$2:$C$2,V95:X95,"SCOPE:SERVER FTC:ALL")),"stopped")</f>
        <v>stopped</v>
      </c>
    </row>
    <row r="96" spans="1:25" x14ac:dyDescent="0.2">
      <c r="A96" s="71" t="str">
        <f>Pricing!$A96</f>
        <v>18Y</v>
      </c>
      <c r="B96" s="152" t="s">
        <v>148</v>
      </c>
      <c r="C96" s="153">
        <f>Pricing!$B96*100</f>
        <v>2.2515323688640216</v>
      </c>
      <c r="D96" s="153">
        <f>Pricing!$B96*100</f>
        <v>2.2515323688640216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2.364402521198631</v>
      </c>
      <c r="H96" s="153">
        <f>Pricing!$C96*100</f>
        <v>2.364402521198631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2.4667838715642629</v>
      </c>
      <c r="L96" s="153">
        <f>Pricing!$D96*100</f>
        <v>2.4667838715642629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2.6003585246097587</v>
      </c>
      <c r="P96" s="153">
        <f>Pricing!$E96*100</f>
        <v>2.6003585246097587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tr">
        <f t="shared" si="8"/>
        <v>USD_CURVE_STD_18Y</v>
      </c>
      <c r="S96" s="153">
        <f>Pricing!$F96*100</f>
        <v>2.3573019222455915</v>
      </c>
      <c r="T96" s="153">
        <f>Pricing!$F96*100</f>
        <v>2.3573019222455915</v>
      </c>
      <c r="U96" s="154" t="str">
        <f>IF(Contribute="abcd",IF($A$2&lt;&gt;-1,_xll.RtContribute(SourceAlias,R96,Fields,S96:T96,"SCOPE:SERVER"),_xll.RtContribute(SourceAlias,"DDS_INSERT_S",$A$2:$C$2,R96:T96,"SCOPE:SERVER FTC:ALL")),"stopped")</f>
        <v>stopped</v>
      </c>
      <c r="V96" s="152" t="s">
        <v>606</v>
      </c>
      <c r="W96" s="153">
        <f>Pricing!$G96*100</f>
        <v>2.1246189555519206</v>
      </c>
      <c r="X96" s="153">
        <f>Pricing!$G96*100</f>
        <v>2.1246189555519206</v>
      </c>
      <c r="Y96" s="154" t="str">
        <f>IF(Contribute="abcd",IF($A$2&lt;&gt;-1,_xll.RtContribute(SourceAlias,V96,Fields,W96:X96,"SCOPE:SERVER"),_xll.RtContribute(SourceAlias,"DDS_INSERT_S",$A$2:$C$2,V96:X96,"SCOPE:SERVER FTC:ALL")),"stopped")</f>
        <v>stopped</v>
      </c>
    </row>
    <row r="97" spans="1:25" x14ac:dyDescent="0.2">
      <c r="A97" s="71" t="str">
        <f>Pricing!$A97</f>
        <v>19Y</v>
      </c>
      <c r="B97" s="152" t="s">
        <v>149</v>
      </c>
      <c r="C97" s="153">
        <f>Pricing!$B97*100</f>
        <v>2.2673417814221741</v>
      </c>
      <c r="D97" s="153">
        <f>Pricing!$B97*100</f>
        <v>2.2673417814221741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2.3797987408056329</v>
      </c>
      <c r="H97" s="153">
        <f>Pricing!$C97*100</f>
        <v>2.3797987408056329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2.4824484526687542</v>
      </c>
      <c r="L97" s="153">
        <f>Pricing!$D97*100</f>
        <v>2.4824484526687542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2.6157857061198775</v>
      </c>
      <c r="P97" s="153">
        <f>Pricing!$E97*100</f>
        <v>2.6157857061198775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tr">
        <f t="shared" si="8"/>
        <v>USD_CURVE_STD_19Y</v>
      </c>
      <c r="S97" s="153">
        <f>Pricing!$F97*100</f>
        <v>2.3752820862970969</v>
      </c>
      <c r="T97" s="153">
        <f>Pricing!$F97*100</f>
        <v>2.3752820862970969</v>
      </c>
      <c r="U97" s="154" t="str">
        <f>IF(Contribute="abcd",IF($A$2&lt;&gt;-1,_xll.RtContribute(SourceAlias,R97,Fields,S97:T97,"SCOPE:SERVER"),_xll.RtContribute(SourceAlias,"DDS_INSERT_S",$A$2:$C$2,R97:T97,"SCOPE:SERVER FTC:ALL")),"stopped")</f>
        <v>stopped</v>
      </c>
      <c r="V97" s="152" t="s">
        <v>607</v>
      </c>
      <c r="W97" s="153">
        <f>Pricing!$G97*100</f>
        <v>2.1392974876183626</v>
      </c>
      <c r="X97" s="153">
        <f>Pricing!$G97*100</f>
        <v>2.1392974876183626</v>
      </c>
      <c r="Y97" s="154" t="str">
        <f>IF(Contribute="abcd",IF($A$2&lt;&gt;-1,_xll.RtContribute(SourceAlias,V97,Fields,W97:X97,"SCOPE:SERVER"),_xll.RtContribute(SourceAlias,"DDS_INSERT_S",$A$2:$C$2,V97:X97,"SCOPE:SERVER FTC:ALL")),"stopped")</f>
        <v>stopped</v>
      </c>
    </row>
    <row r="98" spans="1:25" x14ac:dyDescent="0.2">
      <c r="A98" s="71" t="str">
        <f>Pricing!$A98</f>
        <v>20Y</v>
      </c>
      <c r="B98" s="152" t="s">
        <v>150</v>
      </c>
      <c r="C98" s="153">
        <f>Pricing!$B98*100</f>
        <v>2.2808810095568774</v>
      </c>
      <c r="D98" s="153">
        <f>Pricing!$B98*100</f>
        <v>2.2808810095568774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2.3930000000085614</v>
      </c>
      <c r="H98" s="153">
        <f>Pricing!$C98*100</f>
        <v>2.3930000000085614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2.4958422911743416</v>
      </c>
      <c r="L98" s="153">
        <f>Pricing!$D98*100</f>
        <v>2.4958422911743416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2.6289323150201582</v>
      </c>
      <c r="P98" s="153">
        <f>Pricing!$E98*100</f>
        <v>2.6289323150201582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tr">
        <f t="shared" si="8"/>
        <v>USD_CURVE_STD_20Y</v>
      </c>
      <c r="S98" s="153">
        <f>Pricing!$F98*100</f>
        <v>2.3930000000000016</v>
      </c>
      <c r="T98" s="153">
        <f>Pricing!$F98*100</f>
        <v>2.3930000000000016</v>
      </c>
      <c r="U98" s="154" t="str">
        <f>IF(Contribute="abcd",IF($A$2&lt;&gt;-1,_xll.RtContribute(SourceAlias,R98,Fields,S98:T98,"SCOPE:SERVER"),_xll.RtContribute(SourceAlias,"DDS_INSERT_S",$A$2:$C$2,R98:T98,"SCOPE:SERVER FTC:ALL")),"stopped")</f>
        <v>stopped</v>
      </c>
      <c r="V98" s="152" t="s">
        <v>608</v>
      </c>
      <c r="W98" s="153">
        <f>Pricing!$G98*100</f>
        <v>2.1520000000051298</v>
      </c>
      <c r="X98" s="153">
        <f>Pricing!$G98*100</f>
        <v>2.1520000000051298</v>
      </c>
      <c r="Y98" s="154" t="str">
        <f>IF(Contribute="abcd",IF($A$2&lt;&gt;-1,_xll.RtContribute(SourceAlias,V98,Fields,W98:X98,"SCOPE:SERVER"),_xll.RtContribute(SourceAlias,"DDS_INSERT_S",$A$2:$C$2,V98:X98,"SCOPE:SERVER FTC:ALL")),"stopped")</f>
        <v>stopped</v>
      </c>
    </row>
    <row r="99" spans="1:25" x14ac:dyDescent="0.2">
      <c r="A99" s="71" t="str">
        <f>Pricing!$A99</f>
        <v>21Y</v>
      </c>
      <c r="B99" s="152" t="s">
        <v>151</v>
      </c>
      <c r="C99" s="153">
        <f>Pricing!$B99*100</f>
        <v>2.2924127926131765</v>
      </c>
      <c r="D99" s="153">
        <f>Pricing!$B99*100</f>
        <v>2.2924127926131765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2.4042392961976433</v>
      </c>
      <c r="H99" s="153">
        <f>Pricing!$C99*100</f>
        <v>2.4042392961976433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2.5072147453586742</v>
      </c>
      <c r="L99" s="153">
        <f>Pricing!$D99*100</f>
        <v>2.5072147453586742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2.6400105526438939</v>
      </c>
      <c r="P99" s="153">
        <f>Pricing!$E99*100</f>
        <v>2.6400105526438939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tr">
        <f t="shared" si="8"/>
        <v>USD_CURVE_STD_21Y</v>
      </c>
      <c r="S99" s="153">
        <f>Pricing!$F99*100</f>
        <v>2.4020174879388407</v>
      </c>
      <c r="T99" s="153">
        <f>Pricing!$F99*100</f>
        <v>2.4020174879388407</v>
      </c>
      <c r="U99" s="154" t="str">
        <f>IF(Contribute="abcd",IF($A$2&lt;&gt;-1,_xll.RtContribute(SourceAlias,R99,Fields,S99:T99,"SCOPE:SERVER"),_xll.RtContribute(SourceAlias,"DDS_INSERT_S",$A$2:$C$2,R99:T99,"SCOPE:SERVER FTC:ALL")),"stopped")</f>
        <v>stopped</v>
      </c>
      <c r="V99" s="152" t="s">
        <v>609</v>
      </c>
      <c r="W99" s="153">
        <f>Pricing!$G99*100</f>
        <v>2.1629786141925136</v>
      </c>
      <c r="X99" s="153">
        <f>Pricing!$G99*100</f>
        <v>2.1629786141925136</v>
      </c>
      <c r="Y99" s="154" t="str">
        <f>IF(Contribute="abcd",IF($A$2&lt;&gt;-1,_xll.RtContribute(SourceAlias,V99,Fields,W99:X99,"SCOPE:SERVER"),_xll.RtContribute(SourceAlias,"DDS_INSERT_S",$A$2:$C$2,V99:X99,"SCOPE:SERVER FTC:ALL")),"stopped")</f>
        <v>stopped</v>
      </c>
    </row>
    <row r="100" spans="1:25" x14ac:dyDescent="0.2">
      <c r="A100" s="71" t="str">
        <f>Pricing!$A100</f>
        <v>22Y</v>
      </c>
      <c r="B100" s="152" t="s">
        <v>152</v>
      </c>
      <c r="C100" s="153">
        <f>Pricing!$B100*100</f>
        <v>2.3023177589415362</v>
      </c>
      <c r="D100" s="153">
        <f>Pricing!$B100*100</f>
        <v>2.3023177589415362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2.4138950671177466</v>
      </c>
      <c r="H100" s="153">
        <f>Pricing!$C100*100</f>
        <v>2.4138950671177466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2.5169431340951669</v>
      </c>
      <c r="L100" s="153">
        <f>Pricing!$D100*100</f>
        <v>2.5169431340951669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2.6494433144327179</v>
      </c>
      <c r="P100" s="153">
        <f>Pricing!$E100*100</f>
        <v>2.6494433144327179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tr">
        <f t="shared" si="8"/>
        <v>USD_CURVE_STD_22Y</v>
      </c>
      <c r="S100" s="153">
        <f>Pricing!$F100*100</f>
        <v>2.4108335377321577</v>
      </c>
      <c r="T100" s="153">
        <f>Pricing!$F100*100</f>
        <v>2.4108335377321577</v>
      </c>
      <c r="U100" s="154" t="str">
        <f>IF(Contribute="abcd",IF($A$2&lt;&gt;-1,_xll.RtContribute(SourceAlias,R100,Fields,S100:T100,"SCOPE:SERVER"),_xll.RtContribute(SourceAlias,"DDS_INSERT_S",$A$2:$C$2,R100:T100,"SCOPE:SERVER FTC:ALL")),"stopped")</f>
        <v>stopped</v>
      </c>
      <c r="V100" s="152" t="s">
        <v>610</v>
      </c>
      <c r="W100" s="153">
        <f>Pricing!$G100*100</f>
        <v>2.1725060191748984</v>
      </c>
      <c r="X100" s="153">
        <f>Pricing!$G100*100</f>
        <v>2.1725060191748984</v>
      </c>
      <c r="Y100" s="154" t="str">
        <f>IF(Contribute="abcd",IF($A$2&lt;&gt;-1,_xll.RtContribute(SourceAlias,V100,Fields,W100:X100,"SCOPE:SERVER"),_xll.RtContribute(SourceAlias,"DDS_INSERT_S",$A$2:$C$2,V100:X100,"SCOPE:SERVER FTC:ALL")),"stopped")</f>
        <v>stopped</v>
      </c>
    </row>
    <row r="101" spans="1:25" x14ac:dyDescent="0.2">
      <c r="A101" s="71" t="str">
        <f>Pricing!$A101</f>
        <v>23Y</v>
      </c>
      <c r="B101" s="152" t="s">
        <v>153</v>
      </c>
      <c r="C101" s="153">
        <f>Pricing!$B101*100</f>
        <v>2.3108976679111026</v>
      </c>
      <c r="D101" s="153">
        <f>Pricing!$B101*100</f>
        <v>2.3108976679111026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2.422273322729954</v>
      </c>
      <c r="H101" s="153">
        <f>Pricing!$C101*100</f>
        <v>2.422273322729954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2.5253281212866172</v>
      </c>
      <c r="L101" s="153">
        <f>Pricing!$D101*100</f>
        <v>2.5253281212866172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2.657586122553504</v>
      </c>
      <c r="P101" s="153">
        <f>Pricing!$E101*100</f>
        <v>2.657586122553504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tr">
        <f t="shared" si="8"/>
        <v>USD_CURVE_STD_23Y</v>
      </c>
      <c r="S101" s="153">
        <f>Pricing!$F101*100</f>
        <v>2.4194645603898239</v>
      </c>
      <c r="T101" s="153">
        <f>Pricing!$F101*100</f>
        <v>2.4194645603898239</v>
      </c>
      <c r="U101" s="154" t="str">
        <f>IF(Contribute="abcd",IF($A$2&lt;&gt;-1,_xll.RtContribute(SourceAlias,R101,Fields,S101:T101,"SCOPE:SERVER"),_xll.RtContribute(SourceAlias,"DDS_INSERT_S",$A$2:$C$2,R101:T101,"SCOPE:SERVER FTC:ALL")),"stopped")</f>
        <v>stopped</v>
      </c>
      <c r="V101" s="152" t="s">
        <v>611</v>
      </c>
      <c r="W101" s="153">
        <f>Pricing!$G101*100</f>
        <v>2.1807986632124621</v>
      </c>
      <c r="X101" s="153">
        <f>Pricing!$G101*100</f>
        <v>2.1807986632124621</v>
      </c>
      <c r="Y101" s="154" t="str">
        <f>IF(Contribute="abcd",IF($A$2&lt;&gt;-1,_xll.RtContribute(SourceAlias,V101,Fields,W101:X101,"SCOPE:SERVER"),_xll.RtContribute(SourceAlias,"DDS_INSERT_S",$A$2:$C$2,V101:X101,"SCOPE:SERVER FTC:ALL")),"stopped")</f>
        <v>stopped</v>
      </c>
    </row>
    <row r="102" spans="1:25" x14ac:dyDescent="0.2">
      <c r="A102" s="71" t="str">
        <f>Pricing!$A102</f>
        <v>24Y</v>
      </c>
      <c r="B102" s="152" t="s">
        <v>154</v>
      </c>
      <c r="C102" s="153">
        <f>Pricing!$B102*100</f>
        <v>2.3183174739718408</v>
      </c>
      <c r="D102" s="153">
        <f>Pricing!$B102*100</f>
        <v>2.3183174739718408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2.4295430751743732</v>
      </c>
      <c r="H102" s="153">
        <f>Pricing!$C102*100</f>
        <v>2.4295430751743732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2.532534569284544</v>
      </c>
      <c r="L102" s="153">
        <f>Pricing!$D102*100</f>
        <v>2.532534569284544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2.6646477066987222</v>
      </c>
      <c r="P102" s="153">
        <f>Pricing!$E102*100</f>
        <v>2.6646477066987222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tr">
        <f t="shared" si="8"/>
        <v>USD_CURVE_STD_24Y</v>
      </c>
      <c r="S102" s="153">
        <f>Pricing!$F102*100</f>
        <v>2.4278224214582256</v>
      </c>
      <c r="T102" s="153">
        <f>Pricing!$F102*100</f>
        <v>2.4278224214582256</v>
      </c>
      <c r="U102" s="154" t="str">
        <f>IF(Contribute="abcd",IF($A$2&lt;&gt;-1,_xll.RtContribute(SourceAlias,R102,Fields,S102:T102,"SCOPE:SERVER"),_xll.RtContribute(SourceAlias,"DDS_INSERT_S",$A$2:$C$2,R102:T102,"SCOPE:SERVER FTC:ALL")),"stopped")</f>
        <v>stopped</v>
      </c>
      <c r="V102" s="152" t="s">
        <v>612</v>
      </c>
      <c r="W102" s="153">
        <f>Pricing!$G102*100</f>
        <v>2.1878666765110761</v>
      </c>
      <c r="X102" s="153">
        <f>Pricing!$G102*100</f>
        <v>2.1878666765110761</v>
      </c>
      <c r="Y102" s="154" t="str">
        <f>IF(Contribute="abcd",IF($A$2&lt;&gt;-1,_xll.RtContribute(SourceAlias,V102,Fields,W102:X102,"SCOPE:SERVER"),_xll.RtContribute(SourceAlias,"DDS_INSERT_S",$A$2:$C$2,V102:X102,"SCOPE:SERVER FTC:ALL")),"stopped")</f>
        <v>stopped</v>
      </c>
    </row>
    <row r="103" spans="1:25" x14ac:dyDescent="0.2">
      <c r="A103" s="71" t="str">
        <f>Pricing!$A103</f>
        <v>25Y</v>
      </c>
      <c r="B103" s="152" t="s">
        <v>155</v>
      </c>
      <c r="C103" s="153">
        <f>Pricing!$B103*100</f>
        <v>2.3248719339394492</v>
      </c>
      <c r="D103" s="153">
        <f>Pricing!$B103*100</f>
        <v>2.3248719339394492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2.4359999999980362</v>
      </c>
      <c r="H103" s="153">
        <f>Pricing!$C103*100</f>
        <v>2.4359999999980362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2.5388565690060196</v>
      </c>
      <c r="L103" s="153">
        <f>Pricing!$D103*100</f>
        <v>2.5388565690060196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2.6709566723364944</v>
      </c>
      <c r="P103" s="153">
        <f>Pricing!$E103*100</f>
        <v>2.6709566723364944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tr">
        <f t="shared" si="8"/>
        <v>USD_CURVE_STD_25Y</v>
      </c>
      <c r="S103" s="153">
        <f>Pricing!$F103*100</f>
        <v>2.4359999999999991</v>
      </c>
      <c r="T103" s="153">
        <f>Pricing!$F103*100</f>
        <v>2.4359999999999991</v>
      </c>
      <c r="U103" s="154" t="str">
        <f>IF(Contribute="abcd",IF($A$2&lt;&gt;-1,_xll.RtContribute(SourceAlias,R103,Fields,S103:T103,"SCOPE:SERVER"),_xll.RtContribute(SourceAlias,"DDS_INSERT_S",$A$2:$C$2,R103:T103,"SCOPE:SERVER FTC:ALL")),"stopped")</f>
        <v>stopped</v>
      </c>
      <c r="V103" s="152" t="s">
        <v>613</v>
      </c>
      <c r="W103" s="153">
        <f>Pricing!$G103*100</f>
        <v>2.1939999999971405</v>
      </c>
      <c r="X103" s="153">
        <f>Pricing!$G103*100</f>
        <v>2.1939999999971405</v>
      </c>
      <c r="Y103" s="154" t="str">
        <f>IF(Contribute="abcd",IF($A$2&lt;&gt;-1,_xll.RtContribute(SourceAlias,V103,Fields,W103:X103,"SCOPE:SERVER"),_xll.RtContribute(SourceAlias,"DDS_INSERT_S",$A$2:$C$2,V103:X103,"SCOPE:SERVER FTC:ALL")),"stopped")</f>
        <v>stopped</v>
      </c>
    </row>
    <row r="104" spans="1:25" x14ac:dyDescent="0.2">
      <c r="A104" s="71" t="str">
        <f>Pricing!$A104</f>
        <v>26Y</v>
      </c>
      <c r="B104" s="152" t="s">
        <v>156</v>
      </c>
      <c r="C104" s="153">
        <f>Pricing!$B104*100</f>
        <v>2.3307710276421023</v>
      </c>
      <c r="D104" s="153">
        <f>Pricing!$B104*100</f>
        <v>2.3307710276421023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2.4418527106851693</v>
      </c>
      <c r="H104" s="153">
        <f>Pricing!$C104*100</f>
        <v>2.4418527106851693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2.5445075485876911</v>
      </c>
      <c r="L104" s="153">
        <f>Pricing!$D104*100</f>
        <v>2.5445075485876911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2.6767404023829751</v>
      </c>
      <c r="P104" s="153">
        <f>Pricing!$E104*100</f>
        <v>2.6767404023829751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tr">
        <f t="shared" si="8"/>
        <v>USD_CURVE_STD_26Y</v>
      </c>
      <c r="S104" s="153">
        <f>Pricing!$F104*100</f>
        <v>2.4412791907566156</v>
      </c>
      <c r="T104" s="153">
        <f>Pricing!$F104*100</f>
        <v>2.4412791907566156</v>
      </c>
      <c r="U104" s="154" t="str">
        <f>IF(Contribute="abcd",IF($A$2&lt;&gt;-1,_xll.RtContribute(SourceAlias,R104,Fields,S104:T104,"SCOPE:SERVER"),_xll.RtContribute(SourceAlias,"DDS_INSERT_S",$A$2:$C$2,R104:T104,"SCOPE:SERVER FTC:ALL")),"stopped")</f>
        <v>stopped</v>
      </c>
      <c r="V104" s="152" t="s">
        <v>614</v>
      </c>
      <c r="W104" s="153">
        <f>Pricing!$G104*100</f>
        <v>2.1993292461106435</v>
      </c>
      <c r="X104" s="153">
        <f>Pricing!$G104*100</f>
        <v>2.1993292461106435</v>
      </c>
      <c r="Y104" s="154" t="str">
        <f>IF(Contribute="abcd",IF($A$2&lt;&gt;-1,_xll.RtContribute(SourceAlias,V104,Fields,W104:X104,"SCOPE:SERVER"),_xll.RtContribute(SourceAlias,"DDS_INSERT_S",$A$2:$C$2,V104:X104,"SCOPE:SERVER FTC:ALL")),"stopped")</f>
        <v>stopped</v>
      </c>
    </row>
    <row r="105" spans="1:25" x14ac:dyDescent="0.2">
      <c r="A105" s="71" t="str">
        <f>Pricing!$A105</f>
        <v>27Y</v>
      </c>
      <c r="B105" s="152" t="s">
        <v>157</v>
      </c>
      <c r="C105" s="153">
        <f>Pricing!$B105*100</f>
        <v>2.3360980874138271</v>
      </c>
      <c r="D105" s="153">
        <f>Pricing!$B105*100</f>
        <v>2.3360980874138271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2.4471708846029432</v>
      </c>
      <c r="H105" s="153">
        <f>Pricing!$C105*100</f>
        <v>2.4471708846029432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2.5495920815494548</v>
      </c>
      <c r="L105" s="153">
        <f>Pricing!$D105*100</f>
        <v>2.5495920815494548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2.6820478075121255</v>
      </c>
      <c r="P105" s="153">
        <f>Pricing!$E105*100</f>
        <v>2.6820478075121255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tr">
        <f t="shared" ref="R105:R138" si="9">"USD_CURVE_STD_"&amp;A105</f>
        <v>USD_CURVE_STD_27Y</v>
      </c>
      <c r="S105" s="153">
        <f>Pricing!$F105*100</f>
        <v>2.4463972043560709</v>
      </c>
      <c r="T105" s="153">
        <f>Pricing!$F105*100</f>
        <v>2.4463972043560709</v>
      </c>
      <c r="U105" s="154" t="str">
        <f>IF(Contribute="abcd",IF($A$2&lt;&gt;-1,_xll.RtContribute(SourceAlias,R105,Fields,S105:T105,"SCOPE:SERVER"),_xll.RtContribute(SourceAlias,"DDS_INSERT_S",$A$2:$C$2,R105:T105,"SCOPE:SERVER FTC:ALL")),"stopped")</f>
        <v>stopped</v>
      </c>
      <c r="V105" s="152" t="s">
        <v>615</v>
      </c>
      <c r="W105" s="153">
        <f>Pricing!$G105*100</f>
        <v>2.2039227181542098</v>
      </c>
      <c r="X105" s="153">
        <f>Pricing!$G105*100</f>
        <v>2.2039227181542098</v>
      </c>
      <c r="Y105" s="154" t="str">
        <f>IF(Contribute="abcd",IF($A$2&lt;&gt;-1,_xll.RtContribute(SourceAlias,V105,Fields,W105:X105,"SCOPE:SERVER"),_xll.RtContribute(SourceAlias,"DDS_INSERT_S",$A$2:$C$2,V105:X105,"SCOPE:SERVER FTC:ALL")),"stopped")</f>
        <v>stopped</v>
      </c>
    </row>
    <row r="106" spans="1:25" x14ac:dyDescent="0.2">
      <c r="A106" s="71" t="str">
        <f>Pricing!$A106</f>
        <v>28Y</v>
      </c>
      <c r="B106" s="152" t="s">
        <v>158</v>
      </c>
      <c r="C106" s="153">
        <f>Pricing!$B106*100</f>
        <v>2.3409896178649223</v>
      </c>
      <c r="D106" s="153">
        <f>Pricing!$B106*100</f>
        <v>2.3409896178649223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2.4520764903090604</v>
      </c>
      <c r="H106" s="153">
        <f>Pricing!$C106*100</f>
        <v>2.4520764903090604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2.5542674191064805</v>
      </c>
      <c r="L106" s="153">
        <f>Pricing!$D106*100</f>
        <v>2.5542674191064805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2.6869769121959388</v>
      </c>
      <c r="P106" s="153">
        <f>Pricing!$E106*100</f>
        <v>2.6869769121959388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tr">
        <f t="shared" si="9"/>
        <v>USD_CURVE_STD_28Y</v>
      </c>
      <c r="S106" s="153">
        <f>Pricing!$F106*100</f>
        <v>2.4513816471590322</v>
      </c>
      <c r="T106" s="153">
        <f>Pricing!$F106*100</f>
        <v>2.4513816471590322</v>
      </c>
      <c r="U106" s="154" t="str">
        <f>IF(Contribute="abcd",IF($A$2&lt;&gt;-1,_xll.RtContribute(SourceAlias,R106,Fields,S106:T106,"SCOPE:SERVER"),_xll.RtContribute(SourceAlias,"DDS_INSERT_S",$A$2:$C$2,R106:T106,"SCOPE:SERVER FTC:ALL")),"stopped")</f>
        <v>stopped</v>
      </c>
      <c r="V106" s="152" t="s">
        <v>616</v>
      </c>
      <c r="W106" s="153">
        <f>Pricing!$G106*100</f>
        <v>2.2079053861334015</v>
      </c>
      <c r="X106" s="153">
        <f>Pricing!$G106*100</f>
        <v>2.2079053861334015</v>
      </c>
      <c r="Y106" s="154" t="str">
        <f>IF(Contribute="abcd",IF($A$2&lt;&gt;-1,_xll.RtContribute(SourceAlias,V106,Fields,W106:X106,"SCOPE:SERVER"),_xll.RtContribute(SourceAlias,"DDS_INSERT_S",$A$2:$C$2,V106:X106,"SCOPE:SERVER FTC:ALL")),"stopped")</f>
        <v>stopped</v>
      </c>
    </row>
    <row r="107" spans="1:25" x14ac:dyDescent="0.2">
      <c r="A107" s="71" t="str">
        <f>Pricing!$A107</f>
        <v>29Y</v>
      </c>
      <c r="B107" s="152" t="s">
        <v>159</v>
      </c>
      <c r="C107" s="153">
        <f>Pricing!$B107*100</f>
        <v>2.3455730581595855</v>
      </c>
      <c r="D107" s="153">
        <f>Pricing!$B107*100</f>
        <v>2.3455730581595855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2.4566851671921479</v>
      </c>
      <c r="H107" s="153">
        <f>Pricing!$C107*100</f>
        <v>2.4566851671921479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2.558678434809925</v>
      </c>
      <c r="L107" s="153">
        <f>Pricing!$D107*100</f>
        <v>2.558678434809925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2.6916242772061212</v>
      </c>
      <c r="P107" s="153">
        <f>Pricing!$E107*100</f>
        <v>2.6916242772061212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tr">
        <f t="shared" si="9"/>
        <v>USD_CURVE_STD_29Y</v>
      </c>
      <c r="S107" s="153">
        <f>Pricing!$F107*100</f>
        <v>2.4562721044383715</v>
      </c>
      <c r="T107" s="153">
        <f>Pricing!$F107*100</f>
        <v>2.4562721044383715</v>
      </c>
      <c r="U107" s="154" t="str">
        <f>IF(Contribute="abcd",IF($A$2&lt;&gt;-1,_xll.RtContribute(SourceAlias,R107,Fields,S107:T107,"SCOPE:SERVER"),_xll.RtContribute(SourceAlias,"DDS_INSERT_S",$A$2:$C$2,R107:T107,"SCOPE:SERVER FTC:ALL")),"stopped")</f>
        <v>stopped</v>
      </c>
      <c r="V107" s="152" t="s">
        <v>617</v>
      </c>
      <c r="W107" s="153">
        <f>Pricing!$G107*100</f>
        <v>2.2114006441010261</v>
      </c>
      <c r="X107" s="153">
        <f>Pricing!$G107*100</f>
        <v>2.2114006441010261</v>
      </c>
      <c r="Y107" s="154" t="str">
        <f>IF(Contribute="abcd",IF($A$2&lt;&gt;-1,_xll.RtContribute(SourceAlias,V107,Fields,W107:X107,"SCOPE:SERVER"),_xll.RtContribute(SourceAlias,"DDS_INSERT_S",$A$2:$C$2,V107:X107,"SCOPE:SERVER FTC:ALL")),"stopped")</f>
        <v>stopped</v>
      </c>
    </row>
    <row r="108" spans="1:25" x14ac:dyDescent="0.2">
      <c r="A108" s="71" t="str">
        <f>Pricing!$A108</f>
        <v>30Y</v>
      </c>
      <c r="B108" s="152" t="s">
        <v>160</v>
      </c>
      <c r="C108" s="153">
        <f>Pricing!$B108*100</f>
        <v>2.349862895462381</v>
      </c>
      <c r="D108" s="153">
        <f>Pricing!$B108*100</f>
        <v>2.349862895462381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2.4610000000038683</v>
      </c>
      <c r="H108" s="153">
        <f>Pricing!$C108*100</f>
        <v>2.4610000000038683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2.5628548020442201</v>
      </c>
      <c r="L108" s="153">
        <f>Pricing!$D108*100</f>
        <v>2.5628548020442201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2.6959719690883399</v>
      </c>
      <c r="P108" s="153">
        <f>Pricing!$E108*100</f>
        <v>2.6959719690883399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tr">
        <f t="shared" si="9"/>
        <v>USD_CURVE_STD_30Y</v>
      </c>
      <c r="S108" s="153">
        <f>Pricing!$F108*100</f>
        <v>2.460999999999999</v>
      </c>
      <c r="T108" s="153">
        <f>Pricing!$F108*100</f>
        <v>2.460999999999999</v>
      </c>
      <c r="U108" s="154" t="str">
        <f>IF(Contribute="abcd",IF($A$2&lt;&gt;-1,_xll.RtContribute(SourceAlias,R108,Fields,S108:T108,"SCOPE:SERVER"),_xll.RtContribute(SourceAlias,"DDS_INSERT_S",$A$2:$C$2,R108:T108,"SCOPE:SERVER FTC:ALL")),"stopped")</f>
        <v>stopped</v>
      </c>
      <c r="V108" s="152" t="s">
        <v>618</v>
      </c>
      <c r="W108" s="153">
        <f>Pricing!$G108*100</f>
        <v>2.214401511733334</v>
      </c>
      <c r="X108" s="153">
        <f>Pricing!$G108*100</f>
        <v>2.214401511733334</v>
      </c>
      <c r="Y108" s="154" t="str">
        <f>IF(Contribute="abcd",IF($A$2&lt;&gt;-1,_xll.RtContribute(SourceAlias,V108,Fields,W108:X108,"SCOPE:SERVER"),_xll.RtContribute(SourceAlias,"DDS_INSERT_S",$A$2:$C$2,V108:X108,"SCOPE:SERVER FTC:ALL")),"stopped")</f>
        <v>stopped</v>
      </c>
    </row>
    <row r="109" spans="1:25" x14ac:dyDescent="0.2">
      <c r="A109" s="71" t="str">
        <f>Pricing!$A109</f>
        <v>31Y</v>
      </c>
      <c r="B109" s="152" t="s">
        <v>161</v>
      </c>
      <c r="C109" s="153">
        <f>Pricing!$B109*100</f>
        <v>2.3539619028087384</v>
      </c>
      <c r="D109" s="153">
        <f>Pricing!$B109*100</f>
        <v>2.3539619028087384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2.4651173580297296</v>
      </c>
      <c r="H109" s="153">
        <f>Pricing!$C109*100</f>
        <v>2.4651173580297296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2.5669051937806704</v>
      </c>
      <c r="L109" s="153">
        <f>Pricing!$D109*100</f>
        <v>2.5669051937806704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2.7001076129794499</v>
      </c>
      <c r="P109" s="153">
        <f>Pricing!$E109*100</f>
        <v>2.7001076129794499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tr">
        <f t="shared" si="9"/>
        <v>USD_CURVE_STD_31Y</v>
      </c>
      <c r="S109" s="153">
        <f>Pricing!$F109*100</f>
        <v>2.4635423594476555</v>
      </c>
      <c r="T109" s="153">
        <f>Pricing!$F109*100</f>
        <v>2.4635423594476555</v>
      </c>
      <c r="U109" s="154" t="str">
        <f>IF(Contribute="abcd",IF($A$2&lt;&gt;-1,_xll.RtContribute(SourceAlias,R109,Fields,S109:T109,"SCOPE:SERVER"),_xll.RtContribute(SourceAlias,"DDS_INSERT_S",$A$2:$C$2,R109:T109,"SCOPE:SERVER FTC:ALL")),"stopped")</f>
        <v>stopped</v>
      </c>
      <c r="V109" s="152" t="s">
        <v>622</v>
      </c>
      <c r="W109" s="153">
        <f>Pricing!$G109*100</f>
        <v>2.2170509357332731</v>
      </c>
      <c r="X109" s="153">
        <f>Pricing!$G109*100</f>
        <v>2.2170509357332731</v>
      </c>
      <c r="Y109" s="154" t="str">
        <f>IF(Contribute="abcd",IF($A$2&lt;&gt;-1,_xll.RtContribute(SourceAlias,V109,Fields,W109:X109,"SCOPE:SERVER"),_xll.RtContribute(SourceAlias,"DDS_INSERT_S",$A$2:$C$2,V109:X109,"SCOPE:SERVER FTC:ALL")),"stopped")</f>
        <v>stopped</v>
      </c>
    </row>
    <row r="110" spans="1:25" x14ac:dyDescent="0.2">
      <c r="A110" s="71" t="str">
        <f>Pricing!$A110</f>
        <v>32Y</v>
      </c>
      <c r="B110" s="152" t="s">
        <v>162</v>
      </c>
      <c r="C110" s="153">
        <f>Pricing!$B110*100</f>
        <v>2.3577954588843566</v>
      </c>
      <c r="D110" s="153">
        <f>Pricing!$B110*100</f>
        <v>2.3577954588843566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2.468962280727478</v>
      </c>
      <c r="H110" s="153">
        <f>Pricing!$C110*100</f>
        <v>2.468962280727478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2.5707374367976152</v>
      </c>
      <c r="L110" s="153">
        <f>Pricing!$D110*100</f>
        <v>2.5707374367976152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2.7039577244502446</v>
      </c>
      <c r="P110" s="153">
        <f>Pricing!$E110*100</f>
        <v>2.7039577244502446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tr">
        <f t="shared" si="9"/>
        <v>USD_CURVE_STD_32Y</v>
      </c>
      <c r="S110" s="153">
        <f>Pricing!$F110*100</f>
        <v>2.4659927280654701</v>
      </c>
      <c r="T110" s="153">
        <f>Pricing!$F110*100</f>
        <v>2.4659927280654701</v>
      </c>
      <c r="U110" s="154" t="str">
        <f>IF(Contribute="abcd",IF($A$2&lt;&gt;-1,_xll.RtContribute(SourceAlias,R110,Fields,S110:T110,"SCOPE:SERVER"),_xll.RtContribute(SourceAlias,"DDS_INSERT_S",$A$2:$C$2,R110:T110,"SCOPE:SERVER FTC:ALL")),"stopped")</f>
        <v>stopped</v>
      </c>
      <c r="V110" s="152" t="s">
        <v>623</v>
      </c>
      <c r="W110" s="153">
        <f>Pricing!$G110*100</f>
        <v>2.2193865753684827</v>
      </c>
      <c r="X110" s="153">
        <f>Pricing!$G110*100</f>
        <v>2.2193865753684827</v>
      </c>
      <c r="Y110" s="154" t="str">
        <f>IF(Contribute="abcd",IF($A$2&lt;&gt;-1,_xll.RtContribute(SourceAlias,V110,Fields,W110:X110,"SCOPE:SERVER"),_xll.RtContribute(SourceAlias,"DDS_INSERT_S",$A$2:$C$2,V110:X110,"SCOPE:SERVER FTC:ALL")),"stopped")</f>
        <v>stopped</v>
      </c>
    </row>
    <row r="111" spans="1:25" x14ac:dyDescent="0.2">
      <c r="A111" s="71" t="str">
        <f>Pricing!$A111</f>
        <v>33Y</v>
      </c>
      <c r="B111" s="152" t="s">
        <v>163</v>
      </c>
      <c r="C111" s="153">
        <f>Pricing!$B111*100</f>
        <v>2.3612880788214561</v>
      </c>
      <c r="D111" s="153">
        <f>Pricing!$B111*100</f>
        <v>2.3612880788214561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2.4724606066945074</v>
      </c>
      <c r="H111" s="153">
        <f>Pricing!$C111*100</f>
        <v>2.4724606066945074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2.5742553729664293</v>
      </c>
      <c r="L111" s="153">
        <f>Pricing!$D111*100</f>
        <v>2.5742553729664293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2.7074530760053421</v>
      </c>
      <c r="P111" s="153">
        <f>Pricing!$E111*100</f>
        <v>2.7074530760053421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tr">
        <f t="shared" si="9"/>
        <v>USD_CURVE_STD_33Y</v>
      </c>
      <c r="S111" s="153">
        <f>Pricing!$F111*100</f>
        <v>2.468358041678048</v>
      </c>
      <c r="T111" s="153">
        <f>Pricing!$F111*100</f>
        <v>2.468358041678048</v>
      </c>
      <c r="U111" s="154" t="str">
        <f>IF(Contribute="abcd",IF($A$2&lt;&gt;-1,_xll.RtContribute(SourceAlias,R111,Fields,S111:T111,"SCOPE:SERVER"),_xll.RtContribute(SourceAlias,"DDS_INSERT_S",$A$2:$C$2,R111:T111,"SCOPE:SERVER FTC:ALL")),"stopped")</f>
        <v>stopped</v>
      </c>
      <c r="V111" s="152" t="s">
        <v>624</v>
      </c>
      <c r="W111" s="153">
        <f>Pricing!$G111*100</f>
        <v>2.2214593870033057</v>
      </c>
      <c r="X111" s="153">
        <f>Pricing!$G111*100</f>
        <v>2.2214593870033057</v>
      </c>
      <c r="Y111" s="154" t="str">
        <f>IF(Contribute="abcd",IF($A$2&lt;&gt;-1,_xll.RtContribute(SourceAlias,V111,Fields,W111:X111,"SCOPE:SERVER"),_xll.RtContribute(SourceAlias,"DDS_INSERT_S",$A$2:$C$2,V111:X111,"SCOPE:SERVER FTC:ALL")),"stopped")</f>
        <v>stopped</v>
      </c>
    </row>
    <row r="112" spans="1:25" x14ac:dyDescent="0.2">
      <c r="A112" s="71" t="str">
        <f>Pricing!$A112</f>
        <v>34Y</v>
      </c>
      <c r="B112" s="152" t="s">
        <v>164</v>
      </c>
      <c r="C112" s="153">
        <f>Pricing!$B112*100</f>
        <v>2.3644037578556336</v>
      </c>
      <c r="D112" s="153">
        <f>Pricing!$B112*100</f>
        <v>2.3644037578556336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2.4755778363610488</v>
      </c>
      <c r="H112" s="153">
        <f>Pricing!$C112*100</f>
        <v>2.4755778363610488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2.5774063048516722</v>
      </c>
      <c r="L112" s="153">
        <f>Pricing!$D112*100</f>
        <v>2.5774063048516722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2.7105648908834232</v>
      </c>
      <c r="P112" s="153">
        <f>Pricing!$E112*100</f>
        <v>2.7105648908834232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tr">
        <f t="shared" si="9"/>
        <v>USD_CURVE_STD_34Y</v>
      </c>
      <c r="S112" s="153">
        <f>Pricing!$F112*100</f>
        <v>2.4706678012110319</v>
      </c>
      <c r="T112" s="153">
        <f>Pricing!$F112*100</f>
        <v>2.4706678012110319</v>
      </c>
      <c r="U112" s="154" t="str">
        <f>IF(Contribute="abcd",IF($A$2&lt;&gt;-1,_xll.RtContribute(SourceAlias,R112,Fields,S112:T112,"SCOPE:SERVER"),_xll.RtContribute(SourceAlias,"DDS_INSERT_S",$A$2:$C$2,R112:T112,"SCOPE:SERVER FTC:ALL")),"stopped")</f>
        <v>stopped</v>
      </c>
      <c r="V112" s="152" t="s">
        <v>625</v>
      </c>
      <c r="W112" s="153">
        <f>Pricing!$G112*100</f>
        <v>2.2233385319994192</v>
      </c>
      <c r="X112" s="153">
        <f>Pricing!$G112*100</f>
        <v>2.2233385319994192</v>
      </c>
      <c r="Y112" s="154" t="str">
        <f>IF(Contribute="abcd",IF($A$2&lt;&gt;-1,_xll.RtContribute(SourceAlias,V112,Fields,W112:X112,"SCOPE:SERVER"),_xll.RtContribute(SourceAlias,"DDS_INSERT_S",$A$2:$C$2,V112:X112,"SCOPE:SERVER FTC:ALL")),"stopped")</f>
        <v>stopped</v>
      </c>
    </row>
    <row r="113" spans="1:25" x14ac:dyDescent="0.2">
      <c r="A113" s="71" t="str">
        <f>Pricing!$A113</f>
        <v>35Y</v>
      </c>
      <c r="B113" s="152" t="s">
        <v>165</v>
      </c>
      <c r="C113" s="153">
        <f>Pricing!$B113*100</f>
        <v>2.3670205028356888</v>
      </c>
      <c r="D113" s="153">
        <f>Pricing!$B113*100</f>
        <v>2.3670205028356888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2.4781922097217288</v>
      </c>
      <c r="H113" s="153">
        <f>Pricing!$C113*100</f>
        <v>2.4781922097217288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2.5800502796854299</v>
      </c>
      <c r="L113" s="153">
        <f>Pricing!$D113*100</f>
        <v>2.5800502796854299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2.7131717176581382</v>
      </c>
      <c r="P113" s="153">
        <f>Pricing!$E113*100</f>
        <v>2.7131717176581382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tr">
        <f t="shared" si="9"/>
        <v>USD_CURVE_STD_35Y</v>
      </c>
      <c r="S113" s="153">
        <f>Pricing!$F113*100</f>
        <v>2.4728725646351486</v>
      </c>
      <c r="T113" s="153">
        <f>Pricing!$F113*100</f>
        <v>2.4728725646351486</v>
      </c>
      <c r="U113" s="154" t="str">
        <f>IF(Contribute="abcd",IF($A$2&lt;&gt;-1,_xll.RtContribute(SourceAlias,R113,Fields,S113:T113,"SCOPE:SERVER"),_xll.RtContribute(SourceAlias,"DDS_INSERT_S",$A$2:$C$2,R113:T113,"SCOPE:SERVER FTC:ALL")),"stopped")</f>
        <v>stopped</v>
      </c>
      <c r="V113" s="152" t="s">
        <v>626</v>
      </c>
      <c r="W113" s="153">
        <f>Pricing!$G113*100</f>
        <v>2.2250000000042265</v>
      </c>
      <c r="X113" s="153">
        <f>Pricing!$G113*100</f>
        <v>2.2250000000042265</v>
      </c>
      <c r="Y113" s="154" t="str">
        <f>IF(Contribute="abcd",IF($A$2&lt;&gt;-1,_xll.RtContribute(SourceAlias,V113,Fields,W113:X113,"SCOPE:SERVER"),_xll.RtContribute(SourceAlias,"DDS_INSERT_S",$A$2:$C$2,V113:X113,"SCOPE:SERVER FTC:ALL")),"stopped")</f>
        <v>stopped</v>
      </c>
    </row>
    <row r="114" spans="1:25" x14ac:dyDescent="0.2">
      <c r="A114" s="71" t="str">
        <f>Pricing!$A114</f>
        <v>36Y</v>
      </c>
      <c r="B114" s="152" t="s">
        <v>166</v>
      </c>
      <c r="C114" s="153">
        <f>Pricing!$B114*100</f>
        <v>2.3691346943254539</v>
      </c>
      <c r="D114" s="153">
        <f>Pricing!$B114*100</f>
        <v>2.3691346943254539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2.4803015362428171</v>
      </c>
      <c r="H114" s="153">
        <f>Pricing!$C114*100</f>
        <v>2.4803015362428171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2.582175114342756</v>
      </c>
      <c r="L114" s="153">
        <f>Pricing!$D114*100</f>
        <v>2.582175114342756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2.7152761811354775</v>
      </c>
      <c r="P114" s="153">
        <f>Pricing!$E114*100</f>
        <v>2.7152761811354775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tr">
        <f t="shared" si="9"/>
        <v>USD_CURVE_STD_36Y</v>
      </c>
      <c r="S114" s="153">
        <f>Pricing!$F114*100</f>
        <v>2.4750092230177598</v>
      </c>
      <c r="T114" s="153">
        <f>Pricing!$F114*100</f>
        <v>2.4750092230177598</v>
      </c>
      <c r="U114" s="154" t="str">
        <f>IF(Contribute="abcd",IF($A$2&lt;&gt;-1,_xll.RtContribute(SourceAlias,R114,Fields,S114:T114,"SCOPE:SERVER"),_xll.RtContribute(SourceAlias,"DDS_INSERT_S",$A$2:$C$2,R114:T114,"SCOPE:SERVER FTC:ALL")),"stopped")</f>
        <v>stopped</v>
      </c>
      <c r="V114" s="152" t="s">
        <v>627</v>
      </c>
      <c r="W114" s="153">
        <f>Pricing!$G114*100</f>
        <v>2.2264889777234722</v>
      </c>
      <c r="X114" s="153">
        <f>Pricing!$G114*100</f>
        <v>2.2264889777234722</v>
      </c>
      <c r="Y114" s="154" t="str">
        <f>IF(Contribute="abcd",IF($A$2&lt;&gt;-1,_xll.RtContribute(SourceAlias,V114,Fields,W114:X114,"SCOPE:SERVER"),_xll.RtContribute(SourceAlias,"DDS_INSERT_S",$A$2:$C$2,V114:X114,"SCOPE:SERVER FTC:ALL")),"stopped")</f>
        <v>stopped</v>
      </c>
    </row>
    <row r="115" spans="1:25" x14ac:dyDescent="0.2">
      <c r="A115" s="71" t="str">
        <f>Pricing!$A115</f>
        <v>37Y</v>
      </c>
      <c r="B115" s="152" t="s">
        <v>167</v>
      </c>
      <c r="C115" s="153">
        <f>Pricing!$B115*100</f>
        <v>2.3707113911643911</v>
      </c>
      <c r="D115" s="153">
        <f>Pricing!$B115*100</f>
        <v>2.3707113911643911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2.4818719833751666</v>
      </c>
      <c r="H115" s="153">
        <f>Pricing!$C115*100</f>
        <v>2.4818719833751666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2.5837491497319376</v>
      </c>
      <c r="L115" s="153">
        <f>Pricing!$D115*100</f>
        <v>2.5837491497319376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2.71684503438824</v>
      </c>
      <c r="P115" s="153">
        <f>Pricing!$E115*100</f>
        <v>2.71684503438824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tr">
        <f t="shared" si="9"/>
        <v>USD_CURVE_STD_37Y</v>
      </c>
      <c r="S115" s="153">
        <f>Pricing!$F115*100</f>
        <v>2.4770891238964778</v>
      </c>
      <c r="T115" s="153">
        <f>Pricing!$F115*100</f>
        <v>2.4770891238964778</v>
      </c>
      <c r="U115" s="154" t="str">
        <f>IF(Contribute="abcd",IF($A$2&lt;&gt;-1,_xll.RtContribute(SourceAlias,R115,Fields,S115:T115,"SCOPE:SERVER"),_xll.RtContribute(SourceAlias,"DDS_INSERT_S",$A$2:$C$2,R115:T115,"SCOPE:SERVER FTC:ALL")),"stopped")</f>
        <v>stopped</v>
      </c>
      <c r="V115" s="152" t="s">
        <v>628</v>
      </c>
      <c r="W115" s="153">
        <f>Pricing!$G115*100</f>
        <v>2.2276730420164434</v>
      </c>
      <c r="X115" s="153">
        <f>Pricing!$G115*100</f>
        <v>2.2276730420164434</v>
      </c>
      <c r="Y115" s="154" t="str">
        <f>IF(Contribute="abcd",IF($A$2&lt;&gt;-1,_xll.RtContribute(SourceAlias,V115,Fields,W115:X115,"SCOPE:SERVER"),_xll.RtContribute(SourceAlias,"DDS_INSERT_S",$A$2:$C$2,V115:X115,"SCOPE:SERVER FTC:ALL")),"stopped")</f>
        <v>stopped</v>
      </c>
    </row>
    <row r="116" spans="1:25" x14ac:dyDescent="0.2">
      <c r="A116" s="71" t="str">
        <f>Pricing!$A116</f>
        <v>38Y</v>
      </c>
      <c r="B116" s="152" t="s">
        <v>168</v>
      </c>
      <c r="C116" s="153">
        <f>Pricing!$B116*100</f>
        <v>2.3717121707541797</v>
      </c>
      <c r="D116" s="153">
        <f>Pricing!$B116*100</f>
        <v>2.3717121707541797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2.482866081543563</v>
      </c>
      <c r="H116" s="153">
        <f>Pricing!$C116*100</f>
        <v>2.482866081543563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2.5847393979813433</v>
      </c>
      <c r="L116" s="153">
        <f>Pricing!$D116*100</f>
        <v>2.5847393979813433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2.7178401544577779</v>
      </c>
      <c r="P116" s="153">
        <f>Pricing!$E116*100</f>
        <v>2.7178401544577779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tr">
        <f t="shared" si="9"/>
        <v>USD_CURVE_STD_38Y</v>
      </c>
      <c r="S116" s="153">
        <f>Pricing!$F116*100</f>
        <v>2.4791155324911522</v>
      </c>
      <c r="T116" s="153">
        <f>Pricing!$F116*100</f>
        <v>2.4791155324911522</v>
      </c>
      <c r="U116" s="154" t="str">
        <f>IF(Contribute="abcd",IF($A$2&lt;&gt;-1,_xll.RtContribute(SourceAlias,R116,Fields,S116:T116,"SCOPE:SERVER"),_xll.RtContribute(SourceAlias,"DDS_INSERT_S",$A$2:$C$2,R116:T116,"SCOPE:SERVER FTC:ALL")),"stopped")</f>
        <v>stopped</v>
      </c>
      <c r="V116" s="152" t="s">
        <v>629</v>
      </c>
      <c r="W116" s="153">
        <f>Pricing!$G116*100</f>
        <v>2.2284039419311794</v>
      </c>
      <c r="X116" s="153">
        <f>Pricing!$G116*100</f>
        <v>2.2284039419311794</v>
      </c>
      <c r="Y116" s="154" t="str">
        <f>IF(Contribute="abcd",IF($A$2&lt;&gt;-1,_xll.RtContribute(SourceAlias,V116,Fields,W116:X116,"SCOPE:SERVER"),_xll.RtContribute(SourceAlias,"DDS_INSERT_S",$A$2:$C$2,V116:X116,"SCOPE:SERVER FTC:ALL")),"stopped")</f>
        <v>stopped</v>
      </c>
    </row>
    <row r="117" spans="1:25" x14ac:dyDescent="0.2">
      <c r="A117" s="71" t="str">
        <f>Pricing!$A117</f>
        <v>39Y</v>
      </c>
      <c r="B117" s="152" t="s">
        <v>169</v>
      </c>
      <c r="C117" s="153">
        <f>Pricing!$B117*100</f>
        <v>2.3721008873551668</v>
      </c>
      <c r="D117" s="153">
        <f>Pricing!$B117*100</f>
        <v>2.3721008873551668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2.4832483823993945</v>
      </c>
      <c r="H117" s="153">
        <f>Pricing!$C117*100</f>
        <v>2.4832483823993945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2.58511420050678</v>
      </c>
      <c r="L117" s="153">
        <f>Pricing!$D117*100</f>
        <v>2.58511420050678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2.7182247249655616</v>
      </c>
      <c r="P117" s="153">
        <f>Pricing!$E117*100</f>
        <v>2.7182247249655616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tr">
        <f t="shared" si="9"/>
        <v>USD_CURVE_STD_39Y</v>
      </c>
      <c r="S117" s="153">
        <f>Pricing!$F117*100</f>
        <v>2.4810781367553174</v>
      </c>
      <c r="T117" s="153">
        <f>Pricing!$F117*100</f>
        <v>2.4810781367553174</v>
      </c>
      <c r="U117" s="154" t="str">
        <f>IF(Contribute="abcd",IF($A$2&lt;&gt;-1,_xll.RtContribute(SourceAlias,R117,Fields,S117:T117,"SCOPE:SERVER"),_xll.RtContribute(SourceAlias,"DDS_INSERT_S",$A$2:$C$2,R117:T117,"SCOPE:SERVER FTC:ALL")),"stopped")</f>
        <v>stopped</v>
      </c>
      <c r="V117" s="152" t="s">
        <v>630</v>
      </c>
      <c r="W117" s="153">
        <f>Pricing!$G117*100</f>
        <v>2.2285495177121892</v>
      </c>
      <c r="X117" s="153">
        <f>Pricing!$G117*100</f>
        <v>2.2285495177121892</v>
      </c>
      <c r="Y117" s="154" t="str">
        <f>IF(Contribute="abcd",IF($A$2&lt;&gt;-1,_xll.RtContribute(SourceAlias,V117,Fields,W117:X117,"SCOPE:SERVER"),_xll.RtContribute(SourceAlias,"DDS_INSERT_S",$A$2:$C$2,V117:X117,"SCOPE:SERVER FTC:ALL")),"stopped")</f>
        <v>stopped</v>
      </c>
    </row>
    <row r="118" spans="1:25" x14ac:dyDescent="0.2">
      <c r="A118" s="71" t="str">
        <f>Pricing!$A118</f>
        <v>40Y</v>
      </c>
      <c r="B118" s="152" t="s">
        <v>170</v>
      </c>
      <c r="C118" s="153">
        <f>Pricing!$B118*100</f>
        <v>2.3718577229913378</v>
      </c>
      <c r="D118" s="153">
        <f>Pricing!$B118*100</f>
        <v>2.3718577229913378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2.4830000000010553</v>
      </c>
      <c r="H118" s="153">
        <f>Pricing!$C118*100</f>
        <v>2.4830000000010553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2.5848584897475586</v>
      </c>
      <c r="L118" s="153">
        <f>Pricing!$D118*100</f>
        <v>2.5848584897475586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2.7179804763409741</v>
      </c>
      <c r="P118" s="153">
        <f>Pricing!$E118*100</f>
        <v>2.7179804763409741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tr">
        <f t="shared" si="9"/>
        <v>USD_CURVE_STD_40Y</v>
      </c>
      <c r="S118" s="153">
        <f>Pricing!$F118*100</f>
        <v>2.4829999999942314</v>
      </c>
      <c r="T118" s="153">
        <f>Pricing!$F118*100</f>
        <v>2.4829999999942314</v>
      </c>
      <c r="U118" s="154" t="str">
        <f>IF(Contribute="abcd",IF($A$2&lt;&gt;-1,_xll.RtContribute(SourceAlias,R118,Fields,S118:T118,"SCOPE:SERVER"),_xll.RtContribute(SourceAlias,"DDS_INSERT_S",$A$2:$C$2,R118:T118,"SCOPE:SERVER FTC:ALL")),"stopped")</f>
        <v>stopped</v>
      </c>
      <c r="V118" s="152" t="s">
        <v>619</v>
      </c>
      <c r="W118" s="153">
        <f>Pricing!$G118*100</f>
        <v>2.2280000000033571</v>
      </c>
      <c r="X118" s="153">
        <f>Pricing!$G118*100</f>
        <v>2.2280000000033571</v>
      </c>
      <c r="Y118" s="154" t="str">
        <f>IF(Contribute="abcd",IF($A$2&lt;&gt;-1,_xll.RtContribute(SourceAlias,V118,Fields,W118:X118,"SCOPE:SERVER"),_xll.RtContribute(SourceAlias,"DDS_INSERT_S",$A$2:$C$2,V118:X118,"SCOPE:SERVER FTC:ALL")),"stopped")</f>
        <v>stopped</v>
      </c>
    </row>
    <row r="119" spans="1:25" x14ac:dyDescent="0.2">
      <c r="A119" s="71" t="str">
        <f>Pricing!$A119</f>
        <v>41Y</v>
      </c>
      <c r="B119" s="152" t="s">
        <v>171</v>
      </c>
      <c r="C119" s="153">
        <f>Pricing!$B119*100</f>
        <v>2.3709867289415256</v>
      </c>
      <c r="D119" s="153">
        <f>Pricing!$B119*100</f>
        <v>2.3709867289415256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2.4821251275636893</v>
      </c>
      <c r="H119" s="153">
        <f>Pricing!$C119*100</f>
        <v>2.4821251275636893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2.583978438477923</v>
      </c>
      <c r="L119" s="153">
        <f>Pricing!$D119*100</f>
        <v>2.583978438477923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2.7171089938349824</v>
      </c>
      <c r="P119" s="153">
        <f>Pricing!$E119*100</f>
        <v>2.7171089938349824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tr">
        <f t="shared" si="9"/>
        <v>USD_CURVE_STD_41Y</v>
      </c>
      <c r="S119" s="153">
        <f>Pricing!$F119*100</f>
        <v>2.4809161491071618</v>
      </c>
      <c r="T119" s="153">
        <f>Pricing!$F119*100</f>
        <v>2.4809161491071618</v>
      </c>
      <c r="U119" s="154" t="str">
        <f>IF(Contribute="abcd",IF($A$2&lt;&gt;-1,_xll.RtContribute(SourceAlias,R119,Fields,S119:T119,"SCOPE:SERVER"),_xll.RtContribute(SourceAlias,"DDS_INSERT_S",$A$2:$C$2,R119:T119,"SCOPE:SERVER FTC:ALL")),"stopped")</f>
        <v>stopped</v>
      </c>
      <c r="V119" s="152" t="s">
        <v>631</v>
      </c>
      <c r="W119" s="153">
        <f>Pricing!$G119*100</f>
        <v>2.2267239838084896</v>
      </c>
      <c r="X119" s="153">
        <f>Pricing!$G119*100</f>
        <v>2.2267239838084896</v>
      </c>
      <c r="Y119" s="154" t="str">
        <f>IF(Contribute="abcd",IF($A$2&lt;&gt;-1,_xll.RtContribute(SourceAlias,V119,Fields,W119:X119,"SCOPE:SERVER"),_xll.RtContribute(SourceAlias,"DDS_INSERT_S",$A$2:$C$2,V119:X119,"SCOPE:SERVER FTC:ALL")),"stopped")</f>
        <v>stopped</v>
      </c>
    </row>
    <row r="120" spans="1:25" x14ac:dyDescent="0.2">
      <c r="A120" s="71" t="str">
        <f>Pricing!$A120</f>
        <v>42Y</v>
      </c>
      <c r="B120" s="152" t="s">
        <v>172</v>
      </c>
      <c r="C120" s="153">
        <f>Pricing!$B120*100</f>
        <v>2.3695825499277441</v>
      </c>
      <c r="D120" s="153">
        <f>Pricing!$B120*100</f>
        <v>2.3695825499277441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2.4807184205838477</v>
      </c>
      <c r="H120" s="153">
        <f>Pricing!$C120*100</f>
        <v>2.4807184205838477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2.5825689017608293</v>
      </c>
      <c r="L120" s="153">
        <f>Pricing!$D120*100</f>
        <v>2.5825689017608293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2.7157054948716031</v>
      </c>
      <c r="P120" s="153">
        <f>Pricing!$E120*100</f>
        <v>2.7157054948716031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tr">
        <f t="shared" si="9"/>
        <v>USD_CURVE_STD_42Y</v>
      </c>
      <c r="S120" s="153">
        <f>Pricing!$F120*100</f>
        <v>2.4787931010678625</v>
      </c>
      <c r="T120" s="153">
        <f>Pricing!$F120*100</f>
        <v>2.4787931010678625</v>
      </c>
      <c r="U120" s="154" t="str">
        <f>IF(Contribute="abcd",IF($A$2&lt;&gt;-1,_xll.RtContribute(SourceAlias,R120,Fields,S120:T120,"SCOPE:SERVER"),_xll.RtContribute(SourceAlias,"DDS_INSERT_S",$A$2:$C$2,R120:T120,"SCOPE:SERVER FTC:ALL")),"stopped")</f>
        <v>stopped</v>
      </c>
      <c r="V120" s="152" t="s">
        <v>632</v>
      </c>
      <c r="W120" s="153">
        <f>Pricing!$G120*100</f>
        <v>2.2248877091461288</v>
      </c>
      <c r="X120" s="153">
        <f>Pricing!$G120*100</f>
        <v>2.2248877091461288</v>
      </c>
      <c r="Y120" s="154" t="str">
        <f>IF(Contribute="abcd",IF($A$2&lt;&gt;-1,_xll.RtContribute(SourceAlias,V120,Fields,W120:X120,"SCOPE:SERVER"),_xll.RtContribute(SourceAlias,"DDS_INSERT_S",$A$2:$C$2,V120:X120,"SCOPE:SERVER FTC:ALL")),"stopped")</f>
        <v>stopped</v>
      </c>
    </row>
    <row r="121" spans="1:25" x14ac:dyDescent="0.2">
      <c r="A121" s="71" t="str">
        <f>Pricing!$A121</f>
        <v>43Y</v>
      </c>
      <c r="B121" s="152" t="s">
        <v>173</v>
      </c>
      <c r="C121" s="153">
        <f>Pricing!$B121*100</f>
        <v>2.3677522788174086</v>
      </c>
      <c r="D121" s="153">
        <f>Pricing!$B121*100</f>
        <v>2.3677522788174086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2.478886556122482</v>
      </c>
      <c r="H121" s="153">
        <f>Pricing!$C121*100</f>
        <v>2.478886556122482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2.5807357788215599</v>
      </c>
      <c r="L121" s="153">
        <f>Pricing!$D121*100</f>
        <v>2.5807357788215599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2.7138756420889862</v>
      </c>
      <c r="P121" s="153">
        <f>Pricing!$E121*100</f>
        <v>2.7138756420889862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tr">
        <f t="shared" si="9"/>
        <v>USD_CURVE_STD_43Y</v>
      </c>
      <c r="S121" s="153">
        <f>Pricing!$F121*100</f>
        <v>2.4766398129599949</v>
      </c>
      <c r="T121" s="153">
        <f>Pricing!$F121*100</f>
        <v>2.4766398129599949</v>
      </c>
      <c r="U121" s="154" t="str">
        <f>IF(Contribute="abcd",IF($A$2&lt;&gt;-1,_xll.RtContribute(SourceAlias,R121,Fields,S121:T121,"SCOPE:SERVER"),_xll.RtContribute(SourceAlias,"DDS_INSERT_S",$A$2:$C$2,R121:T121,"SCOPE:SERVER FTC:ALL")),"stopped")</f>
        <v>stopped</v>
      </c>
      <c r="V121" s="152" t="s">
        <v>633</v>
      </c>
      <c r="W121" s="153">
        <f>Pricing!$G121*100</f>
        <v>2.2227017239334921</v>
      </c>
      <c r="X121" s="153">
        <f>Pricing!$G121*100</f>
        <v>2.2227017239334921</v>
      </c>
      <c r="Y121" s="154" t="str">
        <f>IF(Contribute="abcd",IF($A$2&lt;&gt;-1,_xll.RtContribute(SourceAlias,V121,Fields,W121:X121,"SCOPE:SERVER"),_xll.RtContribute(SourceAlias,"DDS_INSERT_S",$A$2:$C$2,V121:X121,"SCOPE:SERVER FTC:ALL")),"stopped")</f>
        <v>stopped</v>
      </c>
    </row>
    <row r="122" spans="1:25" x14ac:dyDescent="0.2">
      <c r="A122" s="71" t="str">
        <f>Pricing!$A122</f>
        <v>44Y</v>
      </c>
      <c r="B122" s="152" t="s">
        <v>174</v>
      </c>
      <c r="C122" s="153">
        <f>Pricing!$B122*100</f>
        <v>2.3655912278156621</v>
      </c>
      <c r="D122" s="153">
        <f>Pricing!$B122*100</f>
        <v>2.3655912278156621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2.4767245272947016</v>
      </c>
      <c r="H122" s="153">
        <f>Pricing!$C122*100</f>
        <v>2.4767245272947016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2.5785734645452654</v>
      </c>
      <c r="L122" s="153">
        <f>Pricing!$D122*100</f>
        <v>2.5785734645452654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2.711713890815127</v>
      </c>
      <c r="P122" s="153">
        <f>Pricing!$E122*100</f>
        <v>2.711713890815127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tr">
        <f t="shared" si="9"/>
        <v>USD_CURVE_STD_44Y</v>
      </c>
      <c r="S122" s="153">
        <f>Pricing!$F122*100</f>
        <v>2.4744602530900757</v>
      </c>
      <c r="T122" s="153">
        <f>Pricing!$F122*100</f>
        <v>2.4744602530900757</v>
      </c>
      <c r="U122" s="154" t="str">
        <f>IF(Contribute="abcd",IF($A$2&lt;&gt;-1,_xll.RtContribute(SourceAlias,R122,Fields,S122:T122,"SCOPE:SERVER"),_xll.RtContribute(SourceAlias,"DDS_INSERT_S",$A$2:$C$2,R122:T122,"SCOPE:SERVER FTC:ALL")),"stopped")</f>
        <v>stopped</v>
      </c>
      <c r="V122" s="152" t="s">
        <v>634</v>
      </c>
      <c r="W122" s="153">
        <f>Pricing!$G122*100</f>
        <v>2.2203508139201937</v>
      </c>
      <c r="X122" s="153">
        <f>Pricing!$G122*100</f>
        <v>2.2203508139201937</v>
      </c>
      <c r="Y122" s="154" t="str">
        <f>IF(Contribute="abcd",IF($A$2&lt;&gt;-1,_xll.RtContribute(SourceAlias,V122,Fields,W122:X122,"SCOPE:SERVER"),_xll.RtContribute(SourceAlias,"DDS_INSERT_S",$A$2:$C$2,V122:X122,"SCOPE:SERVER FTC:ALL")),"stopped")</f>
        <v>stopped</v>
      </c>
    </row>
    <row r="123" spans="1:25" x14ac:dyDescent="0.2">
      <c r="A123" s="71" t="str">
        <f>Pricing!$A123</f>
        <v>45Y</v>
      </c>
      <c r="B123" s="152" t="s">
        <v>175</v>
      </c>
      <c r="C123" s="153">
        <f>Pricing!$B123*100</f>
        <v>2.3631849462392251</v>
      </c>
      <c r="D123" s="153">
        <f>Pricing!$B123*100</f>
        <v>2.3631849462392251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2.4743176140979073</v>
      </c>
      <c r="H123" s="153">
        <f>Pricing!$C123*100</f>
        <v>2.4743176140979073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2.5761667151121466</v>
      </c>
      <c r="L123" s="153">
        <f>Pricing!$D123*100</f>
        <v>2.5761667151121466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2.7093050717639198</v>
      </c>
      <c r="P123" s="153">
        <f>Pricing!$E123*100</f>
        <v>2.7093050717639198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tr">
        <f t="shared" si="9"/>
        <v>USD_CURVE_STD_45Y</v>
      </c>
      <c r="S123" s="153">
        <f>Pricing!$F123*100</f>
        <v>2.4722580148417541</v>
      </c>
      <c r="T123" s="153">
        <f>Pricing!$F123*100</f>
        <v>2.4722580148417541</v>
      </c>
      <c r="U123" s="154" t="str">
        <f>IF(Contribute="abcd",IF($A$2&lt;&gt;-1,_xll.RtContribute(SourceAlias,R123,Fields,S123:T123,"SCOPE:SERVER"),_xll.RtContribute(SourceAlias,"DDS_INSERT_S",$A$2:$C$2,R123:T123,"SCOPE:SERVER FTC:ALL")),"stopped")</f>
        <v>stopped</v>
      </c>
      <c r="V123" s="152" t="s">
        <v>635</v>
      </c>
      <c r="W123" s="153">
        <f>Pricing!$G123*100</f>
        <v>2.2179999999998876</v>
      </c>
      <c r="X123" s="153">
        <f>Pricing!$G123*100</f>
        <v>2.2179999999998876</v>
      </c>
      <c r="Y123" s="154" t="str">
        <f>IF(Contribute="abcd",IF($A$2&lt;&gt;-1,_xll.RtContribute(SourceAlias,V123,Fields,W123:X123,"SCOPE:SERVER"),_xll.RtContribute(SourceAlias,"DDS_INSERT_S",$A$2:$C$2,V123:X123,"SCOPE:SERVER FTC:ALL")),"stopped")</f>
        <v>stopped</v>
      </c>
    </row>
    <row r="124" spans="1:25" x14ac:dyDescent="0.2">
      <c r="A124" s="71" t="str">
        <f>Pricing!$A124</f>
        <v>46Y</v>
      </c>
      <c r="B124" s="152" t="s">
        <v>176</v>
      </c>
      <c r="C124" s="153">
        <f>Pricing!$B124*100</f>
        <v>2.3605972396771828</v>
      </c>
      <c r="D124" s="153">
        <f>Pricing!$B124*100</f>
        <v>2.3605972396771828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2.4717295293016321</v>
      </c>
      <c r="H124" s="153">
        <f>Pricing!$C124*100</f>
        <v>2.4717295293016321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2.573579026504456</v>
      </c>
      <c r="L124" s="153">
        <f>Pricing!$D124*100</f>
        <v>2.573579026504456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2.706713347987427</v>
      </c>
      <c r="P124" s="153">
        <f>Pricing!$E124*100</f>
        <v>2.706713347987427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tr">
        <f t="shared" si="9"/>
        <v>USD_CURVE_STD_46Y</v>
      </c>
      <c r="S124" s="153">
        <f>Pricing!$F124*100</f>
        <v>2.4700259213265467</v>
      </c>
      <c r="T124" s="153">
        <f>Pricing!$F124*100</f>
        <v>2.4700259213265467</v>
      </c>
      <c r="U124" s="154" t="str">
        <f>IF(Contribute="abcd",IF($A$2&lt;&gt;-1,_xll.RtContribute(SourceAlias,R124,Fields,S124:T124,"SCOPE:SERVER"),_xll.RtContribute(SourceAlias,"DDS_INSERT_S",$A$2:$C$2,R124:T124,"SCOPE:SERVER FTC:ALL")),"stopped")</f>
        <v>stopped</v>
      </c>
      <c r="V124" s="152" t="s">
        <v>636</v>
      </c>
      <c r="W124" s="153">
        <f>Pricing!$G124*100</f>
        <v>2.2157607468436553</v>
      </c>
      <c r="X124" s="153">
        <f>Pricing!$G124*100</f>
        <v>2.2157607468436553</v>
      </c>
      <c r="Y124" s="154" t="str">
        <f>IF(Contribute="abcd",IF($A$2&lt;&gt;-1,_xll.RtContribute(SourceAlias,V124,Fields,W124:X124,"SCOPE:SERVER"),_xll.RtContribute(SourceAlias,"DDS_INSERT_S",$A$2:$C$2,V124:X124,"SCOPE:SERVER FTC:ALL")),"stopped")</f>
        <v>stopped</v>
      </c>
    </row>
    <row r="125" spans="1:25" x14ac:dyDescent="0.2">
      <c r="A125" s="71" t="str">
        <f>Pricing!$A125</f>
        <v>47Y</v>
      </c>
      <c r="B125" s="152" t="s">
        <v>177</v>
      </c>
      <c r="C125" s="153">
        <f>Pricing!$B125*100</f>
        <v>2.3579277932262266</v>
      </c>
      <c r="D125" s="153">
        <f>Pricing!$B125*100</f>
        <v>2.3579277932262266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2.4690596314333413</v>
      </c>
      <c r="H125" s="153">
        <f>Pricing!$C125*100</f>
        <v>2.4690596314333413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2.5709092805131446</v>
      </c>
      <c r="L125" s="153">
        <f>Pricing!$D125*100</f>
        <v>2.5709092805131446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2.7040377030283325</v>
      </c>
      <c r="P125" s="153">
        <f>Pricing!$E125*100</f>
        <v>2.7040377030283325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tr">
        <f t="shared" si="9"/>
        <v>USD_CURVE_STD_47Y</v>
      </c>
      <c r="S125" s="153">
        <f>Pricing!$F125*100</f>
        <v>2.4677929987857472</v>
      </c>
      <c r="T125" s="153">
        <f>Pricing!$F125*100</f>
        <v>2.4677929987857472</v>
      </c>
      <c r="U125" s="154" t="str">
        <f>IF(Contribute="abcd",IF($A$2&lt;&gt;-1,_xll.RtContribute(SourceAlias,R125,Fields,S125:T125,"SCOPE:SERVER"),_xll.RtContribute(SourceAlias,"DDS_INSERT_S",$A$2:$C$2,R125:T125,"SCOPE:SERVER FTC:ALL")),"stopped")</f>
        <v>stopped</v>
      </c>
      <c r="V125" s="152" t="s">
        <v>637</v>
      </c>
      <c r="W125" s="153">
        <f>Pricing!$G125*100</f>
        <v>2.2136681478498605</v>
      </c>
      <c r="X125" s="153">
        <f>Pricing!$G125*100</f>
        <v>2.2136681478498605</v>
      </c>
      <c r="Y125" s="154" t="str">
        <f>IF(Contribute="abcd",IF($A$2&lt;&gt;-1,_xll.RtContribute(SourceAlias,V125,Fields,W125:X125,"SCOPE:SERVER"),_xll.RtContribute(SourceAlias,"DDS_INSERT_S",$A$2:$C$2,V125:X125,"SCOPE:SERVER FTC:ALL")),"stopped")</f>
        <v>stopped</v>
      </c>
    </row>
    <row r="126" spans="1:25" x14ac:dyDescent="0.2">
      <c r="A126" s="71" t="str">
        <f>Pricing!$A126</f>
        <v>48Y</v>
      </c>
      <c r="B126" s="152" t="s">
        <v>178</v>
      </c>
      <c r="C126" s="153">
        <f>Pricing!$B126*100</f>
        <v>2.3552122413402583</v>
      </c>
      <c r="D126" s="153">
        <f>Pricing!$B126*100</f>
        <v>2.3552122413402583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2.4663437503993135</v>
      </c>
      <c r="H126" s="153">
        <f>Pricing!$C126*100</f>
        <v>2.4663437503993135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2.5681935802252078</v>
      </c>
      <c r="L126" s="153">
        <f>Pricing!$D126*100</f>
        <v>2.5681935802252078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2.701315699320296</v>
      </c>
      <c r="P126" s="153">
        <f>Pricing!$E126*100</f>
        <v>2.701315699320296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tr">
        <f t="shared" si="9"/>
        <v>USD_CURVE_STD_48Y</v>
      </c>
      <c r="S126" s="153">
        <f>Pricing!$F126*100</f>
        <v>2.4655410635721733</v>
      </c>
      <c r="T126" s="153">
        <f>Pricing!$F126*100</f>
        <v>2.4655410635721733</v>
      </c>
      <c r="U126" s="154" t="str">
        <f>IF(Contribute="abcd",IF($A$2&lt;&gt;-1,_xll.RtContribute(SourceAlias,R126,Fields,S126:T126,"SCOPE:SERVER"),_xll.RtContribute(SourceAlias,"DDS_INSERT_S",$A$2:$C$2,R126:T126,"SCOPE:SERVER FTC:ALL")),"stopped")</f>
        <v>stopped</v>
      </c>
      <c r="V126" s="152" t="s">
        <v>638</v>
      </c>
      <c r="W126" s="153">
        <f>Pricing!$G126*100</f>
        <v>2.2116849185065961</v>
      </c>
      <c r="X126" s="153">
        <f>Pricing!$G126*100</f>
        <v>2.2116849185065961</v>
      </c>
      <c r="Y126" s="154" t="str">
        <f>IF(Contribute="abcd",IF($A$2&lt;&gt;-1,_xll.RtContribute(SourceAlias,V126,Fields,W126:X126,"SCOPE:SERVER"),_xll.RtContribute(SourceAlias,"DDS_INSERT_S",$A$2:$C$2,V126:X126,"SCOPE:SERVER FTC:ALL")),"stopped")</f>
        <v>stopped</v>
      </c>
    </row>
    <row r="127" spans="1:25" x14ac:dyDescent="0.2">
      <c r="A127" s="71" t="str">
        <f>Pricing!$A127</f>
        <v>49Y</v>
      </c>
      <c r="B127" s="152" t="s">
        <v>179</v>
      </c>
      <c r="C127" s="153">
        <f>Pricing!$B127*100</f>
        <v>2.3525117123897656</v>
      </c>
      <c r="D127" s="153">
        <f>Pricing!$B127*100</f>
        <v>2.3525117123897656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2.4636429439938499</v>
      </c>
      <c r="H127" s="153">
        <f>Pricing!$C127*100</f>
        <v>2.4636429439938499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2.5654928647944062</v>
      </c>
      <c r="L127" s="153">
        <f>Pricing!$D127*100</f>
        <v>2.5654928647944062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2.6986088566857176</v>
      </c>
      <c r="P127" s="153">
        <f>Pricing!$E127*100</f>
        <v>2.6986088566857176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tr">
        <f t="shared" si="9"/>
        <v>USD_CURVE_STD_49Y</v>
      </c>
      <c r="S127" s="153">
        <f>Pricing!$F127*100</f>
        <v>2.4632778119289616</v>
      </c>
      <c r="T127" s="153">
        <f>Pricing!$F127*100</f>
        <v>2.4632778119289616</v>
      </c>
      <c r="U127" s="154" t="str">
        <f>IF(Contribute="abcd",IF($A$2&lt;&gt;-1,_xll.RtContribute(SourceAlias,R127,Fields,S127:T127,"SCOPE:SERVER"),_xll.RtContribute(SourceAlias,"DDS_INSERT_S",$A$2:$C$2,R127:T127,"SCOPE:SERVER FTC:ALL")),"stopped")</f>
        <v>stopped</v>
      </c>
      <c r="V127" s="152" t="s">
        <v>639</v>
      </c>
      <c r="W127" s="153">
        <f>Pricing!$G127*100</f>
        <v>2.2098014098860115</v>
      </c>
      <c r="X127" s="153">
        <f>Pricing!$G127*100</f>
        <v>2.2098014098860115</v>
      </c>
      <c r="Y127" s="154" t="str">
        <f>IF(Contribute="abcd",IF($A$2&lt;&gt;-1,_xll.RtContribute(SourceAlias,V127,Fields,W127:X127,"SCOPE:SERVER"),_xll.RtContribute(SourceAlias,"DDS_INSERT_S",$A$2:$C$2,V127:X127,"SCOPE:SERVER FTC:ALL")),"stopped")</f>
        <v>stopped</v>
      </c>
    </row>
    <row r="128" spans="1:25" x14ac:dyDescent="0.2">
      <c r="A128" s="71" t="str">
        <f>Pricing!$A128</f>
        <v>50Y</v>
      </c>
      <c r="B128" s="152" t="s">
        <v>180</v>
      </c>
      <c r="C128" s="153">
        <f>Pricing!$B128*100</f>
        <v>2.3498689638819235</v>
      </c>
      <c r="D128" s="153">
        <f>Pricing!$B128*100</f>
        <v>2.3498689638819235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2.4609999999999288</v>
      </c>
      <c r="H128" s="153">
        <f>Pricing!$C128*100</f>
        <v>2.4609999999999288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2.5628499455487237</v>
      </c>
      <c r="L128" s="153">
        <f>Pricing!$D128*100</f>
        <v>2.5628499455487237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2.6959607654713076</v>
      </c>
      <c r="P128" s="153">
        <f>Pricing!$E128*100</f>
        <v>2.6959607654713076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tr">
        <f t="shared" si="9"/>
        <v>USD_CURVE_STD_50Y</v>
      </c>
      <c r="S128" s="153">
        <f>Pricing!$F128*100</f>
        <v>2.4609999999901153</v>
      </c>
      <c r="T128" s="153">
        <f>Pricing!$F128*100</f>
        <v>2.4609999999901153</v>
      </c>
      <c r="U128" s="154" t="str">
        <f>IF(Contribute="abcd",IF($A$2&lt;&gt;-1,_xll.RtContribute(SourceAlias,R128,Fields,S128:T128,"SCOPE:SERVER"),_xll.RtContribute(SourceAlias,"DDS_INSERT_S",$A$2:$C$2,R128:T128,"SCOPE:SERVER FTC:ALL")),"stopped")</f>
        <v>stopped</v>
      </c>
      <c r="V128" s="152" t="s">
        <v>620</v>
      </c>
      <c r="W128" s="153">
        <f>Pricing!$G128*100</f>
        <v>2.2080000000008027</v>
      </c>
      <c r="X128" s="153">
        <f>Pricing!$G128*100</f>
        <v>2.2080000000008027</v>
      </c>
      <c r="Y128" s="154" t="str">
        <f>IF(Contribute="abcd",IF($A$2&lt;&gt;-1,_xll.RtContribute(SourceAlias,V128,Fields,W128:X128,"SCOPE:SERVER"),_xll.RtContribute(SourceAlias,"DDS_INSERT_S",$A$2:$C$2,V128:X128,"SCOPE:SERVER FTC:ALL")),"stopped")</f>
        <v>stopped</v>
      </c>
    </row>
    <row r="129" spans="1:25" x14ac:dyDescent="0.2">
      <c r="A129" s="71" t="str">
        <f>Pricing!$A129</f>
        <v>51Y</v>
      </c>
      <c r="B129" s="152" t="s">
        <v>181</v>
      </c>
      <c r="C129" s="153">
        <f>Pricing!$B129*100</f>
        <v>2.3473211858299705</v>
      </c>
      <c r="D129" s="153">
        <f>Pricing!$B129*100</f>
        <v>2.3473211858299705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2.4584520858951646</v>
      </c>
      <c r="H129" s="153">
        <f>Pricing!$C129*100</f>
        <v>2.4584520858951646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2.5603019492740051</v>
      </c>
      <c r="L129" s="153">
        <f>Pricing!$D129*100</f>
        <v>2.5603019492740051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2.6934089721388159</v>
      </c>
      <c r="P129" s="153">
        <f>Pricing!$E129*100</f>
        <v>2.6934089721388159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tr">
        <f t="shared" si="9"/>
        <v>USD_CURVE_STD_51Y</v>
      </c>
      <c r="S129" s="153">
        <f>Pricing!$F129*100</f>
        <v>2.4587606735973457</v>
      </c>
      <c r="T129" s="153">
        <f>Pricing!$F129*100</f>
        <v>2.4587606735973457</v>
      </c>
      <c r="U129" s="154" t="str">
        <f>IF(Contribute="abcd",IF($A$2&lt;&gt;-1,_xll.RtContribute(SourceAlias,R129,Fields,S129:T129,"SCOPE:SERVER"),_xll.RtContribute(SourceAlias,"DDS_INSERT_S",$A$2:$C$2,R129:T129,"SCOPE:SERVER FTC:ALL")),"stopped")</f>
        <v>stopped</v>
      </c>
      <c r="V129" s="152" t="s">
        <v>640</v>
      </c>
      <c r="W129" s="153">
        <f>Pricing!$G129*100</f>
        <v>2.2062662039499572</v>
      </c>
      <c r="X129" s="153">
        <f>Pricing!$G129*100</f>
        <v>2.2062662039499572</v>
      </c>
      <c r="Y129" s="154" t="str">
        <f>IF(Contribute="abcd",IF($A$2&lt;&gt;-1,_xll.RtContribute(SourceAlias,V129,Fields,W129:X129,"SCOPE:SERVER"),_xll.RtContribute(SourceAlias,"DDS_INSERT_S",$A$2:$C$2,V129:X129,"SCOPE:SERVER FTC:ALL")),"stopped")</f>
        <v>stopped</v>
      </c>
    </row>
    <row r="130" spans="1:25" x14ac:dyDescent="0.2">
      <c r="A130" s="71" t="str">
        <f>Pricing!$A130</f>
        <v>52Y</v>
      </c>
      <c r="B130" s="152" t="s">
        <v>182</v>
      </c>
      <c r="C130" s="153">
        <f>Pricing!$B130*100</f>
        <v>2.3448947090410361</v>
      </c>
      <c r="D130" s="153">
        <f>Pricing!$B130*100</f>
        <v>2.3448947090410361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2.4560253500277502</v>
      </c>
      <c r="H130" s="153">
        <f>Pricing!$C130*100</f>
        <v>2.4560253500277502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2.5578747889666036</v>
      </c>
      <c r="L130" s="153">
        <f>Pricing!$D130*100</f>
        <v>2.5578747889666036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2.6909787708413164</v>
      </c>
      <c r="P130" s="153">
        <f>Pricing!$E130*100</f>
        <v>2.6909787708413164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tr">
        <f t="shared" si="9"/>
        <v>USD_CURVE_STD_52Y</v>
      </c>
      <c r="S130" s="153">
        <f>Pricing!$F130*100</f>
        <v>2.4566281577634164</v>
      </c>
      <c r="T130" s="153">
        <f>Pricing!$F130*100</f>
        <v>2.4566281577634164</v>
      </c>
      <c r="U130" s="154" t="str">
        <f>IF(Contribute="abcd",IF($A$2&lt;&gt;-1,_xll.RtContribute(SourceAlias,R130,Fields,S130:T130,"SCOPE:SERVER"),_xll.RtContribute(SourceAlias,"DDS_INSERT_S",$A$2:$C$2,R130:T130,"SCOPE:SERVER FTC:ALL")),"stopped")</f>
        <v>stopped</v>
      </c>
      <c r="V130" s="152" t="s">
        <v>641</v>
      </c>
      <c r="W130" s="153">
        <f>Pricing!$G130*100</f>
        <v>2.2046221806586459</v>
      </c>
      <c r="X130" s="153">
        <f>Pricing!$G130*100</f>
        <v>2.2046221806586459</v>
      </c>
      <c r="Y130" s="154" t="str">
        <f>IF(Contribute="abcd",IF($A$2&lt;&gt;-1,_xll.RtContribute(SourceAlias,V130,Fields,W130:X130,"SCOPE:SERVER"),_xll.RtContribute(SourceAlias,"DDS_INSERT_S",$A$2:$C$2,V130:X130,"SCOPE:SERVER FTC:ALL")),"stopped")</f>
        <v>stopped</v>
      </c>
    </row>
    <row r="131" spans="1:25" x14ac:dyDescent="0.2">
      <c r="A131" s="71" t="str">
        <f>Pricing!$A131</f>
        <v>53Y</v>
      </c>
      <c r="B131" s="152" t="s">
        <v>183</v>
      </c>
      <c r="C131" s="153">
        <f>Pricing!$B131*100</f>
        <v>2.3425647934301463</v>
      </c>
      <c r="D131" s="153">
        <f>Pricing!$B131*100</f>
        <v>2.3425647934301463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2.4536951851323425</v>
      </c>
      <c r="H131" s="153">
        <f>Pricing!$C131*100</f>
        <v>2.4536951851323425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2.5555440738900157</v>
      </c>
      <c r="L131" s="153">
        <f>Pricing!$D131*100</f>
        <v>2.5555440738900157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2.6886459749441527</v>
      </c>
      <c r="P131" s="153">
        <f>Pricing!$E131*100</f>
        <v>2.6886459749441527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tr">
        <f t="shared" si="9"/>
        <v>USD_CURVE_STD_53Y</v>
      </c>
      <c r="S131" s="153">
        <f>Pricing!$F131*100</f>
        <v>2.4545810862067681</v>
      </c>
      <c r="T131" s="153">
        <f>Pricing!$F131*100</f>
        <v>2.4545810862067681</v>
      </c>
      <c r="U131" s="154" t="str">
        <f>IF(Contribute="abcd",IF($A$2&lt;&gt;-1,_xll.RtContribute(SourceAlias,R131,Fields,S131:T131,"SCOPE:SERVER"),_xll.RtContribute(SourceAlias,"DDS_INSERT_S",$A$2:$C$2,R131:T131,"SCOPE:SERVER FTC:ALL")),"stopped")</f>
        <v>stopped</v>
      </c>
      <c r="V131" s="152" t="s">
        <v>642</v>
      </c>
      <c r="W131" s="153">
        <f>Pricing!$G131*100</f>
        <v>2.2030397568208038</v>
      </c>
      <c r="X131" s="153">
        <f>Pricing!$G131*100</f>
        <v>2.2030397568208038</v>
      </c>
      <c r="Y131" s="154" t="str">
        <f>IF(Contribute="abcd",IF($A$2&lt;&gt;-1,_xll.RtContribute(SourceAlias,V131,Fields,W131:X131,"SCOPE:SERVER"),_xll.RtContribute(SourceAlias,"DDS_INSERT_S",$A$2:$C$2,V131:X131,"SCOPE:SERVER FTC:ALL")),"stopped")</f>
        <v>stopped</v>
      </c>
    </row>
    <row r="132" spans="1:25" x14ac:dyDescent="0.2">
      <c r="A132" s="71" t="str">
        <f>Pricing!$A132</f>
        <v>54Y</v>
      </c>
      <c r="B132" s="152" t="s">
        <v>184</v>
      </c>
      <c r="C132" s="153">
        <f>Pricing!$B132*100</f>
        <v>2.3403154645480826</v>
      </c>
      <c r="D132" s="153">
        <f>Pricing!$B132*100</f>
        <v>2.3403154645480826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2.4514456966938494</v>
      </c>
      <c r="H132" s="153">
        <f>Pricing!$C132*100</f>
        <v>2.4514456966938494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2.5532940506865853</v>
      </c>
      <c r="L132" s="153">
        <f>Pricing!$D132*100</f>
        <v>2.5532940506865853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2.6863949102980822</v>
      </c>
      <c r="P132" s="153">
        <f>Pricing!$E132*100</f>
        <v>2.6863949102980822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tr">
        <f t="shared" si="9"/>
        <v>USD_CURVE_STD_54Y</v>
      </c>
      <c r="S132" s="153">
        <f>Pricing!$F132*100</f>
        <v>2.452605655040268</v>
      </c>
      <c r="T132" s="153">
        <f>Pricing!$F132*100</f>
        <v>2.452605655040268</v>
      </c>
      <c r="U132" s="154" t="str">
        <f>IF(Contribute="abcd",IF($A$2&lt;&gt;-1,_xll.RtContribute(SourceAlias,R132,Fields,S132:T132,"SCOPE:SERVER"),_xll.RtContribute(SourceAlias,"DDS_INSERT_S",$A$2:$C$2,R132:T132,"SCOPE:SERVER FTC:ALL")),"stopped")</f>
        <v>stopped</v>
      </c>
      <c r="V132" s="152" t="s">
        <v>643</v>
      </c>
      <c r="W132" s="153">
        <f>Pricing!$G132*100</f>
        <v>2.2015123962789991</v>
      </c>
      <c r="X132" s="153">
        <f>Pricing!$G132*100</f>
        <v>2.2015123962789991</v>
      </c>
      <c r="Y132" s="154" t="str">
        <f>IF(Contribute="abcd",IF($A$2&lt;&gt;-1,_xll.RtContribute(SourceAlias,V132,Fields,W132:X132,"SCOPE:SERVER"),_xll.RtContribute(SourceAlias,"DDS_INSERT_S",$A$2:$C$2,V132:X132,"SCOPE:SERVER FTC:ALL")),"stopped")</f>
        <v>stopped</v>
      </c>
    </row>
    <row r="133" spans="1:25" x14ac:dyDescent="0.2">
      <c r="A133" s="71" t="str">
        <f>Pricing!$A133</f>
        <v>55Y</v>
      </c>
      <c r="B133" s="152" t="s">
        <v>185</v>
      </c>
      <c r="C133" s="153">
        <f>Pricing!$B133*100</f>
        <v>2.3381587289508654</v>
      </c>
      <c r="D133" s="153">
        <f>Pricing!$B133*100</f>
        <v>2.3381587289508654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2.4492887673040653</v>
      </c>
      <c r="H133" s="153">
        <f>Pricing!$C133*100</f>
        <v>2.4492887673040653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2.5511364529650447</v>
      </c>
      <c r="L133" s="153">
        <f>Pricing!$D133*100</f>
        <v>2.5511364529650447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2.6842367864425536</v>
      </c>
      <c r="P133" s="153">
        <f>Pricing!$E133*100</f>
        <v>2.6842367864425536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tr">
        <f t="shared" si="9"/>
        <v>USD_CURVE_STD_55Y</v>
      </c>
      <c r="S133" s="153">
        <f>Pricing!$F133*100</f>
        <v>2.4507120785834271</v>
      </c>
      <c r="T133" s="153">
        <f>Pricing!$F133*100</f>
        <v>2.4507120785834271</v>
      </c>
      <c r="U133" s="154" t="str">
        <f>IF(Contribute="abcd",IF($A$2&lt;&gt;-1,_xll.RtContribute(SourceAlias,R133,Fields,S133:T133,"SCOPE:SERVER"),_xll.RtContribute(SourceAlias,"DDS_INSERT_S",$A$2:$C$2,R133:T133,"SCOPE:SERVER FTC:ALL")),"stopped")</f>
        <v>stopped</v>
      </c>
      <c r="V133" s="152" t="s">
        <v>644</v>
      </c>
      <c r="W133" s="153">
        <f>Pricing!$G133*100</f>
        <v>2.200047748481659</v>
      </c>
      <c r="X133" s="153">
        <f>Pricing!$G133*100</f>
        <v>2.200047748481659</v>
      </c>
      <c r="Y133" s="154" t="str">
        <f>IF(Contribute="abcd",IF($A$2&lt;&gt;-1,_xll.RtContribute(SourceAlias,V133,Fields,W133:X133,"SCOPE:SERVER"),_xll.RtContribute(SourceAlias,"DDS_INSERT_S",$A$2:$C$2,V133:X133,"SCOPE:SERVER FTC:ALL")),"stopped")</f>
        <v>stopped</v>
      </c>
    </row>
    <row r="134" spans="1:25" x14ac:dyDescent="0.2">
      <c r="A134" s="71" t="str">
        <f>Pricing!$A134</f>
        <v>56Y</v>
      </c>
      <c r="B134" s="152" t="s">
        <v>186</v>
      </c>
      <c r="C134" s="153">
        <f>Pricing!$B134*100</f>
        <v>2.3360844261669391</v>
      </c>
      <c r="D134" s="153">
        <f>Pricing!$B134*100</f>
        <v>2.3360844261669391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2.4472142785147426</v>
      </c>
      <c r="H134" s="153">
        <f>Pricing!$C134*100</f>
        <v>2.4472142785147426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2.5490612406173105</v>
      </c>
      <c r="L134" s="153">
        <f>Pricing!$D134*100</f>
        <v>2.5490612406173105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2.6821615485905568</v>
      </c>
      <c r="P134" s="153">
        <f>Pricing!$E134*100</f>
        <v>2.6821615485905568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tr">
        <f t="shared" si="9"/>
        <v>USD_CURVE_STD_56Y</v>
      </c>
      <c r="S134" s="153">
        <f>Pricing!$F134*100</f>
        <v>2.4488915419063289</v>
      </c>
      <c r="T134" s="153">
        <f>Pricing!$F134*100</f>
        <v>2.4488915419063289</v>
      </c>
      <c r="U134" s="154" t="str">
        <f>IF(Contribute="abcd",IF($A$2&lt;&gt;-1,_xll.RtContribute(SourceAlias,R134,Fields,S134:T134,"SCOPE:SERVER"),_xll.RtContribute(SourceAlias,"DDS_INSERT_S",$A$2:$C$2,R134:T134,"SCOPE:SERVER FTC:ALL")),"stopped")</f>
        <v>stopped</v>
      </c>
      <c r="V134" s="152" t="s">
        <v>645</v>
      </c>
      <c r="W134" s="153">
        <f>Pricing!$G134*100</f>
        <v>2.1986390813930972</v>
      </c>
      <c r="X134" s="153">
        <f>Pricing!$G134*100</f>
        <v>2.1986390813930972</v>
      </c>
      <c r="Y134" s="154" t="str">
        <f>IF(Contribute="abcd",IF($A$2&lt;&gt;-1,_xll.RtContribute(SourceAlias,V134,Fields,W134:X134,"SCOPE:SERVER"),_xll.RtContribute(SourceAlias,"DDS_INSERT_S",$A$2:$C$2,V134:X134,"SCOPE:SERVER FTC:ALL")),"stopped")</f>
        <v>stopped</v>
      </c>
    </row>
    <row r="135" spans="1:25" x14ac:dyDescent="0.2">
      <c r="A135" s="71" t="str">
        <f>Pricing!$A135</f>
        <v>57Y</v>
      </c>
      <c r="B135" s="152" t="s">
        <v>187</v>
      </c>
      <c r="C135" s="153">
        <f>Pricing!$B135*100</f>
        <v>2.3340787677279309</v>
      </c>
      <c r="D135" s="153">
        <f>Pricing!$B135*100</f>
        <v>2.3340787677279309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2.4452085169272055</v>
      </c>
      <c r="H135" s="153">
        <f>Pricing!$C135*100</f>
        <v>2.4452085169272055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2.5470548216261721</v>
      </c>
      <c r="L135" s="153">
        <f>Pricing!$D135*100</f>
        <v>2.5470548216261721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2.6801557117669543</v>
      </c>
      <c r="P135" s="153">
        <f>Pricing!$E135*100</f>
        <v>2.6801557117669543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tr">
        <f t="shared" si="9"/>
        <v>USD_CURVE_STD_57Y</v>
      </c>
      <c r="S135" s="153">
        <f>Pricing!$F135*100</f>
        <v>2.4471321387875515</v>
      </c>
      <c r="T135" s="153">
        <f>Pricing!$F135*100</f>
        <v>2.4471321387875515</v>
      </c>
      <c r="U135" s="154" t="str">
        <f>IF(Contribute="abcd",IF($A$2&lt;&gt;-1,_xll.RtContribute(SourceAlias,R135,Fields,S135:T135,"SCOPE:SERVER"),_xll.RtContribute(SourceAlias,"DDS_INSERT_S",$A$2:$C$2,R135:T135,"SCOPE:SERVER FTC:ALL")),"stopped")</f>
        <v>stopped</v>
      </c>
      <c r="V135" s="152" t="s">
        <v>646</v>
      </c>
      <c r="W135" s="153">
        <f>Pricing!$G135*100</f>
        <v>2.1972742432209311</v>
      </c>
      <c r="X135" s="153">
        <f>Pricing!$G135*100</f>
        <v>2.1972742432209311</v>
      </c>
      <c r="Y135" s="154" t="str">
        <f>IF(Contribute="abcd",IF($A$2&lt;&gt;-1,_xll.RtContribute(SourceAlias,V135,Fields,W135:X135,"SCOPE:SERVER"),_xll.RtContribute(SourceAlias,"DDS_INSERT_S",$A$2:$C$2,V135:X135,"SCOPE:SERVER FTC:ALL")),"stopped")</f>
        <v>stopped</v>
      </c>
    </row>
    <row r="136" spans="1:25" x14ac:dyDescent="0.2">
      <c r="A136" s="71" t="str">
        <f>Pricing!$A136</f>
        <v>58Y</v>
      </c>
      <c r="B136" s="152" t="s">
        <v>188</v>
      </c>
      <c r="C136" s="153">
        <f>Pricing!$B136*100</f>
        <v>2.3321619271021712</v>
      </c>
      <c r="D136" s="153">
        <f>Pricing!$B136*100</f>
        <v>2.3321619271021712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2.4432914689537348</v>
      </c>
      <c r="H136" s="153">
        <f>Pricing!$C136*100</f>
        <v>2.4432914689537348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2.5451369457963935</v>
      </c>
      <c r="L136" s="153">
        <f>Pricing!$D136*100</f>
        <v>2.5451369457963935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2.6782383296915917</v>
      </c>
      <c r="P136" s="153">
        <f>Pricing!$E136*100</f>
        <v>2.6782383296915917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tr">
        <f t="shared" si="9"/>
        <v>USD_CURVE_STD_58Y</v>
      </c>
      <c r="S136" s="153">
        <f>Pricing!$F136*100</f>
        <v>2.4454510620063723</v>
      </c>
      <c r="T136" s="153">
        <f>Pricing!$F136*100</f>
        <v>2.4454510620063723</v>
      </c>
      <c r="U136" s="154" t="str">
        <f>IF(Contribute="abcd",IF($A$2&lt;&gt;-1,_xll.RtContribute(SourceAlias,R136,Fields,S136:T136,"SCOPE:SERVER"),_xll.RtContribute(SourceAlias,"DDS_INSERT_S",$A$2:$C$2,R136:T136,"SCOPE:SERVER FTC:ALL")),"stopped")</f>
        <v>stopped</v>
      </c>
      <c r="V136" s="152" t="s">
        <v>647</v>
      </c>
      <c r="W136" s="153">
        <f>Pricing!$G136*100</f>
        <v>2.1959754744267941</v>
      </c>
      <c r="X136" s="153">
        <f>Pricing!$G136*100</f>
        <v>2.1959754744267941</v>
      </c>
      <c r="Y136" s="154" t="str">
        <f>IF(Contribute="abcd",IF($A$2&lt;&gt;-1,_xll.RtContribute(SourceAlias,V136,Fields,W136:X136,"SCOPE:SERVER"),_xll.RtContribute(SourceAlias,"DDS_INSERT_S",$A$2:$C$2,V136:X136,"SCOPE:SERVER FTC:ALL")),"stopped")</f>
        <v>stopped</v>
      </c>
    </row>
    <row r="137" spans="1:25" x14ac:dyDescent="0.2">
      <c r="A137" s="71" t="str">
        <f>Pricing!$A137</f>
        <v>59Y</v>
      </c>
      <c r="B137" s="152" t="s">
        <v>189</v>
      </c>
      <c r="C137" s="153">
        <f>Pricing!$B137*100</f>
        <v>2.3303108564786292</v>
      </c>
      <c r="D137" s="153">
        <f>Pricing!$B137*100</f>
        <v>2.3303108564786292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2.4414402316945703</v>
      </c>
      <c r="H137" s="153">
        <f>Pricing!$C137*100</f>
        <v>2.4414402316945703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2.5432849305933511</v>
      </c>
      <c r="L137" s="153">
        <f>Pricing!$D137*100</f>
        <v>2.5432849305933511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2.6763870760988673</v>
      </c>
      <c r="P137" s="153">
        <f>Pricing!$E137*100</f>
        <v>2.6763870760988673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tr">
        <f t="shared" si="9"/>
        <v>USD_CURVE_STD_59Y</v>
      </c>
      <c r="S137" s="153">
        <f>Pricing!$F137*100</f>
        <v>2.4438284685881762</v>
      </c>
      <c r="T137" s="153">
        <f>Pricing!$F137*100</f>
        <v>2.4438284685881762</v>
      </c>
      <c r="U137" s="154" t="str">
        <f>IF(Contribute="abcd",IF($A$2&lt;&gt;-1,_xll.RtContribute(SourceAlias,R137,Fields,S137:T137,"SCOPE:SERVER"),_xll.RtContribute(SourceAlias,"DDS_INSERT_S",$A$2:$C$2,R137:T137,"SCOPE:SERVER FTC:ALL")),"stopped")</f>
        <v>stopped</v>
      </c>
      <c r="V137" s="152" t="s">
        <v>648</v>
      </c>
      <c r="W137" s="153">
        <f>Pricing!$G137*100</f>
        <v>2.1947184038489014</v>
      </c>
      <c r="X137" s="153">
        <f>Pricing!$G137*100</f>
        <v>2.1947184038489014</v>
      </c>
      <c r="Y137" s="154" t="str">
        <f>IF(Contribute="abcd",IF($A$2&lt;&gt;-1,_xll.RtContribute(SourceAlias,V137,Fields,W137:X137,"SCOPE:SERVER"),_xll.RtContribute(SourceAlias,"DDS_INSERT_S",$A$2:$C$2,V137:X137,"SCOPE:SERVER FTC:ALL")),"stopped")</f>
        <v>stopped</v>
      </c>
    </row>
    <row r="138" spans="1:25" x14ac:dyDescent="0.2">
      <c r="A138" s="63" t="str">
        <f>Pricing!$A138</f>
        <v>60Y</v>
      </c>
      <c r="B138" s="155" t="s">
        <v>190</v>
      </c>
      <c r="C138" s="156">
        <f>Pricing!$B138*100</f>
        <v>2.328526906427431</v>
      </c>
      <c r="D138" s="156">
        <f>Pricing!$B138*100</f>
        <v>2.328526906427431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2.4396561201688596</v>
      </c>
      <c r="H138" s="156">
        <f>Pricing!$C138*100</f>
        <v>2.4396561201688596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2.5415000552292857</v>
      </c>
      <c r="L138" s="156">
        <f>Pricing!$D138*100</f>
        <v>2.5415000552292857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2.6746030198622308</v>
      </c>
      <c r="P138" s="156">
        <f>Pricing!$E138*100</f>
        <v>2.6746030198622308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tr">
        <f t="shared" si="9"/>
        <v>USD_CURVE_STD_60Y</v>
      </c>
      <c r="S138" s="156">
        <f>Pricing!$F138*100</f>
        <v>2.4422654318436394</v>
      </c>
      <c r="T138" s="156">
        <f>Pricing!$F138*100</f>
        <v>2.4422654318436394</v>
      </c>
      <c r="U138" s="157" t="str">
        <f>IF(Contribute="abcd",IF($A$2&lt;&gt;-1,_xll.RtContribute(SourceAlias,R138,Fields,S138:T138,"SCOPE:SERVER"),_xll.RtContribute(SourceAlias,"DDS_INSERT_S",$A$2:$C$2,R138:T138,"SCOPE:SERVER FTC:ALL")),"stopped")</f>
        <v>stopped</v>
      </c>
      <c r="V138" s="155" t="s">
        <v>621</v>
      </c>
      <c r="W138" s="156">
        <f>Pricing!$G138*100</f>
        <v>2.193506914473462</v>
      </c>
      <c r="X138" s="156">
        <f>Pricing!$G138*100</f>
        <v>2.193506914473462</v>
      </c>
      <c r="Y138" s="157" t="str">
        <f>IF(Contribute="abcd",IF($A$2&lt;&gt;-1,_xll.RtContribute(SourceAlias,V138,Fields,W138:X138,"SCOPE:SERVER"),_xll.RtContribute(SourceAlias,"DDS_INSERT_S",$A$2:$C$2,V138:X138,"SCOPE:SERVER FTC:ALL")),"stopped")</f>
        <v>stopped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Triggers</vt:lpstr>
      <vt:lpstr>Indexes</vt:lpstr>
      <vt:lpstr>Pricing</vt:lpstr>
      <vt:lpstr>Contribution</vt:lpstr>
      <vt:lpstr>Contribution (2)</vt:lpstr>
      <vt:lpstr>Calendar</vt:lpstr>
      <vt:lpstr>Contribution!Contribute</vt:lpstr>
      <vt:lpstr>'Contribution (2)'!Contribute</vt:lpstr>
      <vt:lpstr>Currency</vt:lpstr>
      <vt:lpstr>EffectiveDate</vt:lpstr>
      <vt:lpstr>EvaluationDate</vt:lpstr>
      <vt:lpstr>Contribution!Fields</vt:lpstr>
      <vt:lpstr>'Contribution (2)'!Fields</vt:lpstr>
      <vt:lpstr>FixingDate</vt:lpstr>
      <vt:lpstr>FuturesRollDays</vt:lpstr>
      <vt:lpstr>IborIndexFamily</vt:lpstr>
      <vt:lpstr>Index1M</vt:lpstr>
      <vt:lpstr>Index1Y</vt:lpstr>
      <vt:lpstr>Index3M</vt:lpstr>
      <vt:lpstr>Index6M</vt:lpstr>
      <vt:lpstr>InterestRatesTrigger</vt:lpstr>
      <vt:lpstr>JoinCalendar</vt:lpstr>
      <vt:lpstr>LiborCalendar</vt:lpstr>
      <vt:lpstr>LiveData</vt:lpstr>
      <vt:lpstr>LocalCalendar</vt:lpstr>
      <vt:lpstr>SettlementDate</vt:lpstr>
      <vt:lpstr>SettlementDays</vt:lpstr>
      <vt:lpstr>Contribution!SourceAlias</vt:lpstr>
      <vt:lpstr>'Contribution (2)'!SourceAlias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ZANZI MADDALENA</cp:lastModifiedBy>
  <dcterms:created xsi:type="dcterms:W3CDTF">2007-12-05T15:05:28Z</dcterms:created>
  <dcterms:modified xsi:type="dcterms:W3CDTF">2015-02-11T11:45:58Z</dcterms:modified>
</cp:coreProperties>
</file>