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firstSheet="3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5" i="45"/>
  <c r="L7" i="45"/>
  <c r="L8" i="45"/>
  <c r="M1" i="45"/>
  <c r="L9" i="45"/>
  <c r="P5" i="45"/>
  <c r="U5" i="45"/>
  <c r="L6" i="45"/>
  <c r="M9" i="45"/>
  <c r="L4" i="45"/>
  <c r="M4" i="45"/>
  <c r="T4" i="45"/>
  <c r="C6" i="39" l="1"/>
  <c r="C7" i="39"/>
  <c r="C5" i="39"/>
  <c r="T9" i="45"/>
  <c r="M8" i="45"/>
  <c r="P9" i="45"/>
  <c r="U7" i="45"/>
  <c r="M7" i="45"/>
  <c r="U4" i="45"/>
  <c r="P4" i="45"/>
  <c r="M5" i="45"/>
  <c r="P8" i="45"/>
  <c r="T8" i="45"/>
  <c r="P6" i="45"/>
  <c r="P7" i="45"/>
  <c r="T7" i="45"/>
  <c r="U9" i="45"/>
  <c r="M6" i="45"/>
  <c r="U8" i="45"/>
  <c r="U6" i="45"/>
  <c r="T5" i="45"/>
  <c r="T6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9" i="33"/>
  <c r="D3" i="33"/>
  <c r="D17" i="29"/>
  <c r="E21" i="43"/>
  <c r="D18" i="33"/>
  <c r="E19" i="51"/>
  <c r="E23" i="51"/>
  <c r="D33" i="33"/>
  <c r="D32" i="33"/>
  <c r="E15" i="51"/>
  <c r="D25" i="33"/>
  <c r="E29" i="51"/>
  <c r="E15" i="43"/>
  <c r="D10" i="33"/>
  <c r="D9" i="33"/>
  <c r="D31" i="33"/>
  <c r="E22" i="39"/>
  <c r="E19" i="43"/>
  <c r="D37" i="33"/>
  <c r="E23" i="39"/>
  <c r="D40" i="33"/>
  <c r="E20" i="43"/>
  <c r="E28" i="51"/>
  <c r="D23" i="33"/>
  <c r="D6" i="51"/>
  <c r="E15" i="48"/>
  <c r="D29" i="33"/>
  <c r="E18" i="43"/>
  <c r="E16" i="43"/>
  <c r="E15" i="39"/>
  <c r="D21" i="33"/>
  <c r="D7" i="48"/>
  <c r="D11" i="33"/>
  <c r="E18" i="51"/>
  <c r="D19" i="33"/>
  <c r="D28" i="33"/>
  <c r="D12" i="33"/>
  <c r="D35" i="33"/>
  <c r="D7" i="33"/>
  <c r="E21" i="39"/>
  <c r="E24" i="51"/>
  <c r="D5" i="39"/>
  <c r="E17" i="51"/>
  <c r="D15" i="33"/>
  <c r="D17" i="33"/>
  <c r="C7" i="42"/>
  <c r="E19" i="48"/>
  <c r="E24" i="39"/>
  <c r="E21" i="51"/>
  <c r="D36" i="33"/>
  <c r="D20" i="33"/>
  <c r="E16" i="48"/>
  <c r="D14" i="33"/>
  <c r="D6" i="48"/>
  <c r="D38" i="33"/>
  <c r="D26" i="33"/>
  <c r="D24" i="33"/>
  <c r="D22" i="33"/>
  <c r="E25" i="51"/>
  <c r="D5" i="48"/>
  <c r="D5" i="33"/>
  <c r="E17" i="48"/>
  <c r="D27" i="33"/>
  <c r="D6" i="33"/>
  <c r="D30" i="33"/>
  <c r="E18" i="48"/>
  <c r="B1" i="29"/>
  <c r="D4" i="33"/>
  <c r="E20" i="39"/>
  <c r="E17" i="43"/>
  <c r="E26" i="51"/>
  <c r="E30" i="51"/>
  <c r="E18" i="39"/>
  <c r="D13" i="33"/>
  <c r="D7" i="39"/>
  <c r="D6" i="39"/>
  <c r="D8" i="33"/>
  <c r="E16" i="39"/>
  <c r="D7" i="51"/>
  <c r="E19" i="39"/>
  <c r="E27" i="51"/>
  <c r="D34" i="33"/>
  <c r="D16" i="33"/>
  <c r="E20" i="51"/>
  <c r="E22" i="51"/>
  <c r="D5" i="51"/>
  <c r="E16" i="51"/>
  <c r="E17" i="39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26" i="51"/>
  <c r="E15" i="50"/>
  <c r="J24" i="51"/>
  <c r="E7" i="51"/>
  <c r="E5" i="50"/>
  <c r="J29" i="51"/>
  <c r="E4" i="51"/>
  <c r="L4" i="51" s="1"/>
  <c r="E9" i="50"/>
  <c r="E4" i="50"/>
  <c r="F4" i="50" s="1"/>
  <c r="J16" i="51"/>
  <c r="D4" i="43"/>
  <c r="AF4" i="51"/>
  <c r="E8" i="50"/>
  <c r="J25" i="51"/>
  <c r="F9" i="50"/>
  <c r="K6" i="51"/>
  <c r="AG3" i="51"/>
  <c r="J30" i="51"/>
  <c r="J20" i="51"/>
  <c r="G7" i="48"/>
  <c r="E6" i="48"/>
  <c r="E6" i="51"/>
  <c r="L6" i="51"/>
  <c r="J22" i="51"/>
  <c r="E10" i="50"/>
  <c r="E14" i="50"/>
  <c r="E5" i="51"/>
  <c r="F15" i="50"/>
  <c r="F8" i="50"/>
  <c r="F14" i="50"/>
  <c r="F10" i="50"/>
  <c r="E12" i="50"/>
  <c r="G6" i="48"/>
  <c r="E7" i="50"/>
  <c r="E5" i="48"/>
  <c r="F5" i="50"/>
  <c r="K4" i="51"/>
  <c r="H7" i="51"/>
  <c r="K7" i="51"/>
  <c r="J17" i="51"/>
  <c r="J28" i="51"/>
  <c r="E11" i="50"/>
  <c r="G5" i="48"/>
  <c r="AG4" i="51"/>
  <c r="J18" i="51"/>
  <c r="AF5" i="51"/>
  <c r="E6" i="50"/>
  <c r="H5" i="51"/>
  <c r="F3" i="50"/>
  <c r="J19" i="51"/>
  <c r="J21" i="51"/>
  <c r="L5" i="51"/>
  <c r="K5" i="51"/>
  <c r="J23" i="51"/>
  <c r="E13" i="50"/>
  <c r="H6" i="51"/>
  <c r="J27" i="51"/>
  <c r="J15" i="51"/>
  <c r="F11" i="50"/>
  <c r="G11" i="50" s="1"/>
  <c r="AF6" i="51"/>
  <c r="AF7" i="51" s="1"/>
  <c r="AG7" i="51" s="1"/>
  <c r="AG5" i="51"/>
  <c r="M6" i="51" l="1"/>
  <c r="O6" i="51"/>
  <c r="N6" i="51"/>
  <c r="O4" i="51"/>
  <c r="N4" i="51"/>
  <c r="M4" i="51"/>
  <c r="O5" i="51"/>
  <c r="N5" i="51"/>
  <c r="M5" i="51"/>
  <c r="C3" i="51"/>
  <c r="R3" i="50"/>
  <c r="C20" i="40"/>
  <c r="D20" i="40" s="1"/>
  <c r="A21" i="40"/>
  <c r="G3" i="50"/>
  <c r="G14" i="50"/>
  <c r="A4" i="43"/>
  <c r="F6" i="50"/>
  <c r="R4" i="50"/>
  <c r="S3" i="50"/>
  <c r="F7" i="50"/>
  <c r="G6" i="50"/>
  <c r="G5" i="50"/>
  <c r="F12" i="50"/>
  <c r="G12" i="50" s="1"/>
  <c r="G10" i="50"/>
  <c r="AF8" i="51"/>
  <c r="D5" i="43"/>
  <c r="G9" i="50"/>
  <c r="H4" i="51"/>
  <c r="AG8" i="51"/>
  <c r="K4" i="43"/>
  <c r="AG6" i="51"/>
  <c r="AF9" i="51"/>
  <c r="G8" i="50"/>
  <c r="S4" i="50"/>
  <c r="G7" i="50"/>
  <c r="E5" i="43"/>
  <c r="F13" i="50"/>
  <c r="D6" i="43"/>
  <c r="K5" i="43"/>
  <c r="L7" i="51"/>
  <c r="G4" i="50"/>
  <c r="G15" i="50"/>
  <c r="K6" i="43"/>
  <c r="AF10" i="51"/>
  <c r="AG9" i="51"/>
  <c r="H5" i="43"/>
  <c r="D7" i="43"/>
  <c r="E6" i="43"/>
  <c r="AF11" i="51"/>
  <c r="AG10" i="51"/>
  <c r="E7" i="43"/>
  <c r="K7" i="43"/>
  <c r="AG11" i="51"/>
  <c r="AF12" i="51"/>
  <c r="AF13" i="51"/>
  <c r="AG12" i="51"/>
  <c r="AG13" i="51"/>
  <c r="AF14" i="51"/>
  <c r="AG14" i="51"/>
  <c r="AF15" i="51"/>
  <c r="AG15" i="51"/>
  <c r="AF16" i="51"/>
  <c r="AG16" i="51"/>
  <c r="AF17" i="51"/>
  <c r="AF18" i="51"/>
  <c r="AG17" i="51"/>
  <c r="AF19" i="51"/>
  <c r="AG18" i="51"/>
  <c r="AF20" i="51"/>
  <c r="AG19" i="51"/>
  <c r="AF21" i="51"/>
  <c r="AG20" i="51"/>
  <c r="AG21" i="51"/>
  <c r="AF22" i="51"/>
  <c r="AG22" i="51"/>
  <c r="AF23" i="51"/>
  <c r="AG23" i="51"/>
  <c r="AF24" i="51"/>
  <c r="AG24" i="51"/>
  <c r="AF25" i="51"/>
  <c r="AF26" i="51"/>
  <c r="AG25" i="51"/>
  <c r="AG26" i="51"/>
  <c r="AF27" i="51"/>
  <c r="AG27" i="51"/>
  <c r="AF28" i="51"/>
  <c r="AF29" i="51"/>
  <c r="AG28" i="51"/>
  <c r="AG29" i="51"/>
  <c r="AF30" i="51"/>
  <c r="AG30" i="51"/>
  <c r="AF31" i="51"/>
  <c r="AF32" i="51"/>
  <c r="AG31" i="51"/>
  <c r="AG32" i="51"/>
  <c r="AF33" i="51"/>
  <c r="AF34" i="51"/>
  <c r="AG33" i="51"/>
  <c r="AG34" i="51"/>
  <c r="AF35" i="51"/>
  <c r="AG35" i="51"/>
  <c r="AF36" i="51"/>
  <c r="AF37" i="51"/>
  <c r="AG36" i="51"/>
  <c r="AF38" i="51"/>
  <c r="AG37" i="51"/>
  <c r="AG38" i="51"/>
  <c r="AF39" i="51"/>
  <c r="AG39" i="51"/>
  <c r="AF40" i="51"/>
  <c r="AG40" i="51"/>
  <c r="AF41" i="51"/>
  <c r="AF42" i="51"/>
  <c r="AG41" i="51"/>
  <c r="AG42" i="51"/>
  <c r="AF43" i="51"/>
  <c r="AF44" i="51"/>
  <c r="AG43" i="51"/>
  <c r="AF45" i="51"/>
  <c r="AG44" i="51"/>
  <c r="AG45" i="51"/>
  <c r="AF46" i="51"/>
  <c r="AF47" i="51"/>
  <c r="AG46" i="51"/>
  <c r="AF48" i="51"/>
  <c r="AG47" i="51"/>
  <c r="AG48" i="51"/>
  <c r="AF49" i="51"/>
  <c r="AF50" i="51"/>
  <c r="AG49" i="51"/>
  <c r="AF51" i="51"/>
  <c r="AG50" i="51"/>
  <c r="AG51" i="51"/>
  <c r="AF52" i="51"/>
  <c r="AG52" i="51"/>
  <c r="AF53" i="51"/>
  <c r="AG53" i="51"/>
  <c r="AF54" i="51"/>
  <c r="AG54" i="51"/>
  <c r="AF55" i="51"/>
  <c r="AF56" i="51"/>
  <c r="AG55" i="51"/>
  <c r="AG56" i="51"/>
  <c r="AF57" i="51"/>
  <c r="AF58" i="51"/>
  <c r="AG57" i="51"/>
  <c r="AG58" i="51"/>
  <c r="AF59" i="51"/>
  <c r="AF60" i="51"/>
  <c r="AG59" i="51"/>
  <c r="AF61" i="51"/>
  <c r="AG60" i="51"/>
  <c r="AG61" i="51"/>
  <c r="AF62" i="51"/>
  <c r="AG62" i="51"/>
  <c r="AF63" i="51"/>
  <c r="AF64" i="51"/>
  <c r="AG63" i="51"/>
  <c r="AG64" i="51"/>
  <c r="AF65" i="51"/>
  <c r="AF66" i="51"/>
  <c r="AG65" i="51"/>
  <c r="AG66" i="51"/>
  <c r="AF67" i="51"/>
  <c r="AG67" i="51"/>
  <c r="AF68" i="51"/>
  <c r="AG68" i="51"/>
  <c r="AF69" i="51"/>
  <c r="AG69" i="51"/>
  <c r="AF70" i="51"/>
  <c r="AG70" i="51"/>
  <c r="AF71" i="51"/>
  <c r="AG71" i="51"/>
  <c r="AF72" i="51"/>
  <c r="AG72" i="51"/>
  <c r="AF73" i="51"/>
  <c r="AG73" i="51"/>
  <c r="AF74" i="51"/>
  <c r="AF75" i="51"/>
  <c r="AG74" i="51"/>
  <c r="AF76" i="51"/>
  <c r="AG75" i="51"/>
  <c r="AF77" i="51"/>
  <c r="AG76" i="51"/>
  <c r="AF78" i="51"/>
  <c r="AG77" i="51"/>
  <c r="AF79" i="51"/>
  <c r="AG78" i="51"/>
  <c r="AG79" i="51"/>
  <c r="AF80" i="51"/>
  <c r="AG80" i="51"/>
  <c r="AF81" i="51"/>
  <c r="AF82" i="51"/>
  <c r="AG81" i="51"/>
  <c r="AG82" i="51"/>
  <c r="AF83" i="51"/>
  <c r="AG83" i="51"/>
  <c r="AF84" i="51"/>
  <c r="AG84" i="51"/>
  <c r="AF85" i="51"/>
  <c r="AG85" i="51"/>
  <c r="AF86" i="51"/>
  <c r="AF87" i="51"/>
  <c r="AG86" i="51"/>
  <c r="AG87" i="51"/>
  <c r="AF88" i="51"/>
  <c r="AG88" i="51"/>
  <c r="AF89" i="51"/>
  <c r="AG89" i="51"/>
  <c r="AF90" i="51"/>
  <c r="AF91" i="51"/>
  <c r="AG90" i="51"/>
  <c r="AF92" i="51"/>
  <c r="AG91" i="51"/>
  <c r="AF93" i="51"/>
  <c r="AG92" i="51"/>
  <c r="AF94" i="51"/>
  <c r="AG93" i="51"/>
  <c r="AG94" i="51"/>
  <c r="AF95" i="51"/>
  <c r="AG95" i="51"/>
  <c r="AF96" i="51"/>
  <c r="AG96" i="51"/>
  <c r="AF97" i="51"/>
  <c r="AF98" i="51"/>
  <c r="AG97" i="51"/>
  <c r="AF99" i="51"/>
  <c r="AG98" i="51"/>
  <c r="AF100" i="51"/>
  <c r="AG99" i="51"/>
  <c r="AG100" i="51"/>
  <c r="AF101" i="51"/>
  <c r="AG101" i="51"/>
  <c r="AF102" i="51"/>
  <c r="AG102" i="51"/>
  <c r="AF103" i="51"/>
  <c r="AF104" i="51"/>
  <c r="AG103" i="51"/>
  <c r="AG104" i="51"/>
  <c r="AF105" i="51"/>
  <c r="AG105" i="51"/>
  <c r="AF106" i="51"/>
  <c r="AF107" i="51"/>
  <c r="AG106" i="51"/>
  <c r="AG107" i="51"/>
  <c r="AF108" i="51"/>
  <c r="AF109" i="51"/>
  <c r="AG108" i="51"/>
  <c r="AF110" i="51"/>
  <c r="AG109" i="51"/>
  <c r="AF111" i="51"/>
  <c r="AG110" i="51"/>
  <c r="AF112" i="51"/>
  <c r="AG111" i="51"/>
  <c r="AG112" i="51"/>
  <c r="AF113" i="51"/>
  <c r="AF114" i="51"/>
  <c r="AG113" i="51"/>
  <c r="AG114" i="51"/>
  <c r="AF115" i="51"/>
  <c r="AG115" i="51"/>
  <c r="AF116" i="51"/>
  <c r="AG116" i="51"/>
  <c r="AF117" i="51"/>
  <c r="AG117" i="51"/>
  <c r="AF118" i="51"/>
  <c r="AG118" i="51"/>
  <c r="AF119" i="51"/>
  <c r="AF120" i="51"/>
  <c r="AG119" i="51"/>
  <c r="AG120" i="51"/>
  <c r="AF121" i="51"/>
  <c r="AG121" i="51"/>
  <c r="AF122" i="51"/>
  <c r="AF123" i="51"/>
  <c r="AG122" i="51"/>
  <c r="AG123" i="51"/>
  <c r="AF124" i="51"/>
  <c r="AG124" i="51"/>
  <c r="AF125" i="51"/>
  <c r="AF126" i="51"/>
  <c r="AG125" i="51"/>
  <c r="AF127" i="51"/>
  <c r="AG126" i="51"/>
  <c r="AG127" i="51"/>
  <c r="AF128" i="51"/>
  <c r="AF129" i="51"/>
  <c r="AG128" i="51"/>
  <c r="AF130" i="51"/>
  <c r="AG129" i="51"/>
  <c r="AF131" i="51"/>
  <c r="AG130" i="51"/>
  <c r="AF132" i="51"/>
  <c r="AG131" i="51"/>
  <c r="AF133" i="51"/>
  <c r="AG132" i="51"/>
  <c r="AG133" i="51"/>
  <c r="AF134" i="51"/>
  <c r="AF135" i="51"/>
  <c r="AG134" i="51"/>
  <c r="AG135" i="51"/>
  <c r="AF136" i="51"/>
  <c r="AF137" i="51"/>
  <c r="AG136" i="51"/>
  <c r="AG137" i="51"/>
  <c r="AF138" i="51"/>
  <c r="AF139" i="51"/>
  <c r="AG138" i="51"/>
  <c r="AG139" i="51"/>
  <c r="AF140" i="51"/>
  <c r="AG140" i="51"/>
  <c r="AF141" i="51"/>
  <c r="AF142" i="51"/>
  <c r="AG141" i="51"/>
  <c r="AG142" i="51"/>
  <c r="AF143" i="51"/>
  <c r="AF144" i="51"/>
  <c r="AG143" i="51"/>
  <c r="AF145" i="51"/>
  <c r="AG144" i="51"/>
  <c r="AG145" i="51"/>
  <c r="AF146" i="51"/>
  <c r="AG146" i="51"/>
  <c r="AF147" i="51"/>
  <c r="AF148" i="51"/>
  <c r="AG147" i="51"/>
  <c r="AF149" i="51"/>
  <c r="AG148" i="51"/>
  <c r="AG149" i="51"/>
  <c r="AF150" i="51"/>
  <c r="AG150" i="51"/>
  <c r="AF151" i="51"/>
  <c r="AF152" i="51"/>
  <c r="AG151" i="51"/>
  <c r="AG152" i="51"/>
  <c r="AF153" i="51"/>
  <c r="AG153" i="51"/>
  <c r="AF154" i="51"/>
  <c r="AG154" i="51"/>
  <c r="AF155" i="51"/>
  <c r="AF156" i="51"/>
  <c r="AG155" i="51"/>
  <c r="AG156" i="51"/>
  <c r="AF157" i="51"/>
  <c r="AF158" i="51"/>
  <c r="AG157" i="51"/>
  <c r="AF159" i="51"/>
  <c r="AG158" i="51"/>
  <c r="AG159" i="51"/>
  <c r="AF160" i="51"/>
  <c r="AF161" i="51"/>
  <c r="AG160" i="51"/>
  <c r="AG161" i="51"/>
  <c r="AF162" i="51"/>
  <c r="AF163" i="51"/>
  <c r="AG162" i="51"/>
  <c r="AG163" i="51"/>
  <c r="AF164" i="51"/>
  <c r="AG164" i="51"/>
  <c r="AF165" i="51"/>
  <c r="AF166" i="51"/>
  <c r="AG165" i="51"/>
  <c r="AF167" i="51"/>
  <c r="AG166" i="51"/>
  <c r="AG167" i="51"/>
  <c r="AF168" i="51"/>
  <c r="AG168" i="51"/>
  <c r="AF169" i="51"/>
  <c r="AG169" i="51"/>
  <c r="AF170" i="51"/>
  <c r="AF171" i="51"/>
  <c r="AG170" i="51"/>
  <c r="AF172" i="51"/>
  <c r="AG171" i="51"/>
  <c r="AG172" i="51"/>
  <c r="AF173" i="51"/>
  <c r="AG173" i="51"/>
  <c r="AF174" i="51"/>
  <c r="AF175" i="51"/>
  <c r="AG174" i="51"/>
  <c r="AF176" i="51"/>
  <c r="AG175" i="51"/>
  <c r="AG176" i="51"/>
  <c r="AF177" i="51"/>
  <c r="AF178" i="51"/>
  <c r="AG177" i="51"/>
  <c r="AG178" i="51"/>
  <c r="AF179" i="51"/>
  <c r="AG179" i="51"/>
  <c r="AF180" i="51"/>
  <c r="AF181" i="51"/>
  <c r="AG180" i="51"/>
  <c r="AG181" i="51"/>
  <c r="AF182" i="51"/>
  <c r="AF183" i="51"/>
  <c r="AG182" i="51"/>
  <c r="AG183" i="51"/>
  <c r="AF184" i="51"/>
  <c r="AG184" i="51"/>
  <c r="AF185" i="51"/>
  <c r="AG185" i="51"/>
  <c r="AF186" i="51"/>
  <c r="AF187" i="51"/>
  <c r="AG186" i="51"/>
  <c r="AG187" i="51"/>
  <c r="AF188" i="51"/>
  <c r="AF189" i="51"/>
  <c r="AG188" i="51"/>
  <c r="AF190" i="51"/>
  <c r="AG189" i="51"/>
  <c r="AF191" i="51"/>
  <c r="AG190" i="51"/>
  <c r="AF192" i="51"/>
  <c r="AG191" i="51"/>
  <c r="AG192" i="51"/>
  <c r="AF193" i="51"/>
  <c r="AG193" i="51"/>
  <c r="AF194" i="51"/>
  <c r="AG194" i="51"/>
  <c r="AF195" i="51"/>
  <c r="AF196" i="51"/>
  <c r="AG195" i="51"/>
  <c r="AF197" i="51"/>
  <c r="AG196" i="51"/>
  <c r="AF198" i="51"/>
  <c r="AG197" i="51"/>
  <c r="AF199" i="51"/>
  <c r="AG198" i="51"/>
  <c r="AG199" i="51"/>
  <c r="AF200" i="51"/>
  <c r="AG200" i="51"/>
  <c r="AF201" i="51"/>
  <c r="AG201" i="51"/>
  <c r="AF202" i="51"/>
  <c r="AF203" i="51"/>
  <c r="AG202" i="51"/>
  <c r="AF204" i="51"/>
  <c r="AG203" i="51"/>
  <c r="AG204" i="51"/>
  <c r="AF205" i="51"/>
  <c r="AF206" i="51"/>
  <c r="AG205" i="51"/>
  <c r="AG206" i="51"/>
  <c r="AF207" i="51"/>
  <c r="AF208" i="51"/>
  <c r="AG207" i="51"/>
  <c r="AG208" i="51"/>
  <c r="AF209" i="51"/>
  <c r="AG209" i="51"/>
  <c r="AF210" i="51"/>
  <c r="AG210" i="51"/>
  <c r="AF211" i="51"/>
  <c r="AF212" i="51"/>
  <c r="AG211" i="51"/>
  <c r="AF213" i="51"/>
  <c r="AG212" i="51"/>
  <c r="AG213" i="51"/>
  <c r="AF214" i="51"/>
  <c r="AG214" i="51"/>
  <c r="AF215" i="51"/>
  <c r="AF216" i="51"/>
  <c r="AG215" i="51"/>
  <c r="AF217" i="51"/>
  <c r="AG216" i="51"/>
  <c r="AF218" i="51"/>
  <c r="AG217" i="51"/>
  <c r="AF219" i="51"/>
  <c r="AG218" i="51"/>
  <c r="AG219" i="51"/>
  <c r="AF220" i="51"/>
  <c r="AF221" i="51"/>
  <c r="AG220" i="51"/>
  <c r="AG221" i="51"/>
  <c r="AF222" i="51"/>
  <c r="AF223" i="51"/>
  <c r="AG222" i="51"/>
  <c r="AG223" i="51"/>
  <c r="AF224" i="51"/>
  <c r="AF225" i="51"/>
  <c r="AG224" i="51"/>
  <c r="AF226" i="51"/>
  <c r="AG225" i="51"/>
  <c r="AF227" i="51"/>
  <c r="AG226" i="51"/>
  <c r="AG227" i="51"/>
  <c r="AF228" i="51"/>
  <c r="AF229" i="51"/>
  <c r="AG228" i="51"/>
  <c r="AF230" i="51"/>
  <c r="AG229" i="51"/>
  <c r="AF231" i="51"/>
  <c r="AG230" i="51"/>
  <c r="AG231" i="51"/>
  <c r="AF232" i="51"/>
  <c r="AF233" i="51"/>
  <c r="AG232" i="51"/>
  <c r="AF234" i="51"/>
  <c r="AG233" i="51"/>
  <c r="AG234" i="51"/>
  <c r="AF235" i="51"/>
  <c r="AG235" i="51"/>
  <c r="AF236" i="51"/>
  <c r="AF237" i="51"/>
  <c r="AG236" i="51"/>
  <c r="AF238" i="51"/>
  <c r="AG237" i="51"/>
  <c r="AF239" i="51"/>
  <c r="AG238" i="51"/>
  <c r="AF240" i="51"/>
  <c r="AG239" i="51"/>
  <c r="AG240" i="51"/>
  <c r="AF241" i="51"/>
  <c r="AG241" i="51"/>
  <c r="AF242" i="51"/>
  <c r="AF243" i="51"/>
  <c r="AG242" i="51"/>
  <c r="AF244" i="51"/>
  <c r="AG243" i="51"/>
  <c r="AG244" i="51"/>
  <c r="AF245" i="51"/>
  <c r="AG245" i="51"/>
  <c r="AF246" i="51"/>
  <c r="AF247" i="51"/>
  <c r="AG246" i="51"/>
  <c r="AF248" i="51"/>
  <c r="AG247" i="51"/>
  <c r="AG248" i="51"/>
  <c r="AF249" i="51"/>
  <c r="AF250" i="51"/>
  <c r="AG249" i="51"/>
  <c r="AF251" i="51"/>
  <c r="AG250" i="51"/>
  <c r="AG251" i="51"/>
  <c r="AF252" i="51"/>
  <c r="AG252" i="51"/>
  <c r="AF253" i="51"/>
  <c r="AG253" i="51"/>
  <c r="AF254" i="51"/>
  <c r="AG254" i="51"/>
  <c r="AF255" i="51"/>
  <c r="AF256" i="51"/>
  <c r="AG255" i="51"/>
  <c r="AG256" i="51"/>
  <c r="AF257" i="51"/>
  <c r="AG257" i="51"/>
  <c r="AF258" i="51"/>
  <c r="AF259" i="51"/>
  <c r="AG258" i="51"/>
  <c r="O7" i="51" l="1"/>
  <c r="N7" i="51"/>
  <c r="M7" i="51"/>
  <c r="B5" i="43"/>
  <c r="A5" i="43"/>
  <c r="B4" i="43"/>
  <c r="C4" i="43" s="1"/>
  <c r="B7" i="43"/>
  <c r="A7" i="43"/>
  <c r="B6" i="43"/>
  <c r="A6" i="43"/>
  <c r="C21" i="40"/>
  <c r="D21" i="40" s="1"/>
  <c r="D2" i="33"/>
  <c r="G13" i="50"/>
  <c r="L5" i="43"/>
  <c r="R5" i="50"/>
  <c r="T4" i="50"/>
  <c r="AG259" i="51"/>
  <c r="S5" i="50"/>
  <c r="T3" i="50"/>
  <c r="R6" i="50"/>
  <c r="R7" i="50"/>
  <c r="S6" i="50"/>
  <c r="R8" i="50"/>
  <c r="R9" i="50" s="1"/>
  <c r="S9" i="50" s="1"/>
  <c r="S7" i="50"/>
  <c r="S8" i="50"/>
  <c r="R10" i="50"/>
  <c r="R11" i="50"/>
  <c r="S10" i="50"/>
  <c r="S11" i="50"/>
  <c r="R12" i="50"/>
  <c r="R13" i="50"/>
  <c r="S12" i="50"/>
  <c r="R14" i="50"/>
  <c r="S13" i="50"/>
  <c r="S14" i="50"/>
  <c r="T14" i="50" s="1"/>
  <c r="R15" i="50"/>
  <c r="S15" i="50"/>
  <c r="R16" i="50"/>
  <c r="R17" i="50"/>
  <c r="S16" i="50"/>
  <c r="T16" i="50" s="1"/>
  <c r="R18" i="50"/>
  <c r="S17" i="50"/>
  <c r="R19" i="50"/>
  <c r="S18" i="50"/>
  <c r="R20" i="50"/>
  <c r="S19" i="50"/>
  <c r="S20" i="50"/>
  <c r="R21" i="50"/>
  <c r="S21" i="50"/>
  <c r="R22" i="50"/>
  <c r="S22" i="50"/>
  <c r="R23" i="50"/>
  <c r="S23" i="50"/>
  <c r="R24" i="50"/>
  <c r="R25" i="50"/>
  <c r="S24" i="50"/>
  <c r="R26" i="50"/>
  <c r="S25" i="50"/>
  <c r="S26" i="50"/>
  <c r="R27" i="50"/>
  <c r="T26" i="50"/>
  <c r="S27" i="50"/>
  <c r="R28" i="50"/>
  <c r="R29" i="50"/>
  <c r="S28" i="50"/>
  <c r="R30" i="50"/>
  <c r="S29" i="50"/>
  <c r="S30" i="50"/>
  <c r="R31" i="50"/>
  <c r="S31" i="50"/>
  <c r="R32" i="50"/>
  <c r="R33" i="50"/>
  <c r="S32" i="50"/>
  <c r="R34" i="50"/>
  <c r="S33" i="50"/>
  <c r="S34" i="50"/>
  <c r="T34" i="50" s="1"/>
  <c r="R35" i="50"/>
  <c r="R36" i="50"/>
  <c r="S35" i="50"/>
  <c r="S36" i="50"/>
  <c r="R37" i="50"/>
  <c r="S37" i="50"/>
  <c r="R38" i="50"/>
  <c r="R39" i="50"/>
  <c r="S38" i="50"/>
  <c r="R40" i="50"/>
  <c r="S39" i="50"/>
  <c r="R41" i="50"/>
  <c r="S40" i="50"/>
  <c r="S41" i="50"/>
  <c r="R42" i="50"/>
  <c r="R43" i="50"/>
  <c r="S42" i="50"/>
  <c r="R44" i="50"/>
  <c r="S43" i="50"/>
  <c r="T43" i="50" s="1"/>
  <c r="S44" i="50"/>
  <c r="R45" i="50"/>
  <c r="R46" i="50"/>
  <c r="S45" i="50"/>
  <c r="R47" i="50"/>
  <c r="S46" i="50"/>
  <c r="T46" i="50"/>
  <c r="S47" i="50"/>
  <c r="R48" i="50"/>
  <c r="R49" i="50"/>
  <c r="S48" i="50"/>
  <c r="S49" i="50"/>
  <c r="R50" i="50"/>
  <c r="R51" i="50"/>
  <c r="S50" i="50"/>
  <c r="T50" i="50" s="1"/>
  <c r="R52" i="50"/>
  <c r="S51" i="50"/>
  <c r="T51" i="50" s="1"/>
  <c r="R53" i="50"/>
  <c r="S52" i="50"/>
  <c r="S53" i="50"/>
  <c r="R54" i="50"/>
  <c r="R55" i="50"/>
  <c r="S54" i="50"/>
  <c r="R56" i="50"/>
  <c r="S55" i="50"/>
  <c r="R57" i="50"/>
  <c r="S56" i="50"/>
  <c r="R58" i="50"/>
  <c r="S57" i="50"/>
  <c r="S58" i="50"/>
  <c r="R59" i="50"/>
  <c r="R60" i="50"/>
  <c r="S59" i="50"/>
  <c r="R61" i="50"/>
  <c r="S60" i="50"/>
  <c r="S61" i="50"/>
  <c r="R62" i="50"/>
  <c r="R63" i="50"/>
  <c r="S62" i="50"/>
  <c r="R64" i="50"/>
  <c r="S63" i="50"/>
  <c r="S64" i="50"/>
  <c r="R65" i="50"/>
  <c r="S65" i="50"/>
  <c r="R66" i="50"/>
  <c r="S66" i="50"/>
  <c r="R67" i="50"/>
  <c r="S67" i="50"/>
  <c r="R68" i="50"/>
  <c r="R69" i="50"/>
  <c r="S68" i="50"/>
  <c r="R70" i="50"/>
  <c r="S69" i="50"/>
  <c r="R71" i="50"/>
  <c r="S70" i="50"/>
  <c r="R72" i="50"/>
  <c r="S71" i="50"/>
  <c r="R73" i="50"/>
  <c r="S72" i="50"/>
  <c r="R74" i="50"/>
  <c r="S73" i="50"/>
  <c r="S74" i="50"/>
  <c r="R75" i="50"/>
  <c r="S75" i="50"/>
  <c r="R76" i="50"/>
  <c r="S76" i="50"/>
  <c r="R77" i="50"/>
  <c r="S77" i="50"/>
  <c r="R78" i="50"/>
  <c r="R79" i="50"/>
  <c r="S78" i="50"/>
  <c r="T78" i="50" s="1"/>
  <c r="R80" i="50"/>
  <c r="S79" i="50"/>
  <c r="S80" i="50"/>
  <c r="R81" i="50"/>
  <c r="R82" i="50"/>
  <c r="S81" i="50"/>
  <c r="R83" i="50"/>
  <c r="S82" i="50"/>
  <c r="S83" i="50"/>
  <c r="R84" i="50"/>
  <c r="S84" i="50"/>
  <c r="R85" i="50"/>
  <c r="R86" i="50"/>
  <c r="S85" i="50"/>
  <c r="S86" i="50"/>
  <c r="R87" i="50"/>
  <c r="R88" i="50"/>
  <c r="S87" i="50"/>
  <c r="S88" i="50"/>
  <c r="R89" i="50"/>
  <c r="R90" i="50"/>
  <c r="S89" i="50"/>
  <c r="R91" i="50"/>
  <c r="S90" i="50"/>
  <c r="S91" i="50"/>
  <c r="R92" i="50"/>
  <c r="S92" i="50"/>
  <c r="R93" i="50"/>
  <c r="S93" i="50"/>
  <c r="R94" i="50"/>
  <c r="R95" i="50"/>
  <c r="S94" i="50"/>
  <c r="R96" i="50"/>
  <c r="S95" i="50"/>
  <c r="S96" i="50"/>
  <c r="R97" i="50"/>
  <c r="S97" i="50"/>
  <c r="R98" i="50"/>
  <c r="S98" i="50"/>
  <c r="R99" i="50"/>
  <c r="S99" i="50"/>
  <c r="R100" i="50"/>
  <c r="R101" i="50"/>
  <c r="S100" i="50"/>
  <c r="S101" i="50"/>
  <c r="R102" i="50"/>
  <c r="T101" i="50"/>
  <c r="S102" i="50"/>
  <c r="R103" i="50"/>
  <c r="T102" i="50"/>
  <c r="S103" i="50"/>
  <c r="R104" i="50"/>
  <c r="S104" i="50"/>
  <c r="R105" i="50"/>
  <c r="S105" i="50"/>
  <c r="R106" i="50"/>
  <c r="R107" i="50"/>
  <c r="S106" i="50"/>
  <c r="S107" i="50"/>
  <c r="R108" i="50"/>
  <c r="T107" i="50"/>
  <c r="R109" i="50"/>
  <c r="S108" i="50"/>
  <c r="R110" i="50"/>
  <c r="S109" i="50"/>
  <c r="S110" i="50"/>
  <c r="R111" i="50"/>
  <c r="R112" i="50"/>
  <c r="S111" i="50"/>
  <c r="R113" i="50"/>
  <c r="S112" i="50"/>
  <c r="R114" i="50"/>
  <c r="S113" i="50"/>
  <c r="R115" i="50"/>
  <c r="S114" i="50"/>
  <c r="T114" i="50"/>
  <c r="S115" i="50"/>
  <c r="R116" i="50"/>
  <c r="S116" i="50"/>
  <c r="R117" i="50"/>
  <c r="S117" i="50"/>
  <c r="R118" i="50"/>
  <c r="R119" i="50"/>
  <c r="S118" i="50"/>
  <c r="R120" i="50"/>
  <c r="S119" i="50"/>
  <c r="S120" i="50"/>
  <c r="R121" i="50"/>
  <c r="R122" i="50"/>
  <c r="S121" i="50"/>
  <c r="R123" i="50"/>
  <c r="S122" i="50"/>
  <c r="S123" i="50"/>
  <c r="R124" i="50"/>
  <c r="R125" i="50"/>
  <c r="S124" i="50"/>
  <c r="R126" i="50"/>
  <c r="S125" i="50"/>
  <c r="R127" i="50"/>
  <c r="S126" i="50"/>
  <c r="R128" i="50"/>
  <c r="S127" i="50"/>
  <c r="S128" i="50"/>
  <c r="R129" i="50"/>
  <c r="S129" i="50"/>
  <c r="R130" i="50"/>
  <c r="S130" i="50"/>
  <c r="R131" i="50"/>
  <c r="R132" i="50"/>
  <c r="S131" i="50"/>
  <c r="S132" i="50"/>
  <c r="R133" i="50"/>
  <c r="S133" i="50"/>
  <c r="R134" i="50"/>
  <c r="S134" i="50"/>
  <c r="R135" i="50"/>
  <c r="S135" i="50"/>
  <c r="R136" i="50"/>
  <c r="R137" i="50"/>
  <c r="S136" i="50"/>
  <c r="T136" i="50" s="1"/>
  <c r="R138" i="50"/>
  <c r="S137" i="50"/>
  <c r="S138" i="50"/>
  <c r="R139" i="50"/>
  <c r="S139" i="50"/>
  <c r="T139" i="50" s="1"/>
  <c r="R140" i="50"/>
  <c r="S140" i="50"/>
  <c r="R141" i="50"/>
  <c r="S141" i="50"/>
  <c r="R142" i="50"/>
  <c r="S142" i="50"/>
  <c r="R143" i="50"/>
  <c r="R144" i="50"/>
  <c r="S143" i="50"/>
  <c r="S144" i="50"/>
  <c r="R145" i="50"/>
  <c r="R146" i="50"/>
  <c r="S145" i="50"/>
  <c r="R147" i="50"/>
  <c r="S146" i="50"/>
  <c r="S147" i="50"/>
  <c r="R148" i="50"/>
  <c r="R149" i="50"/>
  <c r="S148" i="50"/>
  <c r="R150" i="50"/>
  <c r="S149" i="50"/>
  <c r="R151" i="50"/>
  <c r="S150" i="50"/>
  <c r="S151" i="50"/>
  <c r="R152" i="50"/>
  <c r="R153" i="50"/>
  <c r="S152" i="50"/>
  <c r="S153" i="50"/>
  <c r="R154" i="50"/>
  <c r="S154" i="50"/>
  <c r="R155" i="50"/>
  <c r="R156" i="50"/>
  <c r="S155" i="50"/>
  <c r="S156" i="50"/>
  <c r="R157" i="50"/>
  <c r="R158" i="50"/>
  <c r="S157" i="50"/>
  <c r="R159" i="50"/>
  <c r="S158" i="50"/>
  <c r="R160" i="50"/>
  <c r="S159" i="50"/>
  <c r="R161" i="50"/>
  <c r="S160" i="50"/>
  <c r="S161" i="50"/>
  <c r="R162" i="50"/>
  <c r="R163" i="50"/>
  <c r="S162" i="50"/>
  <c r="S163" i="50"/>
  <c r="R164" i="50"/>
  <c r="S164" i="50"/>
  <c r="R165" i="50"/>
  <c r="S165" i="50"/>
  <c r="R166" i="50"/>
  <c r="R167" i="50"/>
  <c r="S166" i="50"/>
  <c r="T166" i="50" s="1"/>
  <c r="R168" i="50"/>
  <c r="S167" i="50"/>
  <c r="T167" i="50" s="1"/>
  <c r="S168" i="50"/>
  <c r="R169" i="50"/>
  <c r="S169" i="50"/>
  <c r="R170" i="50"/>
  <c r="S170" i="50"/>
  <c r="R171" i="50"/>
  <c r="R172" i="50"/>
  <c r="S171" i="50"/>
  <c r="S172" i="50"/>
  <c r="R173" i="50"/>
  <c r="R174" i="50"/>
  <c r="S173" i="50"/>
  <c r="S174" i="50"/>
  <c r="R175" i="50"/>
  <c r="R176" i="50"/>
  <c r="S175" i="50"/>
  <c r="T175" i="50"/>
  <c r="S176" i="50"/>
  <c r="T176" i="50" s="1"/>
  <c r="R177" i="50"/>
  <c r="R178" i="50"/>
  <c r="S177" i="50"/>
  <c r="S178" i="50"/>
  <c r="R179" i="50"/>
  <c r="R180" i="50"/>
  <c r="S179" i="50"/>
  <c r="R181" i="50"/>
  <c r="S180" i="50"/>
  <c r="R182" i="50"/>
  <c r="S181" i="50"/>
  <c r="T181" i="50" s="1"/>
  <c r="R183" i="50"/>
  <c r="S182" i="50"/>
  <c r="T182" i="50" s="1"/>
  <c r="S183" i="50"/>
  <c r="R184" i="50"/>
  <c r="S184" i="50"/>
  <c r="R185" i="50"/>
  <c r="R186" i="50"/>
  <c r="S185" i="50"/>
  <c r="S186" i="50"/>
  <c r="R187" i="50"/>
  <c r="S187" i="50"/>
  <c r="R188" i="50"/>
  <c r="S188" i="50"/>
  <c r="R189" i="50"/>
  <c r="R190" i="50"/>
  <c r="S189" i="50"/>
  <c r="S190" i="50"/>
  <c r="R191" i="50"/>
  <c r="S191" i="50"/>
  <c r="R192" i="50"/>
  <c r="R193" i="50"/>
  <c r="S192" i="50"/>
  <c r="R194" i="50"/>
  <c r="S193" i="50"/>
  <c r="R195" i="50"/>
  <c r="S194" i="50"/>
  <c r="S195" i="50"/>
  <c r="R196" i="50"/>
  <c r="R197" i="50"/>
  <c r="S196" i="50"/>
  <c r="S197" i="50"/>
  <c r="R198" i="50"/>
  <c r="R199" i="50"/>
  <c r="S198" i="50"/>
  <c r="R200" i="50"/>
  <c r="S199" i="50"/>
  <c r="R201" i="50"/>
  <c r="S200" i="50"/>
  <c r="R202" i="50"/>
  <c r="S201" i="50"/>
  <c r="R203" i="50"/>
  <c r="S202" i="50"/>
  <c r="R204" i="50"/>
  <c r="S203" i="50"/>
  <c r="T203" i="50" s="1"/>
  <c r="S204" i="50"/>
  <c r="R205" i="50"/>
  <c r="S205" i="50"/>
  <c r="R206" i="50"/>
  <c r="R207" i="50"/>
  <c r="S206" i="50"/>
  <c r="T206" i="50" s="1"/>
  <c r="S207" i="50"/>
  <c r="R208" i="50"/>
  <c r="R209" i="50"/>
  <c r="S208" i="50"/>
  <c r="R210" i="50"/>
  <c r="S209" i="50"/>
  <c r="R211" i="50"/>
  <c r="S210" i="50"/>
  <c r="S211" i="50"/>
  <c r="R212" i="50"/>
  <c r="S212" i="50"/>
  <c r="R213" i="50"/>
  <c r="R214" i="50"/>
  <c r="S213" i="50"/>
  <c r="T213" i="50"/>
  <c r="S214" i="50"/>
  <c r="R215" i="50"/>
  <c r="S215" i="50"/>
  <c r="R216" i="50"/>
  <c r="S216" i="50"/>
  <c r="R217" i="50"/>
  <c r="S217" i="50"/>
  <c r="R218" i="50"/>
  <c r="S218" i="50"/>
  <c r="R219" i="50"/>
  <c r="R220" i="50"/>
  <c r="S219" i="50"/>
  <c r="R221" i="50"/>
  <c r="S220" i="50"/>
  <c r="S221" i="50"/>
  <c r="R222" i="50"/>
  <c r="S222" i="50"/>
  <c r="R223" i="50"/>
  <c r="S223" i="50"/>
  <c r="R224" i="50"/>
  <c r="S224" i="50"/>
  <c r="R225" i="50"/>
  <c r="R226" i="50"/>
  <c r="S225" i="50"/>
  <c r="S226" i="50"/>
  <c r="R227" i="50"/>
  <c r="R228" i="50"/>
  <c r="S227" i="50"/>
  <c r="R229" i="50"/>
  <c r="S228" i="50"/>
  <c r="R230" i="50"/>
  <c r="S229" i="50"/>
  <c r="S230" i="50"/>
  <c r="R231" i="50"/>
  <c r="R232" i="50"/>
  <c r="S231" i="50"/>
  <c r="R233" i="50"/>
  <c r="S232" i="50"/>
  <c r="S233" i="50"/>
  <c r="R234" i="50"/>
  <c r="S234" i="50"/>
  <c r="R235" i="50"/>
  <c r="S235" i="50"/>
  <c r="R236" i="50"/>
  <c r="S236" i="50"/>
  <c r="R237" i="50"/>
  <c r="R238" i="50"/>
  <c r="S237" i="50"/>
  <c r="R239" i="50"/>
  <c r="S238" i="50"/>
  <c r="S239" i="50"/>
  <c r="R240" i="50"/>
  <c r="S240" i="50"/>
  <c r="R241" i="50"/>
  <c r="R242" i="50"/>
  <c r="S241" i="50"/>
  <c r="S242" i="50"/>
  <c r="R243" i="50"/>
  <c r="S243" i="50"/>
  <c r="R244" i="50"/>
  <c r="R245" i="50"/>
  <c r="S244" i="50"/>
  <c r="S245" i="50"/>
  <c r="R246" i="50"/>
  <c r="R247" i="50"/>
  <c r="S246" i="50"/>
  <c r="S247" i="50"/>
  <c r="R248" i="50"/>
  <c r="R249" i="50"/>
  <c r="S248" i="50"/>
  <c r="R250" i="50"/>
  <c r="S249" i="50"/>
  <c r="S250" i="50"/>
  <c r="R251" i="50"/>
  <c r="R252" i="50"/>
  <c r="S251" i="50"/>
  <c r="R253" i="50"/>
  <c r="S252" i="50"/>
  <c r="R254" i="50"/>
  <c r="S253" i="50"/>
  <c r="S254" i="50"/>
  <c r="R255" i="50"/>
  <c r="R256" i="50"/>
  <c r="S255" i="50"/>
  <c r="R257" i="50"/>
  <c r="S256" i="50"/>
  <c r="S257" i="50"/>
  <c r="R258" i="50"/>
  <c r="R259" i="50"/>
  <c r="S258" i="50"/>
  <c r="R260" i="50"/>
  <c r="S259" i="50"/>
  <c r="R261" i="50"/>
  <c r="S260" i="50"/>
  <c r="R262" i="50"/>
  <c r="S261" i="50"/>
  <c r="M5" i="43" l="1"/>
  <c r="C5" i="43"/>
  <c r="C7" i="43"/>
  <c r="C6" i="43"/>
  <c r="D7" i="42"/>
  <c r="T261" i="50"/>
  <c r="T190" i="50"/>
  <c r="T110" i="50"/>
  <c r="T58" i="50"/>
  <c r="T5" i="50"/>
  <c r="T149" i="50"/>
  <c r="J17" i="39"/>
  <c r="T88" i="50"/>
  <c r="T217" i="50"/>
  <c r="T154" i="50"/>
  <c r="T201" i="50"/>
  <c r="T152" i="50"/>
  <c r="T12" i="50"/>
  <c r="J19" i="43"/>
  <c r="T234" i="50"/>
  <c r="T142" i="50"/>
  <c r="T254" i="50"/>
  <c r="T28" i="50"/>
  <c r="T174" i="50"/>
  <c r="T150" i="50"/>
  <c r="T99" i="50"/>
  <c r="T100" i="50"/>
  <c r="T36" i="50"/>
  <c r="T123" i="50"/>
  <c r="T197" i="50"/>
  <c r="T111" i="50"/>
  <c r="T209" i="50"/>
  <c r="T38" i="50"/>
  <c r="T89" i="50"/>
  <c r="T218" i="50"/>
  <c r="T146" i="50"/>
  <c r="T160" i="50"/>
  <c r="T82" i="50"/>
  <c r="T239" i="50"/>
  <c r="T76" i="50"/>
  <c r="T135" i="50"/>
  <c r="J21" i="39"/>
  <c r="T60" i="50"/>
  <c r="T257" i="50"/>
  <c r="T112" i="50"/>
  <c r="T177" i="50"/>
  <c r="T67" i="50"/>
  <c r="T127" i="50"/>
  <c r="T224" i="50"/>
  <c r="T212" i="50"/>
  <c r="T62" i="50"/>
  <c r="T204" i="50"/>
  <c r="T191" i="50"/>
  <c r="T198" i="50"/>
  <c r="T227" i="50"/>
  <c r="T56" i="50"/>
  <c r="J16" i="39"/>
  <c r="S262" i="50"/>
  <c r="T184" i="50"/>
  <c r="T109" i="50"/>
  <c r="T53" i="50"/>
  <c r="T138" i="50"/>
  <c r="T260" i="50"/>
  <c r="T74" i="50"/>
  <c r="T205" i="50"/>
  <c r="T133" i="50"/>
  <c r="T179" i="50"/>
  <c r="T131" i="50"/>
  <c r="J24" i="39"/>
  <c r="J16" i="43"/>
  <c r="T192" i="50"/>
  <c r="T108" i="50"/>
  <c r="T221" i="50"/>
  <c r="AF4" i="43"/>
  <c r="J23" i="39"/>
  <c r="T103" i="50"/>
  <c r="T119" i="50"/>
  <c r="T52" i="50"/>
  <c r="T132" i="50"/>
  <c r="T231" i="50"/>
  <c r="T144" i="50"/>
  <c r="T243" i="50"/>
  <c r="T173" i="50"/>
  <c r="T120" i="50"/>
  <c r="T20" i="50"/>
  <c r="T95" i="50"/>
  <c r="T258" i="50"/>
  <c r="J21" i="43"/>
  <c r="T172" i="50"/>
  <c r="T91" i="50"/>
  <c r="T35" i="50"/>
  <c r="T207" i="50"/>
  <c r="T18" i="50"/>
  <c r="T129" i="50"/>
  <c r="E6" i="39"/>
  <c r="T39" i="50"/>
  <c r="T151" i="50"/>
  <c r="T245" i="50"/>
  <c r="T11" i="50"/>
  <c r="T249" i="50"/>
  <c r="T85" i="50"/>
  <c r="T141" i="50"/>
  <c r="T10" i="50"/>
  <c r="T79" i="50"/>
  <c r="AF4" i="39"/>
  <c r="T59" i="50"/>
  <c r="T98" i="50"/>
  <c r="T178" i="50"/>
  <c r="T68" i="50"/>
  <c r="T251" i="50"/>
  <c r="T183" i="50"/>
  <c r="T104" i="50"/>
  <c r="T48" i="50"/>
  <c r="T128" i="50"/>
  <c r="T252" i="50"/>
  <c r="T64" i="50"/>
  <c r="T194" i="50"/>
  <c r="T124" i="50"/>
  <c r="T153" i="50"/>
  <c r="T93" i="50"/>
  <c r="AB4" i="48"/>
  <c r="K7" i="39"/>
  <c r="T163" i="50"/>
  <c r="T81" i="50"/>
  <c r="T188" i="50"/>
  <c r="T42" i="50"/>
  <c r="T241" i="50"/>
  <c r="T96" i="50"/>
  <c r="T69" i="50"/>
  <c r="F15" i="48"/>
  <c r="T57" i="50"/>
  <c r="T246" i="50"/>
  <c r="T229" i="50"/>
  <c r="T155" i="50"/>
  <c r="T72" i="50"/>
  <c r="T44" i="50"/>
  <c r="E4" i="48"/>
  <c r="T29" i="50"/>
  <c r="T170" i="50"/>
  <c r="T13" i="50"/>
  <c r="T77" i="50"/>
  <c r="T168" i="50"/>
  <c r="T262" i="50"/>
  <c r="T7" i="50"/>
  <c r="T71" i="50"/>
  <c r="T236" i="50"/>
  <c r="T140" i="50"/>
  <c r="T211" i="50"/>
  <c r="T118" i="50"/>
  <c r="T187" i="50"/>
  <c r="F19" i="48"/>
  <c r="T247" i="50"/>
  <c r="T87" i="50"/>
  <c r="T117" i="50"/>
  <c r="T225" i="50"/>
  <c r="T49" i="50"/>
  <c r="T6" i="50"/>
  <c r="AG3" i="43"/>
  <c r="T215" i="50"/>
  <c r="T32" i="50"/>
  <c r="T248" i="50"/>
  <c r="T165" i="50"/>
  <c r="T171" i="50"/>
  <c r="T40" i="50"/>
  <c r="T116" i="50"/>
  <c r="T240" i="50"/>
  <c r="T94" i="50"/>
  <c r="T47" i="50"/>
  <c r="T202" i="50"/>
  <c r="T238" i="50"/>
  <c r="T157" i="50"/>
  <c r="T86" i="50"/>
  <c r="T30" i="50"/>
  <c r="T253" i="50"/>
  <c r="T65" i="50"/>
  <c r="T195" i="50"/>
  <c r="G4" i="48"/>
  <c r="T125" i="50"/>
  <c r="AG3" i="39"/>
  <c r="T45" i="50"/>
  <c r="E5" i="39"/>
  <c r="T90" i="50"/>
  <c r="T226" i="50"/>
  <c r="T31" i="50"/>
  <c r="F17" i="48"/>
  <c r="F18" i="48"/>
  <c r="T105" i="50"/>
  <c r="T235" i="50"/>
  <c r="T156" i="50"/>
  <c r="T84" i="50"/>
  <c r="T27" i="50"/>
  <c r="T242" i="50"/>
  <c r="T54" i="50"/>
  <c r="T186" i="50"/>
  <c r="H6" i="48"/>
  <c r="T113" i="50"/>
  <c r="E4" i="39"/>
  <c r="T15" i="50"/>
  <c r="T255" i="50"/>
  <c r="T55" i="50"/>
  <c r="T216" i="50"/>
  <c r="J17" i="43"/>
  <c r="T244" i="50"/>
  <c r="J20" i="39"/>
  <c r="T66" i="50"/>
  <c r="T228" i="50"/>
  <c r="T147" i="50"/>
  <c r="T83" i="50"/>
  <c r="T24" i="50"/>
  <c r="T230" i="50"/>
  <c r="T37" i="50"/>
  <c r="T169" i="50"/>
  <c r="K6" i="39"/>
  <c r="T97" i="50"/>
  <c r="J18" i="39"/>
  <c r="K5" i="39"/>
  <c r="T223" i="50"/>
  <c r="T9" i="50"/>
  <c r="T193" i="50"/>
  <c r="E7" i="48"/>
  <c r="T199" i="50"/>
  <c r="T122" i="50"/>
  <c r="T25" i="50"/>
  <c r="T222" i="50"/>
  <c r="T143" i="50"/>
  <c r="T80" i="50"/>
  <c r="T22" i="50"/>
  <c r="T219" i="50"/>
  <c r="T23" i="50"/>
  <c r="T158" i="50"/>
  <c r="K4" i="39"/>
  <c r="T73" i="50"/>
  <c r="J20" i="43"/>
  <c r="J19" i="39"/>
  <c r="T210" i="50"/>
  <c r="J18" i="43"/>
  <c r="T164" i="50"/>
  <c r="J15" i="43"/>
  <c r="T161" i="50"/>
  <c r="L3" i="45"/>
  <c r="J22" i="39"/>
  <c r="T220" i="50"/>
  <c r="T134" i="50"/>
  <c r="T75" i="50"/>
  <c r="T21" i="50"/>
  <c r="T208" i="50"/>
  <c r="T8" i="50"/>
  <c r="T148" i="50"/>
  <c r="J15" i="39"/>
  <c r="T63" i="50"/>
  <c r="AC3" i="48"/>
  <c r="T256" i="50"/>
  <c r="T189" i="50"/>
  <c r="F16" i="48"/>
  <c r="T145" i="50"/>
  <c r="H5" i="48"/>
  <c r="T130" i="50"/>
  <c r="T232" i="50"/>
  <c r="M13" i="45" a="1"/>
  <c r="T214" i="50"/>
  <c r="T126" i="50"/>
  <c r="T70" i="50"/>
  <c r="T17" i="50"/>
  <c r="T196" i="50"/>
  <c r="E7" i="39"/>
  <c r="T137" i="50"/>
  <c r="T259" i="50"/>
  <c r="T33" i="50"/>
  <c r="T233" i="50"/>
  <c r="T185" i="50"/>
  <c r="T92" i="50"/>
  <c r="T250" i="50"/>
  <c r="T121" i="50"/>
  <c r="T41" i="50"/>
  <c r="E4" i="43"/>
  <c r="T237" i="50"/>
  <c r="T200" i="50"/>
  <c r="T61" i="50"/>
  <c r="T106" i="50"/>
  <c r="T115" i="50"/>
  <c r="T159" i="50"/>
  <c r="T180" i="50"/>
  <c r="T19" i="50"/>
  <c r="T162" i="50"/>
  <c r="M3" i="45"/>
  <c r="U3" i="45"/>
  <c r="T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L7" i="43"/>
  <c r="H4" i="39"/>
  <c r="H6" i="43"/>
  <c r="H4" i="48"/>
  <c r="H6" i="39"/>
  <c r="L7" i="39"/>
  <c r="AC4" i="48"/>
  <c r="L6" i="39"/>
  <c r="AB5" i="48"/>
  <c r="H7" i="48"/>
  <c r="L4" i="43"/>
  <c r="H4" i="43"/>
  <c r="L4" i="39"/>
  <c r="AG4" i="39"/>
  <c r="H5" i="39"/>
  <c r="H7" i="39"/>
  <c r="H7" i="43"/>
  <c r="L6" i="43"/>
  <c r="AG4" i="43"/>
  <c r="L5" i="39"/>
  <c r="P3" i="45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6" i="33"/>
  <c r="AB6" i="48"/>
  <c r="E26" i="33"/>
  <c r="E37" i="33"/>
  <c r="E3" i="33"/>
  <c r="E39" i="33"/>
  <c r="E17" i="33"/>
  <c r="E34" i="33"/>
  <c r="AC5" i="48"/>
  <c r="E30" i="33"/>
  <c r="E22" i="33"/>
  <c r="E29" i="33"/>
  <c r="P13" i="45" a="1"/>
  <c r="E35" i="33"/>
  <c r="E23" i="33"/>
  <c r="E16" i="33"/>
  <c r="AF5" i="43"/>
  <c r="E32" i="33"/>
  <c r="E15" i="33"/>
  <c r="E25" i="33"/>
  <c r="E20" i="33"/>
  <c r="T13" i="45" a="1"/>
  <c r="E40" i="33"/>
  <c r="E33" i="33"/>
  <c r="AF5" i="39"/>
  <c r="E7" i="33"/>
  <c r="E38" i="33"/>
  <c r="E28" i="33"/>
  <c r="E31" i="33"/>
  <c r="E4" i="33"/>
  <c r="E24" i="33"/>
  <c r="S13" i="45" a="1"/>
  <c r="E5" i="33"/>
  <c r="E19" i="33"/>
  <c r="E27" i="33"/>
  <c r="E21" i="33"/>
  <c r="E6" i="33"/>
  <c r="E18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F6" i="43"/>
  <c r="AC6" i="48"/>
  <c r="AG5" i="39"/>
  <c r="AB7" i="48"/>
  <c r="AB8" i="48"/>
  <c r="AG5" i="43"/>
  <c r="AF6" i="39"/>
  <c r="R3" i="42" l="1"/>
  <c r="R3" i="40"/>
  <c r="F4" i="48" l="1" a="1"/>
  <c r="AC7" i="48"/>
  <c r="E18" i="40"/>
  <c r="AF7" i="43"/>
  <c r="AG7" i="43"/>
  <c r="E9" i="40"/>
  <c r="AB9" i="48"/>
  <c r="E13" i="40"/>
  <c r="E10" i="40"/>
  <c r="S3" i="40"/>
  <c r="E6" i="40"/>
  <c r="E20" i="40"/>
  <c r="E7" i="40"/>
  <c r="F7" i="40" s="1"/>
  <c r="S3" i="42"/>
  <c r="E17" i="40"/>
  <c r="E5" i="40"/>
  <c r="E11" i="40"/>
  <c r="E6" i="42"/>
  <c r="E7" i="42"/>
  <c r="F3" i="40"/>
  <c r="F10" i="40"/>
  <c r="AF7" i="39"/>
  <c r="AF8" i="39" s="1"/>
  <c r="AG8" i="39" s="1"/>
  <c r="E15" i="40"/>
  <c r="AC8" i="48"/>
  <c r="F3" i="42"/>
  <c r="E16" i="40"/>
  <c r="F16" i="40" s="1"/>
  <c r="R4" i="40"/>
  <c r="E4" i="42"/>
  <c r="F4" i="42" s="1"/>
  <c r="R4" i="42"/>
  <c r="F17" i="40"/>
  <c r="S4" i="40"/>
  <c r="E4" i="40"/>
  <c r="F4" i="40" s="1"/>
  <c r="R5" i="42"/>
  <c r="R6" i="42" s="1"/>
  <c r="R7" i="42" s="1"/>
  <c r="E14" i="40"/>
  <c r="F14" i="40" s="1"/>
  <c r="AC9" i="48"/>
  <c r="AG6" i="43"/>
  <c r="T3" i="40"/>
  <c r="E12" i="40"/>
  <c r="E21" i="40"/>
  <c r="AG6" i="39"/>
  <c r="E19" i="40"/>
  <c r="F19" i="40" s="1"/>
  <c r="E5" i="42"/>
  <c r="F5" i="42" s="1"/>
  <c r="F13" i="40"/>
  <c r="F18" i="40"/>
  <c r="G13" i="40"/>
  <c r="E8" i="40"/>
  <c r="R8" i="42"/>
  <c r="G5" i="42"/>
  <c r="S6" i="42"/>
  <c r="G7" i="40"/>
  <c r="F6" i="40"/>
  <c r="S7" i="42"/>
  <c r="F9" i="40"/>
  <c r="AG7" i="39"/>
  <c r="G4" i="42"/>
  <c r="G3" i="42"/>
  <c r="F8" i="40"/>
  <c r="F5" i="40"/>
  <c r="F6" i="42"/>
  <c r="G18" i="40"/>
  <c r="G4" i="40"/>
  <c r="S5" i="42"/>
  <c r="F21" i="40"/>
  <c r="F11" i="40"/>
  <c r="AB10" i="48"/>
  <c r="AC10" i="48" s="1"/>
  <c r="G17" i="40"/>
  <c r="G16" i="40"/>
  <c r="F12" i="40"/>
  <c r="G14" i="40"/>
  <c r="F20" i="40"/>
  <c r="S4" i="42"/>
  <c r="AB11" i="48"/>
  <c r="AF9" i="39"/>
  <c r="G6" i="40"/>
  <c r="D35" i="29"/>
  <c r="D29" i="29"/>
  <c r="G8" i="40"/>
  <c r="G6" i="42"/>
  <c r="C39" i="29"/>
  <c r="D39" i="29" s="1"/>
  <c r="C38" i="29"/>
  <c r="D36" i="29"/>
  <c r="G5" i="40"/>
  <c r="F7" i="42"/>
  <c r="G7" i="42" s="1"/>
  <c r="T4" i="40"/>
  <c r="S8" i="42"/>
  <c r="T8" i="42" s="1"/>
  <c r="R9" i="42"/>
  <c r="AB12" i="48"/>
  <c r="AC11" i="48"/>
  <c r="AF10" i="39"/>
  <c r="AG9" i="39"/>
  <c r="R10" i="42"/>
  <c r="S9" i="42"/>
  <c r="T9" i="42" s="1"/>
  <c r="AB13" i="48"/>
  <c r="AC12" i="48"/>
  <c r="AG10" i="39"/>
  <c r="AF11" i="39"/>
  <c r="S10" i="42"/>
  <c r="T10" i="42" s="1"/>
  <c r="R11" i="42"/>
  <c r="AC13" i="48"/>
  <c r="AB14" i="48"/>
  <c r="AG11" i="39"/>
  <c r="R12" i="42"/>
  <c r="S11" i="42"/>
  <c r="T11" i="42" s="1"/>
  <c r="AC14" i="48"/>
  <c r="AB15" i="48"/>
  <c r="S12" i="42"/>
  <c r="T12" i="42" s="1"/>
  <c r="R13" i="42"/>
  <c r="AC15" i="48"/>
  <c r="AB16" i="48"/>
  <c r="R14" i="42"/>
  <c r="S13" i="42"/>
  <c r="T13" i="42" s="1"/>
  <c r="AB17" i="48"/>
  <c r="AC16" i="48"/>
  <c r="R15" i="42"/>
  <c r="S14" i="42"/>
  <c r="T14" i="42" s="1"/>
  <c r="AB18" i="48"/>
  <c r="AC17" i="48"/>
  <c r="R16" i="42"/>
  <c r="S15" i="42"/>
  <c r="T15" i="42" s="1"/>
  <c r="AB19" i="48"/>
  <c r="AC18" i="48"/>
  <c r="S16" i="42"/>
  <c r="T16" i="42" s="1"/>
  <c r="R17" i="42"/>
  <c r="AC19" i="48"/>
  <c r="AB20" i="48"/>
  <c r="R18" i="42"/>
  <c r="S17" i="42"/>
  <c r="T17" i="42" s="1"/>
  <c r="AC20" i="48"/>
  <c r="AB21" i="48"/>
  <c r="S18" i="42"/>
  <c r="T18" i="42" s="1"/>
  <c r="R19" i="42"/>
  <c r="AB22" i="48"/>
  <c r="AC21" i="48"/>
  <c r="S19" i="42"/>
  <c r="T19" i="42" s="1"/>
  <c r="R20" i="42"/>
  <c r="AB23" i="48"/>
  <c r="AC22" i="48"/>
  <c r="R21" i="42"/>
  <c r="S20" i="42"/>
  <c r="AC23" i="48"/>
  <c r="AB24" i="48"/>
  <c r="S21" i="42"/>
  <c r="T21" i="42" s="1"/>
  <c r="R22" i="42"/>
  <c r="AC24" i="48"/>
  <c r="AB25" i="48"/>
  <c r="S22" i="42"/>
  <c r="T22" i="42" s="1"/>
  <c r="R23" i="42"/>
  <c r="AB26" i="48"/>
  <c r="AC25" i="48"/>
  <c r="S23" i="42"/>
  <c r="R24" i="42"/>
  <c r="S24" i="42"/>
  <c r="T24" i="42" s="1"/>
  <c r="R25" i="42"/>
  <c r="R26" i="42"/>
  <c r="S25" i="42"/>
  <c r="T25" i="42" s="1"/>
  <c r="R27" i="42"/>
  <c r="S26" i="42"/>
  <c r="T26" i="42" s="1"/>
  <c r="S27" i="42"/>
  <c r="R28" i="42"/>
  <c r="S28" i="42"/>
  <c r="T28" i="42" s="1"/>
  <c r="R29" i="42"/>
  <c r="S29" i="42"/>
  <c r="T29" i="42" s="1"/>
  <c r="R30" i="42"/>
  <c r="S30" i="42"/>
  <c r="T30" i="42" s="1"/>
  <c r="R31" i="42"/>
  <c r="S31" i="42"/>
  <c r="R32" i="42"/>
  <c r="R33" i="42"/>
  <c r="S32" i="42"/>
  <c r="S33" i="42"/>
  <c r="T33" i="42" s="1"/>
  <c r="R34" i="42"/>
  <c r="R35" i="42"/>
  <c r="S34" i="42"/>
  <c r="S35" i="42"/>
  <c r="R36" i="42"/>
  <c r="R37" i="42"/>
  <c r="S36" i="42"/>
  <c r="T36" i="42" s="1"/>
  <c r="S37" i="42"/>
  <c r="T37" i="42" s="1"/>
  <c r="R38" i="42"/>
  <c r="S38" i="42"/>
  <c r="T38" i="42" s="1"/>
  <c r="R39" i="42"/>
  <c r="S39" i="42"/>
  <c r="R40" i="42"/>
  <c r="R41" i="42"/>
  <c r="S40" i="42"/>
  <c r="T40" i="42" s="1"/>
  <c r="S41" i="42"/>
  <c r="T41" i="42" s="1"/>
  <c r="R42" i="42"/>
  <c r="R43" i="42"/>
  <c r="S42" i="42"/>
  <c r="T42" i="42" s="1"/>
  <c r="S43" i="42"/>
  <c r="T43" i="42" s="1"/>
  <c r="R44" i="42"/>
  <c r="S44" i="42"/>
  <c r="T44" i="42" s="1"/>
  <c r="R45" i="42"/>
  <c r="S45" i="42"/>
  <c r="T45" i="42" s="1"/>
  <c r="R46" i="42"/>
  <c r="S46" i="42"/>
  <c r="R47" i="42"/>
  <c r="S47" i="42"/>
  <c r="R48" i="42"/>
  <c r="R49" i="42"/>
  <c r="S48" i="42"/>
  <c r="T48" i="42" s="1"/>
  <c r="R50" i="42"/>
  <c r="S49" i="42"/>
  <c r="T49" i="42" s="1"/>
  <c r="R51" i="42"/>
  <c r="S50" i="42"/>
  <c r="T50" i="42" s="1"/>
  <c r="R52" i="42"/>
  <c r="S51" i="42"/>
  <c r="T51" i="42" s="1"/>
  <c r="S52" i="42"/>
  <c r="T52" i="42" s="1"/>
  <c r="R53" i="42"/>
  <c r="R54" i="42"/>
  <c r="S53" i="42"/>
  <c r="T53" i="42" s="1"/>
  <c r="S54" i="42"/>
  <c r="T54" i="42" s="1"/>
  <c r="R55" i="42"/>
  <c r="S55" i="42"/>
  <c r="R56" i="42"/>
  <c r="R57" i="42"/>
  <c r="S56" i="42"/>
  <c r="T56" i="42" s="1"/>
  <c r="R58" i="42"/>
  <c r="S57" i="42"/>
  <c r="T57" i="42" s="1"/>
  <c r="R59" i="42"/>
  <c r="S58" i="42"/>
  <c r="T58" i="42" s="1"/>
  <c r="R60" i="42"/>
  <c r="S59" i="42"/>
  <c r="T59" i="42" s="1"/>
  <c r="S60" i="42"/>
  <c r="T60" i="42" s="1"/>
  <c r="R61" i="42"/>
  <c r="S61" i="42"/>
  <c r="T61" i="42" s="1"/>
  <c r="R62" i="42"/>
  <c r="S62" i="42"/>
  <c r="T62" i="42" s="1"/>
  <c r="R63" i="42"/>
  <c r="S63" i="42"/>
  <c r="T63" i="42" s="1"/>
  <c r="R64" i="42"/>
  <c r="S64" i="42"/>
  <c r="R65" i="42"/>
  <c r="S65" i="42"/>
  <c r="T65" i="42" s="1"/>
  <c r="R66" i="42"/>
  <c r="S66" i="42"/>
  <c r="R67" i="42"/>
  <c r="S67" i="42"/>
  <c r="T67" i="42" s="1"/>
  <c r="R68" i="42"/>
  <c r="S68" i="42"/>
  <c r="R69" i="42"/>
  <c r="T68" i="42"/>
  <c r="R70" i="42"/>
  <c r="S69" i="42"/>
  <c r="T69" i="42" s="1"/>
  <c r="S70" i="42"/>
  <c r="T70" i="42" s="1"/>
  <c r="R71" i="42"/>
  <c r="R72" i="42"/>
  <c r="S71" i="42"/>
  <c r="T71" i="42" s="1"/>
  <c r="R73" i="42"/>
  <c r="S72" i="42"/>
  <c r="T72" i="42" s="1"/>
  <c r="S73" i="42"/>
  <c r="T73" i="42" s="1"/>
  <c r="R74" i="42"/>
  <c r="S74" i="42"/>
  <c r="T74" i="42" s="1"/>
  <c r="R75" i="42"/>
  <c r="R76" i="42"/>
  <c r="S75" i="42"/>
  <c r="T75" i="42" s="1"/>
  <c r="S76" i="42"/>
  <c r="R77" i="42"/>
  <c r="S77" i="42"/>
  <c r="T77" i="42" s="1"/>
  <c r="R78" i="42"/>
  <c r="S78" i="42"/>
  <c r="T78" i="42" s="1"/>
  <c r="R79" i="42"/>
  <c r="R80" i="42"/>
  <c r="S79" i="42"/>
  <c r="T79" i="42" s="1"/>
  <c r="S80" i="42"/>
  <c r="R81" i="42"/>
  <c r="R82" i="42"/>
  <c r="S81" i="42"/>
  <c r="T81" i="42" s="1"/>
  <c r="S82" i="42"/>
  <c r="T82" i="42" s="1"/>
  <c r="R83" i="42"/>
  <c r="R84" i="42"/>
  <c r="S83" i="42"/>
  <c r="T83" i="42" s="1"/>
  <c r="R85" i="42"/>
  <c r="S84" i="42"/>
  <c r="T84" i="42" s="1"/>
  <c r="S85" i="42"/>
  <c r="T85" i="42" s="1"/>
  <c r="R86" i="42"/>
  <c r="R87" i="42"/>
  <c r="S86" i="42"/>
  <c r="S87" i="42"/>
  <c r="T87" i="42" s="1"/>
  <c r="R88" i="42"/>
  <c r="S88" i="42"/>
  <c r="R89" i="42"/>
  <c r="T88" i="42"/>
  <c r="S89" i="42"/>
  <c r="T89" i="42" s="1"/>
  <c r="R90" i="42"/>
  <c r="R91" i="42"/>
  <c r="S90" i="42"/>
  <c r="T90" i="42" s="1"/>
  <c r="S91" i="42"/>
  <c r="R92" i="42"/>
  <c r="S92" i="42"/>
  <c r="R93" i="42"/>
  <c r="R94" i="42"/>
  <c r="S93" i="42"/>
  <c r="T93" i="42" s="1"/>
  <c r="R95" i="42"/>
  <c r="S94" i="42"/>
  <c r="T94" i="42" s="1"/>
  <c r="R96" i="42"/>
  <c r="S95" i="42"/>
  <c r="T95" i="42" s="1"/>
  <c r="S96" i="42"/>
  <c r="T96" i="42" s="1"/>
  <c r="R97" i="42"/>
  <c r="S97" i="42"/>
  <c r="T97" i="42" s="1"/>
  <c r="R98" i="42"/>
  <c r="R99" i="42"/>
  <c r="S98" i="42"/>
  <c r="R100" i="42"/>
  <c r="S99" i="42"/>
  <c r="S100" i="42"/>
  <c r="R101" i="42"/>
  <c r="R102" i="42"/>
  <c r="S101" i="42"/>
  <c r="R103" i="42"/>
  <c r="S102" i="42"/>
  <c r="S103" i="42"/>
  <c r="T103" i="42" s="1"/>
  <c r="R104" i="42"/>
  <c r="S104" i="42"/>
  <c r="T104" i="42" s="1"/>
  <c r="R105" i="42"/>
  <c r="R106" i="42"/>
  <c r="S105" i="42"/>
  <c r="T105" i="42" s="1"/>
  <c r="R107" i="42"/>
  <c r="S106" i="42"/>
  <c r="T106" i="42" s="1"/>
  <c r="R108" i="42"/>
  <c r="S107" i="42"/>
  <c r="T107" i="42" s="1"/>
  <c r="R109" i="42"/>
  <c r="S108" i="42"/>
  <c r="T108" i="42" s="1"/>
  <c r="S109" i="42"/>
  <c r="T109" i="42" s="1"/>
  <c r="R110" i="42"/>
  <c r="R111" i="42"/>
  <c r="S110" i="42"/>
  <c r="T110" i="42" s="1"/>
  <c r="R112" i="42"/>
  <c r="S111" i="42"/>
  <c r="R113" i="42"/>
  <c r="S112" i="42"/>
  <c r="S113" i="42"/>
  <c r="T113" i="42"/>
  <c r="R114" i="42"/>
  <c r="R115" i="42"/>
  <c r="S114" i="42"/>
  <c r="T114" i="42" s="1"/>
  <c r="R116" i="42"/>
  <c r="S115" i="42"/>
  <c r="T115" i="42" s="1"/>
  <c r="S116" i="42"/>
  <c r="R117" i="42"/>
  <c r="R118" i="42"/>
  <c r="S117" i="42"/>
  <c r="T117" i="42" s="1"/>
  <c r="R119" i="42"/>
  <c r="S118" i="42"/>
  <c r="T118" i="42"/>
  <c r="S119" i="42"/>
  <c r="T119" i="42" s="1"/>
  <c r="R120" i="42"/>
  <c r="R121" i="42"/>
  <c r="S120" i="42"/>
  <c r="T120" i="42"/>
  <c r="S121" i="42"/>
  <c r="T121" i="42" s="1"/>
  <c r="R122" i="42"/>
  <c r="R123" i="42"/>
  <c r="S122" i="42"/>
  <c r="R124" i="42"/>
  <c r="S123" i="42"/>
  <c r="T123" i="42" s="1"/>
  <c r="S124" i="42"/>
  <c r="T124" i="42" s="1"/>
  <c r="R125" i="42"/>
  <c r="R126" i="42"/>
  <c r="S125" i="42"/>
  <c r="T125" i="42" s="1"/>
  <c r="S126" i="42"/>
  <c r="R127" i="42"/>
  <c r="S127" i="42"/>
  <c r="T127" i="42" s="1"/>
  <c r="R128" i="42"/>
  <c r="R129" i="42"/>
  <c r="S128" i="42"/>
  <c r="T128" i="42" s="1"/>
  <c r="R130" i="42"/>
  <c r="S129" i="42"/>
  <c r="T129" i="42" s="1"/>
  <c r="R131" i="42"/>
  <c r="S130" i="42"/>
  <c r="T130" i="42" s="1"/>
  <c r="S131" i="42"/>
  <c r="T131" i="42" s="1"/>
  <c r="R132" i="42"/>
  <c r="S132" i="42"/>
  <c r="T132" i="42"/>
  <c r="R133" i="42"/>
  <c r="S133" i="42"/>
  <c r="T133" i="42" s="1"/>
  <c r="R134" i="42"/>
  <c r="R135" i="42"/>
  <c r="S134" i="42"/>
  <c r="T134" i="42"/>
  <c r="R136" i="42"/>
  <c r="S135" i="42"/>
  <c r="T135" i="42" s="1"/>
  <c r="S136" i="42"/>
  <c r="R137" i="42"/>
  <c r="S137" i="42"/>
  <c r="T137" i="42" s="1"/>
  <c r="R138" i="42"/>
  <c r="S138" i="42"/>
  <c r="R139" i="42"/>
  <c r="S139" i="42"/>
  <c r="T139" i="42" s="1"/>
  <c r="R140" i="42"/>
  <c r="R141" i="42"/>
  <c r="S140" i="42"/>
  <c r="T140" i="42" s="1"/>
  <c r="R142" i="42"/>
  <c r="S141" i="42"/>
  <c r="T141" i="42" s="1"/>
  <c r="R143" i="42"/>
  <c r="S142" i="42"/>
  <c r="T142" i="42" s="1"/>
  <c r="R144" i="42"/>
  <c r="S143" i="42"/>
  <c r="T143" i="42" s="1"/>
  <c r="R145" i="42"/>
  <c r="S144" i="42"/>
  <c r="T144" i="42" s="1"/>
  <c r="R146" i="42"/>
  <c r="S145" i="42"/>
  <c r="T145" i="42" s="1"/>
  <c r="R147" i="42"/>
  <c r="S146" i="42"/>
  <c r="R148" i="42"/>
  <c r="S147" i="42"/>
  <c r="T147" i="42" s="1"/>
  <c r="S148" i="42"/>
  <c r="T148" i="42" s="1"/>
  <c r="R149" i="42"/>
  <c r="S149" i="42"/>
  <c r="T149" i="42" s="1"/>
  <c r="R150" i="42"/>
  <c r="R151" i="42"/>
  <c r="S150" i="42"/>
  <c r="S151" i="42"/>
  <c r="T151" i="42" s="1"/>
  <c r="R152" i="42"/>
  <c r="S152" i="42"/>
  <c r="R153" i="42"/>
  <c r="T152" i="42"/>
  <c r="S153" i="42"/>
  <c r="R154" i="42"/>
  <c r="R155" i="42"/>
  <c r="S154" i="42"/>
  <c r="T154" i="42" s="1"/>
  <c r="R156" i="42"/>
  <c r="S155" i="42"/>
  <c r="T155" i="42" s="1"/>
  <c r="S156" i="42"/>
  <c r="R157" i="42"/>
  <c r="T156" i="42"/>
  <c r="R158" i="42"/>
  <c r="S157" i="42"/>
  <c r="R159" i="42"/>
  <c r="S158" i="42"/>
  <c r="S159" i="42"/>
  <c r="T159" i="42" s="1"/>
  <c r="R160" i="42"/>
  <c r="S160" i="42"/>
  <c r="T160" i="42" s="1"/>
  <c r="R161" i="42"/>
  <c r="R162" i="42"/>
  <c r="S161" i="42"/>
  <c r="T161" i="42" s="1"/>
  <c r="S162" i="42"/>
  <c r="T162" i="42" s="1"/>
  <c r="R163" i="42"/>
  <c r="R164" i="42"/>
  <c r="S163" i="42"/>
  <c r="S164" i="42"/>
  <c r="T164" i="42" s="1"/>
  <c r="R165" i="42"/>
  <c r="S165" i="42"/>
  <c r="T165" i="42" s="1"/>
  <c r="R166" i="42"/>
  <c r="S166" i="42"/>
  <c r="T166" i="42" s="1"/>
  <c r="R167" i="42"/>
  <c r="R168" i="42"/>
  <c r="S167" i="42"/>
  <c r="R169" i="42"/>
  <c r="S168" i="42"/>
  <c r="R170" i="42"/>
  <c r="S169" i="42"/>
  <c r="S170" i="42"/>
  <c r="T170" i="42" s="1"/>
  <c r="R171" i="42"/>
  <c r="R172" i="42"/>
  <c r="S171" i="42"/>
  <c r="R173" i="42"/>
  <c r="S172" i="42"/>
  <c r="T172" i="42" s="1"/>
  <c r="S173" i="42"/>
  <c r="T173" i="42" s="1"/>
  <c r="R174" i="42"/>
  <c r="S174" i="42"/>
  <c r="T174" i="42" s="1"/>
  <c r="R175" i="42"/>
  <c r="R176" i="42"/>
  <c r="S175" i="42"/>
  <c r="T175" i="42" s="1"/>
  <c r="S176" i="42"/>
  <c r="R177" i="42"/>
  <c r="R178" i="42"/>
  <c r="S177" i="42"/>
  <c r="T177" i="42" s="1"/>
  <c r="R179" i="42"/>
  <c r="S178" i="42"/>
  <c r="T178" i="42" s="1"/>
  <c r="S179" i="42"/>
  <c r="T179" i="42" s="1"/>
  <c r="R180" i="42"/>
  <c r="R181" i="42"/>
  <c r="S180" i="42"/>
  <c r="T180" i="42" s="1"/>
  <c r="S181" i="42"/>
  <c r="T181" i="42" s="1"/>
  <c r="R182" i="42"/>
  <c r="R183" i="42"/>
  <c r="S182" i="42"/>
  <c r="T182" i="42" s="1"/>
  <c r="S183" i="42"/>
  <c r="T183" i="42" s="1"/>
  <c r="R184" i="42"/>
  <c r="R185" i="42"/>
  <c r="S184" i="42"/>
  <c r="R186" i="42"/>
  <c r="S185" i="42"/>
  <c r="T185" i="42" s="1"/>
  <c r="S186" i="42"/>
  <c r="T186" i="42" s="1"/>
  <c r="R187" i="42"/>
  <c r="R188" i="42"/>
  <c r="S187" i="42"/>
  <c r="T187" i="42"/>
  <c r="R189" i="42"/>
  <c r="S188" i="42"/>
  <c r="T188" i="42" s="1"/>
  <c r="S189" i="42"/>
  <c r="T189" i="42" s="1"/>
  <c r="R190" i="42"/>
  <c r="S190" i="42"/>
  <c r="T190" i="42" s="1"/>
  <c r="R191" i="42"/>
  <c r="S191" i="42"/>
  <c r="T191" i="42" s="1"/>
  <c r="R192" i="42"/>
  <c r="S192" i="42"/>
  <c r="T192" i="42" s="1"/>
  <c r="R193" i="42"/>
  <c r="R194" i="42"/>
  <c r="S193" i="42"/>
  <c r="T193" i="42" s="1"/>
  <c r="S194" i="42"/>
  <c r="T194" i="42" s="1"/>
  <c r="R195" i="42"/>
  <c r="S195" i="42"/>
  <c r="T195" i="42" s="1"/>
  <c r="R196" i="42"/>
  <c r="S196" i="42"/>
  <c r="R197" i="42"/>
  <c r="R198" i="42"/>
  <c r="S197" i="42"/>
  <c r="R199" i="42"/>
  <c r="S198" i="42"/>
  <c r="T198" i="42" s="1"/>
  <c r="R200" i="42"/>
  <c r="S199" i="42"/>
  <c r="T199" i="42" s="1"/>
  <c r="S200" i="42"/>
  <c r="T200" i="42" s="1"/>
  <c r="R201" i="42"/>
  <c r="S201" i="42"/>
  <c r="T201" i="42" s="1"/>
  <c r="R202" i="42"/>
  <c r="R203" i="42"/>
  <c r="S202" i="42"/>
  <c r="T202" i="42" s="1"/>
  <c r="R204" i="42"/>
  <c r="S203" i="42"/>
  <c r="T203" i="42" s="1"/>
  <c r="R205" i="42"/>
  <c r="S204" i="42"/>
  <c r="S205" i="42"/>
  <c r="T205" i="42" s="1"/>
  <c r="R206" i="42"/>
  <c r="S206" i="42"/>
  <c r="T206" i="42" s="1"/>
  <c r="R207" i="42"/>
  <c r="R208" i="42"/>
  <c r="S207" i="42"/>
  <c r="T207" i="42" s="1"/>
  <c r="S208" i="42"/>
  <c r="R209" i="42"/>
  <c r="R210" i="42"/>
  <c r="S209" i="42"/>
  <c r="T209" i="42" s="1"/>
  <c r="R211" i="42"/>
  <c r="S210" i="42"/>
  <c r="T210" i="42" s="1"/>
  <c r="R212" i="42"/>
  <c r="S211" i="42"/>
  <c r="T211" i="42" s="1"/>
  <c r="S212" i="42"/>
  <c r="T212" i="42" s="1"/>
  <c r="R213" i="42"/>
  <c r="R214" i="42"/>
  <c r="S213" i="42"/>
  <c r="T213" i="42" s="1"/>
  <c r="S214" i="42"/>
  <c r="T214" i="42" s="1"/>
  <c r="R215" i="42"/>
  <c r="S215" i="42"/>
  <c r="T215" i="42" s="1"/>
  <c r="R216" i="42"/>
  <c r="R217" i="42"/>
  <c r="S216" i="42"/>
  <c r="S217" i="42"/>
  <c r="T217" i="42" s="1"/>
  <c r="R218" i="42"/>
  <c r="S218" i="42"/>
  <c r="T218" i="42" s="1"/>
  <c r="R219" i="42"/>
  <c r="R220" i="42"/>
  <c r="S219" i="42"/>
  <c r="T219" i="42" s="1"/>
  <c r="S220" i="42"/>
  <c r="T220" i="42"/>
  <c r="R221" i="42"/>
  <c r="R222" i="42"/>
  <c r="S221" i="42"/>
  <c r="R223" i="42"/>
  <c r="S222" i="42"/>
  <c r="T222" i="42" s="1"/>
  <c r="R224" i="42"/>
  <c r="S223" i="42"/>
  <c r="S224" i="42"/>
  <c r="T224" i="42" s="1"/>
  <c r="R225" i="42"/>
  <c r="R226" i="42"/>
  <c r="S225" i="42"/>
  <c r="T225" i="42" s="1"/>
  <c r="R227" i="42"/>
  <c r="S226" i="42"/>
  <c r="T226" i="42" s="1"/>
  <c r="R228" i="42"/>
  <c r="S227" i="42"/>
  <c r="T227" i="42" s="1"/>
  <c r="R229" i="42"/>
  <c r="S228" i="42"/>
  <c r="T228" i="42" s="1"/>
  <c r="S229" i="42"/>
  <c r="T229" i="42" s="1"/>
  <c r="R230" i="42"/>
  <c r="R231" i="42"/>
  <c r="S230" i="42"/>
  <c r="T230" i="42" s="1"/>
  <c r="R232" i="42"/>
  <c r="S231" i="42"/>
  <c r="T231" i="42" s="1"/>
  <c r="S232" i="42"/>
  <c r="R233" i="42"/>
  <c r="T232" i="42"/>
  <c r="S233" i="42"/>
  <c r="T233" i="42" s="1"/>
  <c r="R234" i="42"/>
  <c r="R235" i="42"/>
  <c r="S234" i="42"/>
  <c r="T234" i="42" s="1"/>
  <c r="R236" i="42"/>
  <c r="S235" i="42"/>
  <c r="T235" i="42" s="1"/>
  <c r="S236" i="42"/>
  <c r="R237" i="42"/>
  <c r="R238" i="42"/>
  <c r="S237" i="42"/>
  <c r="T237" i="42" s="1"/>
  <c r="S238" i="42"/>
  <c r="T238" i="42" s="1"/>
  <c r="R239" i="42"/>
  <c r="R240" i="42"/>
  <c r="S239" i="42"/>
  <c r="T239" i="42" s="1"/>
  <c r="R241" i="42"/>
  <c r="S240" i="42"/>
  <c r="T240" i="42" s="1"/>
  <c r="S241" i="42"/>
  <c r="R242" i="42"/>
  <c r="T241" i="42"/>
  <c r="R243" i="42"/>
  <c r="S242" i="42"/>
  <c r="T242" i="42" s="1"/>
  <c r="R244" i="42"/>
  <c r="S243" i="42"/>
  <c r="T243" i="42" s="1"/>
  <c r="S244" i="42"/>
  <c r="R245" i="42"/>
  <c r="S245" i="42"/>
  <c r="R246" i="42"/>
  <c r="S246" i="42"/>
  <c r="T246" i="42" s="1"/>
  <c r="R247" i="42"/>
  <c r="S247" i="42"/>
  <c r="T247" i="42" s="1"/>
  <c r="R248" i="42"/>
  <c r="R249" i="42"/>
  <c r="S248" i="42"/>
  <c r="T248" i="42" s="1"/>
  <c r="S249" i="42"/>
  <c r="T249" i="42" s="1"/>
  <c r="R250" i="42"/>
  <c r="S250" i="42"/>
  <c r="T250" i="42" s="1"/>
  <c r="R251" i="42"/>
  <c r="S251" i="42"/>
  <c r="T251" i="42" s="1"/>
  <c r="R252" i="42"/>
  <c r="R253" i="42"/>
  <c r="S252" i="42"/>
  <c r="S253" i="42"/>
  <c r="R254" i="42"/>
  <c r="S254" i="42"/>
  <c r="T254" i="42" s="1"/>
  <c r="R255" i="42"/>
  <c r="R256" i="42"/>
  <c r="S255" i="42"/>
  <c r="T255" i="42" s="1"/>
  <c r="R257" i="42"/>
  <c r="S256" i="42"/>
  <c r="R258" i="42"/>
  <c r="S257" i="42"/>
  <c r="T257" i="42" s="1"/>
  <c r="S258" i="42"/>
  <c r="T258" i="42" s="1"/>
  <c r="R259" i="42"/>
  <c r="R260" i="42"/>
  <c r="S259" i="42"/>
  <c r="T259" i="42" s="1"/>
  <c r="R261" i="42"/>
  <c r="S260" i="42"/>
  <c r="T260" i="42" s="1"/>
  <c r="S261" i="42"/>
  <c r="T261" i="42" s="1"/>
  <c r="T171" i="42"/>
  <c r="T111" i="42"/>
  <c r="T39" i="42"/>
  <c r="G21" i="40"/>
  <c r="T100" i="42"/>
  <c r="T245" i="42"/>
  <c r="T31" i="42"/>
  <c r="T158" i="42"/>
  <c r="T92" i="42"/>
  <c r="T256" i="42"/>
  <c r="T169" i="42"/>
  <c r="T102" i="42"/>
  <c r="T35" i="42"/>
  <c r="T5" i="42"/>
  <c r="T252" i="42"/>
  <c r="T32" i="42"/>
  <c r="T163" i="42"/>
  <c r="T6" i="42"/>
  <c r="T27" i="42"/>
  <c r="T157" i="42"/>
  <c r="T253" i="42"/>
  <c r="T168" i="42"/>
  <c r="T101" i="42"/>
  <c r="T34" i="42"/>
  <c r="G9" i="40"/>
  <c r="T167" i="42"/>
  <c r="T7" i="42"/>
  <c r="T99" i="42"/>
  <c r="T244" i="42"/>
  <c r="G19" i="40"/>
  <c r="T23" i="42"/>
  <c r="T223" i="42"/>
  <c r="T153" i="42"/>
  <c r="T91" i="42"/>
  <c r="AC26" i="48"/>
  <c r="F15" i="40"/>
  <c r="G15" i="40" s="1"/>
  <c r="T221" i="42"/>
  <c r="T150" i="42"/>
  <c r="T86" i="42"/>
  <c r="T20" i="42"/>
  <c r="G10" i="40"/>
  <c r="T216" i="42"/>
  <c r="T146" i="42"/>
  <c r="T80" i="42"/>
  <c r="AF12" i="39"/>
  <c r="G3" i="40"/>
  <c r="T208" i="42"/>
  <c r="T138" i="42"/>
  <c r="T76" i="42"/>
  <c r="D38" i="29"/>
  <c r="C8" i="42"/>
  <c r="T204" i="42"/>
  <c r="T136" i="42"/>
  <c r="T66" i="42"/>
  <c r="R26" i="45"/>
  <c r="T3" i="42"/>
  <c r="T197" i="42"/>
  <c r="T126" i="42"/>
  <c r="T64" i="42"/>
  <c r="T4" i="42"/>
  <c r="AF8" i="43"/>
  <c r="T196" i="42"/>
  <c r="T122" i="42"/>
  <c r="T55" i="42"/>
  <c r="G20" i="40"/>
  <c r="T184" i="42"/>
  <c r="T116" i="42"/>
  <c r="T47" i="42"/>
  <c r="G12" i="40"/>
  <c r="T176" i="42"/>
  <c r="T112" i="42"/>
  <c r="T46" i="42"/>
  <c r="G11" i="40"/>
  <c r="T98" i="42"/>
  <c r="T236" i="42"/>
  <c r="R5" i="40"/>
  <c r="AG12" i="39"/>
  <c r="AF13" i="39"/>
  <c r="S26" i="45"/>
  <c r="AG8" i="43"/>
  <c r="S5" i="40"/>
  <c r="T5" i="40" s="1"/>
  <c r="R6" i="40"/>
  <c r="AG13" i="39"/>
  <c r="S6" i="40"/>
  <c r="R7" i="40"/>
  <c r="R8" i="40"/>
  <c r="S7" i="40"/>
  <c r="T7" i="40" s="1"/>
  <c r="S8" i="40"/>
  <c r="T8" i="40" s="1"/>
  <c r="R9" i="40"/>
  <c r="R10" i="40"/>
  <c r="S9" i="40"/>
  <c r="T9" i="40" s="1"/>
  <c r="S10" i="40"/>
  <c r="T10" i="40" s="1"/>
  <c r="R11" i="40"/>
  <c r="R12" i="40"/>
  <c r="S11" i="40"/>
  <c r="T11" i="40" s="1"/>
  <c r="R13" i="40"/>
  <c r="S12" i="40"/>
  <c r="T12" i="40" s="1"/>
  <c r="R14" i="40"/>
  <c r="S13" i="40"/>
  <c r="T13" i="40" s="1"/>
  <c r="R15" i="40"/>
  <c r="S14" i="40"/>
  <c r="T14" i="40" s="1"/>
  <c r="S15" i="40"/>
  <c r="T15" i="40" s="1"/>
  <c r="R16" i="40"/>
  <c r="R17" i="40"/>
  <c r="S16" i="40"/>
  <c r="T16" i="40" s="1"/>
  <c r="R18" i="40"/>
  <c r="S17" i="40"/>
  <c r="S18" i="40"/>
  <c r="T18" i="40" s="1"/>
  <c r="R19" i="40"/>
  <c r="R20" i="40"/>
  <c r="S19" i="40"/>
  <c r="T19" i="40" s="1"/>
  <c r="S20" i="40"/>
  <c r="T20" i="40" s="1"/>
  <c r="R21" i="40"/>
  <c r="R22" i="40"/>
  <c r="S21" i="40"/>
  <c r="T21" i="40" s="1"/>
  <c r="S22" i="40"/>
  <c r="T22" i="40" s="1"/>
  <c r="R23" i="40"/>
  <c r="R24" i="40"/>
  <c r="S23" i="40"/>
  <c r="T23" i="40" s="1"/>
  <c r="R25" i="40"/>
  <c r="S24" i="40"/>
  <c r="T24" i="40" s="1"/>
  <c r="S25" i="40"/>
  <c r="T25" i="40" s="1"/>
  <c r="R26" i="40"/>
  <c r="S26" i="40"/>
  <c r="T26" i="40" s="1"/>
  <c r="R27" i="40"/>
  <c r="R28" i="40"/>
  <c r="S27" i="40"/>
  <c r="T27" i="40" s="1"/>
  <c r="S28" i="40"/>
  <c r="T28" i="40" s="1"/>
  <c r="R29" i="40"/>
  <c r="S29" i="40"/>
  <c r="T29" i="40" s="1"/>
  <c r="R30" i="40"/>
  <c r="S30" i="40"/>
  <c r="R31" i="40"/>
  <c r="R32" i="40"/>
  <c r="S31" i="40"/>
  <c r="T31" i="40" s="1"/>
  <c r="S32" i="40"/>
  <c r="T32" i="40" s="1"/>
  <c r="R33" i="40"/>
  <c r="S33" i="40"/>
  <c r="R34" i="40"/>
  <c r="S34" i="40"/>
  <c r="T34" i="40" s="1"/>
  <c r="R35" i="40"/>
  <c r="S35" i="40"/>
  <c r="T35" i="40" s="1"/>
  <c r="R36" i="40"/>
  <c r="R37" i="40"/>
  <c r="S36" i="40"/>
  <c r="S37" i="40"/>
  <c r="T37" i="40" s="1"/>
  <c r="R38" i="40"/>
  <c r="S38" i="40"/>
  <c r="R39" i="40"/>
  <c r="S39" i="40"/>
  <c r="R40" i="40"/>
  <c r="S40" i="40"/>
  <c r="T40" i="40" s="1"/>
  <c r="R41" i="40"/>
  <c r="R42" i="40"/>
  <c r="S41" i="40"/>
  <c r="T41" i="40" s="1"/>
  <c r="S42" i="40"/>
  <c r="T42" i="40" s="1"/>
  <c r="R43" i="40"/>
  <c r="S43" i="40"/>
  <c r="T43" i="40" s="1"/>
  <c r="R44" i="40"/>
  <c r="S44" i="40"/>
  <c r="R45" i="40"/>
  <c r="R46" i="40"/>
  <c r="S45" i="40"/>
  <c r="R47" i="40"/>
  <c r="S46" i="40"/>
  <c r="T46" i="40" s="1"/>
  <c r="S47" i="40"/>
  <c r="T47" i="40" s="1"/>
  <c r="R48" i="40"/>
  <c r="S48" i="40"/>
  <c r="T48" i="40" s="1"/>
  <c r="R49" i="40"/>
  <c r="S49" i="40"/>
  <c r="T49" i="40" s="1"/>
  <c r="R50" i="40"/>
  <c r="S50" i="40"/>
  <c r="T50" i="40" s="1"/>
  <c r="R51" i="40"/>
  <c r="R52" i="40"/>
  <c r="S51" i="40"/>
  <c r="R53" i="40"/>
  <c r="S52" i="40"/>
  <c r="T52" i="40" s="1"/>
  <c r="R54" i="40"/>
  <c r="S53" i="40"/>
  <c r="T53" i="40" s="1"/>
  <c r="R55" i="40"/>
  <c r="S54" i="40"/>
  <c r="T54" i="40" s="1"/>
  <c r="S55" i="40"/>
  <c r="T55" i="40" s="1"/>
  <c r="R56" i="40"/>
  <c r="R57" i="40"/>
  <c r="S56" i="40"/>
  <c r="T56" i="40" s="1"/>
  <c r="S57" i="40"/>
  <c r="T57" i="40" s="1"/>
  <c r="R58" i="40"/>
  <c r="S58" i="40"/>
  <c r="T58" i="40" s="1"/>
  <c r="R59" i="40"/>
  <c r="R60" i="40"/>
  <c r="S59" i="40"/>
  <c r="T59" i="40" s="1"/>
  <c r="S60" i="40"/>
  <c r="T60" i="40" s="1"/>
  <c r="R61" i="40"/>
  <c r="S61" i="40"/>
  <c r="R62" i="40"/>
  <c r="R63" i="40"/>
  <c r="S62" i="40"/>
  <c r="T62" i="40" s="1"/>
  <c r="S63" i="40"/>
  <c r="T63" i="40" s="1"/>
  <c r="R64" i="40"/>
  <c r="S64" i="40"/>
  <c r="T64" i="40" s="1"/>
  <c r="R65" i="40"/>
  <c r="R66" i="40"/>
  <c r="S65" i="40"/>
  <c r="T65" i="40" s="1"/>
  <c r="R67" i="40"/>
  <c r="S66" i="40"/>
  <c r="T66" i="40" s="1"/>
  <c r="R68" i="40"/>
  <c r="S67" i="40"/>
  <c r="T67" i="40"/>
  <c r="S68" i="40"/>
  <c r="T68" i="40" s="1"/>
  <c r="R69" i="40"/>
  <c r="R70" i="40"/>
  <c r="S69" i="40"/>
  <c r="R71" i="40"/>
  <c r="S70" i="40"/>
  <c r="T70" i="40" s="1"/>
  <c r="S71" i="40"/>
  <c r="T71" i="40" s="1"/>
  <c r="R72" i="40"/>
  <c r="S72" i="40"/>
  <c r="T72" i="40" s="1"/>
  <c r="R73" i="40"/>
  <c r="S73" i="40"/>
  <c r="T73" i="40" s="1"/>
  <c r="R74" i="40"/>
  <c r="S74" i="40"/>
  <c r="T74" i="40" s="1"/>
  <c r="R75" i="40"/>
  <c r="R76" i="40"/>
  <c r="S75" i="40"/>
  <c r="T75" i="40" s="1"/>
  <c r="S76" i="40"/>
  <c r="T76" i="40" s="1"/>
  <c r="R77" i="40"/>
  <c r="R78" i="40"/>
  <c r="S77" i="40"/>
  <c r="T77" i="40" s="1"/>
  <c r="R79" i="40"/>
  <c r="S78" i="40"/>
  <c r="T78" i="40" s="1"/>
  <c r="R80" i="40"/>
  <c r="S79" i="40"/>
  <c r="S80" i="40"/>
  <c r="T80" i="40" s="1"/>
  <c r="R81" i="40"/>
  <c r="R82" i="40"/>
  <c r="S81" i="40"/>
  <c r="T81" i="40" s="1"/>
  <c r="R83" i="40"/>
  <c r="S82" i="40"/>
  <c r="R84" i="40"/>
  <c r="S83" i="40"/>
  <c r="T83" i="40" s="1"/>
  <c r="S84" i="40"/>
  <c r="T84" i="40" s="1"/>
  <c r="R85" i="40"/>
  <c r="R86" i="40"/>
  <c r="S85" i="40"/>
  <c r="T85" i="40" s="1"/>
  <c r="R87" i="40"/>
  <c r="S86" i="40"/>
  <c r="T86" i="40" s="1"/>
  <c r="R88" i="40"/>
  <c r="S87" i="40"/>
  <c r="T87" i="40" s="1"/>
  <c r="S88" i="40"/>
  <c r="T88" i="40" s="1"/>
  <c r="R89" i="40"/>
  <c r="S89" i="40"/>
  <c r="T89" i="40" s="1"/>
  <c r="R90" i="40"/>
  <c r="R91" i="40"/>
  <c r="S90" i="40"/>
  <c r="T90" i="40" s="1"/>
  <c r="S91" i="40"/>
  <c r="T91" i="40" s="1"/>
  <c r="R92" i="40"/>
  <c r="R93" i="40"/>
  <c r="S92" i="40"/>
  <c r="R94" i="40"/>
  <c r="S93" i="40"/>
  <c r="T93" i="40" s="1"/>
  <c r="S94" i="40"/>
  <c r="T94" i="40" s="1"/>
  <c r="R95" i="40"/>
  <c r="S95" i="40"/>
  <c r="T95" i="40" s="1"/>
  <c r="R96" i="40"/>
  <c r="S96" i="40"/>
  <c r="T96" i="40" s="1"/>
  <c r="R97" i="40"/>
  <c r="S97" i="40"/>
  <c r="T97" i="40" s="1"/>
  <c r="R98" i="40"/>
  <c r="R99" i="40"/>
  <c r="S98" i="40"/>
  <c r="T98" i="40" s="1"/>
  <c r="R100" i="40"/>
  <c r="S99" i="40"/>
  <c r="T99" i="40" s="1"/>
  <c r="S100" i="40"/>
  <c r="T100" i="40" s="1"/>
  <c r="R101" i="40"/>
  <c r="S101" i="40"/>
  <c r="R102" i="40"/>
  <c r="R103" i="40"/>
  <c r="S102" i="40"/>
  <c r="T102" i="40" s="1"/>
  <c r="R104" i="40"/>
  <c r="S103" i="40"/>
  <c r="T103" i="40" s="1"/>
  <c r="S104" i="40"/>
  <c r="T104" i="40" s="1"/>
  <c r="R105" i="40"/>
  <c r="R106" i="40"/>
  <c r="S105" i="40"/>
  <c r="T105" i="40" s="1"/>
  <c r="S106" i="40"/>
  <c r="T106" i="40" s="1"/>
  <c r="R107" i="40"/>
  <c r="S107" i="40"/>
  <c r="T107" i="40" s="1"/>
  <c r="R108" i="40"/>
  <c r="R109" i="40"/>
  <c r="S108" i="40"/>
  <c r="T108" i="40" s="1"/>
  <c r="S109" i="40"/>
  <c r="R110" i="40"/>
  <c r="R111" i="40"/>
  <c r="S110" i="40"/>
  <c r="T110" i="40" s="1"/>
  <c r="S111" i="40"/>
  <c r="T111" i="40" s="1"/>
  <c r="R112" i="40"/>
  <c r="S112" i="40"/>
  <c r="T112" i="40" s="1"/>
  <c r="R113" i="40"/>
  <c r="S113" i="40"/>
  <c r="T113" i="40" s="1"/>
  <c r="R114" i="40"/>
  <c r="S114" i="40"/>
  <c r="T114" i="40" s="1"/>
  <c r="R115" i="40"/>
  <c r="R116" i="40"/>
  <c r="S115" i="40"/>
  <c r="R117" i="40"/>
  <c r="S116" i="40"/>
  <c r="T116" i="40" s="1"/>
  <c r="S117" i="40"/>
  <c r="T117" i="40" s="1"/>
  <c r="R118" i="40"/>
  <c r="R119" i="40"/>
  <c r="S118" i="40"/>
  <c r="R120" i="40"/>
  <c r="S119" i="40"/>
  <c r="T119" i="40" s="1"/>
  <c r="R121" i="40"/>
  <c r="S120" i="40"/>
  <c r="T120" i="40" s="1"/>
  <c r="S121" i="40"/>
  <c r="T121" i="40" s="1"/>
  <c r="R122" i="40"/>
  <c r="S122" i="40"/>
  <c r="T122" i="40" s="1"/>
  <c r="R123" i="40"/>
  <c r="R124" i="40"/>
  <c r="S123" i="40"/>
  <c r="T123" i="40" s="1"/>
  <c r="S124" i="40"/>
  <c r="T124" i="40" s="1"/>
  <c r="R125" i="40"/>
  <c r="R126" i="40"/>
  <c r="S125" i="40"/>
  <c r="T125" i="40" s="1"/>
  <c r="S126" i="40"/>
  <c r="T126" i="40" s="1"/>
  <c r="R127" i="40"/>
  <c r="R128" i="40"/>
  <c r="S127" i="40"/>
  <c r="T127" i="40" s="1"/>
  <c r="S128" i="40"/>
  <c r="T128" i="40" s="1"/>
  <c r="R129" i="40"/>
  <c r="R130" i="40"/>
  <c r="S129" i="40"/>
  <c r="T129" i="40" s="1"/>
  <c r="R131" i="40"/>
  <c r="S130" i="40"/>
  <c r="T130" i="40" s="1"/>
  <c r="S131" i="40"/>
  <c r="T131" i="40" s="1"/>
  <c r="R132" i="40"/>
  <c r="S132" i="40"/>
  <c r="T132" i="40"/>
  <c r="R133" i="40"/>
  <c r="R134" i="40"/>
  <c r="S133" i="40"/>
  <c r="T133" i="40" s="1"/>
  <c r="S134" i="40"/>
  <c r="T134" i="40" s="1"/>
  <c r="R135" i="40"/>
  <c r="R136" i="40"/>
  <c r="S135" i="40"/>
  <c r="T135" i="40" s="1"/>
  <c r="R137" i="40"/>
  <c r="S136" i="40"/>
  <c r="T136" i="40" s="1"/>
  <c r="S137" i="40"/>
  <c r="T137" i="40" s="1"/>
  <c r="R138" i="40"/>
  <c r="R139" i="40"/>
  <c r="S138" i="40"/>
  <c r="T138" i="40"/>
  <c r="R140" i="40"/>
  <c r="S139" i="40"/>
  <c r="R141" i="40"/>
  <c r="S140" i="40"/>
  <c r="T140" i="40" s="1"/>
  <c r="S141" i="40"/>
  <c r="T141" i="40" s="1"/>
  <c r="R142" i="40"/>
  <c r="S142" i="40"/>
  <c r="T142" i="40" s="1"/>
  <c r="R143" i="40"/>
  <c r="S143" i="40"/>
  <c r="T143" i="40" s="1"/>
  <c r="R144" i="40"/>
  <c r="S144" i="40"/>
  <c r="R145" i="40"/>
  <c r="R146" i="40"/>
  <c r="S145" i="40"/>
  <c r="T145" i="40" s="1"/>
  <c r="S146" i="40"/>
  <c r="T146" i="40" s="1"/>
  <c r="R147" i="40"/>
  <c r="S147" i="40"/>
  <c r="R148" i="40"/>
  <c r="S148" i="40"/>
  <c r="T148" i="40" s="1"/>
  <c r="R149" i="40"/>
  <c r="R150" i="40"/>
  <c r="S149" i="40"/>
  <c r="T149" i="40" s="1"/>
  <c r="S150" i="40"/>
  <c r="T150" i="40" s="1"/>
  <c r="R151" i="40"/>
  <c r="S151" i="40"/>
  <c r="T151" i="40" s="1"/>
  <c r="R152" i="40"/>
  <c r="R153" i="40"/>
  <c r="S152" i="40"/>
  <c r="T152" i="40" s="1"/>
  <c r="S153" i="40"/>
  <c r="R154" i="40"/>
  <c r="S154" i="40"/>
  <c r="T154" i="40" s="1"/>
  <c r="R155" i="40"/>
  <c r="R156" i="40"/>
  <c r="S155" i="40"/>
  <c r="R157" i="40"/>
  <c r="S156" i="40"/>
  <c r="T156" i="40" s="1"/>
  <c r="R158" i="40"/>
  <c r="S157" i="40"/>
  <c r="T157" i="40" s="1"/>
  <c r="R159" i="40"/>
  <c r="S158" i="40"/>
  <c r="T158" i="40" s="1"/>
  <c r="S159" i="40"/>
  <c r="R160" i="40"/>
  <c r="R161" i="40"/>
  <c r="S160" i="40"/>
  <c r="T160" i="40" s="1"/>
  <c r="S161" i="40"/>
  <c r="T161" i="40" s="1"/>
  <c r="R162" i="40"/>
  <c r="S162" i="40"/>
  <c r="T162" i="40" s="1"/>
  <c r="R163" i="40"/>
  <c r="R164" i="40"/>
  <c r="S163" i="40"/>
  <c r="T163" i="40" s="1"/>
  <c r="R165" i="40"/>
  <c r="S164" i="40"/>
  <c r="T164" i="40" s="1"/>
  <c r="R166" i="40"/>
  <c r="S165" i="40"/>
  <c r="T165" i="40" s="1"/>
  <c r="R167" i="40"/>
  <c r="S166" i="40"/>
  <c r="T166" i="40" s="1"/>
  <c r="R168" i="40"/>
  <c r="S167" i="40"/>
  <c r="T167" i="40" s="1"/>
  <c r="S168" i="40"/>
  <c r="T168" i="40" s="1"/>
  <c r="R169" i="40"/>
  <c r="R170" i="40"/>
  <c r="S169" i="40"/>
  <c r="T169" i="40" s="1"/>
  <c r="S170" i="40"/>
  <c r="T170" i="40" s="1"/>
  <c r="R171" i="40"/>
  <c r="S171" i="40"/>
  <c r="T171" i="40" s="1"/>
  <c r="R172" i="40"/>
  <c r="R173" i="40"/>
  <c r="S172" i="40"/>
  <c r="T172" i="40" s="1"/>
  <c r="S173" i="40"/>
  <c r="R174" i="40"/>
  <c r="S174" i="40"/>
  <c r="T174" i="40" s="1"/>
  <c r="R175" i="40"/>
  <c r="S175" i="40"/>
  <c r="T175" i="40" s="1"/>
  <c r="R176" i="40"/>
  <c r="S176" i="40"/>
  <c r="T176" i="40" s="1"/>
  <c r="R177" i="40"/>
  <c r="S177" i="40"/>
  <c r="T177" i="40" s="1"/>
  <c r="R178" i="40"/>
  <c r="R179" i="40"/>
  <c r="S178" i="40"/>
  <c r="T178" i="40" s="1"/>
  <c r="S179" i="40"/>
  <c r="R180" i="40"/>
  <c r="S180" i="40"/>
  <c r="T180" i="40" s="1"/>
  <c r="R181" i="40"/>
  <c r="R182" i="40"/>
  <c r="S181" i="40"/>
  <c r="T181" i="40" s="1"/>
  <c r="R183" i="40"/>
  <c r="S182" i="40"/>
  <c r="T182" i="40" s="1"/>
  <c r="S183" i="40"/>
  <c r="T183" i="40" s="1"/>
  <c r="R184" i="40"/>
  <c r="R185" i="40"/>
  <c r="S184" i="40"/>
  <c r="T184" i="40" s="1"/>
  <c r="R186" i="40"/>
  <c r="S185" i="40"/>
  <c r="T185" i="40" s="1"/>
  <c r="S186" i="40"/>
  <c r="T186" i="40" s="1"/>
  <c r="R187" i="40"/>
  <c r="R188" i="40"/>
  <c r="S187" i="40"/>
  <c r="T187" i="40" s="1"/>
  <c r="S188" i="40"/>
  <c r="T188" i="40" s="1"/>
  <c r="R189" i="40"/>
  <c r="R190" i="40"/>
  <c r="S189" i="40"/>
  <c r="S190" i="40"/>
  <c r="T190" i="40" s="1"/>
  <c r="R191" i="40"/>
  <c r="R192" i="40"/>
  <c r="S191" i="40"/>
  <c r="T191" i="40" s="1"/>
  <c r="R193" i="40"/>
  <c r="S192" i="40"/>
  <c r="T192" i="40" s="1"/>
  <c r="R194" i="40"/>
  <c r="S193" i="40"/>
  <c r="T193" i="40" s="1"/>
  <c r="S194" i="40"/>
  <c r="R195" i="40"/>
  <c r="S195" i="40"/>
  <c r="T195" i="40" s="1"/>
  <c r="R196" i="40"/>
  <c r="S196" i="40"/>
  <c r="T196" i="40" s="1"/>
  <c r="R197" i="40"/>
  <c r="S197" i="40"/>
  <c r="T197" i="40" s="1"/>
  <c r="R198" i="40"/>
  <c r="S198" i="40"/>
  <c r="T198" i="40" s="1"/>
  <c r="R199" i="40"/>
  <c r="S199" i="40"/>
  <c r="R200" i="40"/>
  <c r="S200" i="40"/>
  <c r="T200" i="40" s="1"/>
  <c r="R201" i="40"/>
  <c r="R202" i="40"/>
  <c r="S201" i="40"/>
  <c r="T201" i="40" s="1"/>
  <c r="S202" i="40"/>
  <c r="R203" i="40"/>
  <c r="R204" i="40"/>
  <c r="S203" i="40"/>
  <c r="T203" i="40" s="1"/>
  <c r="S204" i="40"/>
  <c r="T204" i="40" s="1"/>
  <c r="R205" i="40"/>
  <c r="R206" i="40"/>
  <c r="S205" i="40"/>
  <c r="T205" i="40" s="1"/>
  <c r="S206" i="40"/>
  <c r="T206" i="40" s="1"/>
  <c r="R207" i="40"/>
  <c r="S207" i="40"/>
  <c r="T207" i="40" s="1"/>
  <c r="R208" i="40"/>
  <c r="R209" i="40"/>
  <c r="S208" i="40"/>
  <c r="T208" i="40" s="1"/>
  <c r="R210" i="40"/>
  <c r="S209" i="40"/>
  <c r="T209" i="40" s="1"/>
  <c r="R211" i="40"/>
  <c r="S210" i="40"/>
  <c r="T210" i="40" s="1"/>
  <c r="S211" i="40"/>
  <c r="T211" i="40" s="1"/>
  <c r="R212" i="40"/>
  <c r="S212" i="40"/>
  <c r="T212" i="40" s="1"/>
  <c r="R213" i="40"/>
  <c r="R214" i="40"/>
  <c r="S213" i="40"/>
  <c r="T213" i="40" s="1"/>
  <c r="R215" i="40"/>
  <c r="S214" i="40"/>
  <c r="T214" i="40" s="1"/>
  <c r="S215" i="40"/>
  <c r="T215" i="40" s="1"/>
  <c r="R216" i="40"/>
  <c r="S216" i="40"/>
  <c r="T216" i="40" s="1"/>
  <c r="R217" i="40"/>
  <c r="S217" i="40"/>
  <c r="R218" i="40"/>
  <c r="T217" i="40"/>
  <c r="S218" i="40"/>
  <c r="T218" i="40" s="1"/>
  <c r="R219" i="40"/>
  <c r="R220" i="40"/>
  <c r="S219" i="40"/>
  <c r="T219" i="40" s="1"/>
  <c r="R221" i="40"/>
  <c r="S220" i="40"/>
  <c r="T220" i="40" s="1"/>
  <c r="R222" i="40"/>
  <c r="S221" i="40"/>
  <c r="T221" i="40" s="1"/>
  <c r="S222" i="40"/>
  <c r="T222" i="40" s="1"/>
  <c r="R223" i="40"/>
  <c r="S223" i="40"/>
  <c r="T223" i="40" s="1"/>
  <c r="R224" i="40"/>
  <c r="R225" i="40"/>
  <c r="S224" i="40"/>
  <c r="T224" i="40" s="1"/>
  <c r="S225" i="40"/>
  <c r="T225" i="40"/>
  <c r="R226" i="40"/>
  <c r="R227" i="40"/>
  <c r="S226" i="40"/>
  <c r="T226" i="40" s="1"/>
  <c r="S227" i="40"/>
  <c r="T227" i="40" s="1"/>
  <c r="R228" i="40"/>
  <c r="S228" i="40"/>
  <c r="R229" i="40"/>
  <c r="R230" i="40"/>
  <c r="S229" i="40"/>
  <c r="T229" i="40" s="1"/>
  <c r="S230" i="40"/>
  <c r="T230" i="40" s="1"/>
  <c r="R231" i="40"/>
  <c r="S231" i="40"/>
  <c r="R232" i="40"/>
  <c r="T231" i="40"/>
  <c r="R233" i="40"/>
  <c r="S232" i="40"/>
  <c r="R234" i="40"/>
  <c r="S233" i="40"/>
  <c r="R235" i="40"/>
  <c r="S234" i="40"/>
  <c r="T234" i="40" s="1"/>
  <c r="S235" i="40"/>
  <c r="T235" i="40" s="1"/>
  <c r="R236" i="40"/>
  <c r="R237" i="40"/>
  <c r="S236" i="40"/>
  <c r="T236" i="40" s="1"/>
  <c r="R238" i="40"/>
  <c r="S237" i="40"/>
  <c r="T237" i="40" s="1"/>
  <c r="R239" i="40"/>
  <c r="S238" i="40"/>
  <c r="T238" i="40" s="1"/>
  <c r="R240" i="40"/>
  <c r="S239" i="40"/>
  <c r="T239" i="40" s="1"/>
  <c r="R241" i="40"/>
  <c r="S240" i="40"/>
  <c r="T240" i="40" s="1"/>
  <c r="R242" i="40"/>
  <c r="S241" i="40"/>
  <c r="T241" i="40" s="1"/>
  <c r="R243" i="40"/>
  <c r="S242" i="40"/>
  <c r="T242" i="40" s="1"/>
  <c r="S243" i="40"/>
  <c r="T243" i="40" s="1"/>
  <c r="R244" i="40"/>
  <c r="S244" i="40"/>
  <c r="T244" i="40" s="1"/>
  <c r="R245" i="40"/>
  <c r="R246" i="40"/>
  <c r="S245" i="40"/>
  <c r="T245" i="40" s="1"/>
  <c r="S246" i="40"/>
  <c r="R247" i="40"/>
  <c r="R248" i="40"/>
  <c r="S247" i="40"/>
  <c r="T247" i="40" s="1"/>
  <c r="R249" i="40"/>
  <c r="S248" i="40"/>
  <c r="T248" i="40" s="1"/>
  <c r="S249" i="40"/>
  <c r="R250" i="40"/>
  <c r="S250" i="40"/>
  <c r="T250" i="40" s="1"/>
  <c r="R251" i="40"/>
  <c r="S251" i="40"/>
  <c r="R252" i="40"/>
  <c r="S252" i="40"/>
  <c r="T252" i="40" s="1"/>
  <c r="R253" i="40"/>
  <c r="S253" i="40"/>
  <c r="T253" i="40" s="1"/>
  <c r="R254" i="40"/>
  <c r="S254" i="40"/>
  <c r="T254" i="40" s="1"/>
  <c r="R255" i="40"/>
  <c r="S255" i="40"/>
  <c r="T255" i="40" s="1"/>
  <c r="R256" i="40"/>
  <c r="R257" i="40"/>
  <c r="S256" i="40"/>
  <c r="S257" i="40"/>
  <c r="T257" i="40" s="1"/>
  <c r="R258" i="40"/>
  <c r="S258" i="40"/>
  <c r="R259" i="40"/>
  <c r="R260" i="40"/>
  <c r="S259" i="40"/>
  <c r="T259" i="40" s="1"/>
  <c r="R261" i="40"/>
  <c r="S260" i="40"/>
  <c r="T260" i="40" s="1"/>
  <c r="R262" i="40"/>
  <c r="S261" i="40"/>
  <c r="Q27" i="45" l="1"/>
  <c r="D8" i="42"/>
  <c r="T261" i="40"/>
  <c r="T159" i="40"/>
  <c r="T45" i="40"/>
  <c r="T147" i="40"/>
  <c r="T36" i="40"/>
  <c r="T249" i="40"/>
  <c r="T33" i="40"/>
  <c r="T118" i="40"/>
  <c r="T179" i="40"/>
  <c r="T173" i="40"/>
  <c r="S262" i="40"/>
  <c r="T262" i="40" s="1"/>
  <c r="T155" i="40"/>
  <c r="T44" i="40"/>
  <c r="T38" i="40"/>
  <c r="T251" i="40"/>
  <c r="T139" i="40"/>
  <c r="T30" i="40"/>
  <c r="T258" i="40"/>
  <c r="T153" i="40"/>
  <c r="T39" i="40"/>
  <c r="T256" i="40"/>
  <c r="T144" i="40"/>
  <c r="T246" i="40"/>
  <c r="T51" i="40"/>
  <c r="T233" i="40"/>
  <c r="T115" i="40"/>
  <c r="T17" i="40"/>
  <c r="T232" i="40"/>
  <c r="T109" i="40"/>
  <c r="T6" i="40"/>
  <c r="T228" i="40"/>
  <c r="T101" i="40"/>
  <c r="AF14" i="39"/>
  <c r="T202" i="40"/>
  <c r="T92" i="40"/>
  <c r="AF9" i="43"/>
  <c r="T199" i="40"/>
  <c r="T82" i="40"/>
  <c r="R27" i="45"/>
  <c r="T194" i="40"/>
  <c r="T79" i="40"/>
  <c r="E8" i="42"/>
  <c r="T189" i="40"/>
  <c r="T69" i="40"/>
  <c r="T61" i="40"/>
  <c r="AF15" i="39"/>
  <c r="AG14" i="39"/>
  <c r="AF10" i="43"/>
  <c r="AG9" i="43"/>
  <c r="S27" i="45"/>
  <c r="C9" i="42"/>
  <c r="F8" i="42"/>
  <c r="AF16" i="39"/>
  <c r="AG15" i="39"/>
  <c r="AF11" i="43"/>
  <c r="AG10" i="43"/>
  <c r="G8" i="42"/>
  <c r="AF17" i="39"/>
  <c r="AG16" i="39"/>
  <c r="AG11" i="43"/>
  <c r="AF12" i="43"/>
  <c r="AG17" i="39"/>
  <c r="AF18" i="39"/>
  <c r="AF13" i="43"/>
  <c r="AG12" i="43"/>
  <c r="AG18" i="39"/>
  <c r="AF19" i="39"/>
  <c r="AG13" i="43"/>
  <c r="AF14" i="43"/>
  <c r="AG19" i="39"/>
  <c r="AF20" i="39"/>
  <c r="AF15" i="43"/>
  <c r="AG14" i="43"/>
  <c r="AF21" i="39"/>
  <c r="AG20" i="39"/>
  <c r="AF16" i="43"/>
  <c r="AG15" i="43"/>
  <c r="AG21" i="39"/>
  <c r="AF22" i="39"/>
  <c r="AG16" i="43"/>
  <c r="AF17" i="43"/>
  <c r="AF23" i="39"/>
  <c r="AG22" i="39"/>
  <c r="AG17" i="43"/>
  <c r="AF18" i="43"/>
  <c r="AG23" i="39"/>
  <c r="AF24" i="39"/>
  <c r="AF19" i="43"/>
  <c r="AG18" i="43"/>
  <c r="AF25" i="39"/>
  <c r="AG24" i="39"/>
  <c r="AF20" i="43"/>
  <c r="AG19" i="43"/>
  <c r="AF26" i="39"/>
  <c r="AG25" i="39"/>
  <c r="AG20" i="43"/>
  <c r="AF21" i="43"/>
  <c r="AF27" i="39"/>
  <c r="AG26" i="39"/>
  <c r="AG21" i="43"/>
  <c r="AF22" i="43"/>
  <c r="AG27" i="39"/>
  <c r="AF28" i="39"/>
  <c r="AF23" i="43"/>
  <c r="AG22" i="43"/>
  <c r="AG28" i="39"/>
  <c r="AF29" i="39"/>
  <c r="AG23" i="43"/>
  <c r="AF24" i="43"/>
  <c r="AF30" i="39"/>
  <c r="AG29" i="39"/>
  <c r="AG24" i="43"/>
  <c r="AF25" i="43"/>
  <c r="AF31" i="39"/>
  <c r="AG30" i="39"/>
  <c r="AF26" i="43"/>
  <c r="AG25" i="43"/>
  <c r="AG31" i="39"/>
  <c r="AF32" i="39"/>
  <c r="AF27" i="43"/>
  <c r="AG26" i="43"/>
  <c r="AG32" i="39"/>
  <c r="AF33" i="39"/>
  <c r="AF28" i="43"/>
  <c r="AG27" i="43"/>
  <c r="AG33" i="39"/>
  <c r="AF34" i="39"/>
  <c r="AG28" i="43"/>
  <c r="AF29" i="43"/>
  <c r="AF35" i="39"/>
  <c r="AG34" i="39"/>
  <c r="AG29" i="43"/>
  <c r="AF30" i="43"/>
  <c r="AF36" i="39"/>
  <c r="AG35" i="39"/>
  <c r="AF31" i="43"/>
  <c r="AG30" i="43"/>
  <c r="AF37" i="39"/>
  <c r="AG36" i="39"/>
  <c r="AG31" i="43"/>
  <c r="AF32" i="43"/>
  <c r="AG37" i="39"/>
  <c r="AF38" i="39"/>
  <c r="AF33" i="43"/>
  <c r="AG32" i="43"/>
  <c r="AG38" i="39"/>
  <c r="AF39" i="39"/>
  <c r="AG33" i="43"/>
  <c r="AF34" i="43"/>
  <c r="AF40" i="39"/>
  <c r="AG39" i="39"/>
  <c r="AG34" i="43"/>
  <c r="AF35" i="43"/>
  <c r="AG40" i="39"/>
  <c r="AF41" i="39"/>
  <c r="AF36" i="43"/>
  <c r="AG35" i="43"/>
  <c r="AF42" i="39"/>
  <c r="AG41" i="39"/>
  <c r="AG36" i="43"/>
  <c r="AF37" i="43"/>
  <c r="AF43" i="39"/>
  <c r="AG42" i="39"/>
  <c r="AF38" i="43"/>
  <c r="AG37" i="43"/>
  <c r="AG43" i="39"/>
  <c r="AF44" i="39"/>
  <c r="AF39" i="43"/>
  <c r="AG38" i="43"/>
  <c r="AF45" i="39"/>
  <c r="AG44" i="39"/>
  <c r="AF40" i="43"/>
  <c r="AG39" i="43"/>
  <c r="AF46" i="39"/>
  <c r="AG45" i="39"/>
  <c r="AG40" i="43"/>
  <c r="AF41" i="43"/>
  <c r="AG46" i="39"/>
  <c r="AF47" i="39"/>
  <c r="AF42" i="43"/>
  <c r="AG41" i="43"/>
  <c r="AF48" i="39"/>
  <c r="AG47" i="39"/>
  <c r="AF43" i="43"/>
  <c r="AG42" i="43"/>
  <c r="AG48" i="39"/>
  <c r="AF49" i="39"/>
  <c r="AF44" i="43"/>
  <c r="AG43" i="43"/>
  <c r="AG49" i="39"/>
  <c r="AF50" i="39"/>
  <c r="AG44" i="43"/>
  <c r="AF45" i="43"/>
  <c r="AF51" i="39"/>
  <c r="AG50" i="39"/>
  <c r="AG45" i="43"/>
  <c r="AF46" i="43"/>
  <c r="AF52" i="39"/>
  <c r="AG51" i="39"/>
  <c r="AF47" i="43"/>
  <c r="AG46" i="43"/>
  <c r="AF53" i="39"/>
  <c r="AG52" i="39"/>
  <c r="AF48" i="43"/>
  <c r="AG47" i="43"/>
  <c r="AG53" i="39"/>
  <c r="AF54" i="39"/>
  <c r="AF49" i="43"/>
  <c r="AG48" i="43"/>
  <c r="AF55" i="39"/>
  <c r="AG54" i="39"/>
  <c r="AF50" i="43"/>
  <c r="AG49" i="43"/>
  <c r="AF56" i="39"/>
  <c r="AG55" i="39"/>
  <c r="AF51" i="43"/>
  <c r="AG50" i="43"/>
  <c r="AG56" i="39"/>
  <c r="AF57" i="39"/>
  <c r="AF52" i="43"/>
  <c r="AG51" i="43"/>
  <c r="AG57" i="39"/>
  <c r="AF58" i="39"/>
  <c r="AF53" i="43"/>
  <c r="AG52" i="43"/>
  <c r="AG58" i="39"/>
  <c r="AF59" i="39"/>
  <c r="AG53" i="43"/>
  <c r="AF54" i="43"/>
  <c r="AF60" i="39"/>
  <c r="AG59" i="39"/>
  <c r="AG54" i="43"/>
  <c r="AF55" i="43"/>
  <c r="AG60" i="39"/>
  <c r="AF61" i="39"/>
  <c r="AG55" i="43"/>
  <c r="AF56" i="43"/>
  <c r="AG61" i="39"/>
  <c r="AF62" i="39"/>
  <c r="AG56" i="43"/>
  <c r="AF57" i="43"/>
  <c r="AG62" i="39"/>
  <c r="AF63" i="39"/>
  <c r="AF58" i="43"/>
  <c r="AG57" i="43"/>
  <c r="AF64" i="39"/>
  <c r="AG63" i="39"/>
  <c r="AG58" i="43"/>
  <c r="AF59" i="43"/>
  <c r="AG64" i="39"/>
  <c r="AF65" i="39"/>
  <c r="AG59" i="43"/>
  <c r="AF60" i="43"/>
  <c r="AF66" i="39"/>
  <c r="AG65" i="39"/>
  <c r="AG60" i="43"/>
  <c r="AF61" i="43"/>
  <c r="AF67" i="39"/>
  <c r="AG66" i="39"/>
  <c r="AF62" i="43"/>
  <c r="AG61" i="43"/>
  <c r="AG67" i="39"/>
  <c r="AF68" i="39"/>
  <c r="AG62" i="43"/>
  <c r="AF63" i="43"/>
  <c r="AG68" i="39"/>
  <c r="AF69" i="39"/>
  <c r="AF64" i="43"/>
  <c r="AG63" i="43"/>
  <c r="AG69" i="39"/>
  <c r="AF70" i="39"/>
  <c r="AF65" i="43"/>
  <c r="AG65" i="43" s="1"/>
  <c r="AG64" i="43"/>
  <c r="AG70" i="39"/>
  <c r="AF71" i="39"/>
  <c r="AF72" i="39"/>
  <c r="AG71" i="39"/>
  <c r="AG72" i="39"/>
  <c r="AF73" i="39"/>
  <c r="AF74" i="39"/>
  <c r="AG73" i="39"/>
  <c r="AG74" i="39"/>
  <c r="AF75" i="39"/>
  <c r="AF76" i="39"/>
  <c r="AG75" i="39"/>
  <c r="AG76" i="39"/>
  <c r="AF77" i="39"/>
  <c r="AG77" i="39"/>
  <c r="AF78" i="39"/>
  <c r="AF79" i="39"/>
  <c r="AG78" i="39"/>
  <c r="AG79" i="39"/>
  <c r="AF80" i="39"/>
  <c r="AF81" i="39"/>
  <c r="AG80" i="39"/>
  <c r="AF82" i="39"/>
  <c r="AG81" i="39"/>
  <c r="AG82" i="39"/>
  <c r="AF83" i="39"/>
  <c r="AF84" i="39"/>
  <c r="AG83" i="39"/>
  <c r="AF85" i="39"/>
  <c r="AG84" i="39"/>
  <c r="AG85" i="39"/>
  <c r="AF86" i="39"/>
  <c r="AG86" i="39"/>
  <c r="AF87" i="39"/>
  <c r="AF88" i="39"/>
  <c r="AG87" i="39"/>
  <c r="AG88" i="39"/>
  <c r="AF89" i="39"/>
  <c r="AG89" i="39"/>
  <c r="AF90" i="39"/>
  <c r="AG90" i="39"/>
  <c r="AF91" i="39"/>
  <c r="AF92" i="39"/>
  <c r="AG91" i="39"/>
  <c r="AF93" i="39"/>
  <c r="AG92" i="39"/>
  <c r="AG93" i="39"/>
  <c r="AF94" i="39"/>
  <c r="AG94" i="39"/>
  <c r="AF95" i="39"/>
  <c r="AF96" i="39"/>
  <c r="AG95" i="39"/>
  <c r="AF97" i="39"/>
  <c r="AG96" i="39"/>
  <c r="AG97" i="39"/>
  <c r="AF98" i="39"/>
  <c r="AF99" i="39"/>
  <c r="AG98" i="39"/>
  <c r="AF100" i="39"/>
  <c r="AG99" i="39"/>
  <c r="AG100" i="39"/>
  <c r="AF101" i="39"/>
  <c r="AG101" i="39"/>
  <c r="AF102" i="39"/>
  <c r="AG102" i="39"/>
  <c r="AF103" i="39"/>
  <c r="AG103" i="39"/>
  <c r="AF104" i="39"/>
  <c r="AF105" i="39"/>
  <c r="AG104" i="39"/>
  <c r="AG105" i="39"/>
  <c r="AF106" i="39"/>
  <c r="AG106" i="39"/>
  <c r="AF107" i="39"/>
  <c r="AG107" i="39"/>
  <c r="AF108" i="39"/>
  <c r="AG108" i="39"/>
  <c r="AF109" i="39"/>
  <c r="AF110" i="39"/>
  <c r="AG109" i="39"/>
  <c r="AG110" i="39"/>
  <c r="AF111" i="39"/>
  <c r="AF112" i="39"/>
  <c r="AG111" i="39"/>
  <c r="AG112" i="39"/>
  <c r="AF113" i="39"/>
  <c r="AG113" i="39"/>
  <c r="AF114" i="39"/>
  <c r="AF115" i="39"/>
  <c r="AG114" i="39"/>
  <c r="AF116" i="39"/>
  <c r="AG115" i="39"/>
  <c r="AG116" i="39"/>
  <c r="AF117" i="39"/>
  <c r="AF118" i="39"/>
  <c r="AG117" i="39"/>
  <c r="AF119" i="39"/>
  <c r="AG118" i="39"/>
  <c r="AG119" i="39"/>
  <c r="AF120" i="39"/>
  <c r="AG120" i="39"/>
  <c r="AF121" i="39"/>
  <c r="AF122" i="39"/>
  <c r="AG121" i="39"/>
  <c r="AF123" i="39"/>
  <c r="AG122" i="39"/>
  <c r="AF124" i="39"/>
  <c r="AG123" i="39"/>
  <c r="AF125" i="39"/>
  <c r="AG124" i="39"/>
  <c r="AF126" i="39"/>
  <c r="AG125" i="39"/>
  <c r="AF127" i="39"/>
  <c r="AG126" i="39"/>
  <c r="AF128" i="39"/>
  <c r="AG127" i="39"/>
  <c r="AG128" i="39"/>
  <c r="AF129" i="39"/>
  <c r="AF130" i="39"/>
  <c r="AG129" i="39"/>
  <c r="AG130" i="39"/>
  <c r="AF131" i="39"/>
  <c r="AF132" i="39"/>
  <c r="AG132" i="39" s="1"/>
  <c r="AG131" i="39"/>
  <c r="D9" i="42" l="1"/>
  <c r="Q28" i="45"/>
  <c r="E9" i="42"/>
  <c r="R28" i="45"/>
  <c r="C10" i="42"/>
  <c r="F9" i="42"/>
  <c r="S28" i="45"/>
  <c r="G9" i="42"/>
  <c r="D10" i="42" l="1"/>
  <c r="Q29" i="45"/>
  <c r="E10" i="42"/>
  <c r="R29" i="45"/>
  <c r="C11" i="42"/>
  <c r="F10" i="42"/>
  <c r="G10" i="42"/>
  <c r="D11" i="42" l="1"/>
  <c r="E11" i="42"/>
  <c r="S29" i="45"/>
  <c r="F11" i="42"/>
  <c r="C12" i="42"/>
  <c r="G11" i="42"/>
  <c r="D12" i="42" l="1"/>
  <c r="E12" i="42"/>
  <c r="F12" i="42"/>
  <c r="C13" i="42"/>
  <c r="D13" i="42" l="1"/>
  <c r="E13" i="42"/>
  <c r="G12" i="42"/>
  <c r="F13" i="42"/>
  <c r="C14" i="42"/>
  <c r="G13" i="42"/>
  <c r="D14" i="42" l="1"/>
  <c r="E14" i="42"/>
  <c r="F14" i="42"/>
  <c r="C15" i="42"/>
  <c r="G14" i="42"/>
  <c r="D15" i="42" l="1"/>
  <c r="E15" i="42"/>
  <c r="F15" i="42" l="1"/>
  <c r="G15" i="42"/>
  <c r="D21" i="29" l="1"/>
  <c r="H3" i="42"/>
  <c r="H3" i="40"/>
  <c r="D3" i="43"/>
  <c r="D3" i="51"/>
  <c r="H3" i="50"/>
  <c r="D3" i="39"/>
  <c r="D3" i="48"/>
  <c r="K3" i="43"/>
  <c r="E3" i="43"/>
  <c r="K3" i="51"/>
  <c r="E3" i="51"/>
  <c r="K3" i="39"/>
  <c r="E3" i="39"/>
  <c r="G3" i="48"/>
  <c r="E3" i="48"/>
  <c r="H3" i="48" s="1"/>
  <c r="H3" i="43"/>
  <c r="L3" i="43"/>
  <c r="H3" i="51"/>
  <c r="L3" i="51"/>
  <c r="H3" i="39"/>
  <c r="L3" i="39"/>
  <c r="M3" i="39" l="1"/>
  <c r="N3" i="39"/>
  <c r="O3" i="39"/>
  <c r="O3" i="51"/>
  <c r="M3" i="51"/>
  <c r="N3" i="51"/>
  <c r="N3" i="43"/>
  <c r="M3" i="43"/>
  <c r="O3" i="43"/>
  <c r="J3" i="48"/>
  <c r="K3" i="48"/>
  <c r="I3" i="48"/>
  <c r="D20" i="29"/>
  <c r="U13" i="43" a="1"/>
  <c r="U3" i="43" a="1"/>
  <c r="U9" i="43" a="1"/>
  <c r="S3" i="43" a="1"/>
  <c r="P3" i="48" a="1"/>
  <c r="P9" i="48" a="1"/>
  <c r="O3" i="48" a="1"/>
  <c r="Q3" i="48" a="1"/>
  <c r="Q13" i="48" a="1"/>
  <c r="Q9" i="48" a="1"/>
  <c r="U9" i="39" a="1"/>
  <c r="U3" i="39" a="1"/>
  <c r="U13" i="39" a="1"/>
  <c r="T3" i="39" a="1"/>
  <c r="T9" i="39" a="1"/>
  <c r="S3" i="39" a="1"/>
  <c r="S3" i="51" a="1"/>
  <c r="U3" i="51" a="1"/>
  <c r="U13" i="51" a="1"/>
  <c r="U9" i="51" a="1"/>
  <c r="T9" i="51" a="1"/>
  <c r="T3" i="51" a="1"/>
  <c r="T3" i="43" a="1"/>
  <c r="T9" i="43" a="1"/>
  <c r="J15" i="42"/>
  <c r="I15" i="42"/>
  <c r="H15" i="42"/>
  <c r="J14" i="42"/>
  <c r="I14" i="42"/>
  <c r="H14" i="42"/>
  <c r="J13" i="42"/>
  <c r="I13" i="42"/>
  <c r="H13" i="42"/>
  <c r="J12" i="42"/>
  <c r="I12" i="42"/>
  <c r="H12" i="42"/>
  <c r="J11" i="42"/>
  <c r="I11" i="42"/>
  <c r="H11" i="42"/>
  <c r="J10" i="42"/>
  <c r="W29" i="45"/>
  <c r="I10" i="42"/>
  <c r="V29" i="45"/>
  <c r="T29" i="45"/>
  <c r="H10" i="42"/>
  <c r="J9" i="42"/>
  <c r="W28" i="45"/>
  <c r="I9" i="42"/>
  <c r="V28" i="45"/>
  <c r="T28" i="45"/>
  <c r="H9" i="42"/>
  <c r="J8" i="42"/>
  <c r="I8" i="42"/>
  <c r="W27" i="45"/>
  <c r="H8" i="42"/>
  <c r="V27" i="45"/>
  <c r="T27" i="45"/>
  <c r="G3" i="43"/>
  <c r="G3" i="51"/>
  <c r="F3" i="43"/>
  <c r="F4" i="43"/>
  <c r="H12" i="50"/>
  <c r="L18" i="43"/>
  <c r="H13" i="50"/>
  <c r="I11" i="50"/>
  <c r="K17" i="51"/>
  <c r="J6" i="42"/>
  <c r="I21" i="40"/>
  <c r="I12" i="50"/>
  <c r="J4" i="50"/>
  <c r="Q5" i="45"/>
  <c r="K16" i="51"/>
  <c r="J3" i="50"/>
  <c r="J19" i="40"/>
  <c r="H21" i="40"/>
  <c r="H7" i="50"/>
  <c r="J8" i="50"/>
  <c r="L24" i="39"/>
  <c r="H6" i="50"/>
  <c r="K15" i="43"/>
  <c r="K30" i="51"/>
  <c r="K15" i="39"/>
  <c r="L19" i="43"/>
  <c r="G5" i="39"/>
  <c r="L16" i="39"/>
  <c r="K18" i="39"/>
  <c r="J7" i="42"/>
  <c r="J11" i="40"/>
  <c r="L16" i="43"/>
  <c r="K22" i="39"/>
  <c r="J10" i="50"/>
  <c r="R4" i="45"/>
  <c r="K23" i="51"/>
  <c r="I17" i="40"/>
  <c r="I5" i="50"/>
  <c r="I18" i="40"/>
  <c r="G3" i="39"/>
  <c r="K21" i="39"/>
  <c r="J3" i="42"/>
  <c r="L15" i="43"/>
  <c r="G4" i="51"/>
  <c r="K20" i="43"/>
  <c r="L22" i="51"/>
  <c r="H16" i="48"/>
  <c r="J15" i="50"/>
  <c r="H6" i="40"/>
  <c r="L22" i="39"/>
  <c r="G5" i="43"/>
  <c r="H15" i="40"/>
  <c r="H6" i="42"/>
  <c r="U12" i="45" a="1"/>
  <c r="F3" i="51"/>
  <c r="L21" i="43"/>
  <c r="G4" i="39"/>
  <c r="H8" i="40"/>
  <c r="K20" i="51"/>
  <c r="K21" i="51"/>
  <c r="L29" i="51"/>
  <c r="H5" i="42"/>
  <c r="K18" i="43"/>
  <c r="F6" i="39"/>
  <c r="F4" i="39"/>
  <c r="I7" i="50"/>
  <c r="I16" i="40"/>
  <c r="R7" i="45"/>
  <c r="L27" i="51"/>
  <c r="R8" i="45"/>
  <c r="J9" i="40"/>
  <c r="I6" i="50"/>
  <c r="K27" i="51"/>
  <c r="H14" i="40"/>
  <c r="K19" i="43"/>
  <c r="J7" i="50"/>
  <c r="Q7" i="45"/>
  <c r="G16" i="48"/>
  <c r="I9" i="50"/>
  <c r="H17" i="48"/>
  <c r="G15" i="48"/>
  <c r="J13" i="40"/>
  <c r="G19" i="48"/>
  <c r="J14" i="40"/>
  <c r="F7" i="51"/>
  <c r="F4" i="51"/>
  <c r="H11" i="50"/>
  <c r="I12" i="40"/>
  <c r="F5" i="51"/>
  <c r="H10" i="50"/>
  <c r="H9" i="40"/>
  <c r="H14" i="50"/>
  <c r="H9" i="50"/>
  <c r="Q8" i="45"/>
  <c r="G7" i="43"/>
  <c r="K16" i="39"/>
  <c r="I7" i="40"/>
  <c r="G4" i="43"/>
  <c r="L17" i="51"/>
  <c r="I3" i="40"/>
  <c r="V26" i="45"/>
  <c r="L21" i="39"/>
  <c r="I15" i="40"/>
  <c r="K24" i="39"/>
  <c r="H13" i="40"/>
  <c r="L15" i="51"/>
  <c r="H7" i="40"/>
  <c r="R6" i="45"/>
  <c r="J17" i="40"/>
  <c r="J10" i="40"/>
  <c r="I4" i="50"/>
  <c r="J18" i="40"/>
  <c r="I5" i="40"/>
  <c r="I10" i="40"/>
  <c r="H19" i="48"/>
  <c r="W26" i="45"/>
  <c r="F3" i="39"/>
  <c r="L20" i="39"/>
  <c r="F7" i="39"/>
  <c r="L25" i="51"/>
  <c r="F5" i="43"/>
  <c r="L24" i="51"/>
  <c r="J4" i="40"/>
  <c r="I19" i="40"/>
  <c r="K20" i="39"/>
  <c r="G7" i="39"/>
  <c r="Q6" i="45"/>
  <c r="K23" i="39"/>
  <c r="G6" i="51"/>
  <c r="I6" i="42"/>
  <c r="I13" i="40"/>
  <c r="K19" i="39"/>
  <c r="K26" i="51"/>
  <c r="L20" i="51"/>
  <c r="K17" i="39"/>
  <c r="K28" i="51"/>
  <c r="J5" i="42"/>
  <c r="J9" i="50"/>
  <c r="L18" i="39"/>
  <c r="J3" i="40"/>
  <c r="K29" i="51"/>
  <c r="H8" i="50"/>
  <c r="K17" i="43"/>
  <c r="K16" i="43"/>
  <c r="L17" i="43"/>
  <c r="H16" i="40"/>
  <c r="H15" i="50"/>
  <c r="H15" i="48"/>
  <c r="L26" i="51"/>
  <c r="J13" i="50"/>
  <c r="G7" i="51"/>
  <c r="L17" i="39"/>
  <c r="H4" i="50"/>
  <c r="K15" i="51"/>
  <c r="H11" i="40"/>
  <c r="J5" i="40"/>
  <c r="H17" i="40"/>
  <c r="H20" i="40"/>
  <c r="H5" i="40"/>
  <c r="R5" i="45"/>
  <c r="R13" i="45" s="1" a="1"/>
  <c r="H7" i="42"/>
  <c r="I9" i="40"/>
  <c r="I4" i="40"/>
  <c r="L19" i="39"/>
  <c r="I11" i="40"/>
  <c r="I20" i="40"/>
  <c r="J15" i="40"/>
  <c r="I14" i="40"/>
  <c r="K21" i="43"/>
  <c r="F6" i="51"/>
  <c r="L16" i="51"/>
  <c r="J14" i="50"/>
  <c r="L20" i="43"/>
  <c r="I5" i="42"/>
  <c r="L23" i="39"/>
  <c r="J21" i="40"/>
  <c r="Q4" i="45"/>
  <c r="I15" i="50"/>
  <c r="K24" i="51"/>
  <c r="I4" i="42"/>
  <c r="J4" i="42"/>
  <c r="T26" i="45"/>
  <c r="L19" i="51"/>
  <c r="F6" i="43"/>
  <c r="I8" i="40"/>
  <c r="I6" i="40"/>
  <c r="I10" i="50"/>
  <c r="K18" i="51"/>
  <c r="K25" i="51"/>
  <c r="I8" i="50"/>
  <c r="I3" i="42"/>
  <c r="G5" i="51"/>
  <c r="Q3" i="45"/>
  <c r="R9" i="45"/>
  <c r="J8" i="40"/>
  <c r="J16" i="40"/>
  <c r="H5" i="50"/>
  <c r="G6" i="39"/>
  <c r="J12" i="40"/>
  <c r="H4" i="42"/>
  <c r="J12" i="50"/>
  <c r="L30" i="51"/>
  <c r="I3" i="50"/>
  <c r="K19" i="51"/>
  <c r="H19" i="40"/>
  <c r="L18" i="51"/>
  <c r="L28" i="51"/>
  <c r="I7" i="42"/>
  <c r="H18" i="40"/>
  <c r="H12" i="40"/>
  <c r="J6" i="40"/>
  <c r="I14" i="50"/>
  <c r="I13" i="50"/>
  <c r="H4" i="40"/>
  <c r="H10" i="40"/>
  <c r="H18" i="48"/>
  <c r="G17" i="48"/>
  <c r="F7" i="43"/>
  <c r="Q9" i="45"/>
  <c r="J5" i="50"/>
  <c r="J7" i="40"/>
  <c r="F5" i="39"/>
  <c r="J20" i="40"/>
  <c r="G6" i="43"/>
  <c r="J6" i="50"/>
  <c r="L21" i="51"/>
  <c r="G18" i="48"/>
  <c r="L23" i="51"/>
  <c r="K22" i="51"/>
  <c r="J11" i="50"/>
  <c r="L15" i="39"/>
  <c r="T9" i="43" l="1"/>
  <c r="AA9" i="43" s="1" a="1"/>
  <c r="T10" i="43"/>
  <c r="T4" i="43"/>
  <c r="T5" i="43"/>
  <c r="T3" i="43"/>
  <c r="T4" i="51"/>
  <c r="T3" i="51"/>
  <c r="T5" i="51"/>
  <c r="T9" i="51"/>
  <c r="T10" i="51"/>
  <c r="U9" i="51"/>
  <c r="U10" i="51"/>
  <c r="U13" i="51"/>
  <c r="AA13" i="51" s="1"/>
  <c r="U3" i="51"/>
  <c r="U5" i="51"/>
  <c r="U4" i="51"/>
  <c r="S5" i="51"/>
  <c r="S3" i="51"/>
  <c r="S4" i="51"/>
  <c r="S5" i="39"/>
  <c r="S4" i="39"/>
  <c r="S3" i="39"/>
  <c r="T10" i="39"/>
  <c r="T9" i="39"/>
  <c r="T5" i="39"/>
  <c r="T4" i="39"/>
  <c r="T3" i="39"/>
  <c r="U13" i="39"/>
  <c r="AA13" i="39" s="1"/>
  <c r="U4" i="39"/>
  <c r="U5" i="39"/>
  <c r="U3" i="39"/>
  <c r="U10" i="39"/>
  <c r="U9" i="39"/>
  <c r="Q10" i="48"/>
  <c r="Q9" i="48"/>
  <c r="Q13" i="48"/>
  <c r="W13" i="48" s="1"/>
  <c r="Q3" i="48"/>
  <c r="Q4" i="48"/>
  <c r="Q5" i="48"/>
  <c r="O4" i="48"/>
  <c r="O5" i="48"/>
  <c r="O3" i="48"/>
  <c r="P10" i="48"/>
  <c r="P9" i="48"/>
  <c r="W9" i="48" s="1" a="1"/>
  <c r="P4" i="48"/>
  <c r="P3" i="48"/>
  <c r="P5" i="48"/>
  <c r="S3" i="43"/>
  <c r="AA3" i="43" s="1" a="1"/>
  <c r="S4" i="43"/>
  <c r="S5" i="43"/>
  <c r="U9" i="43"/>
  <c r="U10" i="43"/>
  <c r="U3" i="43"/>
  <c r="U5" i="43"/>
  <c r="U4" i="43"/>
  <c r="U13" i="43"/>
  <c r="AA13" i="43" s="1"/>
  <c r="M22" i="51"/>
  <c r="I18" i="48"/>
  <c r="I5" i="39"/>
  <c r="I7" i="43"/>
  <c r="I17" i="48"/>
  <c r="K13" i="50"/>
  <c r="P13" i="50" s="1"/>
  <c r="K14" i="50"/>
  <c r="P14" i="50" s="1"/>
  <c r="K7" i="42"/>
  <c r="L7" i="42" s="1"/>
  <c r="M19" i="51"/>
  <c r="K3" i="50"/>
  <c r="K3" i="42"/>
  <c r="K8" i="50"/>
  <c r="P8" i="50" s="1"/>
  <c r="M25" i="51"/>
  <c r="M18" i="51"/>
  <c r="K10" i="50"/>
  <c r="L10" i="50" s="1"/>
  <c r="K6" i="40"/>
  <c r="L6" i="40" s="1"/>
  <c r="K8" i="40"/>
  <c r="P8" i="40" s="1"/>
  <c r="I6" i="43"/>
  <c r="K4" i="42"/>
  <c r="P4" i="42" s="1"/>
  <c r="M24" i="51"/>
  <c r="K15" i="50"/>
  <c r="P15" i="50" s="1"/>
  <c r="K5" i="42"/>
  <c r="P5" i="42" s="1"/>
  <c r="I6" i="51"/>
  <c r="M21" i="43"/>
  <c r="K14" i="40"/>
  <c r="P14" i="40" s="1"/>
  <c r="K20" i="40"/>
  <c r="L20" i="40" s="1"/>
  <c r="K11" i="40"/>
  <c r="P11" i="40" s="1"/>
  <c r="K4" i="40"/>
  <c r="L4" i="40" s="1"/>
  <c r="K9" i="40"/>
  <c r="P9" i="40" s="1"/>
  <c r="R21" i="45"/>
  <c r="R20" i="45"/>
  <c r="R15" i="45"/>
  <c r="R17" i="45"/>
  <c r="R19" i="45"/>
  <c r="R16" i="45"/>
  <c r="R18" i="45"/>
  <c r="R14" i="45"/>
  <c r="R13" i="45"/>
  <c r="M15" i="51"/>
  <c r="M16" i="43"/>
  <c r="M17" i="43"/>
  <c r="M29" i="51"/>
  <c r="M28" i="51"/>
  <c r="M17" i="39"/>
  <c r="M26" i="51"/>
  <c r="M19" i="39"/>
  <c r="K13" i="40"/>
  <c r="P13" i="40" s="1"/>
  <c r="K6" i="42"/>
  <c r="L6" i="42" s="1"/>
  <c r="M23" i="39"/>
  <c r="M20" i="39"/>
  <c r="K19" i="40"/>
  <c r="L19" i="40" s="1"/>
  <c r="I5" i="43"/>
  <c r="I7" i="39"/>
  <c r="I3" i="39"/>
  <c r="K10" i="40"/>
  <c r="L10" i="40" s="1"/>
  <c r="K5" i="40"/>
  <c r="L5" i="40" s="1"/>
  <c r="K4" i="50"/>
  <c r="L4" i="50" s="1"/>
  <c r="M24" i="39"/>
  <c r="K15" i="40"/>
  <c r="P15" i="40" s="1"/>
  <c r="U26" i="45"/>
  <c r="X26" i="45" s="1"/>
  <c r="K3" i="40"/>
  <c r="K7" i="40"/>
  <c r="P7" i="40" s="1"/>
  <c r="M16" i="39"/>
  <c r="I5" i="51"/>
  <c r="K12" i="40"/>
  <c r="P12" i="40" s="1"/>
  <c r="I4" i="51"/>
  <c r="I7" i="51"/>
  <c r="I19" i="48"/>
  <c r="I15" i="48"/>
  <c r="K9" i="50"/>
  <c r="P9" i="50" s="1"/>
  <c r="I16" i="48"/>
  <c r="M19" i="43"/>
  <c r="M27" i="51"/>
  <c r="K6" i="50"/>
  <c r="L6" i="50" s="1"/>
  <c r="K16" i="40"/>
  <c r="P16" i="40" s="1"/>
  <c r="K7" i="50"/>
  <c r="P7" i="50" s="1"/>
  <c r="I4" i="39"/>
  <c r="I6" i="39"/>
  <c r="M18" i="43"/>
  <c r="M21" i="51"/>
  <c r="M20" i="51"/>
  <c r="I3" i="51"/>
  <c r="U16" i="45"/>
  <c r="U21" i="45"/>
  <c r="U13" i="45"/>
  <c r="U20" i="45"/>
  <c r="U15" i="45"/>
  <c r="U17" i="45"/>
  <c r="U19" i="45"/>
  <c r="U14" i="45"/>
  <c r="U12" i="45"/>
  <c r="U18" i="45"/>
  <c r="M20" i="43"/>
  <c r="M21" i="39"/>
  <c r="K18" i="40"/>
  <c r="P18" i="40" s="1"/>
  <c r="K5" i="50"/>
  <c r="P5" i="50" s="1"/>
  <c r="K17" i="40"/>
  <c r="P17" i="40" s="1"/>
  <c r="M23" i="51"/>
  <c r="M22" i="39"/>
  <c r="M18" i="39"/>
  <c r="M15" i="39"/>
  <c r="M30" i="51"/>
  <c r="M15" i="43"/>
  <c r="M16" i="51"/>
  <c r="K12" i="50"/>
  <c r="P12" i="50" s="1"/>
  <c r="K21" i="40"/>
  <c r="L21" i="40" s="1"/>
  <c r="M17" i="51"/>
  <c r="K11" i="50"/>
  <c r="L11" i="50" s="1"/>
  <c r="I4" i="43"/>
  <c r="I3" i="43"/>
  <c r="U27" i="45"/>
  <c r="X27" i="45" s="1"/>
  <c r="F5" i="48" s="1"/>
  <c r="K8" i="42"/>
  <c r="P8" i="42" s="1"/>
  <c r="U28" i="45"/>
  <c r="X28" i="45" s="1"/>
  <c r="F6" i="48" s="1"/>
  <c r="K9" i="42"/>
  <c r="P9" i="42" s="1"/>
  <c r="U29" i="45"/>
  <c r="X29" i="45" s="1"/>
  <c r="F7" i="48" s="1"/>
  <c r="K10" i="42"/>
  <c r="P10" i="42" s="1"/>
  <c r="K11" i="42"/>
  <c r="P11" i="42" s="1"/>
  <c r="K12" i="42"/>
  <c r="L12" i="42" s="1"/>
  <c r="K13" i="42"/>
  <c r="L13" i="42" s="1"/>
  <c r="K14" i="42"/>
  <c r="P14" i="42" s="1"/>
  <c r="K15" i="42"/>
  <c r="P15" i="42" s="1"/>
  <c r="L14" i="40" l="1"/>
  <c r="P19" i="40"/>
  <c r="P4" i="40"/>
  <c r="L12" i="50"/>
  <c r="P7" i="42"/>
  <c r="P21" i="40"/>
  <c r="L7" i="50"/>
  <c r="AA9" i="51" a="1"/>
  <c r="AA4" i="43"/>
  <c r="AC4" i="43"/>
  <c r="AC3" i="43"/>
  <c r="AC5" i="43"/>
  <c r="AA5" i="43"/>
  <c r="AB3" i="43"/>
  <c r="AB5" i="43"/>
  <c r="AA3" i="43"/>
  <c r="AB4" i="43"/>
  <c r="X10" i="48"/>
  <c r="W10" i="48"/>
  <c r="W9" i="48"/>
  <c r="X9" i="48"/>
  <c r="L16" i="40"/>
  <c r="L15" i="50"/>
  <c r="AA9" i="39" a="1"/>
  <c r="L8" i="40"/>
  <c r="P4" i="50"/>
  <c r="L4" i="42"/>
  <c r="P6" i="50"/>
  <c r="W3" i="48" a="1"/>
  <c r="L13" i="50"/>
  <c r="AA3" i="39" a="1"/>
  <c r="L11" i="40"/>
  <c r="L14" i="42"/>
  <c r="P20" i="40"/>
  <c r="L9" i="40"/>
  <c r="P5" i="40"/>
  <c r="L10" i="42"/>
  <c r="L14" i="50"/>
  <c r="AA3" i="51" a="1"/>
  <c r="AB10" i="43"/>
  <c r="AA10" i="43"/>
  <c r="AB9" i="43"/>
  <c r="AA9" i="43"/>
  <c r="P3" i="40"/>
  <c r="L3" i="40"/>
  <c r="L3" i="50"/>
  <c r="P3" i="50"/>
  <c r="P13" i="42"/>
  <c r="P12" i="42"/>
  <c r="L13" i="40"/>
  <c r="L18" i="40"/>
  <c r="L11" i="42"/>
  <c r="L7" i="40"/>
  <c r="L12" i="40"/>
  <c r="P6" i="40"/>
  <c r="L8" i="50"/>
  <c r="L15" i="40"/>
  <c r="L5" i="42"/>
  <c r="P11" i="50"/>
  <c r="P6" i="42"/>
  <c r="P10" i="40"/>
  <c r="P10" i="50"/>
  <c r="L15" i="42"/>
  <c r="L8" i="42"/>
  <c r="L9" i="50"/>
  <c r="P3" i="42"/>
  <c r="J3" i="43" s="1"/>
  <c r="L3" i="42"/>
  <c r="F4" i="48"/>
  <c r="F3" i="48"/>
  <c r="L9" i="42"/>
  <c r="L17" i="40"/>
  <c r="L5" i="50"/>
  <c r="AA3" i="51" l="1"/>
  <c r="AB5" i="51"/>
  <c r="AB3" i="51"/>
  <c r="AC4" i="51"/>
  <c r="AC3" i="51"/>
  <c r="AA4" i="51"/>
  <c r="AB4" i="51"/>
  <c r="AC5" i="51"/>
  <c r="AA5" i="51"/>
  <c r="AA4" i="39"/>
  <c r="AC5" i="39"/>
  <c r="AC3" i="39"/>
  <c r="AC4" i="39"/>
  <c r="AA5" i="39"/>
  <c r="AB5" i="39"/>
  <c r="AA3" i="39"/>
  <c r="AB4" i="39"/>
  <c r="AB3" i="39"/>
  <c r="X5" i="48"/>
  <c r="Y5" i="48"/>
  <c r="X3" i="48"/>
  <c r="W5" i="48"/>
  <c r="Y4" i="48"/>
  <c r="W4" i="48"/>
  <c r="W3" i="48"/>
  <c r="X4" i="48"/>
  <c r="Y3" i="48"/>
  <c r="AB10" i="39"/>
  <c r="AA10" i="39"/>
  <c r="AA9" i="39"/>
  <c r="AB9" i="39"/>
  <c r="AB9" i="51"/>
  <c r="AA9" i="51"/>
  <c r="AB10" i="51"/>
  <c r="AA10" i="51"/>
  <c r="J3" i="51"/>
  <c r="J3" i="39"/>
  <c r="Q13" i="45" l="1" a="1"/>
  <c r="U13" i="48" a="1"/>
  <c r="N1" i="50"/>
  <c r="U43" i="50"/>
  <c r="U57" i="50"/>
  <c r="U102" i="50"/>
  <c r="U194" i="50"/>
  <c r="U9" i="48" a="1"/>
  <c r="U208" i="50"/>
  <c r="U40" i="50"/>
  <c r="U78" i="50"/>
  <c r="U129" i="50"/>
  <c r="U193" i="50"/>
  <c r="U251" i="50"/>
  <c r="N15" i="50"/>
  <c r="U145" i="50"/>
  <c r="U24" i="50"/>
  <c r="U35" i="50"/>
  <c r="U61" i="50"/>
  <c r="U225" i="50"/>
  <c r="U10" i="50"/>
  <c r="U223" i="50"/>
  <c r="U111" i="50"/>
  <c r="U169" i="50"/>
  <c r="U168" i="50"/>
  <c r="U147" i="50"/>
  <c r="U115" i="50"/>
  <c r="U11" i="50"/>
  <c r="U21" i="50"/>
  <c r="U55" i="50"/>
  <c r="U91" i="50"/>
  <c r="U83" i="50"/>
  <c r="U25" i="50"/>
  <c r="U95" i="50"/>
  <c r="U142" i="50"/>
  <c r="U126" i="50"/>
  <c r="U151" i="50"/>
  <c r="U9" i="50"/>
  <c r="U189" i="50"/>
  <c r="U77" i="50"/>
  <c r="U114" i="50"/>
  <c r="U185" i="50"/>
  <c r="U82" i="50"/>
  <c r="U150" i="50"/>
  <c r="U134" i="50"/>
  <c r="J5" i="51"/>
  <c r="U58" i="50"/>
  <c r="U212" i="50"/>
  <c r="U240" i="50"/>
  <c r="U36" i="50"/>
  <c r="U139" i="50"/>
  <c r="U173" i="50"/>
  <c r="U28" i="50"/>
  <c r="U66" i="50"/>
  <c r="U14" i="50"/>
  <c r="N11" i="50"/>
  <c r="U217" i="50"/>
  <c r="U226" i="50"/>
  <c r="U233" i="50"/>
  <c r="U30" i="50"/>
  <c r="U221" i="50"/>
  <c r="U84" i="50"/>
  <c r="U17" i="50"/>
  <c r="U146" i="50"/>
  <c r="U6" i="50"/>
  <c r="U243" i="50"/>
  <c r="U228" i="50"/>
  <c r="U241" i="50"/>
  <c r="U4" i="50"/>
  <c r="U181" i="50"/>
  <c r="U135" i="50"/>
  <c r="U8" i="50"/>
  <c r="U174" i="50"/>
  <c r="U152" i="50"/>
  <c r="U106" i="50"/>
  <c r="U16" i="50"/>
  <c r="U69" i="50"/>
  <c r="U26" i="50"/>
  <c r="U108" i="50"/>
  <c r="U161" i="50"/>
  <c r="U53" i="50"/>
  <c r="U3" i="50"/>
  <c r="N13" i="50"/>
  <c r="U165" i="50"/>
  <c r="U247" i="50"/>
  <c r="U116" i="50"/>
  <c r="U148" i="50"/>
  <c r="U79" i="50"/>
  <c r="U103" i="50"/>
  <c r="U144" i="50"/>
  <c r="U180" i="50"/>
  <c r="J6" i="51"/>
  <c r="U162" i="50"/>
  <c r="U72" i="50"/>
  <c r="U156" i="50"/>
  <c r="U230" i="50"/>
  <c r="U222" i="50"/>
  <c r="U192" i="50"/>
  <c r="U187" i="50"/>
  <c r="U49" i="50"/>
  <c r="U94" i="50"/>
  <c r="U158" i="50"/>
  <c r="U246" i="50"/>
  <c r="U218" i="50"/>
  <c r="U219" i="50"/>
  <c r="U117" i="50"/>
  <c r="U200" i="50"/>
  <c r="U81" i="50"/>
  <c r="U261" i="50"/>
  <c r="U127" i="50"/>
  <c r="U65" i="50"/>
  <c r="U3" i="48" a="1"/>
  <c r="U202" i="50"/>
  <c r="U204" i="50"/>
  <c r="U195" i="50"/>
  <c r="U54" i="50"/>
  <c r="U110" i="50"/>
  <c r="U50" i="50"/>
  <c r="U177" i="50"/>
  <c r="U242" i="50"/>
  <c r="U137" i="50"/>
  <c r="U59" i="50"/>
  <c r="N10" i="50"/>
  <c r="U154" i="50"/>
  <c r="U155" i="50"/>
  <c r="U149" i="50"/>
  <c r="U215" i="50"/>
  <c r="U97" i="50"/>
  <c r="U13" i="50"/>
  <c r="U171" i="50"/>
  <c r="U253" i="50"/>
  <c r="U256" i="50"/>
  <c r="N4" i="50"/>
  <c r="U99" i="50"/>
  <c r="U74" i="50"/>
  <c r="U113" i="50"/>
  <c r="U133" i="50"/>
  <c r="U176" i="50"/>
  <c r="U7" i="50"/>
  <c r="U203" i="50"/>
  <c r="N14" i="50"/>
  <c r="U236" i="50"/>
  <c r="U159" i="50"/>
  <c r="U105" i="50"/>
  <c r="U37" i="50"/>
  <c r="U32" i="50"/>
  <c r="U232" i="50"/>
  <c r="U231" i="50"/>
  <c r="U56" i="50"/>
  <c r="U229" i="50"/>
  <c r="U80" i="50"/>
  <c r="U93" i="50"/>
  <c r="U238" i="50"/>
  <c r="U23" i="50"/>
  <c r="U239" i="50"/>
  <c r="U31" i="50"/>
  <c r="U244" i="50"/>
  <c r="U182" i="50"/>
  <c r="U51" i="50"/>
  <c r="N7" i="50"/>
  <c r="U33" i="50"/>
  <c r="U86" i="50"/>
  <c r="U196" i="50"/>
  <c r="U209" i="50"/>
  <c r="U63" i="50"/>
  <c r="N6" i="50"/>
  <c r="U250" i="50"/>
  <c r="U172" i="50"/>
  <c r="U62" i="50"/>
  <c r="U164" i="50"/>
  <c r="U47" i="50"/>
  <c r="U166" i="50"/>
  <c r="U259" i="50"/>
  <c r="U67" i="50"/>
  <c r="U220" i="50"/>
  <c r="U258" i="50"/>
  <c r="U234" i="50"/>
  <c r="U216" i="50"/>
  <c r="U46" i="50"/>
  <c r="U210" i="50"/>
  <c r="U199" i="50"/>
  <c r="U130" i="50"/>
  <c r="U198" i="50"/>
  <c r="U190" i="50"/>
  <c r="U96" i="50"/>
  <c r="U132" i="50"/>
  <c r="U52" i="50"/>
  <c r="U245" i="50"/>
  <c r="U125" i="50"/>
  <c r="U118" i="50"/>
  <c r="U41" i="50"/>
  <c r="U100" i="50"/>
  <c r="U12" i="50"/>
  <c r="U224" i="50"/>
  <c r="U88" i="50"/>
  <c r="U213" i="50"/>
  <c r="U163" i="50"/>
  <c r="U249" i="50"/>
  <c r="U76" i="50"/>
  <c r="U260" i="50"/>
  <c r="N12" i="50"/>
  <c r="U262" i="50"/>
  <c r="U227" i="50"/>
  <c r="U89" i="50"/>
  <c r="U138" i="50"/>
  <c r="U191" i="50"/>
  <c r="U255" i="50"/>
  <c r="N8" i="50"/>
  <c r="U122" i="50"/>
  <c r="U109" i="50"/>
  <c r="U184" i="50"/>
  <c r="U131" i="50"/>
  <c r="U186" i="50"/>
  <c r="U104" i="50"/>
  <c r="U170" i="50"/>
  <c r="U112" i="50"/>
  <c r="U252" i="50"/>
  <c r="U121" i="50"/>
  <c r="U237" i="50"/>
  <c r="U128" i="50"/>
  <c r="J4" i="51"/>
  <c r="N9" i="50"/>
  <c r="U205" i="50"/>
  <c r="U44" i="50"/>
  <c r="N5" i="50"/>
  <c r="U38" i="50"/>
  <c r="U160" i="50"/>
  <c r="U29" i="50"/>
  <c r="U214" i="50"/>
  <c r="J7" i="51"/>
  <c r="U235" i="50"/>
  <c r="U167" i="50"/>
  <c r="U254" i="50"/>
  <c r="U48" i="50"/>
  <c r="U18" i="50"/>
  <c r="Y3" i="51" a="1"/>
  <c r="U197" i="50"/>
  <c r="U124" i="50"/>
  <c r="U257" i="50"/>
  <c r="U60" i="50"/>
  <c r="U207" i="50"/>
  <c r="U107" i="50"/>
  <c r="U71" i="50"/>
  <c r="U27" i="50"/>
  <c r="U5" i="50"/>
  <c r="U45" i="50"/>
  <c r="U90" i="50"/>
  <c r="U73" i="50"/>
  <c r="U211" i="50"/>
  <c r="U179" i="50"/>
  <c r="U153" i="50"/>
  <c r="U92" i="50"/>
  <c r="Y9" i="51" a="1"/>
  <c r="U19" i="50"/>
  <c r="N1" i="40"/>
  <c r="U127" i="40"/>
  <c r="U183" i="50"/>
  <c r="U181" i="40"/>
  <c r="U128" i="40"/>
  <c r="U120" i="50"/>
  <c r="U98" i="50"/>
  <c r="U15" i="50"/>
  <c r="U68" i="50"/>
  <c r="U140" i="50"/>
  <c r="U105" i="40"/>
  <c r="U22" i="40"/>
  <c r="Y13" i="51" a="1"/>
  <c r="U231" i="40"/>
  <c r="U36" i="40"/>
  <c r="U42" i="50"/>
  <c r="U85" i="50"/>
  <c r="U70" i="50"/>
  <c r="U232" i="40"/>
  <c r="U64" i="40"/>
  <c r="U119" i="50"/>
  <c r="U7" i="40"/>
  <c r="U142" i="40"/>
  <c r="U243" i="40"/>
  <c r="U210" i="40"/>
  <c r="U112" i="40"/>
  <c r="U75" i="40"/>
  <c r="U101" i="50"/>
  <c r="U123" i="50"/>
  <c r="U75" i="50"/>
  <c r="U141" i="50"/>
  <c r="U175" i="50"/>
  <c r="U248" i="50"/>
  <c r="U201" i="50"/>
  <c r="U34" i="50"/>
  <c r="U136" i="50"/>
  <c r="U178" i="50"/>
  <c r="U87" i="50"/>
  <c r="U22" i="50"/>
  <c r="U20" i="50"/>
  <c r="U188" i="50"/>
  <c r="U157" i="50"/>
  <c r="U39" i="50"/>
  <c r="U143" i="50"/>
  <c r="U206" i="50"/>
  <c r="N3" i="50"/>
  <c r="U64" i="50"/>
  <c r="U195" i="40"/>
  <c r="U235" i="40"/>
  <c r="U29" i="40"/>
  <c r="U38" i="40"/>
  <c r="U176" i="40"/>
  <c r="U88" i="40"/>
  <c r="U215" i="40"/>
  <c r="U86" i="40"/>
  <c r="U68" i="40"/>
  <c r="U159" i="40"/>
  <c r="U133" i="40"/>
  <c r="U46" i="40"/>
  <c r="U59" i="40"/>
  <c r="U164" i="40"/>
  <c r="U118" i="40"/>
  <c r="U259" i="40"/>
  <c r="U61" i="40"/>
  <c r="U219" i="40"/>
  <c r="U162" i="40"/>
  <c r="U92" i="40"/>
  <c r="U262" i="40"/>
  <c r="U211" i="40"/>
  <c r="U82" i="40"/>
  <c r="U114" i="40"/>
  <c r="U139" i="40"/>
  <c r="U131" i="40"/>
  <c r="N18" i="40"/>
  <c r="U87" i="40"/>
  <c r="U56" i="40"/>
  <c r="U63" i="40"/>
  <c r="U52" i="40"/>
  <c r="U250" i="40"/>
  <c r="U137" i="40"/>
  <c r="U163" i="40"/>
  <c r="U33" i="40"/>
  <c r="U11" i="40"/>
  <c r="N12" i="40"/>
  <c r="U247" i="40"/>
  <c r="U81" i="40"/>
  <c r="U135" i="40"/>
  <c r="U18" i="40"/>
  <c r="U77" i="40"/>
  <c r="U249" i="40"/>
  <c r="J4" i="39"/>
  <c r="U55" i="40"/>
  <c r="U161" i="40"/>
  <c r="U254" i="40"/>
  <c r="U190" i="40"/>
  <c r="U134" i="40"/>
  <c r="U150" i="40"/>
  <c r="U213" i="40"/>
  <c r="U25" i="40"/>
  <c r="N19" i="40"/>
  <c r="U148" i="40"/>
  <c r="U78" i="40"/>
  <c r="U252" i="40"/>
  <c r="U69" i="40"/>
  <c r="U185" i="40"/>
  <c r="U109" i="40"/>
  <c r="U138" i="40"/>
  <c r="U121" i="40"/>
  <c r="U67" i="40"/>
  <c r="U194" i="40"/>
  <c r="U94" i="40"/>
  <c r="U173" i="40"/>
  <c r="U70" i="40"/>
  <c r="U13" i="40"/>
  <c r="U193" i="40"/>
  <c r="N8" i="40"/>
  <c r="U172" i="40"/>
  <c r="U99" i="40"/>
  <c r="U198" i="40"/>
  <c r="U5" i="40"/>
  <c r="U182" i="40"/>
  <c r="U226" i="40"/>
  <c r="U50" i="40"/>
  <c r="U107" i="40"/>
  <c r="U54" i="40"/>
  <c r="U10" i="40"/>
  <c r="U132" i="40"/>
  <c r="U224" i="40"/>
  <c r="U57" i="40"/>
  <c r="U227" i="40"/>
  <c r="U145" i="40"/>
  <c r="N9" i="40"/>
  <c r="U196" i="40"/>
  <c r="N21" i="40"/>
  <c r="N16" i="40"/>
  <c r="U119" i="40"/>
  <c r="U47" i="40"/>
  <c r="U43" i="40"/>
  <c r="U199" i="40"/>
  <c r="N17" i="40"/>
  <c r="N13" i="40"/>
  <c r="U102" i="40"/>
  <c r="U12" i="40"/>
  <c r="U76" i="40"/>
  <c r="U236" i="40"/>
  <c r="U229" i="40"/>
  <c r="U15" i="40"/>
  <c r="U187" i="40"/>
  <c r="U60" i="40"/>
  <c r="U184" i="40"/>
  <c r="U23" i="40"/>
  <c r="U168" i="40"/>
  <c r="U203" i="40"/>
  <c r="U178" i="40"/>
  <c r="U123" i="40"/>
  <c r="U242" i="40"/>
  <c r="U89" i="40"/>
  <c r="U188" i="40"/>
  <c r="U160" i="40"/>
  <c r="U214" i="40"/>
  <c r="U155" i="40"/>
  <c r="U95" i="40"/>
  <c r="U191" i="40"/>
  <c r="U104" i="40"/>
  <c r="U180" i="40"/>
  <c r="U41" i="40"/>
  <c r="U222" i="40"/>
  <c r="U246" i="40"/>
  <c r="U117" i="40"/>
  <c r="U108" i="40"/>
  <c r="U90" i="40"/>
  <c r="N10" i="40"/>
  <c r="U122" i="40"/>
  <c r="U253" i="40"/>
  <c r="U19" i="40"/>
  <c r="U205" i="40"/>
  <c r="N7" i="40"/>
  <c r="U106" i="40"/>
  <c r="U45" i="40"/>
  <c r="U48" i="40"/>
  <c r="U49" i="40"/>
  <c r="U248" i="40"/>
  <c r="U116" i="40"/>
  <c r="U62" i="40"/>
  <c r="U124" i="40"/>
  <c r="U91" i="40"/>
  <c r="N14" i="40"/>
  <c r="U30" i="40"/>
  <c r="N15" i="40"/>
  <c r="U158" i="40"/>
  <c r="U53" i="40"/>
  <c r="U260" i="40"/>
  <c r="U169" i="40"/>
  <c r="U166" i="40"/>
  <c r="U51" i="40"/>
  <c r="U237" i="40"/>
  <c r="U17" i="40"/>
  <c r="U239" i="40"/>
  <c r="U110" i="40"/>
  <c r="U111" i="40"/>
  <c r="U156" i="40"/>
  <c r="U98" i="40"/>
  <c r="N20" i="40"/>
  <c r="U71" i="40"/>
  <c r="U44" i="40"/>
  <c r="U146" i="40"/>
  <c r="U143" i="40"/>
  <c r="U238" i="40"/>
  <c r="U93" i="40"/>
  <c r="U256" i="40"/>
  <c r="U241" i="40"/>
  <c r="U115" i="40"/>
  <c r="U28" i="40"/>
  <c r="J6" i="39"/>
  <c r="U209" i="40"/>
  <c r="U83" i="40"/>
  <c r="U9" i="40"/>
  <c r="U149" i="40"/>
  <c r="U101" i="40"/>
  <c r="N6" i="40"/>
  <c r="U130" i="40"/>
  <c r="U96" i="40"/>
  <c r="U152" i="40"/>
  <c r="U65" i="40"/>
  <c r="U202" i="40"/>
  <c r="U140" i="40"/>
  <c r="U200" i="40"/>
  <c r="U72" i="40"/>
  <c r="U255" i="40"/>
  <c r="U141" i="40"/>
  <c r="U170" i="40"/>
  <c r="U79" i="40"/>
  <c r="U174" i="40"/>
  <c r="U189" i="40"/>
  <c r="U225" i="40"/>
  <c r="U16" i="40"/>
  <c r="U230" i="40"/>
  <c r="U26" i="40"/>
  <c r="U40" i="40"/>
  <c r="U151" i="40"/>
  <c r="N3" i="40"/>
  <c r="U84" i="40"/>
  <c r="U167" i="40"/>
  <c r="U144" i="40"/>
  <c r="U179" i="40"/>
  <c r="J5" i="39"/>
  <c r="U183" i="40"/>
  <c r="U4" i="40"/>
  <c r="U177" i="40"/>
  <c r="U228" i="40"/>
  <c r="U216" i="40"/>
  <c r="U66" i="40"/>
  <c r="U251" i="40"/>
  <c r="U261" i="40"/>
  <c r="U217" i="40"/>
  <c r="U234" i="40"/>
  <c r="U42" i="40"/>
  <c r="U175" i="40"/>
  <c r="U24" i="40"/>
  <c r="U125" i="40"/>
  <c r="U58" i="40"/>
  <c r="U21" i="40"/>
  <c r="U35" i="40"/>
  <c r="U197" i="40"/>
  <c r="U37" i="40"/>
  <c r="U73" i="40"/>
  <c r="U192" i="40"/>
  <c r="N11" i="40"/>
  <c r="U157" i="40"/>
  <c r="U31" i="40"/>
  <c r="U154" i="40"/>
  <c r="U171" i="40"/>
  <c r="U258" i="40"/>
  <c r="U80" i="40"/>
  <c r="U218" i="40"/>
  <c r="U240" i="40"/>
  <c r="U100" i="40"/>
  <c r="N5" i="40"/>
  <c r="U6" i="40"/>
  <c r="U120" i="40"/>
  <c r="U74" i="40"/>
  <c r="J7" i="39"/>
  <c r="U201" i="40"/>
  <c r="U8" i="40"/>
  <c r="U165" i="40"/>
  <c r="U221" i="40"/>
  <c r="U223" i="40"/>
  <c r="U220" i="40"/>
  <c r="U147" i="40"/>
  <c r="U233" i="40"/>
  <c r="U257" i="40"/>
  <c r="U39" i="40"/>
  <c r="U245" i="40"/>
  <c r="U207" i="40"/>
  <c r="U32" i="40"/>
  <c r="U186" i="40"/>
  <c r="U129" i="40"/>
  <c r="U3" i="40"/>
  <c r="U206" i="40"/>
  <c r="U20" i="40"/>
  <c r="U103" i="40"/>
  <c r="U136" i="40"/>
  <c r="U208" i="40"/>
  <c r="U113" i="40"/>
  <c r="U212" i="40"/>
  <c r="U153" i="40"/>
  <c r="N4" i="40"/>
  <c r="U85" i="40"/>
  <c r="U126" i="40"/>
  <c r="U34" i="40"/>
  <c r="U97" i="40"/>
  <c r="U204" i="40"/>
  <c r="U244" i="40"/>
  <c r="U27" i="40"/>
  <c r="U14" i="40"/>
  <c r="Y3" i="39" a="1"/>
  <c r="Y9" i="39" a="1"/>
  <c r="Y13" i="39" a="1"/>
  <c r="Y4" i="51"/>
  <c r="U10" i="48"/>
  <c r="Q20" i="45"/>
  <c r="Q19" i="45"/>
  <c r="Y3" i="39"/>
  <c r="Y5" i="39"/>
  <c r="Q13" i="45"/>
  <c r="Q16" i="45"/>
  <c r="U3" i="48"/>
  <c r="U4" i="48"/>
  <c r="U5" i="48"/>
  <c r="S3" i="48" a="1"/>
  <c r="Y10" i="51"/>
  <c r="Y5" i="51"/>
  <c r="Y13" i="39"/>
  <c r="W13" i="39"/>
  <c r="AH21" i="39" s="1"/>
  <c r="U9" i="48"/>
  <c r="Y9" i="39"/>
  <c r="Y10" i="39"/>
  <c r="Q15" i="45"/>
  <c r="Q14" i="45"/>
  <c r="U13" i="48"/>
  <c r="S13" i="48" s="1"/>
  <c r="AD22" i="48" s="1"/>
  <c r="Y4" i="39"/>
  <c r="Q18" i="45"/>
  <c r="Q17" i="45"/>
  <c r="Y13" i="51"/>
  <c r="W13" i="51"/>
  <c r="AH47" i="51" s="1"/>
  <c r="Q21" i="45"/>
  <c r="Y9" i="51"/>
  <c r="W9" i="51" s="1" a="1"/>
  <c r="Y3" i="51"/>
  <c r="AH210" i="51"/>
  <c r="AH141" i="51"/>
  <c r="AH65" i="51"/>
  <c r="N1" i="42"/>
  <c r="J7" i="43"/>
  <c r="U175" i="42"/>
  <c r="U90" i="42"/>
  <c r="U62" i="42"/>
  <c r="U136" i="42"/>
  <c r="U206" i="42"/>
  <c r="U132" i="42"/>
  <c r="U46" i="42"/>
  <c r="U219" i="42"/>
  <c r="U78" i="42"/>
  <c r="U3" i="42"/>
  <c r="U224" i="42"/>
  <c r="U149" i="42"/>
  <c r="U254" i="42"/>
  <c r="U194" i="42"/>
  <c r="U211" i="42"/>
  <c r="U47" i="42"/>
  <c r="U247" i="42"/>
  <c r="U138" i="42"/>
  <c r="U53" i="42"/>
  <c r="U144" i="42"/>
  <c r="U87" i="42"/>
  <c r="U158" i="42"/>
  <c r="U157" i="42"/>
  <c r="U50" i="42"/>
  <c r="U195" i="42"/>
  <c r="U160" i="42"/>
  <c r="U257" i="42"/>
  <c r="U217" i="42"/>
  <c r="U256" i="42"/>
  <c r="J6" i="43"/>
  <c r="U72" i="42"/>
  <c r="U259" i="42"/>
  <c r="U63" i="42"/>
  <c r="U120" i="42"/>
  <c r="U156" i="42"/>
  <c r="U104" i="42"/>
  <c r="U236" i="42"/>
  <c r="U65" i="42"/>
  <c r="N13" i="42"/>
  <c r="U102" i="42"/>
  <c r="U148" i="42"/>
  <c r="U109" i="42"/>
  <c r="U223" i="42"/>
  <c r="U135" i="42"/>
  <c r="U106" i="42"/>
  <c r="U231" i="42"/>
  <c r="U29" i="42"/>
  <c r="N7" i="42"/>
  <c r="U143" i="42"/>
  <c r="U142" i="42"/>
  <c r="U227" i="42"/>
  <c r="U215" i="42"/>
  <c r="U228" i="42"/>
  <c r="N5" i="42"/>
  <c r="N4" i="42"/>
  <c r="U183" i="42"/>
  <c r="U14" i="42"/>
  <c r="U153" i="42"/>
  <c r="U55" i="42"/>
  <c r="U67" i="42"/>
  <c r="U41" i="42"/>
  <c r="U182" i="42"/>
  <c r="U197" i="42"/>
  <c r="U130" i="42"/>
  <c r="U155" i="42"/>
  <c r="U169" i="42"/>
  <c r="U85" i="42"/>
  <c r="U66" i="42"/>
  <c r="U39" i="42"/>
  <c r="U28" i="42"/>
  <c r="U248" i="42"/>
  <c r="U239" i="42"/>
  <c r="U192" i="42"/>
  <c r="U201" i="42"/>
  <c r="N10" i="42"/>
  <c r="U119" i="42"/>
  <c r="U22" i="42"/>
  <c r="U103" i="42"/>
  <c r="U54" i="42"/>
  <c r="U17" i="42"/>
  <c r="U96" i="42"/>
  <c r="U112" i="42"/>
  <c r="U173" i="42"/>
  <c r="U11" i="42"/>
  <c r="U76" i="42"/>
  <c r="U178" i="42"/>
  <c r="U226" i="42"/>
  <c r="U8" i="42"/>
  <c r="U127" i="42"/>
  <c r="U37" i="42"/>
  <c r="U71" i="42"/>
  <c r="U260" i="42"/>
  <c r="N6" i="42"/>
  <c r="U81" i="42"/>
  <c r="U33" i="42"/>
  <c r="U13" i="42"/>
  <c r="U172" i="42"/>
  <c r="U241" i="42"/>
  <c r="U225" i="42"/>
  <c r="U133" i="42"/>
  <c r="U186" i="42"/>
  <c r="U64" i="42"/>
  <c r="U52" i="42"/>
  <c r="U168" i="42"/>
  <c r="U115" i="42"/>
  <c r="U36" i="42"/>
  <c r="U73" i="42"/>
  <c r="U220" i="42"/>
  <c r="U125" i="42"/>
  <c r="U146" i="42"/>
  <c r="U152" i="42"/>
  <c r="U42" i="42"/>
  <c r="U6" i="42"/>
  <c r="U166" i="42"/>
  <c r="U100" i="42"/>
  <c r="U200" i="42"/>
  <c r="U30" i="42"/>
  <c r="U129" i="42"/>
  <c r="U162" i="42"/>
  <c r="U234" i="42"/>
  <c r="U7" i="42"/>
  <c r="U43" i="42"/>
  <c r="J5" i="43"/>
  <c r="N3" i="42"/>
  <c r="U140" i="42"/>
  <c r="U123" i="42"/>
  <c r="U23" i="42"/>
  <c r="U60" i="42"/>
  <c r="U108" i="42"/>
  <c r="U244" i="42"/>
  <c r="U212" i="42"/>
  <c r="U145" i="42"/>
  <c r="U4" i="42"/>
  <c r="U69" i="42"/>
  <c r="U187" i="42"/>
  <c r="U174" i="42"/>
  <c r="U34" i="42"/>
  <c r="U249" i="42"/>
  <c r="U210" i="42"/>
  <c r="U44" i="42"/>
  <c r="U92" i="42"/>
  <c r="U233" i="42"/>
  <c r="U176" i="42"/>
  <c r="U24" i="42"/>
  <c r="U61" i="42"/>
  <c r="U118" i="42"/>
  <c r="U205" i="42"/>
  <c r="U94" i="42"/>
  <c r="U107" i="42"/>
  <c r="U27" i="42"/>
  <c r="U68" i="42"/>
  <c r="U5" i="42"/>
  <c r="U45" i="42"/>
  <c r="U40" i="42"/>
  <c r="U18" i="42"/>
  <c r="U88" i="42"/>
  <c r="U191" i="42"/>
  <c r="U98" i="42"/>
  <c r="U161" i="42"/>
  <c r="U240" i="42"/>
  <c r="U110" i="42"/>
  <c r="U141" i="42"/>
  <c r="U243" i="42"/>
  <c r="U207" i="42"/>
  <c r="U242" i="42"/>
  <c r="U70" i="42"/>
  <c r="U137" i="42"/>
  <c r="U154" i="42"/>
  <c r="N8" i="42"/>
  <c r="U196" i="42"/>
  <c r="U20" i="42"/>
  <c r="U198" i="42"/>
  <c r="U216" i="42"/>
  <c r="U116" i="42"/>
  <c r="U230" i="42"/>
  <c r="U35" i="42"/>
  <c r="U164" i="42"/>
  <c r="U16" i="42"/>
  <c r="U9" i="42"/>
  <c r="U253" i="42"/>
  <c r="U79" i="42"/>
  <c r="U74" i="42"/>
  <c r="U97" i="42"/>
  <c r="U159" i="42"/>
  <c r="U58" i="42"/>
  <c r="U95" i="42"/>
  <c r="U51" i="42"/>
  <c r="U101" i="42"/>
  <c r="U121" i="42"/>
  <c r="U10" i="42"/>
  <c r="U221" i="42"/>
  <c r="U111" i="42"/>
  <c r="U82" i="42"/>
  <c r="U258" i="42"/>
  <c r="U208" i="42"/>
  <c r="U189" i="42"/>
  <c r="U252" i="42"/>
  <c r="U147" i="42"/>
  <c r="U99" i="42"/>
  <c r="U251" i="42"/>
  <c r="U250" i="42"/>
  <c r="U245" i="42"/>
  <c r="U83" i="42"/>
  <c r="N9" i="42"/>
  <c r="U203" i="42"/>
  <c r="U93" i="42"/>
  <c r="U80" i="42"/>
  <c r="N15" i="42"/>
  <c r="U84" i="42"/>
  <c r="U237" i="42"/>
  <c r="U209" i="42"/>
  <c r="U56" i="42"/>
  <c r="U165" i="42"/>
  <c r="U117" i="42"/>
  <c r="N14" i="42"/>
  <c r="U255" i="42"/>
  <c r="U57" i="42"/>
  <c r="U128" i="42"/>
  <c r="U21" i="42"/>
  <c r="U181" i="42"/>
  <c r="U139" i="42"/>
  <c r="U171" i="42"/>
  <c r="U235" i="42"/>
  <c r="U134" i="42"/>
  <c r="U105" i="42"/>
  <c r="U246" i="42"/>
  <c r="U190" i="42"/>
  <c r="U232" i="42"/>
  <c r="U177" i="42"/>
  <c r="N11" i="42"/>
  <c r="U179" i="42"/>
  <c r="U214" i="42"/>
  <c r="U15" i="42"/>
  <c r="U31" i="42"/>
  <c r="U113" i="42"/>
  <c r="U38" i="42"/>
  <c r="U59" i="42"/>
  <c r="U122" i="42"/>
  <c r="U49" i="42"/>
  <c r="U167" i="42"/>
  <c r="U114" i="42"/>
  <c r="J4" i="43"/>
  <c r="U151" i="42"/>
  <c r="U32" i="42"/>
  <c r="U261" i="42"/>
  <c r="U86" i="42"/>
  <c r="U124" i="42"/>
  <c r="U48" i="42"/>
  <c r="U89" i="42"/>
  <c r="U75" i="42"/>
  <c r="U222" i="42"/>
  <c r="U185" i="42"/>
  <c r="U193" i="42"/>
  <c r="U180" i="42"/>
  <c r="U131" i="42"/>
  <c r="U213" i="42"/>
  <c r="U163" i="42"/>
  <c r="U170" i="42"/>
  <c r="U25" i="42"/>
  <c r="U238" i="42"/>
  <c r="U77" i="42"/>
  <c r="U184" i="42"/>
  <c r="U202" i="42"/>
  <c r="U188" i="42"/>
  <c r="U204" i="42"/>
  <c r="U12" i="42"/>
  <c r="U91" i="42"/>
  <c r="U229" i="42"/>
  <c r="N12" i="42"/>
  <c r="U218" i="42"/>
  <c r="U126" i="42"/>
  <c r="U19" i="42"/>
  <c r="U26" i="42"/>
  <c r="U150" i="42"/>
  <c r="U199" i="42"/>
  <c r="Y9" i="43" a="1"/>
  <c r="Y3" i="43" a="1"/>
  <c r="Y13" i="43" a="1"/>
  <c r="W9" i="39" l="1" a="1"/>
  <c r="W10" i="39" s="1"/>
  <c r="S9" i="48" a="1"/>
  <c r="S9" i="48" s="1"/>
  <c r="W3" i="51" a="1"/>
  <c r="W4" i="51" s="1"/>
  <c r="AH252" i="51"/>
  <c r="AH115" i="51"/>
  <c r="AH18" i="51"/>
  <c r="AD6" i="48"/>
  <c r="AH8" i="51"/>
  <c r="AH109" i="51"/>
  <c r="AH253" i="51"/>
  <c r="AH219" i="51"/>
  <c r="AH166" i="51"/>
  <c r="AH71" i="51"/>
  <c r="AH40" i="51"/>
  <c r="AH248" i="51"/>
  <c r="AH178" i="51"/>
  <c r="AH106" i="51"/>
  <c r="AH84" i="51"/>
  <c r="S10" i="48"/>
  <c r="AH197" i="51"/>
  <c r="AH212" i="51"/>
  <c r="AH16" i="51"/>
  <c r="AH46" i="51"/>
  <c r="AH61" i="51"/>
  <c r="W3" i="39" a="1"/>
  <c r="W4" i="39" s="1"/>
  <c r="AD18" i="48"/>
  <c r="AH216" i="51"/>
  <c r="AH189" i="51"/>
  <c r="AH98" i="51"/>
  <c r="AD9" i="48"/>
  <c r="AH208" i="51"/>
  <c r="W5" i="51"/>
  <c r="AH91" i="39"/>
  <c r="W10" i="51"/>
  <c r="W9" i="51"/>
  <c r="AH84" i="39"/>
  <c r="AH81" i="39"/>
  <c r="AH193" i="51"/>
  <c r="AH63" i="51"/>
  <c r="AH32" i="51"/>
  <c r="AH196" i="51"/>
  <c r="AH240" i="51"/>
  <c r="AH204" i="51"/>
  <c r="AH152" i="51"/>
  <c r="AH200" i="51"/>
  <c r="AH116" i="51"/>
  <c r="AH119" i="51"/>
  <c r="AH180" i="51"/>
  <c r="AH243" i="51"/>
  <c r="AH33" i="51"/>
  <c r="AH207" i="51"/>
  <c r="AH129" i="51"/>
  <c r="AH108" i="51"/>
  <c r="AH233" i="51"/>
  <c r="AH133" i="51"/>
  <c r="AH249" i="51"/>
  <c r="AH227" i="51"/>
  <c r="AH149" i="51"/>
  <c r="AH187" i="51"/>
  <c r="AH199" i="51"/>
  <c r="AH82" i="51"/>
  <c r="AH37" i="51"/>
  <c r="AH126" i="51"/>
  <c r="AH218" i="51"/>
  <c r="AH150" i="51"/>
  <c r="AH6" i="51"/>
  <c r="AH123" i="51"/>
  <c r="AH155" i="51"/>
  <c r="AH74" i="51"/>
  <c r="AH94" i="51"/>
  <c r="AH34" i="51"/>
  <c r="AH229" i="51"/>
  <c r="AH194" i="51"/>
  <c r="AH154" i="51"/>
  <c r="AH198" i="51"/>
  <c r="AH235" i="51"/>
  <c r="AH77" i="51"/>
  <c r="AH151" i="51"/>
  <c r="AH125" i="51"/>
  <c r="AH54" i="51"/>
  <c r="AH234" i="51"/>
  <c r="AH45" i="51"/>
  <c r="AH175" i="51"/>
  <c r="AH135" i="51"/>
  <c r="AH14" i="51"/>
  <c r="AH91" i="51"/>
  <c r="AH144" i="51"/>
  <c r="AH153" i="51"/>
  <c r="AH29" i="51"/>
  <c r="AH4" i="51"/>
  <c r="AH184" i="51"/>
  <c r="AH10" i="51"/>
  <c r="AH26" i="51"/>
  <c r="AH67" i="51"/>
  <c r="AH258" i="51"/>
  <c r="AH131" i="51"/>
  <c r="AH86" i="51"/>
  <c r="AH139" i="51"/>
  <c r="AH177" i="51"/>
  <c r="AH127" i="51"/>
  <c r="AH111" i="51"/>
  <c r="AH17" i="51"/>
  <c r="AH202" i="51"/>
  <c r="AH256" i="51"/>
  <c r="AH93" i="51"/>
  <c r="AH148" i="51"/>
  <c r="AH224" i="51"/>
  <c r="AH156" i="51"/>
  <c r="AH147" i="51"/>
  <c r="AH120" i="51"/>
  <c r="AH30" i="51"/>
  <c r="AH242" i="51"/>
  <c r="AH143" i="51"/>
  <c r="AH213" i="51"/>
  <c r="AH160" i="51"/>
  <c r="AH239" i="51"/>
  <c r="AH254" i="51"/>
  <c r="AH7" i="51"/>
  <c r="AH118" i="51"/>
  <c r="AH121" i="51"/>
  <c r="AH195" i="51"/>
  <c r="AH132" i="51"/>
  <c r="AH145" i="51"/>
  <c r="AH162" i="51"/>
  <c r="AH89" i="51"/>
  <c r="AH100" i="51"/>
  <c r="AH28" i="51"/>
  <c r="AH134" i="51"/>
  <c r="AH211" i="51"/>
  <c r="AH171" i="51"/>
  <c r="AH92" i="51"/>
  <c r="AH179" i="51"/>
  <c r="AH64" i="51"/>
  <c r="AH230" i="51"/>
  <c r="AH205" i="51"/>
  <c r="AH51" i="51"/>
  <c r="AH104" i="51"/>
  <c r="AH24" i="51"/>
  <c r="AH130" i="51"/>
  <c r="AH72" i="51"/>
  <c r="AH250" i="51"/>
  <c r="AH78" i="51"/>
  <c r="AH56" i="51"/>
  <c r="AH85" i="51"/>
  <c r="AH181" i="51"/>
  <c r="AH53" i="51"/>
  <c r="AH62" i="51"/>
  <c r="AH9" i="51"/>
  <c r="AH42" i="51"/>
  <c r="AH157" i="51"/>
  <c r="AH215" i="51"/>
  <c r="AH225" i="51"/>
  <c r="AH236" i="51"/>
  <c r="AH136" i="51"/>
  <c r="AH191" i="51"/>
  <c r="AH97" i="51"/>
  <c r="AH138" i="51"/>
  <c r="AH73" i="51"/>
  <c r="AH68" i="51"/>
  <c r="AH161" i="51"/>
  <c r="AH183" i="51"/>
  <c r="AH96" i="51"/>
  <c r="AH3" i="51"/>
  <c r="AH206" i="51"/>
  <c r="AH221" i="51"/>
  <c r="AH245" i="51"/>
  <c r="AH87" i="51"/>
  <c r="AH124" i="51"/>
  <c r="AH35" i="51"/>
  <c r="AH244" i="51"/>
  <c r="AH137" i="51"/>
  <c r="AH48" i="51"/>
  <c r="AH246" i="51"/>
  <c r="AH232" i="51"/>
  <c r="AH12" i="51"/>
  <c r="AH167" i="51"/>
  <c r="AH107" i="51"/>
  <c r="AH44" i="51"/>
  <c r="AH209" i="51"/>
  <c r="AH75" i="51"/>
  <c r="AH79" i="51"/>
  <c r="AH81" i="51"/>
  <c r="AH23" i="51"/>
  <c r="AH146" i="51"/>
  <c r="AH11" i="51"/>
  <c r="AH222" i="51"/>
  <c r="AH59" i="51"/>
  <c r="AH80" i="51"/>
  <c r="AH259" i="51"/>
  <c r="AH25" i="51"/>
  <c r="AH255" i="51"/>
  <c r="AH20" i="51"/>
  <c r="AH257" i="51"/>
  <c r="AH38" i="51"/>
  <c r="AH214" i="51"/>
  <c r="AH164" i="51"/>
  <c r="AH142" i="51"/>
  <c r="AH172" i="51"/>
  <c r="AH70" i="51"/>
  <c r="AH220" i="51"/>
  <c r="AH228" i="51"/>
  <c r="AH69" i="51"/>
  <c r="AH110" i="51"/>
  <c r="AH103" i="51"/>
  <c r="AH241" i="51"/>
  <c r="AH186" i="51"/>
  <c r="AH50" i="51"/>
  <c r="AH27" i="51"/>
  <c r="AH39" i="51"/>
  <c r="AH128" i="51"/>
  <c r="AH190" i="51"/>
  <c r="AH170" i="51"/>
  <c r="AH188" i="51"/>
  <c r="AH251" i="51"/>
  <c r="AH140" i="51"/>
  <c r="AH76" i="51"/>
  <c r="AH95" i="51"/>
  <c r="AH168" i="51"/>
  <c r="AH36" i="51"/>
  <c r="AH192" i="51"/>
  <c r="AH66" i="51"/>
  <c r="AH201" i="51"/>
  <c r="AH203" i="51"/>
  <c r="AH15" i="51"/>
  <c r="AH231" i="51"/>
  <c r="AH114" i="51"/>
  <c r="AH22" i="51"/>
  <c r="AH117" i="51"/>
  <c r="AH49" i="51"/>
  <c r="AH176" i="51"/>
  <c r="AH19" i="51"/>
  <c r="AH158" i="51"/>
  <c r="AH173" i="51"/>
  <c r="AH57" i="51"/>
  <c r="AH5" i="51"/>
  <c r="AH163" i="51"/>
  <c r="AH55" i="51"/>
  <c r="AH226" i="51"/>
  <c r="AH52" i="51"/>
  <c r="AH88" i="51"/>
  <c r="AH237" i="51"/>
  <c r="AH113" i="51"/>
  <c r="AH105" i="51"/>
  <c r="AH21" i="51"/>
  <c r="AH238" i="51"/>
  <c r="AH60" i="51"/>
  <c r="AH217" i="51"/>
  <c r="AH83" i="51"/>
  <c r="AH31" i="51"/>
  <c r="AH122" i="51"/>
  <c r="S5" i="48"/>
  <c r="S3" i="48"/>
  <c r="S4" i="48"/>
  <c r="AH102" i="51"/>
  <c r="AH169" i="51"/>
  <c r="AH247" i="51"/>
  <c r="AH99" i="51"/>
  <c r="AH3" i="39"/>
  <c r="AH185" i="51"/>
  <c r="AH104" i="39"/>
  <c r="W3" i="51"/>
  <c r="AH48" i="39"/>
  <c r="AH13" i="51"/>
  <c r="AH6" i="39"/>
  <c r="AH112" i="51"/>
  <c r="AH98" i="39"/>
  <c r="AH70" i="39"/>
  <c r="AH223" i="51"/>
  <c r="AH45" i="39"/>
  <c r="AH7" i="39"/>
  <c r="AH8" i="39"/>
  <c r="AH44" i="39"/>
  <c r="AH58" i="51"/>
  <c r="AH182" i="51"/>
  <c r="AH23" i="39"/>
  <c r="AH101" i="51"/>
  <c r="AH69" i="39"/>
  <c r="AH101" i="39"/>
  <c r="AH62" i="39"/>
  <c r="AH50" i="39"/>
  <c r="AH129" i="39"/>
  <c r="AH24" i="39"/>
  <c r="AH121" i="39"/>
  <c r="AH35" i="39"/>
  <c r="AH80" i="39"/>
  <c r="AH74" i="39"/>
  <c r="AH32" i="39"/>
  <c r="AH92" i="39"/>
  <c r="AH110" i="39"/>
  <c r="AH22" i="39"/>
  <c r="AH72" i="39"/>
  <c r="AH18" i="39"/>
  <c r="AH28" i="39"/>
  <c r="AH61" i="39"/>
  <c r="AH36" i="39"/>
  <c r="AH116" i="39"/>
  <c r="AH57" i="39"/>
  <c r="AH125" i="39"/>
  <c r="AH51" i="39"/>
  <c r="AH10" i="39"/>
  <c r="AH128" i="39"/>
  <c r="AH40" i="39"/>
  <c r="AH132" i="39"/>
  <c r="AH90" i="39"/>
  <c r="AH78" i="39"/>
  <c r="AH76" i="39"/>
  <c r="AH13" i="39"/>
  <c r="AH83" i="39"/>
  <c r="AH37" i="39"/>
  <c r="AH33" i="39"/>
  <c r="AH77" i="39"/>
  <c r="AH26" i="39"/>
  <c r="AH114" i="39"/>
  <c r="AH102" i="39"/>
  <c r="AH112" i="39"/>
  <c r="AH34" i="39"/>
  <c r="AH119" i="39"/>
  <c r="AH124" i="39"/>
  <c r="AH117" i="39"/>
  <c r="AH68" i="39"/>
  <c r="AH79" i="39"/>
  <c r="AH63" i="39"/>
  <c r="AH109" i="39"/>
  <c r="AH16" i="39"/>
  <c r="AH107" i="39"/>
  <c r="AH65" i="39"/>
  <c r="AH99" i="39"/>
  <c r="AH126" i="39"/>
  <c r="AH75" i="39"/>
  <c r="AH30" i="39"/>
  <c r="AH122" i="39"/>
  <c r="AH47" i="39"/>
  <c r="AH25" i="39"/>
  <c r="AH93" i="39"/>
  <c r="AH19" i="39"/>
  <c r="AH46" i="39"/>
  <c r="AH96" i="39"/>
  <c r="AH118" i="39"/>
  <c r="AH85" i="39"/>
  <c r="AH95" i="39"/>
  <c r="AH115" i="39"/>
  <c r="AH100" i="39"/>
  <c r="AH52" i="39"/>
  <c r="AH53" i="39"/>
  <c r="AH41" i="39"/>
  <c r="AH127" i="39"/>
  <c r="AH17" i="39"/>
  <c r="AH27" i="39"/>
  <c r="AH49" i="39"/>
  <c r="AH89" i="39"/>
  <c r="AH60" i="39"/>
  <c r="AH9" i="39"/>
  <c r="AH82" i="39"/>
  <c r="AH39" i="39"/>
  <c r="AH54" i="39"/>
  <c r="AH71" i="39"/>
  <c r="AH15" i="39"/>
  <c r="AH66" i="39"/>
  <c r="AH113" i="39"/>
  <c r="AH31" i="39"/>
  <c r="AH5" i="39"/>
  <c r="AH56" i="39"/>
  <c r="AH42" i="39"/>
  <c r="AH20" i="39"/>
  <c r="AH4" i="39"/>
  <c r="AH108" i="39"/>
  <c r="AH67" i="39"/>
  <c r="AH11" i="39"/>
  <c r="AH64" i="39"/>
  <c r="AH29" i="39"/>
  <c r="AH123" i="39"/>
  <c r="AH103" i="39"/>
  <c r="AH131" i="39"/>
  <c r="AH58" i="39"/>
  <c r="AH55" i="39"/>
  <c r="AH105" i="39"/>
  <c r="AH43" i="39"/>
  <c r="AH14" i="39"/>
  <c r="AH12" i="39"/>
  <c r="AH120" i="39"/>
  <c r="AH111" i="39"/>
  <c r="AH86" i="39"/>
  <c r="AH130" i="39"/>
  <c r="AH97" i="39"/>
  <c r="AH38" i="39"/>
  <c r="AH59" i="39"/>
  <c r="AH88" i="39"/>
  <c r="AH87" i="39"/>
  <c r="AH41" i="51"/>
  <c r="AH106" i="39"/>
  <c r="AH94" i="39"/>
  <c r="AH90" i="51"/>
  <c r="AH73" i="39"/>
  <c r="AH165" i="51"/>
  <c r="AH43" i="51"/>
  <c r="AH159" i="51"/>
  <c r="AH174" i="51"/>
  <c r="AD12" i="48"/>
  <c r="AD26" i="48"/>
  <c r="AD15" i="48"/>
  <c r="AD4" i="48"/>
  <c r="AD20" i="48"/>
  <c r="AD10" i="48"/>
  <c r="AD8" i="48"/>
  <c r="AD7" i="48"/>
  <c r="AD19" i="48"/>
  <c r="AD14" i="48"/>
  <c r="AD11" i="48"/>
  <c r="AD24" i="48"/>
  <c r="AD21" i="48"/>
  <c r="AD17" i="48"/>
  <c r="AD23" i="48"/>
  <c r="AD5" i="48"/>
  <c r="AD16" i="48"/>
  <c r="AD3" i="48"/>
  <c r="AD25" i="48"/>
  <c r="AD13" i="48"/>
  <c r="Y13" i="43"/>
  <c r="W13" i="43" s="1"/>
  <c r="Y4" i="43"/>
  <c r="Y3" i="43"/>
  <c r="Y9" i="43"/>
  <c r="Y5" i="43"/>
  <c r="Y10" i="43"/>
  <c r="O20" i="40"/>
  <c r="O10" i="50"/>
  <c r="O7" i="50"/>
  <c r="O10" i="40"/>
  <c r="O11" i="40"/>
  <c r="O6" i="50"/>
  <c r="O9" i="40"/>
  <c r="O6" i="40"/>
  <c r="O12" i="42"/>
  <c r="O14" i="40"/>
  <c r="O4" i="40"/>
  <c r="O19" i="40"/>
  <c r="O14" i="50"/>
  <c r="O15" i="50"/>
  <c r="O16" i="40"/>
  <c r="O10" i="42"/>
  <c r="O12" i="50"/>
  <c r="O13" i="42"/>
  <c r="O5" i="40"/>
  <c r="O4" i="50"/>
  <c r="O21" i="40"/>
  <c r="O8" i="40"/>
  <c r="O7" i="42"/>
  <c r="O11" i="50"/>
  <c r="O13" i="50"/>
  <c r="O4" i="42"/>
  <c r="O6" i="42"/>
  <c r="O14" i="42"/>
  <c r="O12" i="40"/>
  <c r="N25" i="51"/>
  <c r="O15" i="42"/>
  <c r="N27" i="51"/>
  <c r="N17" i="51"/>
  <c r="O8" i="50"/>
  <c r="O9" i="50"/>
  <c r="N19" i="51"/>
  <c r="O3" i="40"/>
  <c r="N17" i="39"/>
  <c r="N24" i="51"/>
  <c r="O8" i="42"/>
  <c r="J16" i="48"/>
  <c r="N15" i="51"/>
  <c r="O3" i="50"/>
  <c r="N21" i="51"/>
  <c r="N15" i="39"/>
  <c r="N30" i="51"/>
  <c r="N16" i="39"/>
  <c r="O18" i="40"/>
  <c r="O11" i="42"/>
  <c r="N16" i="51"/>
  <c r="N20" i="39"/>
  <c r="N23" i="39"/>
  <c r="N21" i="39"/>
  <c r="N26" i="51"/>
  <c r="N20" i="51"/>
  <c r="O15" i="40"/>
  <c r="N23" i="51"/>
  <c r="J17" i="48"/>
  <c r="O17" i="40"/>
  <c r="J19" i="48"/>
  <c r="O5" i="42"/>
  <c r="N18" i="51"/>
  <c r="O3" i="42"/>
  <c r="O5" i="50"/>
  <c r="J18" i="48"/>
  <c r="N22" i="51"/>
  <c r="J15" i="48"/>
  <c r="O7" i="40"/>
  <c r="N19" i="39"/>
  <c r="O9" i="42"/>
  <c r="L3" i="33" a="1"/>
  <c r="W9" i="39" l="1"/>
  <c r="AI118" i="39" s="1"/>
  <c r="AE14" i="48"/>
  <c r="AE26" i="48"/>
  <c r="O30" i="51"/>
  <c r="C49" i="51" s="1"/>
  <c r="H40" i="33" s="1"/>
  <c r="AI88" i="39"/>
  <c r="AI5" i="39"/>
  <c r="AI106" i="39"/>
  <c r="AI43" i="39"/>
  <c r="AI4" i="39"/>
  <c r="AI48" i="39"/>
  <c r="AI76" i="39"/>
  <c r="AI119" i="39"/>
  <c r="AI54" i="39"/>
  <c r="AI30" i="39"/>
  <c r="AI13" i="39"/>
  <c r="AI79" i="39"/>
  <c r="O23" i="39"/>
  <c r="C36" i="39" s="1"/>
  <c r="H23" i="33" s="1"/>
  <c r="AI96" i="39"/>
  <c r="AI113" i="39"/>
  <c r="AI110" i="39"/>
  <c r="O16" i="39"/>
  <c r="C29" i="39" s="1"/>
  <c r="H16" i="33" s="1"/>
  <c r="AI16" i="39"/>
  <c r="AI11" i="39"/>
  <c r="P16" i="51"/>
  <c r="P18" i="51"/>
  <c r="P30" i="51"/>
  <c r="AE20" i="48"/>
  <c r="AE19" i="48"/>
  <c r="O17" i="51"/>
  <c r="C36" i="51" s="1"/>
  <c r="H27" i="33" s="1"/>
  <c r="AE6" i="48"/>
  <c r="O23" i="51"/>
  <c r="C42" i="51" s="1"/>
  <c r="H33" i="33" s="1"/>
  <c r="L33" i="33" s="1"/>
  <c r="P22" i="51"/>
  <c r="O27" i="51"/>
  <c r="C46" i="51" s="1"/>
  <c r="H37" i="33" s="1"/>
  <c r="K17" i="48"/>
  <c r="AE12" i="48"/>
  <c r="AE3" i="48"/>
  <c r="O20" i="51"/>
  <c r="C39" i="51" s="1"/>
  <c r="H30" i="33" s="1"/>
  <c r="AE23" i="48"/>
  <c r="AE15" i="48"/>
  <c r="AE5" i="48"/>
  <c r="AE22" i="48"/>
  <c r="AE7" i="48"/>
  <c r="O20" i="39"/>
  <c r="C33" i="39" s="1"/>
  <c r="H20" i="33" s="1"/>
  <c r="AI123" i="39"/>
  <c r="AI84" i="39"/>
  <c r="AI52" i="39"/>
  <c r="AI36" i="39"/>
  <c r="AI107" i="39"/>
  <c r="AI22" i="39"/>
  <c r="AI27" i="39"/>
  <c r="P15" i="51"/>
  <c r="O25" i="51"/>
  <c r="C44" i="51" s="1"/>
  <c r="H35" i="33" s="1"/>
  <c r="AI82" i="39"/>
  <c r="L18" i="48"/>
  <c r="C26" i="48" s="1"/>
  <c r="H6" i="33" s="1"/>
  <c r="AI83" i="39"/>
  <c r="AI50" i="39"/>
  <c r="AI15" i="39"/>
  <c r="AI115" i="39"/>
  <c r="AI25" i="39"/>
  <c r="O17" i="39"/>
  <c r="C30" i="39" s="1"/>
  <c r="H17" i="33" s="1"/>
  <c r="AI100" i="39"/>
  <c r="AI77" i="39"/>
  <c r="AI73" i="39"/>
  <c r="AI9" i="39"/>
  <c r="W3" i="43" a="1"/>
  <c r="W5" i="43" s="1"/>
  <c r="AI51" i="39"/>
  <c r="AI38" i="39"/>
  <c r="AI80" i="39"/>
  <c r="AI114" i="39"/>
  <c r="AI91" i="39"/>
  <c r="O22" i="39"/>
  <c r="C35" i="39" s="1"/>
  <c r="H22" i="33" s="1"/>
  <c r="AI24" i="39"/>
  <c r="AI97" i="39"/>
  <c r="AI23" i="39"/>
  <c r="AE25" i="48"/>
  <c r="AI117" i="39"/>
  <c r="AI75" i="39"/>
  <c r="AI35" i="39"/>
  <c r="AI58" i="39"/>
  <c r="K16" i="48"/>
  <c r="AI61" i="39"/>
  <c r="AI56" i="39"/>
  <c r="K19" i="48"/>
  <c r="AI124" i="39"/>
  <c r="AI104" i="39"/>
  <c r="AI126" i="39"/>
  <c r="AE18" i="48"/>
  <c r="AE17" i="48"/>
  <c r="AI130" i="39"/>
  <c r="AI108" i="39"/>
  <c r="AH44" i="43"/>
  <c r="AH19" i="43"/>
  <c r="N19" i="43"/>
  <c r="N20" i="43"/>
  <c r="AH18" i="43"/>
  <c r="AH55" i="43"/>
  <c r="N18" i="43"/>
  <c r="AH51" i="43"/>
  <c r="AH45" i="43"/>
  <c r="AH47" i="43"/>
  <c r="AH14" i="43"/>
  <c r="AH38" i="43"/>
  <c r="N16" i="43"/>
  <c r="AH43" i="43"/>
  <c r="L15" i="48"/>
  <c r="C23" i="48" s="1"/>
  <c r="H3" i="33" s="1"/>
  <c r="P17" i="51"/>
  <c r="K15" i="48"/>
  <c r="AE9" i="48"/>
  <c r="AI10" i="39"/>
  <c r="P21" i="51"/>
  <c r="AE11" i="48"/>
  <c r="AE21" i="48"/>
  <c r="P29" i="51"/>
  <c r="P27" i="51"/>
  <c r="O19" i="51"/>
  <c r="C38" i="51" s="1"/>
  <c r="H29" i="33" s="1"/>
  <c r="W9" i="43" a="1"/>
  <c r="W10" i="43" s="1"/>
  <c r="AI47" i="39"/>
  <c r="O18" i="51"/>
  <c r="C37" i="51" s="1"/>
  <c r="H28" i="33" s="1"/>
  <c r="O24" i="51"/>
  <c r="C43" i="51" s="1"/>
  <c r="H34" i="33" s="1"/>
  <c r="P25" i="51"/>
  <c r="AI93" i="39"/>
  <c r="AI42" i="39"/>
  <c r="AI57" i="39"/>
  <c r="AI63" i="39"/>
  <c r="AI41" i="39"/>
  <c r="AI20" i="39"/>
  <c r="AI19" i="39"/>
  <c r="AI28" i="39"/>
  <c r="AI53" i="39"/>
  <c r="AI21" i="39"/>
  <c r="AI90" i="39"/>
  <c r="AI29" i="39"/>
  <c r="AI8" i="39"/>
  <c r="AI33" i="39"/>
  <c r="AI17" i="39"/>
  <c r="AI125" i="39"/>
  <c r="AI127" i="39"/>
  <c r="AI66" i="39"/>
  <c r="AI34" i="39"/>
  <c r="AI14" i="39"/>
  <c r="AI7" i="39"/>
  <c r="AI120" i="39"/>
  <c r="AI78" i="39"/>
  <c r="AI109" i="39"/>
  <c r="AI102" i="39"/>
  <c r="AI129" i="39"/>
  <c r="AI71" i="39"/>
  <c r="AI18" i="39"/>
  <c r="AI69" i="39"/>
  <c r="AI72" i="39"/>
  <c r="AI74" i="39"/>
  <c r="AI3" i="39"/>
  <c r="AI94" i="39"/>
  <c r="AI60" i="39"/>
  <c r="AI59" i="39"/>
  <c r="AI85" i="39"/>
  <c r="AI99" i="39"/>
  <c r="P24" i="51"/>
  <c r="AI49" i="39"/>
  <c r="O26" i="51"/>
  <c r="C45" i="51" s="1"/>
  <c r="H36" i="33" s="1"/>
  <c r="AI67" i="39"/>
  <c r="AI26" i="39"/>
  <c r="W3" i="39"/>
  <c r="AI103" i="39"/>
  <c r="AI81" i="39"/>
  <c r="AI105" i="39"/>
  <c r="AE16" i="48"/>
  <c r="AE4" i="48"/>
  <c r="AE10" i="48"/>
  <c r="AE8" i="48"/>
  <c r="AE13" i="48"/>
  <c r="AE24" i="48"/>
  <c r="P20" i="51"/>
  <c r="O15" i="51"/>
  <c r="C34" i="51" s="1"/>
  <c r="H25" i="33" s="1"/>
  <c r="O16" i="51"/>
  <c r="C35" i="51" s="1"/>
  <c r="H26" i="33" s="1"/>
  <c r="AI111" i="39"/>
  <c r="O21" i="39"/>
  <c r="C34" i="39" s="1"/>
  <c r="H21" i="33" s="1"/>
  <c r="O19" i="39"/>
  <c r="C32" i="39" s="1"/>
  <c r="H19" i="33" s="1"/>
  <c r="AH60" i="43"/>
  <c r="AI101" i="39"/>
  <c r="AI116" i="39"/>
  <c r="W5" i="39"/>
  <c r="AJ42" i="39" s="1"/>
  <c r="AI131" i="39"/>
  <c r="AI92" i="39"/>
  <c r="AI40" i="39"/>
  <c r="AI12" i="39"/>
  <c r="O29" i="51"/>
  <c r="C48" i="51" s="1"/>
  <c r="H39" i="33" s="1"/>
  <c r="L39" i="33" s="1"/>
  <c r="AH17" i="43"/>
  <c r="AI6" i="39"/>
  <c r="AI98" i="39"/>
  <c r="AI46" i="39"/>
  <c r="AI37" i="39"/>
  <c r="AI95" i="39"/>
  <c r="AI68" i="39"/>
  <c r="AI64" i="39"/>
  <c r="AH42" i="43"/>
  <c r="AH61" i="43"/>
  <c r="AH49" i="43"/>
  <c r="L16" i="48"/>
  <c r="C24" i="48" s="1"/>
  <c r="H4" i="33" s="1"/>
  <c r="N21" i="43"/>
  <c r="AH8" i="43"/>
  <c r="AH40" i="43"/>
  <c r="AH13" i="43"/>
  <c r="AH33" i="43"/>
  <c r="AH56" i="43"/>
  <c r="N17" i="43"/>
  <c r="L19" i="48"/>
  <c r="C27" i="48" s="1"/>
  <c r="H7" i="33" s="1"/>
  <c r="AH39" i="43"/>
  <c r="AH50" i="43"/>
  <c r="AH3" i="43"/>
  <c r="AH15" i="43"/>
  <c r="AH31" i="43"/>
  <c r="AF6" i="48"/>
  <c r="AF24" i="48"/>
  <c r="AF9" i="48"/>
  <c r="AF20" i="48"/>
  <c r="AF3" i="48"/>
  <c r="AF8" i="48"/>
  <c r="AF14" i="48"/>
  <c r="AF5" i="48"/>
  <c r="AF25" i="48"/>
  <c r="AF4" i="48"/>
  <c r="AF15" i="48"/>
  <c r="AF21" i="48"/>
  <c r="AF23" i="48"/>
  <c r="AF16" i="48"/>
  <c r="AF17" i="48"/>
  <c r="AF26" i="48"/>
  <c r="AF11" i="48"/>
  <c r="AF19" i="48"/>
  <c r="AF12" i="48"/>
  <c r="AF22" i="48"/>
  <c r="AF13" i="48"/>
  <c r="AF18" i="48"/>
  <c r="AF7" i="48"/>
  <c r="AF10" i="48"/>
  <c r="AH37" i="43"/>
  <c r="AH20" i="43"/>
  <c r="AH57" i="43"/>
  <c r="AH25" i="43"/>
  <c r="AH26" i="43"/>
  <c r="AH54" i="43"/>
  <c r="AH5" i="43"/>
  <c r="AH4" i="43"/>
  <c r="L17" i="48"/>
  <c r="C25" i="48" s="1"/>
  <c r="H5" i="33" s="1"/>
  <c r="P28" i="51"/>
  <c r="AH21" i="43"/>
  <c r="AI134" i="51"/>
  <c r="AI53" i="51"/>
  <c r="AI60" i="51"/>
  <c r="AI89" i="51"/>
  <c r="AI181" i="51"/>
  <c r="AI191" i="51"/>
  <c r="AI227" i="51"/>
  <c r="AI168" i="51"/>
  <c r="AI98" i="51"/>
  <c r="AI122" i="51"/>
  <c r="AI87" i="51"/>
  <c r="AI161" i="51"/>
  <c r="AI176" i="51"/>
  <c r="AI57" i="51"/>
  <c r="AI218" i="51"/>
  <c r="AI202" i="51"/>
  <c r="AI162" i="51"/>
  <c r="AI12" i="51"/>
  <c r="AI198" i="51"/>
  <c r="AI241" i="51"/>
  <c r="AI139" i="51"/>
  <c r="AI40" i="51"/>
  <c r="AI226" i="51"/>
  <c r="AI156" i="51"/>
  <c r="AI94" i="51"/>
  <c r="AI38" i="51"/>
  <c r="AI13" i="51"/>
  <c r="AI105" i="51"/>
  <c r="AI8" i="51"/>
  <c r="AI211" i="51"/>
  <c r="AI257" i="51"/>
  <c r="AI180" i="51"/>
  <c r="AI171" i="51"/>
  <c r="AI179" i="51"/>
  <c r="AI240" i="51"/>
  <c r="AI254" i="51"/>
  <c r="AI80" i="51"/>
  <c r="AI78" i="51"/>
  <c r="AI25" i="51"/>
  <c r="AI163" i="51"/>
  <c r="AI45" i="51"/>
  <c r="AI133" i="51"/>
  <c r="AI51" i="51"/>
  <c r="AI238" i="51"/>
  <c r="AI116" i="51"/>
  <c r="AI155" i="51"/>
  <c r="AI247" i="51"/>
  <c r="AI159" i="51"/>
  <c r="AI113" i="51"/>
  <c r="AI251" i="51"/>
  <c r="AI225" i="51"/>
  <c r="AI169" i="51"/>
  <c r="AI125" i="51"/>
  <c r="AI242" i="51"/>
  <c r="AI144" i="51"/>
  <c r="AI92" i="51"/>
  <c r="AI246" i="51"/>
  <c r="AI67" i="51"/>
  <c r="AI204" i="51"/>
  <c r="AI192" i="51"/>
  <c r="AI115" i="51"/>
  <c r="AI39" i="51"/>
  <c r="AI61" i="51"/>
  <c r="AI26" i="51"/>
  <c r="AI127" i="51"/>
  <c r="AI52" i="51"/>
  <c r="AI166" i="51"/>
  <c r="AI37" i="51"/>
  <c r="AI177" i="51"/>
  <c r="AI164" i="51"/>
  <c r="AI150" i="51"/>
  <c r="AI148" i="51"/>
  <c r="AI231" i="51"/>
  <c r="AI233" i="51"/>
  <c r="AI252" i="51"/>
  <c r="AI131" i="51"/>
  <c r="AI136" i="51"/>
  <c r="AI186" i="51"/>
  <c r="AI15" i="51"/>
  <c r="AI34" i="51"/>
  <c r="AI83" i="51"/>
  <c r="AI158" i="51"/>
  <c r="AI157" i="51"/>
  <c r="AI239" i="51"/>
  <c r="AI97" i="51"/>
  <c r="AI120" i="51"/>
  <c r="AI173" i="51"/>
  <c r="AI95" i="51"/>
  <c r="AI96" i="51"/>
  <c r="AI167" i="51"/>
  <c r="AI112" i="51"/>
  <c r="AI11" i="51"/>
  <c r="AI165" i="51"/>
  <c r="AI73" i="51"/>
  <c r="AI5" i="51"/>
  <c r="AI72" i="51"/>
  <c r="AI214" i="51"/>
  <c r="AI237" i="51"/>
  <c r="AI123" i="51"/>
  <c r="AI135" i="51"/>
  <c r="AI75" i="51"/>
  <c r="AI29" i="51"/>
  <c r="AI138" i="51"/>
  <c r="AI145" i="51"/>
  <c r="AI66" i="51"/>
  <c r="AI33" i="51"/>
  <c r="AI152" i="51"/>
  <c r="AI124" i="51"/>
  <c r="AI206" i="51"/>
  <c r="AI196" i="51"/>
  <c r="AI178" i="51"/>
  <c r="AI63" i="51"/>
  <c r="AI259" i="51"/>
  <c r="AI235" i="51"/>
  <c r="AI245" i="51"/>
  <c r="AI250" i="51"/>
  <c r="AI216" i="51"/>
  <c r="AI22" i="51"/>
  <c r="AI71" i="51"/>
  <c r="AI90" i="51"/>
  <c r="AI101" i="51"/>
  <c r="AI182" i="51"/>
  <c r="AI16" i="51"/>
  <c r="AI208" i="51"/>
  <c r="AI248" i="51"/>
  <c r="AI121" i="51"/>
  <c r="AI35" i="51"/>
  <c r="AI195" i="51"/>
  <c r="AI84" i="51"/>
  <c r="AI234" i="51"/>
  <c r="AI172" i="51"/>
  <c r="AI187" i="51"/>
  <c r="AI77" i="51"/>
  <c r="AI154" i="51"/>
  <c r="AI48" i="51"/>
  <c r="AI228" i="51"/>
  <c r="AI222" i="51"/>
  <c r="AI106" i="51"/>
  <c r="AI21" i="51"/>
  <c r="AI118" i="51"/>
  <c r="AI49" i="51"/>
  <c r="AI9" i="51"/>
  <c r="AI132" i="51"/>
  <c r="AI243" i="51"/>
  <c r="AI41" i="51"/>
  <c r="AI151" i="51"/>
  <c r="AI197" i="51"/>
  <c r="AI142" i="51"/>
  <c r="AI102" i="51"/>
  <c r="AI91" i="51"/>
  <c r="AI4" i="51"/>
  <c r="AI65" i="51"/>
  <c r="AI7" i="51"/>
  <c r="AI88" i="51"/>
  <c r="AI18" i="51"/>
  <c r="AI28" i="51"/>
  <c r="AI203" i="51"/>
  <c r="AI199" i="51"/>
  <c r="AI109" i="51"/>
  <c r="AI212" i="51"/>
  <c r="AI201" i="51"/>
  <c r="AI44" i="51"/>
  <c r="AI104" i="51"/>
  <c r="AI56" i="51"/>
  <c r="AI50" i="51"/>
  <c r="AI160" i="51"/>
  <c r="AI207" i="51"/>
  <c r="AI62" i="51"/>
  <c r="AI82" i="51"/>
  <c r="AI47" i="51"/>
  <c r="AI64" i="51"/>
  <c r="AI253" i="51"/>
  <c r="AI126" i="51"/>
  <c r="AI224" i="51"/>
  <c r="AI68" i="51"/>
  <c r="AI128" i="51"/>
  <c r="AI69" i="51"/>
  <c r="AI10" i="51"/>
  <c r="AI229" i="51"/>
  <c r="AI31" i="51"/>
  <c r="AI209" i="51"/>
  <c r="AI54" i="51"/>
  <c r="AI42" i="51"/>
  <c r="AI230" i="51"/>
  <c r="AI59" i="51"/>
  <c r="AI55" i="51"/>
  <c r="AI140" i="51"/>
  <c r="AI137" i="51"/>
  <c r="AI184" i="51"/>
  <c r="AI107" i="51"/>
  <c r="AI217" i="51"/>
  <c r="AI103" i="51"/>
  <c r="AI111" i="51"/>
  <c r="AI174" i="51"/>
  <c r="AI175" i="51"/>
  <c r="AI23" i="51"/>
  <c r="AI183" i="51"/>
  <c r="AI185" i="51"/>
  <c r="AI141" i="51"/>
  <c r="AI221" i="51"/>
  <c r="AI117" i="51"/>
  <c r="AI236" i="51"/>
  <c r="AI20" i="51"/>
  <c r="AI79" i="51"/>
  <c r="AI119" i="51"/>
  <c r="AI36" i="51"/>
  <c r="AI210" i="51"/>
  <c r="AI58" i="51"/>
  <c r="AI24" i="51"/>
  <c r="AI146" i="51"/>
  <c r="AI194" i="51"/>
  <c r="AI188" i="51"/>
  <c r="AI19" i="51"/>
  <c r="AI81" i="51"/>
  <c r="AI258" i="51"/>
  <c r="AI70" i="51"/>
  <c r="AI86" i="51"/>
  <c r="AI27" i="51"/>
  <c r="AI215" i="51"/>
  <c r="AI232" i="51"/>
  <c r="AI30" i="51"/>
  <c r="AI213" i="51"/>
  <c r="AI147" i="51"/>
  <c r="AI6" i="51"/>
  <c r="AI99" i="51"/>
  <c r="AI3" i="51"/>
  <c r="AI43" i="51"/>
  <c r="AI205" i="51"/>
  <c r="AI190" i="51"/>
  <c r="AI244" i="51"/>
  <c r="AI223" i="51"/>
  <c r="AI114" i="51"/>
  <c r="AI193" i="51"/>
  <c r="AI85" i="51"/>
  <c r="AI170" i="51"/>
  <c r="AI14" i="51"/>
  <c r="AI46" i="51"/>
  <c r="AI143" i="51"/>
  <c r="AI249" i="51"/>
  <c r="AI189" i="51"/>
  <c r="AI76" i="51"/>
  <c r="AI130" i="51"/>
  <c r="AI149" i="51"/>
  <c r="AI153" i="51"/>
  <c r="AI219" i="51"/>
  <c r="AI32" i="51"/>
  <c r="AI93" i="51"/>
  <c r="AI256" i="51"/>
  <c r="AI74" i="51"/>
  <c r="AI17" i="51"/>
  <c r="AI100" i="51"/>
  <c r="AI110" i="51"/>
  <c r="AI255" i="51"/>
  <c r="AI108" i="51"/>
  <c r="AI200" i="51"/>
  <c r="AI129" i="51"/>
  <c r="AI220" i="51"/>
  <c r="O28" i="51"/>
  <c r="C47" i="51" s="1"/>
  <c r="H38" i="33" s="1"/>
  <c r="O21" i="51"/>
  <c r="C40" i="51" s="1"/>
  <c r="H31" i="33" s="1"/>
  <c r="AH52" i="43"/>
  <c r="AH62" i="43"/>
  <c r="AH11" i="43"/>
  <c r="AH65" i="43"/>
  <c r="AH28" i="43"/>
  <c r="AH7" i="43"/>
  <c r="AH46" i="43"/>
  <c r="AH48" i="43"/>
  <c r="AH59" i="43"/>
  <c r="AH12" i="43"/>
  <c r="AH53" i="43"/>
  <c r="P26" i="51"/>
  <c r="AH9" i="43"/>
  <c r="AH6" i="43"/>
  <c r="AH36" i="43"/>
  <c r="P23" i="51"/>
  <c r="AH58" i="43"/>
  <c r="AH29" i="43"/>
  <c r="AH23" i="43"/>
  <c r="AH64" i="43"/>
  <c r="AJ161" i="51"/>
  <c r="AJ90" i="51"/>
  <c r="AJ250" i="51"/>
  <c r="AJ227" i="51"/>
  <c r="AJ248" i="51"/>
  <c r="AJ200" i="51"/>
  <c r="AJ180" i="51"/>
  <c r="AJ120" i="51"/>
  <c r="AJ70" i="51"/>
  <c r="AJ58" i="51"/>
  <c r="AJ145" i="51"/>
  <c r="AJ51" i="51"/>
  <c r="AJ48" i="51"/>
  <c r="AJ133" i="51"/>
  <c r="AJ79" i="51"/>
  <c r="AJ114" i="51"/>
  <c r="AJ54" i="51"/>
  <c r="AJ154" i="51"/>
  <c r="AJ165" i="51"/>
  <c r="AJ205" i="51"/>
  <c r="AJ76" i="51"/>
  <c r="AJ102" i="51"/>
  <c r="AJ36" i="51"/>
  <c r="AJ3" i="51"/>
  <c r="AJ187" i="51"/>
  <c r="AJ166" i="51"/>
  <c r="AJ171" i="51"/>
  <c r="AJ258" i="51"/>
  <c r="AJ89" i="51"/>
  <c r="AJ97" i="51"/>
  <c r="AJ101" i="51"/>
  <c r="AJ121" i="51"/>
  <c r="AJ7" i="51"/>
  <c r="AJ213" i="51"/>
  <c r="AJ174" i="51"/>
  <c r="AJ226" i="51"/>
  <c r="AJ19" i="51"/>
  <c r="AJ151" i="51"/>
  <c r="AJ39" i="51"/>
  <c r="AJ32" i="51"/>
  <c r="AJ91" i="51"/>
  <c r="AJ202" i="51"/>
  <c r="AJ255" i="51"/>
  <c r="AJ256" i="51"/>
  <c r="AJ59" i="51"/>
  <c r="AJ5" i="51"/>
  <c r="AJ160" i="51"/>
  <c r="AJ60" i="51"/>
  <c r="AJ162" i="51"/>
  <c r="AJ206" i="51"/>
  <c r="AJ149" i="51"/>
  <c r="AJ141" i="51"/>
  <c r="AJ128" i="51"/>
  <c r="AJ155" i="51"/>
  <c r="AJ203" i="51"/>
  <c r="AJ247" i="51"/>
  <c r="AJ63" i="51"/>
  <c r="AJ157" i="51"/>
  <c r="AJ156" i="51"/>
  <c r="AJ29" i="51"/>
  <c r="AJ92" i="51"/>
  <c r="AJ80" i="51"/>
  <c r="AJ44" i="51"/>
  <c r="AJ257" i="51"/>
  <c r="AJ179" i="51"/>
  <c r="AJ259" i="51"/>
  <c r="AJ8" i="51"/>
  <c r="AJ129" i="51"/>
  <c r="AJ52" i="51"/>
  <c r="AJ214" i="51"/>
  <c r="AJ220" i="51"/>
  <c r="AJ150" i="51"/>
  <c r="AJ17" i="51"/>
  <c r="AJ94" i="51"/>
  <c r="AJ85" i="51"/>
  <c r="AJ210" i="51"/>
  <c r="AJ223" i="51"/>
  <c r="AJ56" i="51"/>
  <c r="AJ134" i="51"/>
  <c r="AJ130" i="51"/>
  <c r="AJ31" i="51"/>
  <c r="AJ99" i="51"/>
  <c r="AJ163" i="51"/>
  <c r="AJ49" i="51"/>
  <c r="AJ57" i="51"/>
  <c r="AJ222" i="51"/>
  <c r="AJ122" i="51"/>
  <c r="AJ190" i="51"/>
  <c r="AJ37" i="51"/>
  <c r="AJ83" i="51"/>
  <c r="AJ168" i="51"/>
  <c r="AJ183" i="51"/>
  <c r="AJ23" i="51"/>
  <c r="AJ201" i="51"/>
  <c r="AJ231" i="51"/>
  <c r="AJ225" i="51"/>
  <c r="AJ207" i="51"/>
  <c r="AJ21" i="51"/>
  <c r="AJ246" i="51"/>
  <c r="AJ143" i="51"/>
  <c r="AJ245" i="51"/>
  <c r="AJ111" i="51"/>
  <c r="AJ219" i="51"/>
  <c r="AJ209" i="51"/>
  <c r="AJ104" i="51"/>
  <c r="AJ87" i="51"/>
  <c r="AJ118" i="51"/>
  <c r="AJ211" i="51"/>
  <c r="AJ215" i="51"/>
  <c r="AJ93" i="51"/>
  <c r="AJ107" i="51"/>
  <c r="AJ140" i="51"/>
  <c r="AJ22" i="51"/>
  <c r="AJ62" i="51"/>
  <c r="AJ196" i="51"/>
  <c r="AJ38" i="51"/>
  <c r="AJ182" i="51"/>
  <c r="AJ96" i="51"/>
  <c r="AJ175" i="51"/>
  <c r="AJ244" i="51"/>
  <c r="AJ67" i="51"/>
  <c r="AJ252" i="51"/>
  <c r="AJ77" i="51"/>
  <c r="AJ178" i="51"/>
  <c r="AJ66" i="51"/>
  <c r="AJ127" i="51"/>
  <c r="AJ45" i="51"/>
  <c r="AJ159" i="51"/>
  <c r="AJ98" i="51"/>
  <c r="AJ197" i="51"/>
  <c r="AJ10" i="51"/>
  <c r="AJ61" i="51"/>
  <c r="AJ243" i="51"/>
  <c r="AJ167" i="51"/>
  <c r="AJ144" i="51"/>
  <c r="AJ25" i="51"/>
  <c r="AJ147" i="51"/>
  <c r="AJ218" i="51"/>
  <c r="AJ194" i="51"/>
  <c r="AJ170" i="51"/>
  <c r="AJ249" i="51"/>
  <c r="AJ186" i="51"/>
  <c r="AJ53" i="51"/>
  <c r="AJ113" i="51"/>
  <c r="AJ24" i="51"/>
  <c r="AJ208" i="51"/>
  <c r="AJ189" i="51"/>
  <c r="AJ117" i="51"/>
  <c r="AJ172" i="51"/>
  <c r="AJ142" i="51"/>
  <c r="AJ20" i="51"/>
  <c r="AJ47" i="51"/>
  <c r="AJ188" i="51"/>
  <c r="AJ177" i="51"/>
  <c r="AJ153" i="51"/>
  <c r="AJ103" i="51"/>
  <c r="AJ35" i="51"/>
  <c r="AJ146" i="51"/>
  <c r="AJ42" i="51"/>
  <c r="AJ46" i="51"/>
  <c r="AJ109" i="51"/>
  <c r="AJ106" i="51"/>
  <c r="AJ199" i="51"/>
  <c r="AJ241" i="51"/>
  <c r="AJ230" i="51"/>
  <c r="AJ34" i="51"/>
  <c r="AJ119" i="51"/>
  <c r="AJ112" i="51"/>
  <c r="AJ9" i="51"/>
  <c r="AJ4" i="51"/>
  <c r="AJ239" i="51"/>
  <c r="AJ123" i="51"/>
  <c r="AJ173" i="51"/>
  <c r="AJ152" i="51"/>
  <c r="AJ27" i="51"/>
  <c r="AJ139" i="51"/>
  <c r="AJ55" i="51"/>
  <c r="AJ164" i="51"/>
  <c r="AJ238" i="51"/>
  <c r="AJ228" i="51"/>
  <c r="AJ6" i="51"/>
  <c r="AJ169" i="51"/>
  <c r="AJ15" i="51"/>
  <c r="AJ195" i="51"/>
  <c r="AJ64" i="51"/>
  <c r="AJ126" i="51"/>
  <c r="AJ137" i="51"/>
  <c r="AJ216" i="51"/>
  <c r="AJ254" i="51"/>
  <c r="AJ13" i="51"/>
  <c r="AJ73" i="51"/>
  <c r="AJ88" i="51"/>
  <c r="AJ224" i="51"/>
  <c r="AJ240" i="51"/>
  <c r="AJ41" i="51"/>
  <c r="AJ198" i="51"/>
  <c r="AJ204" i="51"/>
  <c r="AJ232" i="51"/>
  <c r="AJ124" i="51"/>
  <c r="AJ135" i="51"/>
  <c r="AJ185" i="51"/>
  <c r="AJ136" i="51"/>
  <c r="AJ237" i="51"/>
  <c r="AJ193" i="51"/>
  <c r="AJ221" i="51"/>
  <c r="AJ68" i="51"/>
  <c r="AJ84" i="51"/>
  <c r="AJ18" i="51"/>
  <c r="AJ148" i="51"/>
  <c r="AJ242" i="51"/>
  <c r="AJ184" i="51"/>
  <c r="AJ251" i="51"/>
  <c r="AJ16" i="51"/>
  <c r="AJ78" i="51"/>
  <c r="AJ212" i="51"/>
  <c r="AJ71" i="51"/>
  <c r="AJ181" i="51"/>
  <c r="AJ82" i="51"/>
  <c r="AJ191" i="51"/>
  <c r="AJ132" i="51"/>
  <c r="AJ105" i="51"/>
  <c r="AJ69" i="51"/>
  <c r="AJ14" i="51"/>
  <c r="AJ115" i="51"/>
  <c r="AJ40" i="51"/>
  <c r="AJ235" i="51"/>
  <c r="AJ229" i="51"/>
  <c r="AJ81" i="51"/>
  <c r="AJ86" i="51"/>
  <c r="AJ12" i="51"/>
  <c r="AJ100" i="51"/>
  <c r="AJ50" i="51"/>
  <c r="AJ125" i="51"/>
  <c r="AJ253" i="51"/>
  <c r="AJ131" i="51"/>
  <c r="AJ110" i="51"/>
  <c r="AJ95" i="51"/>
  <c r="AJ28" i="51"/>
  <c r="AJ236" i="51"/>
  <c r="AJ234" i="51"/>
  <c r="AJ26" i="51"/>
  <c r="AJ11" i="51"/>
  <c r="AJ176" i="51"/>
  <c r="AJ65" i="51"/>
  <c r="AJ217" i="51"/>
  <c r="AJ158" i="51"/>
  <c r="AJ72" i="51"/>
  <c r="AJ192" i="51"/>
  <c r="AJ108" i="51"/>
  <c r="AJ75" i="51"/>
  <c r="AJ33" i="51"/>
  <c r="AJ116" i="51"/>
  <c r="AJ43" i="51"/>
  <c r="AJ74" i="51"/>
  <c r="AJ30" i="51"/>
  <c r="AJ138" i="51"/>
  <c r="AJ233" i="51"/>
  <c r="AH10" i="43"/>
  <c r="AH35" i="43"/>
  <c r="AH30" i="43"/>
  <c r="AH63" i="43"/>
  <c r="P19" i="51"/>
  <c r="AH16" i="43"/>
  <c r="AH41" i="43"/>
  <c r="AH32" i="43"/>
  <c r="AH24" i="43"/>
  <c r="AH34" i="43"/>
  <c r="AH22" i="43"/>
  <c r="AH27" i="43"/>
  <c r="M39" i="33"/>
  <c r="M33" i="33"/>
  <c r="O15" i="39" l="1"/>
  <c r="C28" i="39" s="1"/>
  <c r="H15" i="33" s="1"/>
  <c r="AI62" i="39"/>
  <c r="AI44" i="39"/>
  <c r="AI87" i="39"/>
  <c r="AI122" i="39"/>
  <c r="AI31" i="39"/>
  <c r="AI86" i="39"/>
  <c r="AI132" i="39"/>
  <c r="AI121" i="39"/>
  <c r="AI128" i="39"/>
  <c r="AI112" i="39"/>
  <c r="AI45" i="39"/>
  <c r="AI32" i="39"/>
  <c r="AI89" i="39"/>
  <c r="AI70" i="39"/>
  <c r="AI55" i="39"/>
  <c r="AI65" i="39"/>
  <c r="AI39" i="39"/>
  <c r="W4" i="43"/>
  <c r="W9" i="43"/>
  <c r="AI36" i="43" s="1"/>
  <c r="AJ124" i="39"/>
  <c r="AJ62" i="39"/>
  <c r="AJ72" i="39"/>
  <c r="AJ63" i="39"/>
  <c r="AJ45" i="39"/>
  <c r="AJ84" i="39"/>
  <c r="AJ37" i="39"/>
  <c r="AJ116" i="39"/>
  <c r="W3" i="43"/>
  <c r="AJ105" i="39"/>
  <c r="AJ35" i="39"/>
  <c r="AJ7" i="39"/>
  <c r="AJ71" i="39"/>
  <c r="AJ68" i="39"/>
  <c r="AJ88" i="39"/>
  <c r="AJ100" i="39"/>
  <c r="AJ119" i="39"/>
  <c r="AJ22" i="39"/>
  <c r="AJ87" i="39"/>
  <c r="AJ114" i="39"/>
  <c r="AJ41" i="39"/>
  <c r="AJ94" i="39"/>
  <c r="AJ11" i="39"/>
  <c r="AJ113" i="39"/>
  <c r="AJ14" i="39"/>
  <c r="AJ95" i="39"/>
  <c r="AJ106" i="39"/>
  <c r="AJ33" i="39"/>
  <c r="AJ132" i="39"/>
  <c r="AJ43" i="39"/>
  <c r="AJ66" i="39"/>
  <c r="AJ8" i="39"/>
  <c r="AJ129" i="39"/>
  <c r="AJ6" i="39"/>
  <c r="AJ27" i="39"/>
  <c r="AJ23" i="39"/>
  <c r="AJ4" i="39"/>
  <c r="AJ69" i="39"/>
  <c r="AJ51" i="39"/>
  <c r="AJ91" i="39"/>
  <c r="AJ20" i="39"/>
  <c r="AJ21" i="39"/>
  <c r="AJ55" i="39"/>
  <c r="AJ57" i="39"/>
  <c r="AJ117" i="39"/>
  <c r="AJ5" i="39"/>
  <c r="AJ16" i="39"/>
  <c r="AJ28" i="39"/>
  <c r="AJ65" i="39"/>
  <c r="AJ127" i="39"/>
  <c r="AJ44" i="39"/>
  <c r="AJ118" i="39"/>
  <c r="AJ86" i="39"/>
  <c r="AJ92" i="39"/>
  <c r="AJ26" i="39"/>
  <c r="AJ126" i="39"/>
  <c r="AJ60" i="39"/>
  <c r="AJ18" i="39"/>
  <c r="AJ34" i="39"/>
  <c r="AJ120" i="39"/>
  <c r="AJ25" i="39"/>
  <c r="AJ52" i="39"/>
  <c r="AJ110" i="39"/>
  <c r="AJ123" i="39"/>
  <c r="P21" i="39"/>
  <c r="AJ121" i="39"/>
  <c r="AJ47" i="39"/>
  <c r="AJ103" i="39"/>
  <c r="AJ53" i="39"/>
  <c r="AJ73" i="39"/>
  <c r="AJ12" i="39"/>
  <c r="AJ48" i="39"/>
  <c r="AJ29" i="39"/>
  <c r="AJ36" i="39"/>
  <c r="AJ83" i="39"/>
  <c r="AJ128" i="39"/>
  <c r="AJ50" i="39"/>
  <c r="AJ125" i="39"/>
  <c r="P15" i="39"/>
  <c r="AJ19" i="39"/>
  <c r="AJ15" i="39"/>
  <c r="AJ9" i="39"/>
  <c r="AJ32" i="39"/>
  <c r="AJ67" i="39"/>
  <c r="AJ131" i="39"/>
  <c r="AJ98" i="39"/>
  <c r="AJ78" i="39"/>
  <c r="AJ90" i="39"/>
  <c r="AJ108" i="39"/>
  <c r="AJ96" i="39"/>
  <c r="AJ58" i="39"/>
  <c r="AJ109" i="39"/>
  <c r="AJ107" i="39"/>
  <c r="AJ38" i="39"/>
  <c r="AJ101" i="39"/>
  <c r="AJ111" i="39"/>
  <c r="AJ74" i="39"/>
  <c r="AJ93" i="39"/>
  <c r="AJ104" i="39"/>
  <c r="AJ75" i="39"/>
  <c r="AJ102" i="39"/>
  <c r="P17" i="39"/>
  <c r="P20" i="39"/>
  <c r="P16" i="39"/>
  <c r="AJ39" i="39"/>
  <c r="AJ64" i="39"/>
  <c r="AJ30" i="39"/>
  <c r="AJ115" i="39"/>
  <c r="AJ99" i="39"/>
  <c r="AJ112" i="39"/>
  <c r="AJ10" i="39"/>
  <c r="AJ49" i="39"/>
  <c r="AJ3" i="39"/>
  <c r="AJ56" i="39"/>
  <c r="AJ82" i="39"/>
  <c r="P23" i="39"/>
  <c r="P22" i="39"/>
  <c r="P18" i="39"/>
  <c r="AJ59" i="39"/>
  <c r="AJ122" i="39"/>
  <c r="AJ80" i="39"/>
  <c r="AJ89" i="39"/>
  <c r="AJ70" i="39"/>
  <c r="AJ77" i="39"/>
  <c r="AJ46" i="39"/>
  <c r="AJ130" i="39"/>
  <c r="AJ79" i="39"/>
  <c r="AJ40" i="39"/>
  <c r="AJ54" i="39"/>
  <c r="AJ85" i="39"/>
  <c r="P24" i="39"/>
  <c r="AJ81" i="39"/>
  <c r="AJ61" i="39"/>
  <c r="AJ76" i="39"/>
  <c r="AJ17" i="39"/>
  <c r="AJ24" i="39"/>
  <c r="AJ31" i="39"/>
  <c r="AJ13" i="39"/>
  <c r="AJ97" i="39"/>
  <c r="L31" i="33"/>
  <c r="M31" i="33"/>
  <c r="AJ4" i="43" l="1"/>
  <c r="AI47" i="43"/>
  <c r="AI5" i="43"/>
  <c r="AI34" i="43"/>
  <c r="AI9" i="43"/>
  <c r="AI19" i="43"/>
  <c r="AI60" i="43"/>
  <c r="AJ12" i="43"/>
  <c r="AI40" i="43"/>
  <c r="AJ51" i="43"/>
  <c r="AI59" i="43"/>
  <c r="O20" i="43"/>
  <c r="AI8" i="43"/>
  <c r="AI18" i="43"/>
  <c r="AI27" i="43"/>
  <c r="AI30" i="43"/>
  <c r="AI58" i="43"/>
  <c r="AI23" i="43"/>
  <c r="O16" i="43"/>
  <c r="AI6" i="43"/>
  <c r="AI41" i="43"/>
  <c r="AI26" i="43"/>
  <c r="AI56" i="43"/>
  <c r="AI57" i="43"/>
  <c r="O18" i="43"/>
  <c r="AI50" i="43"/>
  <c r="AI49" i="43"/>
  <c r="AI51" i="43"/>
  <c r="AI44" i="43"/>
  <c r="AI14" i="43"/>
  <c r="AJ36" i="43"/>
  <c r="AI43" i="43"/>
  <c r="AI54" i="43"/>
  <c r="AI4" i="43"/>
  <c r="AI24" i="43"/>
  <c r="AI39" i="43"/>
  <c r="AI38" i="43"/>
  <c r="AI28" i="43"/>
  <c r="AI20" i="43"/>
  <c r="AI32" i="43"/>
  <c r="AI12" i="43"/>
  <c r="AI42" i="43"/>
  <c r="O21" i="43"/>
  <c r="AJ26" i="43"/>
  <c r="AI10" i="43"/>
  <c r="O15" i="43"/>
  <c r="AI61" i="43"/>
  <c r="AI37" i="43"/>
  <c r="AI53" i="43"/>
  <c r="AJ63" i="43"/>
  <c r="AJ57" i="43"/>
  <c r="AI55" i="43"/>
  <c r="AI7" i="43"/>
  <c r="AI45" i="43"/>
  <c r="AI46" i="43"/>
  <c r="AI25" i="43"/>
  <c r="AI63" i="43"/>
  <c r="AI62" i="43"/>
  <c r="AI11" i="43"/>
  <c r="AI15" i="43"/>
  <c r="AI29" i="43"/>
  <c r="AI64" i="43"/>
  <c r="AI13" i="43"/>
  <c r="AI31" i="43"/>
  <c r="AI22" i="43"/>
  <c r="AI16" i="43"/>
  <c r="AI17" i="43"/>
  <c r="AJ50" i="43"/>
  <c r="AJ18" i="43"/>
  <c r="AJ15" i="43"/>
  <c r="AJ58" i="43"/>
  <c r="AJ14" i="43"/>
  <c r="AJ40" i="43"/>
  <c r="P16" i="43"/>
  <c r="C26" i="43" s="1"/>
  <c r="H9" i="33" s="1"/>
  <c r="P18" i="43"/>
  <c r="C28" i="43" s="1"/>
  <c r="H11" i="33" s="1"/>
  <c r="AI33" i="43"/>
  <c r="AI52" i="43"/>
  <c r="AI35" i="43"/>
  <c r="AI3" i="43"/>
  <c r="AJ38" i="43"/>
  <c r="AJ23" i="43"/>
  <c r="AJ37" i="43"/>
  <c r="AI48" i="43"/>
  <c r="AI21" i="43"/>
  <c r="AI65" i="43"/>
  <c r="O19" i="43"/>
  <c r="AJ20" i="43"/>
  <c r="AJ46" i="43"/>
  <c r="AJ30" i="43"/>
  <c r="AJ8" i="43"/>
  <c r="AJ61" i="43"/>
  <c r="AJ45" i="43"/>
  <c r="AJ29" i="43"/>
  <c r="AJ39" i="43"/>
  <c r="AJ32" i="43"/>
  <c r="AJ65" i="43"/>
  <c r="AJ49" i="43"/>
  <c r="P21" i="43"/>
  <c r="C31" i="43" s="1"/>
  <c r="H14" i="33" s="1"/>
  <c r="AJ11" i="43"/>
  <c r="AJ53" i="43"/>
  <c r="AJ59" i="43"/>
  <c r="AJ19" i="43"/>
  <c r="AJ56" i="43"/>
  <c r="AJ42" i="43"/>
  <c r="AJ17" i="43"/>
  <c r="AJ43" i="43"/>
  <c r="AJ52" i="43"/>
  <c r="AJ34" i="43"/>
  <c r="AJ7" i="43"/>
  <c r="AJ64" i="43"/>
  <c r="AJ10" i="43"/>
  <c r="AJ47" i="43"/>
  <c r="AJ54" i="43"/>
  <c r="AJ41" i="43"/>
  <c r="AJ22" i="43"/>
  <c r="AJ60" i="43"/>
  <c r="AJ35" i="43"/>
  <c r="AJ44" i="43"/>
  <c r="AJ6" i="43"/>
  <c r="AJ27" i="43"/>
  <c r="AJ33" i="43"/>
  <c r="P19" i="43"/>
  <c r="C29" i="43" s="1"/>
  <c r="H12" i="33" s="1"/>
  <c r="AJ55" i="43"/>
  <c r="AJ16" i="43"/>
  <c r="AJ31" i="43"/>
  <c r="AJ28" i="43"/>
  <c r="AJ48" i="43"/>
  <c r="AJ3" i="43"/>
  <c r="P20" i="43"/>
  <c r="C30" i="43" s="1"/>
  <c r="H13" i="33" s="1"/>
  <c r="AJ25" i="43"/>
  <c r="AJ24" i="43"/>
  <c r="AJ62" i="43"/>
  <c r="AJ21" i="43"/>
  <c r="AJ5" i="43"/>
  <c r="AJ13" i="43"/>
  <c r="AJ9" i="43"/>
  <c r="O24" i="39"/>
  <c r="C37" i="39" s="1"/>
  <c r="H24" i="33" s="1"/>
  <c r="L24" i="33" s="1"/>
  <c r="M24" i="33"/>
  <c r="L23" i="33"/>
  <c r="M23" i="33"/>
  <c r="L22" i="33"/>
  <c r="M22" i="33"/>
  <c r="L40" i="33"/>
  <c r="M40" i="33"/>
  <c r="L21" i="33"/>
  <c r="M21" i="33"/>
  <c r="O18" i="39"/>
  <c r="C31" i="39" s="1"/>
  <c r="H18" i="33" s="1"/>
  <c r="L18" i="33" s="1"/>
  <c r="M18" i="33"/>
  <c r="L17" i="33"/>
  <c r="M17" i="33"/>
  <c r="L16" i="33"/>
  <c r="M16" i="33"/>
  <c r="O22" i="51"/>
  <c r="C41" i="51" s="1"/>
  <c r="H32" i="33" s="1"/>
  <c r="L32" i="33" s="1"/>
  <c r="M32" i="33"/>
  <c r="L13" i="33"/>
  <c r="M13" i="33"/>
  <c r="L12" i="33"/>
  <c r="M12" i="33"/>
  <c r="L38" i="33"/>
  <c r="M38" i="33"/>
  <c r="L9" i="33"/>
  <c r="M9" i="33"/>
  <c r="L37" i="33"/>
  <c r="M37" i="33"/>
  <c r="L15" i="33"/>
  <c r="M15" i="33"/>
  <c r="L34" i="33"/>
  <c r="M34" i="33"/>
  <c r="L14" i="33"/>
  <c r="M14" i="33"/>
  <c r="L29" i="33"/>
  <c r="M29" i="33"/>
  <c r="L7" i="33"/>
  <c r="M7" i="33"/>
  <c r="L30" i="33"/>
  <c r="M30" i="33"/>
  <c r="L28" i="33"/>
  <c r="M28" i="33"/>
  <c r="P15" i="43"/>
  <c r="C25" i="43" s="1"/>
  <c r="H8" i="33" s="1"/>
  <c r="L8" i="33" s="1"/>
  <c r="M8" i="33"/>
  <c r="L6" i="33"/>
  <c r="M6" i="33"/>
  <c r="L25" i="33"/>
  <c r="M25" i="33"/>
  <c r="L5" i="33"/>
  <c r="M5" i="33"/>
  <c r="L27" i="33"/>
  <c r="M27" i="33"/>
  <c r="L11" i="33"/>
  <c r="M11" i="33"/>
  <c r="L26" i="33"/>
  <c r="M26" i="33"/>
  <c r="P17" i="43"/>
  <c r="C27" i="43" s="1"/>
  <c r="H10" i="33" s="1"/>
  <c r="L10" i="33" s="1"/>
  <c r="M10" i="33"/>
  <c r="L36" i="33"/>
  <c r="M36" i="33"/>
  <c r="L20" i="33"/>
  <c r="M20" i="33"/>
  <c r="L4" i="33"/>
  <c r="M4" i="33"/>
  <c r="L35" i="33"/>
  <c r="M35" i="33"/>
  <c r="L19" i="33"/>
  <c r="M19" i="33"/>
  <c r="L3" i="33"/>
  <c r="M3" i="33"/>
  <c r="O13" i="40"/>
  <c r="N29" i="51"/>
  <c r="O17" i="43"/>
  <c r="N15" i="43"/>
  <c r="P19" i="39"/>
  <c r="K18" i="48"/>
  <c r="N18" i="39"/>
  <c r="N24" i="39"/>
  <c r="N28" i="51"/>
  <c r="N22" i="39"/>
  <c r="N15" i="33"/>
  <c r="N8" i="33"/>
  <c r="N2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<sst xmlns="http://schemas.openxmlformats.org/spreadsheetml/2006/main" count="518" uniqueCount="142">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</sst>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5.7004489114097527E-4</c:v>
                </c:pt>
                <c:pt idx="1">
                  <c:v>5.7004489114097527E-4</c:v>
                </c:pt>
                <c:pt idx="2">
                  <c:v>5.7004489114097527E-4</c:v>
                </c:pt>
                <c:pt idx="3">
                  <c:v>5.7004489114097527E-4</c:v>
                </c:pt>
                <c:pt idx="4">
                  <c:v>5.7004489114097527E-4</c:v>
                </c:pt>
                <c:pt idx="5">
                  <c:v>5.7004489114097527E-4</c:v>
                </c:pt>
                <c:pt idx="6">
                  <c:v>5.7004489114097527E-4</c:v>
                </c:pt>
                <c:pt idx="7">
                  <c:v>5.7004489114097527E-4</c:v>
                </c:pt>
                <c:pt idx="8">
                  <c:v>5.7004489114097527E-4</c:v>
                </c:pt>
                <c:pt idx="9">
                  <c:v>5.7004489114097527E-4</c:v>
                </c:pt>
                <c:pt idx="10">
                  <c:v>5.7004489114097527E-4</c:v>
                </c:pt>
                <c:pt idx="11">
                  <c:v>5.7004489114097527E-4</c:v>
                </c:pt>
                <c:pt idx="12">
                  <c:v>5.7004489114097527E-4</c:v>
                </c:pt>
                <c:pt idx="13">
                  <c:v>5.7004489114097527E-4</c:v>
                </c:pt>
                <c:pt idx="14">
                  <c:v>5.7004489114097527E-4</c:v>
                </c:pt>
                <c:pt idx="15">
                  <c:v>5.7004489114097527E-4</c:v>
                </c:pt>
                <c:pt idx="16">
                  <c:v>5.7004489114097527E-4</c:v>
                </c:pt>
                <c:pt idx="17">
                  <c:v>5.7004489114097527E-4</c:v>
                </c:pt>
                <c:pt idx="18">
                  <c:v>5.7004489114097527E-4</c:v>
                </c:pt>
                <c:pt idx="19">
                  <c:v>5.7004489114097527E-4</c:v>
                </c:pt>
                <c:pt idx="20">
                  <c:v>5.7004489114097527E-4</c:v>
                </c:pt>
                <c:pt idx="21">
                  <c:v>5.7004489114097527E-4</c:v>
                </c:pt>
                <c:pt idx="22">
                  <c:v>5.7004489114097527E-4</c:v>
                </c:pt>
                <c:pt idx="23">
                  <c:v>5.7004489114097527E-4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5.8819787435645751E-4</c:v>
                </c:pt>
                <c:pt idx="1">
                  <c:v>5.8698767547542535E-4</c:v>
                </c:pt>
                <c:pt idx="2">
                  <c:v>5.8577747659439318E-4</c:v>
                </c:pt>
                <c:pt idx="3">
                  <c:v>5.8456727771336102E-4</c:v>
                </c:pt>
                <c:pt idx="4">
                  <c:v>5.8335707883232896E-4</c:v>
                </c:pt>
                <c:pt idx="5">
                  <c:v>5.7972648218923247E-4</c:v>
                </c:pt>
                <c:pt idx="6">
                  <c:v>5.7851628330820031E-4</c:v>
                </c:pt>
                <c:pt idx="7">
                  <c:v>5.7730608442716814E-4</c:v>
                </c:pt>
                <c:pt idx="8">
                  <c:v>5.7609588554613609E-4</c:v>
                </c:pt>
                <c:pt idx="9">
                  <c:v>5.7488568666510392E-4</c:v>
                </c:pt>
                <c:pt idx="10">
                  <c:v>5.7125509002200743E-4</c:v>
                </c:pt>
                <c:pt idx="11">
                  <c:v>5.7004489114097527E-4</c:v>
                </c:pt>
                <c:pt idx="12">
                  <c:v>5.688346922599431E-4</c:v>
                </c:pt>
                <c:pt idx="13">
                  <c:v>5.6762449337891105E-4</c:v>
                </c:pt>
                <c:pt idx="14">
                  <c:v>5.6641429449787888E-4</c:v>
                </c:pt>
                <c:pt idx="15">
                  <c:v>5.6278369785478239E-4</c:v>
                </c:pt>
                <c:pt idx="16">
                  <c:v>5.6157349897375023E-4</c:v>
                </c:pt>
                <c:pt idx="17">
                  <c:v>5.6036330009271817E-4</c:v>
                </c:pt>
                <c:pt idx="18">
                  <c:v>5.5915310121168601E-4</c:v>
                </c:pt>
                <c:pt idx="19">
                  <c:v>5.5794290233065385E-4</c:v>
                </c:pt>
                <c:pt idx="20">
                  <c:v>5.5431230568755735E-4</c:v>
                </c:pt>
                <c:pt idx="21">
                  <c:v>5.5310210680652519E-4</c:v>
                </c:pt>
                <c:pt idx="22">
                  <c:v>5.5189190792549313E-4</c:v>
                </c:pt>
                <c:pt idx="23">
                  <c:v>5.5068170904446097E-4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6.1443311638955582E-4</c:v>
                </c:pt>
                <c:pt idx="1">
                  <c:v>6.1068267978785858E-4</c:v>
                </c:pt>
                <c:pt idx="2">
                  <c:v>6.0701552966880602E-4</c:v>
                </c:pt>
                <c:pt idx="3">
                  <c:v>6.0343166603239837E-4</c:v>
                </c:pt>
                <c:pt idx="4">
                  <c:v>5.9993108887863541E-4</c:v>
                </c:pt>
                <c:pt idx="5">
                  <c:v>5.8992907631321507E-4</c:v>
                </c:pt>
                <c:pt idx="6">
                  <c:v>5.8676164509003108E-4</c:v>
                </c:pt>
                <c:pt idx="7">
                  <c:v>5.8367750034949188E-4</c:v>
                </c:pt>
                <c:pt idx="8">
                  <c:v>5.8067664209159747E-4</c:v>
                </c:pt>
                <c:pt idx="9">
                  <c:v>5.7775907031634775E-4</c:v>
                </c:pt>
                <c:pt idx="10">
                  <c:v>5.6950607388646737E-4</c:v>
                </c:pt>
                <c:pt idx="11">
                  <c:v>5.6692164804179662E-4</c:v>
                </c:pt>
                <c:pt idx="12">
                  <c:v>5.6442050867977088E-4</c:v>
                </c:pt>
                <c:pt idx="13">
                  <c:v>5.6200265580038972E-4</c:v>
                </c:pt>
                <c:pt idx="14">
                  <c:v>5.5966808940365335E-4</c:v>
                </c:pt>
                <c:pt idx="15">
                  <c:v>5.5316410910931282E-4</c:v>
                </c:pt>
                <c:pt idx="16">
                  <c:v>5.5116268864315542E-4</c:v>
                </c:pt>
                <c:pt idx="17">
                  <c:v>5.4924455465964282E-4</c:v>
                </c:pt>
                <c:pt idx="18">
                  <c:v>5.474097071587749E-4</c:v>
                </c:pt>
                <c:pt idx="19">
                  <c:v>5.4565814614055178E-4</c:v>
                </c:pt>
                <c:pt idx="20">
                  <c:v>5.409031819817512E-4</c:v>
                </c:pt>
                <c:pt idx="21">
                  <c:v>5.3948476689410704E-4</c:v>
                </c:pt>
                <c:pt idx="22">
                  <c:v>5.381496382891079E-4</c:v>
                </c:pt>
                <c:pt idx="23">
                  <c:v>5.3689779616675334E-4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643648"/>
        <c:axId val="537653632"/>
      </c:lineChart>
      <c:dateAx>
        <c:axId val="5376436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7653632"/>
        <c:crosses val="autoZero"/>
        <c:auto val="1"/>
        <c:lblOffset val="100"/>
        <c:baseTimeUnit val="days"/>
      </c:dateAx>
      <c:valAx>
        <c:axId val="537653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7643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1.1674809741220467E-3</c:v>
                </c:pt>
                <c:pt idx="1">
                  <c:v>1.1674809741220467E-3</c:v>
                </c:pt>
                <c:pt idx="2">
                  <c:v>1.1674809741220467E-3</c:v>
                </c:pt>
                <c:pt idx="3">
                  <c:v>1.1674809741220467E-3</c:v>
                </c:pt>
                <c:pt idx="4">
                  <c:v>1.1674809741220467E-3</c:v>
                </c:pt>
                <c:pt idx="5">
                  <c:v>1.1674809741220467E-3</c:v>
                </c:pt>
                <c:pt idx="6">
                  <c:v>1.1674809741220467E-3</c:v>
                </c:pt>
                <c:pt idx="7">
                  <c:v>1.1674809741220467E-3</c:v>
                </c:pt>
                <c:pt idx="8">
                  <c:v>1.1674809741220467E-3</c:v>
                </c:pt>
                <c:pt idx="9">
                  <c:v>1.1674809741220467E-3</c:v>
                </c:pt>
                <c:pt idx="10">
                  <c:v>1.1674809741220467E-3</c:v>
                </c:pt>
                <c:pt idx="11">
                  <c:v>1.1674809741220467E-3</c:v>
                </c:pt>
                <c:pt idx="12">
                  <c:v>1.1674809741220467E-3</c:v>
                </c:pt>
                <c:pt idx="13">
                  <c:v>1.1674809741220467E-3</c:v>
                </c:pt>
                <c:pt idx="14">
                  <c:v>1.1674809741220467E-3</c:v>
                </c:pt>
                <c:pt idx="15">
                  <c:v>1.1674809741220467E-3</c:v>
                </c:pt>
                <c:pt idx="16">
                  <c:v>1.1674809741220467E-3</c:v>
                </c:pt>
                <c:pt idx="17">
                  <c:v>1.1674809741220467E-3</c:v>
                </c:pt>
                <c:pt idx="18">
                  <c:v>1.1674809741220467E-3</c:v>
                </c:pt>
                <c:pt idx="19">
                  <c:v>1.1674809741220467E-3</c:v>
                </c:pt>
                <c:pt idx="20">
                  <c:v>1.1674809741220467E-3</c:v>
                </c:pt>
                <c:pt idx="21">
                  <c:v>1.1674809741220467E-3</c:v>
                </c:pt>
                <c:pt idx="22">
                  <c:v>1.1674809741220467E-3</c:v>
                </c:pt>
                <c:pt idx="23">
                  <c:v>1.1674809741220467E-3</c:v>
                </c:pt>
                <c:pt idx="24">
                  <c:v>1.1674809741220467E-3</c:v>
                </c:pt>
                <c:pt idx="25">
                  <c:v>1.1674809741220467E-3</c:v>
                </c:pt>
                <c:pt idx="26">
                  <c:v>1.1674809741220467E-3</c:v>
                </c:pt>
                <c:pt idx="27">
                  <c:v>1.1674809741220467E-3</c:v>
                </c:pt>
                <c:pt idx="28">
                  <c:v>1.1674809741220467E-3</c:v>
                </c:pt>
                <c:pt idx="29">
                  <c:v>1.1674809741220467E-3</c:v>
                </c:pt>
                <c:pt idx="30">
                  <c:v>1.1674809741220467E-3</c:v>
                </c:pt>
                <c:pt idx="31">
                  <c:v>1.1674809741220467E-3</c:v>
                </c:pt>
                <c:pt idx="32">
                  <c:v>1.1674809741220467E-3</c:v>
                </c:pt>
                <c:pt idx="33">
                  <c:v>1.1674809741220467E-3</c:v>
                </c:pt>
                <c:pt idx="34">
                  <c:v>1.1674809741220467E-3</c:v>
                </c:pt>
                <c:pt idx="35">
                  <c:v>1.1674809741220467E-3</c:v>
                </c:pt>
                <c:pt idx="36">
                  <c:v>1.1674809741220467E-3</c:v>
                </c:pt>
                <c:pt idx="37">
                  <c:v>1.1674809741220467E-3</c:v>
                </c:pt>
                <c:pt idx="38">
                  <c:v>1.1674809741220467E-3</c:v>
                </c:pt>
                <c:pt idx="39">
                  <c:v>1.1674809741220467E-3</c:v>
                </c:pt>
                <c:pt idx="40">
                  <c:v>1.1674809741220467E-3</c:v>
                </c:pt>
                <c:pt idx="41">
                  <c:v>1.1674809741220467E-3</c:v>
                </c:pt>
                <c:pt idx="42">
                  <c:v>1.1674809741220467E-3</c:v>
                </c:pt>
                <c:pt idx="43">
                  <c:v>1.1674809741220467E-3</c:v>
                </c:pt>
                <c:pt idx="44">
                  <c:v>1.1674809741220467E-3</c:v>
                </c:pt>
                <c:pt idx="45">
                  <c:v>1.1674809741220467E-3</c:v>
                </c:pt>
                <c:pt idx="46">
                  <c:v>1.1674809741220467E-3</c:v>
                </c:pt>
                <c:pt idx="47">
                  <c:v>1.1674809741220467E-3</c:v>
                </c:pt>
                <c:pt idx="48">
                  <c:v>1.1674809741220467E-3</c:v>
                </c:pt>
                <c:pt idx="49">
                  <c:v>1.1674809741220467E-3</c:v>
                </c:pt>
                <c:pt idx="50">
                  <c:v>1.1674809741220467E-3</c:v>
                </c:pt>
                <c:pt idx="51">
                  <c:v>1.1674809741220467E-3</c:v>
                </c:pt>
                <c:pt idx="52">
                  <c:v>1.1674809741220467E-3</c:v>
                </c:pt>
                <c:pt idx="53">
                  <c:v>1.1674809741220467E-3</c:v>
                </c:pt>
                <c:pt idx="54">
                  <c:v>1.1674809741220467E-3</c:v>
                </c:pt>
                <c:pt idx="55">
                  <c:v>1.1674809741220467E-3</c:v>
                </c:pt>
                <c:pt idx="56">
                  <c:v>1.1674809741220467E-3</c:v>
                </c:pt>
                <c:pt idx="57">
                  <c:v>1.1674809741220467E-3</c:v>
                </c:pt>
                <c:pt idx="58">
                  <c:v>1.1674809741220467E-3</c:v>
                </c:pt>
                <c:pt idx="59">
                  <c:v>1.1674809741220467E-3</c:v>
                </c:pt>
                <c:pt idx="60">
                  <c:v>1.1674809741220467E-3</c:v>
                </c:pt>
                <c:pt idx="61">
                  <c:v>1.1674809741220467E-3</c:v>
                </c:pt>
                <c:pt idx="62">
                  <c:v>1.1674809741220467E-3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1.0486009565250408E-3</c:v>
                </c:pt>
                <c:pt idx="1">
                  <c:v>1.0511853047336713E-3</c:v>
                </c:pt>
                <c:pt idx="2">
                  <c:v>1.053769652942302E-3</c:v>
                </c:pt>
                <c:pt idx="3">
                  <c:v>1.0563540011509324E-3</c:v>
                </c:pt>
                <c:pt idx="4">
                  <c:v>1.0589383493595631E-3</c:v>
                </c:pt>
                <c:pt idx="5">
                  <c:v>1.0666913939854548E-3</c:v>
                </c:pt>
                <c:pt idx="6">
                  <c:v>1.0692757421940852E-3</c:v>
                </c:pt>
                <c:pt idx="7">
                  <c:v>1.0718600904027159E-3</c:v>
                </c:pt>
                <c:pt idx="8">
                  <c:v>1.0744444386113464E-3</c:v>
                </c:pt>
                <c:pt idx="9">
                  <c:v>1.0770287868199771E-3</c:v>
                </c:pt>
                <c:pt idx="10">
                  <c:v>1.0847818314458687E-3</c:v>
                </c:pt>
                <c:pt idx="11">
                  <c:v>1.0873661796544992E-3</c:v>
                </c:pt>
                <c:pt idx="12">
                  <c:v>1.0899505278631298E-3</c:v>
                </c:pt>
                <c:pt idx="13">
                  <c:v>1.0925348760717603E-3</c:v>
                </c:pt>
                <c:pt idx="14">
                  <c:v>1.095119224280391E-3</c:v>
                </c:pt>
                <c:pt idx="15">
                  <c:v>1.1028722689062826E-3</c:v>
                </c:pt>
                <c:pt idx="16">
                  <c:v>1.1054566171149131E-3</c:v>
                </c:pt>
                <c:pt idx="17">
                  <c:v>1.1080409653235438E-3</c:v>
                </c:pt>
                <c:pt idx="18">
                  <c:v>1.1106253135321742E-3</c:v>
                </c:pt>
                <c:pt idx="19">
                  <c:v>1.1132096617408049E-3</c:v>
                </c:pt>
                <c:pt idx="20">
                  <c:v>1.1209627063666966E-3</c:v>
                </c:pt>
                <c:pt idx="21">
                  <c:v>1.123547054575327E-3</c:v>
                </c:pt>
                <c:pt idx="22">
                  <c:v>1.1261314027839577E-3</c:v>
                </c:pt>
                <c:pt idx="23">
                  <c:v>1.1287157509925882E-3</c:v>
                </c:pt>
                <c:pt idx="24">
                  <c:v>1.1313000992012189E-3</c:v>
                </c:pt>
                <c:pt idx="25">
                  <c:v>1.1390531438271105E-3</c:v>
                </c:pt>
                <c:pt idx="26">
                  <c:v>1.141637492035741E-3</c:v>
                </c:pt>
                <c:pt idx="27">
                  <c:v>1.1442218402443716E-3</c:v>
                </c:pt>
                <c:pt idx="28">
                  <c:v>1.1468061884530021E-3</c:v>
                </c:pt>
                <c:pt idx="29">
                  <c:v>1.1493905366616328E-3</c:v>
                </c:pt>
                <c:pt idx="30">
                  <c:v>1.1571435812875244E-3</c:v>
                </c:pt>
                <c:pt idx="31">
                  <c:v>1.1597279294961549E-3</c:v>
                </c:pt>
                <c:pt idx="32">
                  <c:v>1.1623122777047856E-3</c:v>
                </c:pt>
                <c:pt idx="33">
                  <c:v>1.164896625913416E-3</c:v>
                </c:pt>
                <c:pt idx="34">
                  <c:v>1.1674809741220465E-3</c:v>
                </c:pt>
                <c:pt idx="35">
                  <c:v>1.1752340187479384E-3</c:v>
                </c:pt>
                <c:pt idx="36">
                  <c:v>1.1778183669565688E-3</c:v>
                </c:pt>
                <c:pt idx="37">
                  <c:v>1.1804027151651993E-3</c:v>
                </c:pt>
                <c:pt idx="38">
                  <c:v>1.18298706337383E-3</c:v>
                </c:pt>
                <c:pt idx="39">
                  <c:v>1.1855714115824605E-3</c:v>
                </c:pt>
                <c:pt idx="40">
                  <c:v>1.1933244562083523E-3</c:v>
                </c:pt>
                <c:pt idx="41">
                  <c:v>1.1959088044169828E-3</c:v>
                </c:pt>
                <c:pt idx="42">
                  <c:v>1.1984931526256132E-3</c:v>
                </c:pt>
                <c:pt idx="43">
                  <c:v>1.2010775008342439E-3</c:v>
                </c:pt>
                <c:pt idx="44">
                  <c:v>1.2036618490428744E-3</c:v>
                </c:pt>
                <c:pt idx="45">
                  <c:v>1.2114148936687662E-3</c:v>
                </c:pt>
                <c:pt idx="46">
                  <c:v>1.2139992418773967E-3</c:v>
                </c:pt>
                <c:pt idx="47">
                  <c:v>1.2165835900860272E-3</c:v>
                </c:pt>
                <c:pt idx="48">
                  <c:v>1.2191679382946578E-3</c:v>
                </c:pt>
                <c:pt idx="49">
                  <c:v>1.2217522865032883E-3</c:v>
                </c:pt>
                <c:pt idx="50">
                  <c:v>1.2295053311291802E-3</c:v>
                </c:pt>
                <c:pt idx="51">
                  <c:v>1.2320896793378106E-3</c:v>
                </c:pt>
                <c:pt idx="52">
                  <c:v>1.2346740275464411E-3</c:v>
                </c:pt>
                <c:pt idx="53">
                  <c:v>1.2372583757550718E-3</c:v>
                </c:pt>
                <c:pt idx="54">
                  <c:v>1.2398427239637023E-3</c:v>
                </c:pt>
                <c:pt idx="55">
                  <c:v>1.2475957685895941E-3</c:v>
                </c:pt>
                <c:pt idx="56">
                  <c:v>1.2501801167982246E-3</c:v>
                </c:pt>
                <c:pt idx="57">
                  <c:v>1.252764465006855E-3</c:v>
                </c:pt>
                <c:pt idx="58">
                  <c:v>1.2553488132154857E-3</c:v>
                </c:pt>
                <c:pt idx="59">
                  <c:v>1.2579331614241162E-3</c:v>
                </c:pt>
                <c:pt idx="60">
                  <c:v>1.265686206050008E-3</c:v>
                </c:pt>
                <c:pt idx="61">
                  <c:v>1.2682705542586385E-3</c:v>
                </c:pt>
                <c:pt idx="62">
                  <c:v>1.270854902467269E-3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1.0450559656759225E-3</c:v>
                </c:pt>
                <c:pt idx="1">
                  <c:v>1.0478170129625914E-3</c:v>
                </c:pt>
                <c:pt idx="2">
                  <c:v>1.0505747574627549E-3</c:v>
                </c:pt>
                <c:pt idx="3">
                  <c:v>1.0533291991764132E-3</c:v>
                </c:pt>
                <c:pt idx="4">
                  <c:v>1.0560803381035658E-3</c:v>
                </c:pt>
                <c:pt idx="5">
                  <c:v>1.0643139381659916E-3</c:v>
                </c:pt>
                <c:pt idx="6">
                  <c:v>1.0670518659471231E-3</c:v>
                </c:pt>
                <c:pt idx="7">
                  <c:v>1.0697864909417487E-3</c:v>
                </c:pt>
                <c:pt idx="8">
                  <c:v>1.0725178131498693E-3</c:v>
                </c:pt>
                <c:pt idx="9">
                  <c:v>1.0752458325714843E-3</c:v>
                </c:pt>
                <c:pt idx="10">
                  <c:v>1.0834100741172969E-3</c:v>
                </c:pt>
                <c:pt idx="11">
                  <c:v>1.0861248823928903E-3</c:v>
                </c:pt>
                <c:pt idx="12">
                  <c:v>1.0888363878819786E-3</c:v>
                </c:pt>
                <c:pt idx="13">
                  <c:v>1.0915445905845611E-3</c:v>
                </c:pt>
                <c:pt idx="14">
                  <c:v>1.0942494905006384E-3</c:v>
                </c:pt>
                <c:pt idx="15">
                  <c:v>1.1023443735298378E-3</c:v>
                </c:pt>
                <c:pt idx="16">
                  <c:v>1.1050360622998938E-3</c:v>
                </c:pt>
                <c:pt idx="17">
                  <c:v>1.107724448283444E-3</c:v>
                </c:pt>
                <c:pt idx="18">
                  <c:v>1.1104095314804889E-3</c:v>
                </c:pt>
                <c:pt idx="19">
                  <c:v>1.1130913118910285E-3</c:v>
                </c:pt>
                <c:pt idx="20">
                  <c:v>1.1211168364036149E-3</c:v>
                </c:pt>
                <c:pt idx="21">
                  <c:v>1.1237854056681327E-3</c:v>
                </c:pt>
                <c:pt idx="22">
                  <c:v>1.1264506721461456E-3</c:v>
                </c:pt>
                <c:pt idx="23">
                  <c:v>1.1291126358376528E-3</c:v>
                </c:pt>
                <c:pt idx="24">
                  <c:v>1.1317712967426545E-3</c:v>
                </c:pt>
                <c:pt idx="25">
                  <c:v>1.1397274627386275E-3</c:v>
                </c:pt>
                <c:pt idx="26">
                  <c:v>1.1423729124976079E-3</c:v>
                </c:pt>
                <c:pt idx="27">
                  <c:v>1.1450150594700826E-3</c:v>
                </c:pt>
                <c:pt idx="28">
                  <c:v>1.1476539036560523E-3</c:v>
                </c:pt>
                <c:pt idx="29">
                  <c:v>1.1502894450555164E-3</c:v>
                </c:pt>
                <c:pt idx="30">
                  <c:v>1.1581762525348762E-3</c:v>
                </c:pt>
                <c:pt idx="31">
                  <c:v>1.1607985827883187E-3</c:v>
                </c:pt>
                <c:pt idx="32">
                  <c:v>1.163417610255256E-3</c:v>
                </c:pt>
                <c:pt idx="33">
                  <c:v>1.1660333349356876E-3</c:v>
                </c:pt>
                <c:pt idx="34">
                  <c:v>1.1686457568296138E-3</c:v>
                </c:pt>
                <c:pt idx="35">
                  <c:v>1.1764632057923606E-3</c:v>
                </c:pt>
                <c:pt idx="36">
                  <c:v>1.1790624165402654E-3</c:v>
                </c:pt>
                <c:pt idx="37">
                  <c:v>1.1816583245016648E-3</c:v>
                </c:pt>
                <c:pt idx="38">
                  <c:v>1.1842509296765588E-3</c:v>
                </c:pt>
                <c:pt idx="39">
                  <c:v>1.1868402320649475E-3</c:v>
                </c:pt>
                <c:pt idx="40">
                  <c:v>1.1945883225110811E-3</c:v>
                </c:pt>
                <c:pt idx="41">
                  <c:v>1.1971644137534481E-3</c:v>
                </c:pt>
                <c:pt idx="42">
                  <c:v>1.1997372022093098E-3</c:v>
                </c:pt>
                <c:pt idx="43">
                  <c:v>1.2023066878786659E-3</c:v>
                </c:pt>
                <c:pt idx="44">
                  <c:v>1.2048728707615168E-3</c:v>
                </c:pt>
                <c:pt idx="45">
                  <c:v>1.2125516026910371E-3</c:v>
                </c:pt>
                <c:pt idx="46">
                  <c:v>1.2151045744278667E-3</c:v>
                </c:pt>
                <c:pt idx="47">
                  <c:v>1.2176542433781903E-3</c:v>
                </c:pt>
                <c:pt idx="48">
                  <c:v>1.2202006095420089E-3</c:v>
                </c:pt>
                <c:pt idx="49">
                  <c:v>1.2227436729193221E-3</c:v>
                </c:pt>
                <c:pt idx="50">
                  <c:v>1.2303530463322293E-3</c:v>
                </c:pt>
                <c:pt idx="51">
                  <c:v>1.2328828985635207E-3</c:v>
                </c:pt>
                <c:pt idx="52">
                  <c:v>1.2354094480083071E-3</c:v>
                </c:pt>
                <c:pt idx="53">
                  <c:v>1.2379326946665879E-3</c:v>
                </c:pt>
                <c:pt idx="54">
                  <c:v>1.2404526385383632E-3</c:v>
                </c:pt>
                <c:pt idx="55">
                  <c:v>1.2479926534346571E-3</c:v>
                </c:pt>
                <c:pt idx="56">
                  <c:v>1.2504993861604111E-3</c:v>
                </c:pt>
                <c:pt idx="57">
                  <c:v>1.2530028160996594E-3</c:v>
                </c:pt>
                <c:pt idx="58">
                  <c:v>1.2555029432524023E-3</c:v>
                </c:pt>
                <c:pt idx="59">
                  <c:v>1.2579997676186402E-3</c:v>
                </c:pt>
                <c:pt idx="60">
                  <c:v>1.2654704239983209E-3</c:v>
                </c:pt>
                <c:pt idx="61">
                  <c:v>1.267954037218537E-3</c:v>
                </c:pt>
                <c:pt idx="62">
                  <c:v>1.2704343476522479E-3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818816"/>
        <c:axId val="538820608"/>
      </c:lineChart>
      <c:dateAx>
        <c:axId val="5388188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8820608"/>
        <c:crosses val="autoZero"/>
        <c:auto val="1"/>
        <c:lblOffset val="100"/>
        <c:baseTimeUnit val="days"/>
      </c:dateAx>
      <c:valAx>
        <c:axId val="538820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881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1.7918998631467386E-3</c:v>
                </c:pt>
                <c:pt idx="1">
                  <c:v>1.7918998631467386E-3</c:v>
                </c:pt>
                <c:pt idx="2">
                  <c:v>1.7918998631467386E-3</c:v>
                </c:pt>
                <c:pt idx="3">
                  <c:v>1.7918998631467386E-3</c:v>
                </c:pt>
                <c:pt idx="4">
                  <c:v>1.7918998631467386E-3</c:v>
                </c:pt>
                <c:pt idx="5">
                  <c:v>1.7918998631467386E-3</c:v>
                </c:pt>
                <c:pt idx="6">
                  <c:v>1.7918998631467386E-3</c:v>
                </c:pt>
                <c:pt idx="7">
                  <c:v>1.7918998631467386E-3</c:v>
                </c:pt>
                <c:pt idx="8">
                  <c:v>1.7918998631467386E-3</c:v>
                </c:pt>
                <c:pt idx="9">
                  <c:v>1.7918998631467386E-3</c:v>
                </c:pt>
                <c:pt idx="10">
                  <c:v>1.7918998631467386E-3</c:v>
                </c:pt>
                <c:pt idx="11">
                  <c:v>1.7918998631467386E-3</c:v>
                </c:pt>
                <c:pt idx="12">
                  <c:v>1.7918998631467386E-3</c:v>
                </c:pt>
                <c:pt idx="13">
                  <c:v>1.7918998631467386E-3</c:v>
                </c:pt>
                <c:pt idx="14">
                  <c:v>1.7918998631467386E-3</c:v>
                </c:pt>
                <c:pt idx="15">
                  <c:v>1.7918998631467386E-3</c:v>
                </c:pt>
                <c:pt idx="16">
                  <c:v>1.7918998631467386E-3</c:v>
                </c:pt>
                <c:pt idx="17">
                  <c:v>1.7918998631467386E-3</c:v>
                </c:pt>
                <c:pt idx="18">
                  <c:v>1.7918998631467386E-3</c:v>
                </c:pt>
                <c:pt idx="19">
                  <c:v>1.7918998631467386E-3</c:v>
                </c:pt>
                <c:pt idx="20">
                  <c:v>1.7918998631467386E-3</c:v>
                </c:pt>
                <c:pt idx="21">
                  <c:v>1.7918998631467386E-3</c:v>
                </c:pt>
                <c:pt idx="22">
                  <c:v>1.7918998631467386E-3</c:v>
                </c:pt>
                <c:pt idx="23">
                  <c:v>1.7918998631467386E-3</c:v>
                </c:pt>
                <c:pt idx="24">
                  <c:v>1.7918998631467386E-3</c:v>
                </c:pt>
                <c:pt idx="25">
                  <c:v>1.7918998631467386E-3</c:v>
                </c:pt>
                <c:pt idx="26">
                  <c:v>1.7918998631467386E-3</c:v>
                </c:pt>
                <c:pt idx="27">
                  <c:v>1.7918998631467386E-3</c:v>
                </c:pt>
                <c:pt idx="28">
                  <c:v>1.7918998631467386E-3</c:v>
                </c:pt>
                <c:pt idx="29">
                  <c:v>1.7918998631467386E-3</c:v>
                </c:pt>
                <c:pt idx="30">
                  <c:v>1.7918998631467386E-3</c:v>
                </c:pt>
                <c:pt idx="31">
                  <c:v>1.7918998631467386E-3</c:v>
                </c:pt>
                <c:pt idx="32">
                  <c:v>1.7918998631467386E-3</c:v>
                </c:pt>
                <c:pt idx="33">
                  <c:v>1.7918998631467386E-3</c:v>
                </c:pt>
                <c:pt idx="34">
                  <c:v>1.7918998631467386E-3</c:v>
                </c:pt>
                <c:pt idx="35">
                  <c:v>1.7918998631467386E-3</c:v>
                </c:pt>
                <c:pt idx="36">
                  <c:v>1.7918998631467386E-3</c:v>
                </c:pt>
                <c:pt idx="37">
                  <c:v>1.7918998631467386E-3</c:v>
                </c:pt>
                <c:pt idx="38">
                  <c:v>1.7918998631467386E-3</c:v>
                </c:pt>
                <c:pt idx="39">
                  <c:v>1.7918998631467386E-3</c:v>
                </c:pt>
                <c:pt idx="40">
                  <c:v>1.7918998631467386E-3</c:v>
                </c:pt>
                <c:pt idx="41">
                  <c:v>1.7918998631467386E-3</c:v>
                </c:pt>
                <c:pt idx="42">
                  <c:v>1.7918998631467386E-3</c:v>
                </c:pt>
                <c:pt idx="43">
                  <c:v>1.7918998631467386E-3</c:v>
                </c:pt>
                <c:pt idx="44">
                  <c:v>1.7918998631467386E-3</c:v>
                </c:pt>
                <c:pt idx="45">
                  <c:v>1.7918998631467386E-3</c:v>
                </c:pt>
                <c:pt idx="46">
                  <c:v>1.7918998631467386E-3</c:v>
                </c:pt>
                <c:pt idx="47">
                  <c:v>1.7918998631467386E-3</c:v>
                </c:pt>
                <c:pt idx="48">
                  <c:v>1.7918998631467386E-3</c:v>
                </c:pt>
                <c:pt idx="49">
                  <c:v>1.7918998631467386E-3</c:v>
                </c:pt>
                <c:pt idx="50">
                  <c:v>1.7918998631467386E-3</c:v>
                </c:pt>
                <c:pt idx="51">
                  <c:v>1.7918998631467386E-3</c:v>
                </c:pt>
                <c:pt idx="52">
                  <c:v>1.7918998631467386E-3</c:v>
                </c:pt>
                <c:pt idx="53">
                  <c:v>1.7918998631467386E-3</c:v>
                </c:pt>
                <c:pt idx="54">
                  <c:v>1.7918998631467386E-3</c:v>
                </c:pt>
                <c:pt idx="55">
                  <c:v>1.7918998631467386E-3</c:v>
                </c:pt>
                <c:pt idx="56">
                  <c:v>1.7918998631467386E-3</c:v>
                </c:pt>
                <c:pt idx="57">
                  <c:v>1.7918998631467386E-3</c:v>
                </c:pt>
                <c:pt idx="58">
                  <c:v>1.7918998631467386E-3</c:v>
                </c:pt>
                <c:pt idx="59">
                  <c:v>1.7918998631467386E-3</c:v>
                </c:pt>
                <c:pt idx="60">
                  <c:v>1.7918998631467386E-3</c:v>
                </c:pt>
                <c:pt idx="61">
                  <c:v>1.7918998631467386E-3</c:v>
                </c:pt>
                <c:pt idx="62">
                  <c:v>1.7918998631467386E-3</c:v>
                </c:pt>
                <c:pt idx="63">
                  <c:v>1.7918998631467386E-3</c:v>
                </c:pt>
                <c:pt idx="64">
                  <c:v>1.7918998631467386E-3</c:v>
                </c:pt>
                <c:pt idx="65">
                  <c:v>1.7918998631467386E-3</c:v>
                </c:pt>
                <c:pt idx="66">
                  <c:v>1.7918998631467386E-3</c:v>
                </c:pt>
                <c:pt idx="67">
                  <c:v>1.7918998631467386E-3</c:v>
                </c:pt>
                <c:pt idx="68">
                  <c:v>1.7918998631467386E-3</c:v>
                </c:pt>
                <c:pt idx="69">
                  <c:v>1.7918998631467386E-3</c:v>
                </c:pt>
                <c:pt idx="70">
                  <c:v>1.7918998631467386E-3</c:v>
                </c:pt>
                <c:pt idx="71">
                  <c:v>1.7918998631467386E-3</c:v>
                </c:pt>
                <c:pt idx="72">
                  <c:v>1.7918998631467386E-3</c:v>
                </c:pt>
                <c:pt idx="73">
                  <c:v>1.7918998631467386E-3</c:v>
                </c:pt>
                <c:pt idx="74">
                  <c:v>1.7918998631467386E-3</c:v>
                </c:pt>
                <c:pt idx="75">
                  <c:v>1.7918998631467386E-3</c:v>
                </c:pt>
                <c:pt idx="76">
                  <c:v>1.7918998631467386E-3</c:v>
                </c:pt>
                <c:pt idx="77">
                  <c:v>1.7918998631467386E-3</c:v>
                </c:pt>
                <c:pt idx="78">
                  <c:v>1.7918998631467386E-3</c:v>
                </c:pt>
                <c:pt idx="79">
                  <c:v>1.7918998631467386E-3</c:v>
                </c:pt>
                <c:pt idx="80">
                  <c:v>1.7918998631467386E-3</c:v>
                </c:pt>
                <c:pt idx="81">
                  <c:v>1.7918998631467386E-3</c:v>
                </c:pt>
                <c:pt idx="82">
                  <c:v>1.7918998631467386E-3</c:v>
                </c:pt>
                <c:pt idx="83">
                  <c:v>1.7918998631467386E-3</c:v>
                </c:pt>
                <c:pt idx="84">
                  <c:v>1.7918998631467386E-3</c:v>
                </c:pt>
                <c:pt idx="85">
                  <c:v>1.7918998631467386E-3</c:v>
                </c:pt>
                <c:pt idx="86">
                  <c:v>1.7918998631467386E-3</c:v>
                </c:pt>
                <c:pt idx="87">
                  <c:v>1.7918998631467386E-3</c:v>
                </c:pt>
                <c:pt idx="88">
                  <c:v>1.7918998631467386E-3</c:v>
                </c:pt>
                <c:pt idx="89">
                  <c:v>1.7918998631467386E-3</c:v>
                </c:pt>
                <c:pt idx="90">
                  <c:v>1.7918998631467386E-3</c:v>
                </c:pt>
                <c:pt idx="91">
                  <c:v>1.7918998631467386E-3</c:v>
                </c:pt>
                <c:pt idx="92">
                  <c:v>1.7918998631467386E-3</c:v>
                </c:pt>
                <c:pt idx="93">
                  <c:v>1.7918998631467386E-3</c:v>
                </c:pt>
                <c:pt idx="94">
                  <c:v>1.7918998631467386E-3</c:v>
                </c:pt>
                <c:pt idx="95">
                  <c:v>1.7918998631467386E-3</c:v>
                </c:pt>
                <c:pt idx="96">
                  <c:v>1.7918998631467386E-3</c:v>
                </c:pt>
                <c:pt idx="97">
                  <c:v>1.7918998631467386E-3</c:v>
                </c:pt>
                <c:pt idx="98">
                  <c:v>1.7918998631467386E-3</c:v>
                </c:pt>
                <c:pt idx="99">
                  <c:v>1.7918998631467386E-3</c:v>
                </c:pt>
                <c:pt idx="100">
                  <c:v>1.7918998631467386E-3</c:v>
                </c:pt>
                <c:pt idx="101">
                  <c:v>1.7918998631467386E-3</c:v>
                </c:pt>
                <c:pt idx="102">
                  <c:v>1.7918998631467386E-3</c:v>
                </c:pt>
                <c:pt idx="103">
                  <c:v>1.7918998631467386E-3</c:v>
                </c:pt>
                <c:pt idx="104">
                  <c:v>1.7918998631467386E-3</c:v>
                </c:pt>
                <c:pt idx="105">
                  <c:v>1.7918998631467386E-3</c:v>
                </c:pt>
                <c:pt idx="106">
                  <c:v>1.7918998631467386E-3</c:v>
                </c:pt>
                <c:pt idx="107">
                  <c:v>1.7918998631467386E-3</c:v>
                </c:pt>
                <c:pt idx="108">
                  <c:v>1.7918998631467386E-3</c:v>
                </c:pt>
                <c:pt idx="109">
                  <c:v>1.7918998631467386E-3</c:v>
                </c:pt>
                <c:pt idx="110">
                  <c:v>1.7918998631467386E-3</c:v>
                </c:pt>
                <c:pt idx="111">
                  <c:v>1.7918998631467386E-3</c:v>
                </c:pt>
                <c:pt idx="112">
                  <c:v>1.7918998631467386E-3</c:v>
                </c:pt>
                <c:pt idx="113">
                  <c:v>1.7918998631467386E-3</c:v>
                </c:pt>
                <c:pt idx="114">
                  <c:v>1.7918998631467386E-3</c:v>
                </c:pt>
                <c:pt idx="115">
                  <c:v>1.7918998631467386E-3</c:v>
                </c:pt>
                <c:pt idx="116">
                  <c:v>1.7918998631467386E-3</c:v>
                </c:pt>
                <c:pt idx="117">
                  <c:v>1.7918998631467386E-3</c:v>
                </c:pt>
                <c:pt idx="118">
                  <c:v>1.7918998631467386E-3</c:v>
                </c:pt>
                <c:pt idx="119">
                  <c:v>1.7918998631467386E-3</c:v>
                </c:pt>
                <c:pt idx="120">
                  <c:v>1.7918998631467386E-3</c:v>
                </c:pt>
                <c:pt idx="121">
                  <c:v>1.7918998631467386E-3</c:v>
                </c:pt>
                <c:pt idx="122">
                  <c:v>1.7918998631467386E-3</c:v>
                </c:pt>
                <c:pt idx="123">
                  <c:v>1.7918998631467386E-3</c:v>
                </c:pt>
                <c:pt idx="124">
                  <c:v>1.7918998631467386E-3</c:v>
                </c:pt>
                <c:pt idx="125">
                  <c:v>1.7918998631467386E-3</c:v>
                </c:pt>
                <c:pt idx="126">
                  <c:v>1.7918998631467386E-3</c:v>
                </c:pt>
                <c:pt idx="127">
                  <c:v>1.7918998631467386E-3</c:v>
                </c:pt>
                <c:pt idx="128">
                  <c:v>1.7918998631467386E-3</c:v>
                </c:pt>
                <c:pt idx="129">
                  <c:v>1.7918998631467386E-3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1.5986539099355785E-3</c:v>
                </c:pt>
                <c:pt idx="1">
                  <c:v>1.6007658875663016E-3</c:v>
                </c:pt>
                <c:pt idx="2">
                  <c:v>1.6028778651970246E-3</c:v>
                </c:pt>
                <c:pt idx="3">
                  <c:v>1.6049898428277477E-3</c:v>
                </c:pt>
                <c:pt idx="4">
                  <c:v>1.6071018204584708E-3</c:v>
                </c:pt>
                <c:pt idx="5">
                  <c:v>1.61343775335064E-3</c:v>
                </c:pt>
                <c:pt idx="6">
                  <c:v>1.6155497309813631E-3</c:v>
                </c:pt>
                <c:pt idx="7">
                  <c:v>1.6176617086120862E-3</c:v>
                </c:pt>
                <c:pt idx="8">
                  <c:v>1.6197736862428092E-3</c:v>
                </c:pt>
                <c:pt idx="9">
                  <c:v>1.6218856638735323E-3</c:v>
                </c:pt>
                <c:pt idx="10">
                  <c:v>1.6282215967657015E-3</c:v>
                </c:pt>
                <c:pt idx="11">
                  <c:v>1.6303335743964246E-3</c:v>
                </c:pt>
                <c:pt idx="12">
                  <c:v>1.6324455520271477E-3</c:v>
                </c:pt>
                <c:pt idx="13">
                  <c:v>1.6345575296578708E-3</c:v>
                </c:pt>
                <c:pt idx="14">
                  <c:v>1.6366695072885938E-3</c:v>
                </c:pt>
                <c:pt idx="15">
                  <c:v>1.643005440180763E-3</c:v>
                </c:pt>
                <c:pt idx="16">
                  <c:v>1.6451174178114861E-3</c:v>
                </c:pt>
                <c:pt idx="17">
                  <c:v>1.647229395442209E-3</c:v>
                </c:pt>
                <c:pt idx="18">
                  <c:v>1.6493413730729321E-3</c:v>
                </c:pt>
                <c:pt idx="19">
                  <c:v>1.6514533507036551E-3</c:v>
                </c:pt>
                <c:pt idx="20">
                  <c:v>1.6577892835958243E-3</c:v>
                </c:pt>
                <c:pt idx="21">
                  <c:v>1.6599012612265474E-3</c:v>
                </c:pt>
                <c:pt idx="22">
                  <c:v>1.6620132388572705E-3</c:v>
                </c:pt>
                <c:pt idx="23">
                  <c:v>1.6641252164879936E-3</c:v>
                </c:pt>
                <c:pt idx="24">
                  <c:v>1.6662371941187166E-3</c:v>
                </c:pt>
                <c:pt idx="25">
                  <c:v>1.6725731270108859E-3</c:v>
                </c:pt>
                <c:pt idx="26">
                  <c:v>1.6746851046416089E-3</c:v>
                </c:pt>
                <c:pt idx="27">
                  <c:v>1.676797082272332E-3</c:v>
                </c:pt>
                <c:pt idx="28">
                  <c:v>1.6789090599030551E-3</c:v>
                </c:pt>
                <c:pt idx="29">
                  <c:v>1.6810210375337782E-3</c:v>
                </c:pt>
                <c:pt idx="30">
                  <c:v>1.6873569704259474E-3</c:v>
                </c:pt>
                <c:pt idx="31">
                  <c:v>1.6894689480566705E-3</c:v>
                </c:pt>
                <c:pt idx="32">
                  <c:v>1.6915809256873935E-3</c:v>
                </c:pt>
                <c:pt idx="33">
                  <c:v>1.6936929033181166E-3</c:v>
                </c:pt>
                <c:pt idx="34">
                  <c:v>1.6958048809488397E-3</c:v>
                </c:pt>
                <c:pt idx="35">
                  <c:v>1.7021408138410089E-3</c:v>
                </c:pt>
                <c:pt idx="36">
                  <c:v>1.704252791471732E-3</c:v>
                </c:pt>
                <c:pt idx="37">
                  <c:v>1.706364769102455E-3</c:v>
                </c:pt>
                <c:pt idx="38">
                  <c:v>1.7084767467331781E-3</c:v>
                </c:pt>
                <c:pt idx="39">
                  <c:v>1.7105887243639012E-3</c:v>
                </c:pt>
                <c:pt idx="40">
                  <c:v>1.7169246572560704E-3</c:v>
                </c:pt>
                <c:pt idx="41">
                  <c:v>1.7190366348867935E-3</c:v>
                </c:pt>
                <c:pt idx="42">
                  <c:v>1.7211486125175166E-3</c:v>
                </c:pt>
                <c:pt idx="43">
                  <c:v>1.7232605901482396E-3</c:v>
                </c:pt>
                <c:pt idx="44">
                  <c:v>1.7253725677789627E-3</c:v>
                </c:pt>
                <c:pt idx="45">
                  <c:v>1.7317085006711319E-3</c:v>
                </c:pt>
                <c:pt idx="46">
                  <c:v>1.733820478301855E-3</c:v>
                </c:pt>
                <c:pt idx="47">
                  <c:v>1.7359324559325781E-3</c:v>
                </c:pt>
                <c:pt idx="48">
                  <c:v>1.7380444335633009E-3</c:v>
                </c:pt>
                <c:pt idx="49">
                  <c:v>1.7401564111940242E-3</c:v>
                </c:pt>
                <c:pt idx="50">
                  <c:v>1.7464923440861932E-3</c:v>
                </c:pt>
                <c:pt idx="51">
                  <c:v>1.7486043217169163E-3</c:v>
                </c:pt>
                <c:pt idx="52">
                  <c:v>1.7507162993476394E-3</c:v>
                </c:pt>
                <c:pt idx="53">
                  <c:v>1.7528282769783624E-3</c:v>
                </c:pt>
                <c:pt idx="54">
                  <c:v>1.7549402546090855E-3</c:v>
                </c:pt>
                <c:pt idx="55">
                  <c:v>1.7612761875012547E-3</c:v>
                </c:pt>
                <c:pt idx="56">
                  <c:v>1.7633881651319778E-3</c:v>
                </c:pt>
                <c:pt idx="57">
                  <c:v>1.7655001427627009E-3</c:v>
                </c:pt>
                <c:pt idx="58">
                  <c:v>1.767612120393424E-3</c:v>
                </c:pt>
                <c:pt idx="59">
                  <c:v>1.769724098024147E-3</c:v>
                </c:pt>
                <c:pt idx="60">
                  <c:v>1.7760600309163163E-3</c:v>
                </c:pt>
                <c:pt idx="61">
                  <c:v>1.7781720085470393E-3</c:v>
                </c:pt>
                <c:pt idx="62">
                  <c:v>1.7802839861777624E-3</c:v>
                </c:pt>
                <c:pt idx="63">
                  <c:v>1.7823959638084855E-3</c:v>
                </c:pt>
                <c:pt idx="64">
                  <c:v>1.7845079414392086E-3</c:v>
                </c:pt>
                <c:pt idx="65">
                  <c:v>1.7908438743313778E-3</c:v>
                </c:pt>
                <c:pt idx="66">
                  <c:v>1.7929558519621009E-3</c:v>
                </c:pt>
                <c:pt idx="67">
                  <c:v>1.7950678295928239E-3</c:v>
                </c:pt>
                <c:pt idx="68">
                  <c:v>1.797179807223547E-3</c:v>
                </c:pt>
                <c:pt idx="69">
                  <c:v>1.7992917848542701E-3</c:v>
                </c:pt>
                <c:pt idx="70">
                  <c:v>1.8056277177464393E-3</c:v>
                </c:pt>
                <c:pt idx="71">
                  <c:v>1.8077396953771624E-3</c:v>
                </c:pt>
                <c:pt idx="72">
                  <c:v>1.8098516730078854E-3</c:v>
                </c:pt>
                <c:pt idx="73">
                  <c:v>1.8119636506386085E-3</c:v>
                </c:pt>
                <c:pt idx="74">
                  <c:v>1.8140756282693316E-3</c:v>
                </c:pt>
                <c:pt idx="75">
                  <c:v>1.8204115611615008E-3</c:v>
                </c:pt>
                <c:pt idx="76">
                  <c:v>1.8225235387922239E-3</c:v>
                </c:pt>
                <c:pt idx="77">
                  <c:v>1.824635516422947E-3</c:v>
                </c:pt>
                <c:pt idx="78">
                  <c:v>1.82674749405367E-3</c:v>
                </c:pt>
                <c:pt idx="79">
                  <c:v>1.8288594716843929E-3</c:v>
                </c:pt>
                <c:pt idx="80">
                  <c:v>1.8351954045765623E-3</c:v>
                </c:pt>
                <c:pt idx="81">
                  <c:v>1.8373073822072852E-3</c:v>
                </c:pt>
                <c:pt idx="82">
                  <c:v>1.8394193598380083E-3</c:v>
                </c:pt>
                <c:pt idx="83">
                  <c:v>1.8415313374687313E-3</c:v>
                </c:pt>
                <c:pt idx="84">
                  <c:v>1.8436433150994546E-3</c:v>
                </c:pt>
                <c:pt idx="85">
                  <c:v>1.8499792479916236E-3</c:v>
                </c:pt>
                <c:pt idx="86">
                  <c:v>1.8520912256223467E-3</c:v>
                </c:pt>
                <c:pt idx="87">
                  <c:v>1.8542032032530698E-3</c:v>
                </c:pt>
                <c:pt idx="88">
                  <c:v>1.8563151808837928E-3</c:v>
                </c:pt>
                <c:pt idx="89">
                  <c:v>1.8584271585145159E-3</c:v>
                </c:pt>
                <c:pt idx="90">
                  <c:v>1.8647630914066851E-3</c:v>
                </c:pt>
                <c:pt idx="91">
                  <c:v>1.8668750690374082E-3</c:v>
                </c:pt>
                <c:pt idx="92">
                  <c:v>1.8689870466681313E-3</c:v>
                </c:pt>
                <c:pt idx="93">
                  <c:v>1.8710990242988544E-3</c:v>
                </c:pt>
                <c:pt idx="94">
                  <c:v>1.8732110019295774E-3</c:v>
                </c:pt>
                <c:pt idx="95">
                  <c:v>1.8795469348217467E-3</c:v>
                </c:pt>
                <c:pt idx="96">
                  <c:v>1.8816589124524697E-3</c:v>
                </c:pt>
                <c:pt idx="97">
                  <c:v>1.8837708900831928E-3</c:v>
                </c:pt>
                <c:pt idx="98">
                  <c:v>1.8858828677139159E-3</c:v>
                </c:pt>
                <c:pt idx="99">
                  <c:v>1.887994845344639E-3</c:v>
                </c:pt>
                <c:pt idx="100">
                  <c:v>1.8943307782368082E-3</c:v>
                </c:pt>
                <c:pt idx="101">
                  <c:v>1.8964427558675312E-3</c:v>
                </c:pt>
                <c:pt idx="102">
                  <c:v>1.8985547334982543E-3</c:v>
                </c:pt>
                <c:pt idx="103">
                  <c:v>1.9006667111289774E-3</c:v>
                </c:pt>
                <c:pt idx="104">
                  <c:v>1.9027786887597005E-3</c:v>
                </c:pt>
                <c:pt idx="105">
                  <c:v>1.9091146216518697E-3</c:v>
                </c:pt>
                <c:pt idx="106">
                  <c:v>1.9112265992825928E-3</c:v>
                </c:pt>
                <c:pt idx="107">
                  <c:v>1.9133385769133158E-3</c:v>
                </c:pt>
                <c:pt idx="108">
                  <c:v>1.9154505545440389E-3</c:v>
                </c:pt>
                <c:pt idx="109">
                  <c:v>1.917562532174762E-3</c:v>
                </c:pt>
                <c:pt idx="110">
                  <c:v>1.923898465066931E-3</c:v>
                </c:pt>
                <c:pt idx="111">
                  <c:v>1.9260104426976543E-3</c:v>
                </c:pt>
                <c:pt idx="112">
                  <c:v>1.9281224203283771E-3</c:v>
                </c:pt>
                <c:pt idx="113">
                  <c:v>1.9302343979591004E-3</c:v>
                </c:pt>
                <c:pt idx="114">
                  <c:v>1.9323463755898233E-3</c:v>
                </c:pt>
                <c:pt idx="115">
                  <c:v>1.9386823084819927E-3</c:v>
                </c:pt>
                <c:pt idx="116">
                  <c:v>1.9407942861127156E-3</c:v>
                </c:pt>
                <c:pt idx="117">
                  <c:v>1.9429062637434389E-3</c:v>
                </c:pt>
                <c:pt idx="118">
                  <c:v>1.9450182413741617E-3</c:v>
                </c:pt>
                <c:pt idx="119">
                  <c:v>1.9471302190048848E-3</c:v>
                </c:pt>
                <c:pt idx="120">
                  <c:v>1.953466151897054E-3</c:v>
                </c:pt>
                <c:pt idx="121">
                  <c:v>1.9555781295277773E-3</c:v>
                </c:pt>
                <c:pt idx="122">
                  <c:v>1.9576901071585002E-3</c:v>
                </c:pt>
                <c:pt idx="123">
                  <c:v>1.9598020847892235E-3</c:v>
                </c:pt>
                <c:pt idx="124">
                  <c:v>1.9619140624199463E-3</c:v>
                </c:pt>
                <c:pt idx="125">
                  <c:v>1.9682499953121158E-3</c:v>
                </c:pt>
                <c:pt idx="126">
                  <c:v>1.9703619729428386E-3</c:v>
                </c:pt>
                <c:pt idx="127">
                  <c:v>1.9724739505735615E-3</c:v>
                </c:pt>
                <c:pt idx="128">
                  <c:v>1.9745859282042848E-3</c:v>
                </c:pt>
                <c:pt idx="129">
                  <c:v>1.9830338387271771E-3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1.6137740318316381E-3</c:v>
                </c:pt>
                <c:pt idx="1">
                  <c:v>1.615504607366825E-3</c:v>
                </c:pt>
                <c:pt idx="2">
                  <c:v>1.6172387557096433E-3</c:v>
                </c:pt>
                <c:pt idx="3">
                  <c:v>1.6189764768600931E-3</c:v>
                </c:pt>
                <c:pt idx="4">
                  <c:v>1.6207177708181745E-3</c:v>
                </c:pt>
                <c:pt idx="5">
                  <c:v>1.6259630895382063E-3</c:v>
                </c:pt>
                <c:pt idx="6">
                  <c:v>1.6277186747268131E-3</c:v>
                </c:pt>
                <c:pt idx="7">
                  <c:v>1.6294778327230512E-3</c:v>
                </c:pt>
                <c:pt idx="8">
                  <c:v>1.6312405635269206E-3</c:v>
                </c:pt>
                <c:pt idx="9">
                  <c:v>1.6330068671384214E-3</c:v>
                </c:pt>
                <c:pt idx="10">
                  <c:v>1.6383272148187127E-3</c:v>
                </c:pt>
                <c:pt idx="11">
                  <c:v>1.6401078096607391E-3</c:v>
                </c:pt>
                <c:pt idx="12">
                  <c:v>1.641891977310397E-3</c:v>
                </c:pt>
                <c:pt idx="13">
                  <c:v>1.6436797177676863E-3</c:v>
                </c:pt>
                <c:pt idx="14">
                  <c:v>1.645471031032607E-3</c:v>
                </c:pt>
                <c:pt idx="15">
                  <c:v>1.6508664076731576E-3</c:v>
                </c:pt>
                <c:pt idx="16">
                  <c:v>1.6526720121686038E-3</c:v>
                </c:pt>
                <c:pt idx="17">
                  <c:v>1.6544811894716814E-3</c:v>
                </c:pt>
                <c:pt idx="18">
                  <c:v>1.6562939395823905E-3</c:v>
                </c:pt>
                <c:pt idx="19">
                  <c:v>1.6581102625007308E-3</c:v>
                </c:pt>
                <c:pt idx="20">
                  <c:v>1.6635806681015407E-3</c:v>
                </c:pt>
                <c:pt idx="21">
                  <c:v>1.6654112822504067E-3</c:v>
                </c:pt>
                <c:pt idx="22">
                  <c:v>1.6672454692069042E-3</c:v>
                </c:pt>
                <c:pt idx="23">
                  <c:v>1.6690832289710329E-3</c:v>
                </c:pt>
                <c:pt idx="24">
                  <c:v>1.670924561542793E-3</c:v>
                </c:pt>
                <c:pt idx="25">
                  <c:v>1.6764699961038622E-3</c:v>
                </c:pt>
                <c:pt idx="26">
                  <c:v>1.6783256199061479E-3</c:v>
                </c:pt>
                <c:pt idx="27">
                  <c:v>1.6801848165160652E-3</c:v>
                </c:pt>
                <c:pt idx="28">
                  <c:v>1.6820475859336138E-3</c:v>
                </c:pt>
                <c:pt idx="29">
                  <c:v>1.6839139281587937E-3</c:v>
                </c:pt>
                <c:pt idx="30">
                  <c:v>1.6895343916801221E-3</c:v>
                </c:pt>
                <c:pt idx="31">
                  <c:v>1.6914150251358276E-3</c:v>
                </c:pt>
                <c:pt idx="32">
                  <c:v>1.6932992313991647E-3</c:v>
                </c:pt>
                <c:pt idx="33">
                  <c:v>1.6951870104701329E-3</c:v>
                </c:pt>
                <c:pt idx="34">
                  <c:v>1.6970783623487327E-3</c:v>
                </c:pt>
                <c:pt idx="35">
                  <c:v>1.7027738548303201E-3</c:v>
                </c:pt>
                <c:pt idx="36">
                  <c:v>1.7046794979394457E-3</c:v>
                </c:pt>
                <c:pt idx="37">
                  <c:v>1.7065887138562024E-3</c:v>
                </c:pt>
                <c:pt idx="38">
                  <c:v>1.7085015025805905E-3</c:v>
                </c:pt>
                <c:pt idx="39">
                  <c:v>1.7104178641126099E-3</c:v>
                </c:pt>
                <c:pt idx="40">
                  <c:v>1.7161883855544571E-3</c:v>
                </c:pt>
                <c:pt idx="41">
                  <c:v>1.7181190383170021E-3</c:v>
                </c:pt>
                <c:pt idx="42">
                  <c:v>1.7200532638871784E-3</c:v>
                </c:pt>
                <c:pt idx="43">
                  <c:v>1.7219910622649863E-3</c:v>
                </c:pt>
                <c:pt idx="44">
                  <c:v>1.7239324334504256E-3</c:v>
                </c:pt>
                <c:pt idx="45">
                  <c:v>1.7297779838525316E-3</c:v>
                </c:pt>
                <c:pt idx="46">
                  <c:v>1.7317336462684967E-3</c:v>
                </c:pt>
                <c:pt idx="47">
                  <c:v>1.7336928814920931E-3</c:v>
                </c:pt>
                <c:pt idx="48">
                  <c:v>1.7356556895233206E-3</c:v>
                </c:pt>
                <c:pt idx="49">
                  <c:v>1.7376220703621797E-3</c:v>
                </c:pt>
                <c:pt idx="50">
                  <c:v>1.7435426497245451E-3</c:v>
                </c:pt>
                <c:pt idx="51">
                  <c:v>1.7455233217939297E-3</c:v>
                </c:pt>
                <c:pt idx="52">
                  <c:v>1.7475075666709458E-3</c:v>
                </c:pt>
                <c:pt idx="53">
                  <c:v>1.7494953843555931E-3</c:v>
                </c:pt>
                <c:pt idx="54">
                  <c:v>1.7514867748478721E-3</c:v>
                </c:pt>
                <c:pt idx="55">
                  <c:v>1.7574823831704967E-3</c:v>
                </c:pt>
                <c:pt idx="56">
                  <c:v>1.759488064893301E-3</c:v>
                </c:pt>
                <c:pt idx="57">
                  <c:v>1.7614973194237369E-3</c:v>
                </c:pt>
                <c:pt idx="58">
                  <c:v>1.7635101467618041E-3</c:v>
                </c:pt>
                <c:pt idx="59">
                  <c:v>1.7655265469075027E-3</c:v>
                </c:pt>
                <c:pt idx="60">
                  <c:v>1.7715971841903867E-3</c:v>
                </c:pt>
                <c:pt idx="61">
                  <c:v>1.7736278755666108E-3</c:v>
                </c:pt>
                <c:pt idx="62">
                  <c:v>1.7756621397504665E-3</c:v>
                </c:pt>
                <c:pt idx="63">
                  <c:v>1.7776999767419536E-3</c:v>
                </c:pt>
                <c:pt idx="64">
                  <c:v>1.7797413865410718E-3</c:v>
                </c:pt>
                <c:pt idx="65">
                  <c:v>1.785887052784215E-3</c:v>
                </c:pt>
                <c:pt idx="66">
                  <c:v>1.787942753813859E-3</c:v>
                </c:pt>
                <c:pt idx="67">
                  <c:v>1.7900020276511344E-3</c:v>
                </c:pt>
                <c:pt idx="68">
                  <c:v>1.7920648742960413E-3</c:v>
                </c:pt>
                <c:pt idx="69">
                  <c:v>1.7941312937485793E-3</c:v>
                </c:pt>
                <c:pt idx="70">
                  <c:v>1.8003519889519819E-3</c:v>
                </c:pt>
                <c:pt idx="71">
                  <c:v>1.8024326996350455E-3</c:v>
                </c:pt>
                <c:pt idx="72">
                  <c:v>1.8045169831257405E-3</c:v>
                </c:pt>
                <c:pt idx="73">
                  <c:v>1.8066048394240672E-3</c:v>
                </c:pt>
                <c:pt idx="74">
                  <c:v>1.8086962685300251E-3</c:v>
                </c:pt>
                <c:pt idx="75">
                  <c:v>1.814991992693687E-3</c:v>
                </c:pt>
                <c:pt idx="76">
                  <c:v>1.8170977130301704E-3</c:v>
                </c:pt>
                <c:pt idx="77">
                  <c:v>1.8192070061742852E-3</c:v>
                </c:pt>
                <c:pt idx="78">
                  <c:v>1.8213198721260314E-3</c:v>
                </c:pt>
                <c:pt idx="79">
                  <c:v>1.8234363108854089E-3</c:v>
                </c:pt>
                <c:pt idx="80">
                  <c:v>1.8298070640093303E-3</c:v>
                </c:pt>
                <c:pt idx="81">
                  <c:v>1.8319377939992336E-3</c:v>
                </c:pt>
                <c:pt idx="82">
                  <c:v>1.834072096796768E-3</c:v>
                </c:pt>
                <c:pt idx="83">
                  <c:v>1.836209972401934E-3</c:v>
                </c:pt>
                <c:pt idx="84">
                  <c:v>1.8383514208147318E-3</c:v>
                </c:pt>
                <c:pt idx="85">
                  <c:v>1.8447972028989121E-3</c:v>
                </c:pt>
                <c:pt idx="86">
                  <c:v>1.846952942542235E-3</c:v>
                </c:pt>
                <c:pt idx="87">
                  <c:v>1.8491122549931895E-3</c:v>
                </c:pt>
                <c:pt idx="88">
                  <c:v>1.8512751402517751E-3</c:v>
                </c:pt>
                <c:pt idx="89">
                  <c:v>1.8534415983179923E-3</c:v>
                </c:pt>
                <c:pt idx="90">
                  <c:v>1.8599624093624324E-3</c:v>
                </c:pt>
                <c:pt idx="91">
                  <c:v>1.8621431586591751E-3</c:v>
                </c:pt>
                <c:pt idx="92">
                  <c:v>1.8643274807635492E-3</c:v>
                </c:pt>
                <c:pt idx="93">
                  <c:v>1.8665153756755547E-3</c:v>
                </c:pt>
                <c:pt idx="94">
                  <c:v>1.8687068433951915E-3</c:v>
                </c:pt>
                <c:pt idx="95">
                  <c:v>1.8753026833998908E-3</c:v>
                </c:pt>
                <c:pt idx="96">
                  <c:v>1.8775084423500532E-3</c:v>
                </c:pt>
                <c:pt idx="97">
                  <c:v>1.8797177741078472E-3</c:v>
                </c:pt>
                <c:pt idx="98">
                  <c:v>1.8819306786732725E-3</c:v>
                </c:pt>
                <c:pt idx="99">
                  <c:v>1.8841471560463291E-3</c:v>
                </c:pt>
                <c:pt idx="100">
                  <c:v>1.8908180250112878E-3</c:v>
                </c:pt>
                <c:pt idx="101">
                  <c:v>1.89304879361487E-3</c:v>
                </c:pt>
                <c:pt idx="102">
                  <c:v>1.8952831350260836E-3</c:v>
                </c:pt>
                <c:pt idx="103">
                  <c:v>1.8975210492449286E-3</c:v>
                </c:pt>
                <c:pt idx="104">
                  <c:v>1.899762536271405E-3</c:v>
                </c:pt>
                <c:pt idx="105">
                  <c:v>1.906508434196623E-3</c:v>
                </c:pt>
                <c:pt idx="106">
                  <c:v>1.9087642124536249E-3</c:v>
                </c:pt>
                <c:pt idx="107">
                  <c:v>1.9110235635182583E-3</c:v>
                </c:pt>
                <c:pt idx="108">
                  <c:v>1.9132864873905231E-3</c:v>
                </c:pt>
                <c:pt idx="109">
                  <c:v>1.9155529840704194E-3</c:v>
                </c:pt>
                <c:pt idx="110">
                  <c:v>1.9223739109558962E-3</c:v>
                </c:pt>
                <c:pt idx="111">
                  <c:v>1.9246546988663184E-3</c:v>
                </c:pt>
                <c:pt idx="112">
                  <c:v>1.9269390595843714E-3</c:v>
                </c:pt>
                <c:pt idx="113">
                  <c:v>1.929226993110056E-3</c:v>
                </c:pt>
                <c:pt idx="114">
                  <c:v>1.931518499443372E-3</c:v>
                </c:pt>
                <c:pt idx="115">
                  <c:v>1.9384144552891086E-3</c:v>
                </c:pt>
                <c:pt idx="116">
                  <c:v>1.9407202528529499E-3</c:v>
                </c:pt>
                <c:pt idx="117">
                  <c:v>1.943029623224423E-3</c:v>
                </c:pt>
                <c:pt idx="118">
                  <c:v>1.9453425664035272E-3</c:v>
                </c:pt>
                <c:pt idx="119">
                  <c:v>1.947659082390263E-3</c:v>
                </c:pt>
                <c:pt idx="120">
                  <c:v>1.9546300671962587E-3</c:v>
                </c:pt>
                <c:pt idx="121">
                  <c:v>1.9569608744135197E-3</c:v>
                </c:pt>
                <c:pt idx="122">
                  <c:v>1.9592952544384128E-3</c:v>
                </c:pt>
                <c:pt idx="123">
                  <c:v>1.9616332072709369E-3</c:v>
                </c:pt>
                <c:pt idx="124">
                  <c:v>1.9639747329110923E-3</c:v>
                </c:pt>
                <c:pt idx="125">
                  <c:v>1.9710207466773471E-3</c:v>
                </c:pt>
                <c:pt idx="126">
                  <c:v>1.9733765635480283E-3</c:v>
                </c:pt>
                <c:pt idx="127">
                  <c:v>1.9757359532263409E-3</c:v>
                </c:pt>
                <c:pt idx="128">
                  <c:v>1.9780989157122848E-3</c:v>
                </c:pt>
                <c:pt idx="129">
                  <c:v>1.9875864937323744E-3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912256"/>
        <c:axId val="538913792"/>
      </c:lineChart>
      <c:dateAx>
        <c:axId val="5389122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8913792"/>
        <c:crosses val="autoZero"/>
        <c:auto val="1"/>
        <c:lblOffset val="100"/>
        <c:baseTimeUnit val="days"/>
      </c:dateAx>
      <c:valAx>
        <c:axId val="5389137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891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2.8747744721065458E-3</c:v>
                </c:pt>
                <c:pt idx="1">
                  <c:v>2.8747744721065458E-3</c:v>
                </c:pt>
                <c:pt idx="2">
                  <c:v>2.8747744721065458E-3</c:v>
                </c:pt>
                <c:pt idx="3">
                  <c:v>2.8747744721065458E-3</c:v>
                </c:pt>
                <c:pt idx="4">
                  <c:v>2.8747744721065458E-3</c:v>
                </c:pt>
                <c:pt idx="5">
                  <c:v>2.8747744721065458E-3</c:v>
                </c:pt>
                <c:pt idx="6">
                  <c:v>2.8747744721065458E-3</c:v>
                </c:pt>
                <c:pt idx="7">
                  <c:v>2.8747744721065458E-3</c:v>
                </c:pt>
                <c:pt idx="8">
                  <c:v>2.8747744721065458E-3</c:v>
                </c:pt>
                <c:pt idx="9">
                  <c:v>2.8747744721065458E-3</c:v>
                </c:pt>
                <c:pt idx="10">
                  <c:v>2.8747744721065458E-3</c:v>
                </c:pt>
                <c:pt idx="11">
                  <c:v>2.8747744721065458E-3</c:v>
                </c:pt>
                <c:pt idx="12">
                  <c:v>2.8747744721065458E-3</c:v>
                </c:pt>
                <c:pt idx="13">
                  <c:v>2.8747744721065458E-3</c:v>
                </c:pt>
                <c:pt idx="14">
                  <c:v>2.8747744721065458E-3</c:v>
                </c:pt>
                <c:pt idx="15">
                  <c:v>2.8747744721065458E-3</c:v>
                </c:pt>
                <c:pt idx="16">
                  <c:v>2.8747744721065458E-3</c:v>
                </c:pt>
                <c:pt idx="17">
                  <c:v>2.8747744721065458E-3</c:v>
                </c:pt>
                <c:pt idx="18">
                  <c:v>2.8747744721065458E-3</c:v>
                </c:pt>
                <c:pt idx="19">
                  <c:v>2.8747744721065458E-3</c:v>
                </c:pt>
                <c:pt idx="20">
                  <c:v>2.8747744721065458E-3</c:v>
                </c:pt>
                <c:pt idx="21">
                  <c:v>2.8747744721065458E-3</c:v>
                </c:pt>
                <c:pt idx="22">
                  <c:v>2.8747744721065458E-3</c:v>
                </c:pt>
                <c:pt idx="23">
                  <c:v>2.8747744721065458E-3</c:v>
                </c:pt>
                <c:pt idx="24">
                  <c:v>2.8747744721065458E-3</c:v>
                </c:pt>
                <c:pt idx="25">
                  <c:v>2.8747744721065458E-3</c:v>
                </c:pt>
                <c:pt idx="26">
                  <c:v>2.8747744721065458E-3</c:v>
                </c:pt>
                <c:pt idx="27">
                  <c:v>2.8747744721065458E-3</c:v>
                </c:pt>
                <c:pt idx="28">
                  <c:v>2.8747744721065458E-3</c:v>
                </c:pt>
                <c:pt idx="29">
                  <c:v>2.8747744721065458E-3</c:v>
                </c:pt>
                <c:pt idx="30">
                  <c:v>2.8747744721065458E-3</c:v>
                </c:pt>
                <c:pt idx="31">
                  <c:v>2.8747744721065458E-3</c:v>
                </c:pt>
                <c:pt idx="32">
                  <c:v>2.8747744721065458E-3</c:v>
                </c:pt>
                <c:pt idx="33">
                  <c:v>2.8747744721065458E-3</c:v>
                </c:pt>
                <c:pt idx="34">
                  <c:v>2.8747744721065458E-3</c:v>
                </c:pt>
                <c:pt idx="35">
                  <c:v>2.8747744721065458E-3</c:v>
                </c:pt>
                <c:pt idx="36">
                  <c:v>2.8747744721065458E-3</c:v>
                </c:pt>
                <c:pt idx="37">
                  <c:v>2.8747744721065458E-3</c:v>
                </c:pt>
                <c:pt idx="38">
                  <c:v>2.8747744721065458E-3</c:v>
                </c:pt>
                <c:pt idx="39">
                  <c:v>2.8747744721065458E-3</c:v>
                </c:pt>
                <c:pt idx="40">
                  <c:v>2.8747744721065458E-3</c:v>
                </c:pt>
                <c:pt idx="41">
                  <c:v>2.8747744721065458E-3</c:v>
                </c:pt>
                <c:pt idx="42">
                  <c:v>2.8747744721065458E-3</c:v>
                </c:pt>
                <c:pt idx="43">
                  <c:v>2.8747744721065458E-3</c:v>
                </c:pt>
                <c:pt idx="44">
                  <c:v>2.8747744721065458E-3</c:v>
                </c:pt>
                <c:pt idx="45">
                  <c:v>2.8747744721065458E-3</c:v>
                </c:pt>
                <c:pt idx="46">
                  <c:v>2.8747744721065458E-3</c:v>
                </c:pt>
                <c:pt idx="47">
                  <c:v>2.8747744721065458E-3</c:v>
                </c:pt>
                <c:pt idx="48">
                  <c:v>2.8747744721065458E-3</c:v>
                </c:pt>
                <c:pt idx="49">
                  <c:v>2.8747744721065458E-3</c:v>
                </c:pt>
                <c:pt idx="50">
                  <c:v>2.8747744721065458E-3</c:v>
                </c:pt>
                <c:pt idx="51">
                  <c:v>2.8747744721065458E-3</c:v>
                </c:pt>
                <c:pt idx="52">
                  <c:v>2.8747744721065458E-3</c:v>
                </c:pt>
                <c:pt idx="53">
                  <c:v>2.8747744721065458E-3</c:v>
                </c:pt>
                <c:pt idx="54">
                  <c:v>2.8747744721065458E-3</c:v>
                </c:pt>
                <c:pt idx="55">
                  <c:v>2.8747744721065458E-3</c:v>
                </c:pt>
                <c:pt idx="56">
                  <c:v>2.8747744721065458E-3</c:v>
                </c:pt>
                <c:pt idx="57">
                  <c:v>2.8747744721065458E-3</c:v>
                </c:pt>
                <c:pt idx="58">
                  <c:v>2.8747744721065458E-3</c:v>
                </c:pt>
                <c:pt idx="59">
                  <c:v>2.8747744721065458E-3</c:v>
                </c:pt>
                <c:pt idx="60">
                  <c:v>2.8747744721065458E-3</c:v>
                </c:pt>
                <c:pt idx="61">
                  <c:v>2.8747744721065458E-3</c:v>
                </c:pt>
                <c:pt idx="62">
                  <c:v>2.8747744721065458E-3</c:v>
                </c:pt>
                <c:pt idx="63">
                  <c:v>2.8747744721065458E-3</c:v>
                </c:pt>
                <c:pt idx="64">
                  <c:v>2.8747744721065458E-3</c:v>
                </c:pt>
                <c:pt idx="65">
                  <c:v>2.8747744721065458E-3</c:v>
                </c:pt>
                <c:pt idx="66">
                  <c:v>2.8747744721065458E-3</c:v>
                </c:pt>
                <c:pt idx="67">
                  <c:v>2.8747744721065458E-3</c:v>
                </c:pt>
                <c:pt idx="68">
                  <c:v>2.8747744721065458E-3</c:v>
                </c:pt>
                <c:pt idx="69">
                  <c:v>2.8747744721065458E-3</c:v>
                </c:pt>
                <c:pt idx="70">
                  <c:v>2.8747744721065458E-3</c:v>
                </c:pt>
                <c:pt idx="71">
                  <c:v>2.8747744721065458E-3</c:v>
                </c:pt>
                <c:pt idx="72">
                  <c:v>2.8747744721065458E-3</c:v>
                </c:pt>
                <c:pt idx="73">
                  <c:v>2.8747744721065458E-3</c:v>
                </c:pt>
                <c:pt idx="74">
                  <c:v>2.8747744721065458E-3</c:v>
                </c:pt>
                <c:pt idx="75">
                  <c:v>2.8747744721065458E-3</c:v>
                </c:pt>
                <c:pt idx="76">
                  <c:v>2.8747744721065458E-3</c:v>
                </c:pt>
                <c:pt idx="77">
                  <c:v>2.8747744721065458E-3</c:v>
                </c:pt>
                <c:pt idx="78">
                  <c:v>2.8747744721065458E-3</c:v>
                </c:pt>
                <c:pt idx="79">
                  <c:v>2.8747744721065458E-3</c:v>
                </c:pt>
                <c:pt idx="80">
                  <c:v>2.8747744721065458E-3</c:v>
                </c:pt>
                <c:pt idx="81">
                  <c:v>2.8747744721065458E-3</c:v>
                </c:pt>
                <c:pt idx="82">
                  <c:v>2.8747744721065458E-3</c:v>
                </c:pt>
                <c:pt idx="83">
                  <c:v>2.8747744721065458E-3</c:v>
                </c:pt>
                <c:pt idx="84">
                  <c:v>2.8747744721065458E-3</c:v>
                </c:pt>
                <c:pt idx="85">
                  <c:v>2.8747744721065458E-3</c:v>
                </c:pt>
                <c:pt idx="86">
                  <c:v>2.8747744721065458E-3</c:v>
                </c:pt>
                <c:pt idx="87">
                  <c:v>2.8747744721065458E-3</c:v>
                </c:pt>
                <c:pt idx="88">
                  <c:v>2.8747744721065458E-3</c:v>
                </c:pt>
                <c:pt idx="89">
                  <c:v>2.8747744721065458E-3</c:v>
                </c:pt>
                <c:pt idx="90">
                  <c:v>2.8747744721065458E-3</c:v>
                </c:pt>
                <c:pt idx="91">
                  <c:v>2.8747744721065458E-3</c:v>
                </c:pt>
                <c:pt idx="92">
                  <c:v>2.8747744721065458E-3</c:v>
                </c:pt>
                <c:pt idx="93">
                  <c:v>2.8747744721065458E-3</c:v>
                </c:pt>
                <c:pt idx="94">
                  <c:v>2.8747744721065458E-3</c:v>
                </c:pt>
                <c:pt idx="95">
                  <c:v>2.8747744721065458E-3</c:v>
                </c:pt>
                <c:pt idx="96">
                  <c:v>2.8747744721065458E-3</c:v>
                </c:pt>
                <c:pt idx="97">
                  <c:v>2.8747744721065458E-3</c:v>
                </c:pt>
                <c:pt idx="98">
                  <c:v>2.8747744721065458E-3</c:v>
                </c:pt>
                <c:pt idx="99">
                  <c:v>2.8747744721065458E-3</c:v>
                </c:pt>
                <c:pt idx="100">
                  <c:v>2.8747744721065458E-3</c:v>
                </c:pt>
                <c:pt idx="101">
                  <c:v>2.8747744721065458E-3</c:v>
                </c:pt>
                <c:pt idx="102">
                  <c:v>2.8747744721065458E-3</c:v>
                </c:pt>
                <c:pt idx="103">
                  <c:v>2.8747744721065458E-3</c:v>
                </c:pt>
                <c:pt idx="104">
                  <c:v>2.8747744721065458E-3</c:v>
                </c:pt>
                <c:pt idx="105">
                  <c:v>2.8747744721065458E-3</c:v>
                </c:pt>
                <c:pt idx="106">
                  <c:v>2.8747744721065458E-3</c:v>
                </c:pt>
                <c:pt idx="107">
                  <c:v>2.8747744721065458E-3</c:v>
                </c:pt>
                <c:pt idx="108">
                  <c:v>2.8747744721065458E-3</c:v>
                </c:pt>
                <c:pt idx="109">
                  <c:v>2.8747744721065458E-3</c:v>
                </c:pt>
                <c:pt idx="110">
                  <c:v>2.8747744721065458E-3</c:v>
                </c:pt>
                <c:pt idx="111">
                  <c:v>2.8747744721065458E-3</c:v>
                </c:pt>
                <c:pt idx="112">
                  <c:v>2.8747744721065458E-3</c:v>
                </c:pt>
                <c:pt idx="113">
                  <c:v>2.8747744721065458E-3</c:v>
                </c:pt>
                <c:pt idx="114">
                  <c:v>2.8747744721065458E-3</c:v>
                </c:pt>
                <c:pt idx="115">
                  <c:v>2.8747744721065458E-3</c:v>
                </c:pt>
                <c:pt idx="116">
                  <c:v>2.8747744721065458E-3</c:v>
                </c:pt>
                <c:pt idx="117">
                  <c:v>2.8747744721065458E-3</c:v>
                </c:pt>
                <c:pt idx="118">
                  <c:v>2.8747744721065458E-3</c:v>
                </c:pt>
                <c:pt idx="119">
                  <c:v>2.8747744721065458E-3</c:v>
                </c:pt>
                <c:pt idx="120">
                  <c:v>2.8747744721065458E-3</c:v>
                </c:pt>
                <c:pt idx="121">
                  <c:v>2.8747744721065458E-3</c:v>
                </c:pt>
                <c:pt idx="122">
                  <c:v>2.8747744721065458E-3</c:v>
                </c:pt>
                <c:pt idx="123">
                  <c:v>2.8747744721065458E-3</c:v>
                </c:pt>
                <c:pt idx="124">
                  <c:v>2.8747744721065458E-3</c:v>
                </c:pt>
                <c:pt idx="125">
                  <c:v>2.8747744721065458E-3</c:v>
                </c:pt>
                <c:pt idx="126">
                  <c:v>2.8747744721065458E-3</c:v>
                </c:pt>
                <c:pt idx="127">
                  <c:v>2.8747744721065458E-3</c:v>
                </c:pt>
                <c:pt idx="128">
                  <c:v>2.8747744721065458E-3</c:v>
                </c:pt>
                <c:pt idx="129">
                  <c:v>2.8747744721065458E-3</c:v>
                </c:pt>
                <c:pt idx="130">
                  <c:v>2.8747744721065458E-3</c:v>
                </c:pt>
                <c:pt idx="131">
                  <c:v>2.8747744721065458E-3</c:v>
                </c:pt>
                <c:pt idx="132">
                  <c:v>2.8747744721065458E-3</c:v>
                </c:pt>
                <c:pt idx="133">
                  <c:v>2.8747744721065458E-3</c:v>
                </c:pt>
                <c:pt idx="134">
                  <c:v>2.8747744721065458E-3</c:v>
                </c:pt>
                <c:pt idx="135">
                  <c:v>2.8747744721065458E-3</c:v>
                </c:pt>
                <c:pt idx="136">
                  <c:v>2.8747744721065458E-3</c:v>
                </c:pt>
                <c:pt idx="137">
                  <c:v>2.8747744721065458E-3</c:v>
                </c:pt>
                <c:pt idx="138">
                  <c:v>2.8747744721065458E-3</c:v>
                </c:pt>
                <c:pt idx="139">
                  <c:v>2.8747744721065458E-3</c:v>
                </c:pt>
                <c:pt idx="140">
                  <c:v>2.8747744721065458E-3</c:v>
                </c:pt>
                <c:pt idx="141">
                  <c:v>2.8747744721065458E-3</c:v>
                </c:pt>
                <c:pt idx="142">
                  <c:v>2.8747744721065458E-3</c:v>
                </c:pt>
                <c:pt idx="143">
                  <c:v>2.8747744721065458E-3</c:v>
                </c:pt>
                <c:pt idx="144">
                  <c:v>2.8747744721065458E-3</c:v>
                </c:pt>
                <c:pt idx="145">
                  <c:v>2.8747744721065458E-3</c:v>
                </c:pt>
                <c:pt idx="146">
                  <c:v>2.8747744721065458E-3</c:v>
                </c:pt>
                <c:pt idx="147">
                  <c:v>2.8747744721065458E-3</c:v>
                </c:pt>
                <c:pt idx="148">
                  <c:v>2.8747744721065458E-3</c:v>
                </c:pt>
                <c:pt idx="149">
                  <c:v>2.8747744721065458E-3</c:v>
                </c:pt>
                <c:pt idx="150">
                  <c:v>2.8747744721065458E-3</c:v>
                </c:pt>
                <c:pt idx="151">
                  <c:v>2.8747744721065458E-3</c:v>
                </c:pt>
                <c:pt idx="152">
                  <c:v>2.8747744721065458E-3</c:v>
                </c:pt>
                <c:pt idx="153">
                  <c:v>2.8747744721065458E-3</c:v>
                </c:pt>
                <c:pt idx="154">
                  <c:v>2.8747744721065458E-3</c:v>
                </c:pt>
                <c:pt idx="155">
                  <c:v>2.8747744721065458E-3</c:v>
                </c:pt>
                <c:pt idx="156">
                  <c:v>2.8747744721065458E-3</c:v>
                </c:pt>
                <c:pt idx="157">
                  <c:v>2.8747744721065458E-3</c:v>
                </c:pt>
                <c:pt idx="158">
                  <c:v>2.8747744721065458E-3</c:v>
                </c:pt>
                <c:pt idx="159">
                  <c:v>2.8747744721065458E-3</c:v>
                </c:pt>
                <c:pt idx="160">
                  <c:v>2.8747744721065458E-3</c:v>
                </c:pt>
                <c:pt idx="161">
                  <c:v>2.8747744721065458E-3</c:v>
                </c:pt>
                <c:pt idx="162">
                  <c:v>2.8747744721065458E-3</c:v>
                </c:pt>
                <c:pt idx="163">
                  <c:v>2.8747744721065458E-3</c:v>
                </c:pt>
                <c:pt idx="164">
                  <c:v>2.8747744721065458E-3</c:v>
                </c:pt>
                <c:pt idx="165">
                  <c:v>2.8747744721065458E-3</c:v>
                </c:pt>
                <c:pt idx="166">
                  <c:v>2.8747744721065458E-3</c:v>
                </c:pt>
                <c:pt idx="167">
                  <c:v>2.8747744721065458E-3</c:v>
                </c:pt>
                <c:pt idx="168">
                  <c:v>2.8747744721065458E-3</c:v>
                </c:pt>
                <c:pt idx="169">
                  <c:v>2.8747744721065458E-3</c:v>
                </c:pt>
                <c:pt idx="170">
                  <c:v>2.8747744721065458E-3</c:v>
                </c:pt>
                <c:pt idx="171">
                  <c:v>2.8747744721065458E-3</c:v>
                </c:pt>
                <c:pt idx="172">
                  <c:v>2.8747744721065458E-3</c:v>
                </c:pt>
                <c:pt idx="173">
                  <c:v>2.8747744721065458E-3</c:v>
                </c:pt>
                <c:pt idx="174">
                  <c:v>2.8747744721065458E-3</c:v>
                </c:pt>
                <c:pt idx="175">
                  <c:v>2.8747744721065458E-3</c:v>
                </c:pt>
                <c:pt idx="176">
                  <c:v>2.8747744721065458E-3</c:v>
                </c:pt>
                <c:pt idx="177">
                  <c:v>2.8747744721065458E-3</c:v>
                </c:pt>
                <c:pt idx="178">
                  <c:v>2.8747744721065458E-3</c:v>
                </c:pt>
                <c:pt idx="179">
                  <c:v>2.8747744721065458E-3</c:v>
                </c:pt>
                <c:pt idx="180">
                  <c:v>2.8747744721065458E-3</c:v>
                </c:pt>
                <c:pt idx="181">
                  <c:v>2.8747744721065458E-3</c:v>
                </c:pt>
                <c:pt idx="182">
                  <c:v>2.8747744721065458E-3</c:v>
                </c:pt>
                <c:pt idx="183">
                  <c:v>2.8747744721065458E-3</c:v>
                </c:pt>
                <c:pt idx="184">
                  <c:v>2.8747744721065458E-3</c:v>
                </c:pt>
                <c:pt idx="185">
                  <c:v>2.8747744721065458E-3</c:v>
                </c:pt>
                <c:pt idx="186">
                  <c:v>2.8747744721065458E-3</c:v>
                </c:pt>
                <c:pt idx="187">
                  <c:v>2.8747744721065458E-3</c:v>
                </c:pt>
                <c:pt idx="188">
                  <c:v>2.8747744721065458E-3</c:v>
                </c:pt>
                <c:pt idx="189">
                  <c:v>2.8747744721065458E-3</c:v>
                </c:pt>
                <c:pt idx="190">
                  <c:v>2.8747744721065458E-3</c:v>
                </c:pt>
                <c:pt idx="191">
                  <c:v>2.8747744721065458E-3</c:v>
                </c:pt>
                <c:pt idx="192">
                  <c:v>2.8747744721065458E-3</c:v>
                </c:pt>
                <c:pt idx="193">
                  <c:v>2.8747744721065458E-3</c:v>
                </c:pt>
                <c:pt idx="194">
                  <c:v>2.8747744721065458E-3</c:v>
                </c:pt>
                <c:pt idx="195">
                  <c:v>2.8747744721065458E-3</c:v>
                </c:pt>
                <c:pt idx="196">
                  <c:v>2.8747744721065458E-3</c:v>
                </c:pt>
                <c:pt idx="197">
                  <c:v>2.8747744721065458E-3</c:v>
                </c:pt>
                <c:pt idx="198">
                  <c:v>2.8747744721065458E-3</c:v>
                </c:pt>
                <c:pt idx="199">
                  <c:v>2.8747744721065458E-3</c:v>
                </c:pt>
                <c:pt idx="200">
                  <c:v>2.8747744721065458E-3</c:v>
                </c:pt>
                <c:pt idx="201">
                  <c:v>2.8747744721065458E-3</c:v>
                </c:pt>
                <c:pt idx="202">
                  <c:v>2.8747744721065458E-3</c:v>
                </c:pt>
                <c:pt idx="203">
                  <c:v>2.8747744721065458E-3</c:v>
                </c:pt>
                <c:pt idx="204">
                  <c:v>2.8747744721065458E-3</c:v>
                </c:pt>
                <c:pt idx="205">
                  <c:v>2.8747744721065458E-3</c:v>
                </c:pt>
                <c:pt idx="206">
                  <c:v>2.8747744721065458E-3</c:v>
                </c:pt>
                <c:pt idx="207">
                  <c:v>2.8747744721065458E-3</c:v>
                </c:pt>
                <c:pt idx="208">
                  <c:v>2.8747744721065458E-3</c:v>
                </c:pt>
                <c:pt idx="209">
                  <c:v>2.8747744721065458E-3</c:v>
                </c:pt>
                <c:pt idx="210">
                  <c:v>2.8747744721065458E-3</c:v>
                </c:pt>
                <c:pt idx="211">
                  <c:v>2.8747744721065458E-3</c:v>
                </c:pt>
                <c:pt idx="212">
                  <c:v>2.8747744721065458E-3</c:v>
                </c:pt>
                <c:pt idx="213">
                  <c:v>2.8747744721065458E-3</c:v>
                </c:pt>
                <c:pt idx="214">
                  <c:v>2.8747744721065458E-3</c:v>
                </c:pt>
                <c:pt idx="215">
                  <c:v>2.8747744721065458E-3</c:v>
                </c:pt>
                <c:pt idx="216">
                  <c:v>2.8747744721065458E-3</c:v>
                </c:pt>
                <c:pt idx="217">
                  <c:v>2.8747744721065458E-3</c:v>
                </c:pt>
                <c:pt idx="218">
                  <c:v>2.8747744721065458E-3</c:v>
                </c:pt>
                <c:pt idx="219">
                  <c:v>2.8747744721065458E-3</c:v>
                </c:pt>
                <c:pt idx="220">
                  <c:v>2.8747744721065458E-3</c:v>
                </c:pt>
                <c:pt idx="221">
                  <c:v>2.8747744721065458E-3</c:v>
                </c:pt>
                <c:pt idx="222">
                  <c:v>2.8747744721065458E-3</c:v>
                </c:pt>
                <c:pt idx="223">
                  <c:v>2.8747744721065458E-3</c:v>
                </c:pt>
                <c:pt idx="224">
                  <c:v>2.8747744721065458E-3</c:v>
                </c:pt>
                <c:pt idx="225">
                  <c:v>2.8747744721065458E-3</c:v>
                </c:pt>
                <c:pt idx="226">
                  <c:v>2.8747744721065458E-3</c:v>
                </c:pt>
                <c:pt idx="227">
                  <c:v>2.8747744721065458E-3</c:v>
                </c:pt>
                <c:pt idx="228">
                  <c:v>2.8747744721065458E-3</c:v>
                </c:pt>
                <c:pt idx="229">
                  <c:v>2.8747744721065458E-3</c:v>
                </c:pt>
                <c:pt idx="230">
                  <c:v>2.8747744721065458E-3</c:v>
                </c:pt>
                <c:pt idx="231">
                  <c:v>2.8747744721065458E-3</c:v>
                </c:pt>
                <c:pt idx="232">
                  <c:v>2.8747744721065458E-3</c:v>
                </c:pt>
                <c:pt idx="233">
                  <c:v>2.8747744721065458E-3</c:v>
                </c:pt>
                <c:pt idx="234">
                  <c:v>2.8747744721065458E-3</c:v>
                </c:pt>
                <c:pt idx="235">
                  <c:v>2.8747744721065458E-3</c:v>
                </c:pt>
                <c:pt idx="236">
                  <c:v>2.8747744721065458E-3</c:v>
                </c:pt>
                <c:pt idx="237">
                  <c:v>2.8747744721065458E-3</c:v>
                </c:pt>
                <c:pt idx="238">
                  <c:v>2.8747744721065458E-3</c:v>
                </c:pt>
                <c:pt idx="239">
                  <c:v>2.8747744721065458E-3</c:v>
                </c:pt>
                <c:pt idx="240">
                  <c:v>2.8747744721065458E-3</c:v>
                </c:pt>
                <c:pt idx="241">
                  <c:v>2.8747744721065458E-3</c:v>
                </c:pt>
                <c:pt idx="242">
                  <c:v>2.8747744721065458E-3</c:v>
                </c:pt>
                <c:pt idx="243">
                  <c:v>2.8747744721065458E-3</c:v>
                </c:pt>
                <c:pt idx="244">
                  <c:v>2.8747744721065458E-3</c:v>
                </c:pt>
                <c:pt idx="245">
                  <c:v>2.8747744721065458E-3</c:v>
                </c:pt>
                <c:pt idx="246">
                  <c:v>2.8747744721065458E-3</c:v>
                </c:pt>
                <c:pt idx="247">
                  <c:v>2.8747744721065458E-3</c:v>
                </c:pt>
                <c:pt idx="248">
                  <c:v>2.8747744721065458E-3</c:v>
                </c:pt>
                <c:pt idx="249">
                  <c:v>2.8747744721065458E-3</c:v>
                </c:pt>
                <c:pt idx="250">
                  <c:v>2.8747744721065458E-3</c:v>
                </c:pt>
                <c:pt idx="251">
                  <c:v>2.8747744721065458E-3</c:v>
                </c:pt>
                <c:pt idx="252">
                  <c:v>2.8747744721065458E-3</c:v>
                </c:pt>
                <c:pt idx="253">
                  <c:v>2.8747744721065458E-3</c:v>
                </c:pt>
                <c:pt idx="254">
                  <c:v>2.8747744721065458E-3</c:v>
                </c:pt>
                <c:pt idx="255">
                  <c:v>2.8747744721065458E-3</c:v>
                </c:pt>
                <c:pt idx="256">
                  <c:v>2.8747744721065458E-3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2.1081253862760031E-3</c:v>
                </c:pt>
                <c:pt idx="1">
                  <c:v>2.1123147255428369E-3</c:v>
                </c:pt>
                <c:pt idx="2">
                  <c:v>2.1165040648096702E-3</c:v>
                </c:pt>
                <c:pt idx="3">
                  <c:v>2.1206934040765039E-3</c:v>
                </c:pt>
                <c:pt idx="4">
                  <c:v>2.1248827433433372E-3</c:v>
                </c:pt>
                <c:pt idx="5">
                  <c:v>2.137450761143838E-3</c:v>
                </c:pt>
                <c:pt idx="6">
                  <c:v>2.1416401004106717E-3</c:v>
                </c:pt>
                <c:pt idx="7">
                  <c:v>2.1458294396775055E-3</c:v>
                </c:pt>
                <c:pt idx="8">
                  <c:v>2.1500187789443388E-3</c:v>
                </c:pt>
                <c:pt idx="9">
                  <c:v>2.1542081182111725E-3</c:v>
                </c:pt>
                <c:pt idx="10">
                  <c:v>2.1667761360116733E-3</c:v>
                </c:pt>
                <c:pt idx="11">
                  <c:v>2.1709654752785066E-3</c:v>
                </c:pt>
                <c:pt idx="12">
                  <c:v>2.1751548145453404E-3</c:v>
                </c:pt>
                <c:pt idx="13">
                  <c:v>2.1793441538121741E-3</c:v>
                </c:pt>
                <c:pt idx="14">
                  <c:v>2.1835334930790074E-3</c:v>
                </c:pt>
                <c:pt idx="15">
                  <c:v>2.1961015108795082E-3</c:v>
                </c:pt>
                <c:pt idx="16">
                  <c:v>2.2002908501463419E-3</c:v>
                </c:pt>
                <c:pt idx="17">
                  <c:v>2.2044801894131752E-3</c:v>
                </c:pt>
                <c:pt idx="18">
                  <c:v>2.208669528680009E-3</c:v>
                </c:pt>
                <c:pt idx="19">
                  <c:v>2.2128588679468427E-3</c:v>
                </c:pt>
                <c:pt idx="20">
                  <c:v>2.2254268857473431E-3</c:v>
                </c:pt>
                <c:pt idx="21">
                  <c:v>2.2296162250141768E-3</c:v>
                </c:pt>
                <c:pt idx="22">
                  <c:v>2.2338055642810105E-3</c:v>
                </c:pt>
                <c:pt idx="23">
                  <c:v>2.2379949035478438E-3</c:v>
                </c:pt>
                <c:pt idx="24">
                  <c:v>2.2421842428146776E-3</c:v>
                </c:pt>
                <c:pt idx="25">
                  <c:v>2.2547522606151784E-3</c:v>
                </c:pt>
                <c:pt idx="26">
                  <c:v>2.2589415998820117E-3</c:v>
                </c:pt>
                <c:pt idx="27">
                  <c:v>2.2631309391488454E-3</c:v>
                </c:pt>
                <c:pt idx="28">
                  <c:v>2.2673202784156792E-3</c:v>
                </c:pt>
                <c:pt idx="29">
                  <c:v>2.2715096176825125E-3</c:v>
                </c:pt>
                <c:pt idx="30">
                  <c:v>2.2840776354830132E-3</c:v>
                </c:pt>
                <c:pt idx="31">
                  <c:v>2.288266974749847E-3</c:v>
                </c:pt>
                <c:pt idx="32">
                  <c:v>2.2924563140166803E-3</c:v>
                </c:pt>
                <c:pt idx="33">
                  <c:v>2.296645653283514E-3</c:v>
                </c:pt>
                <c:pt idx="34">
                  <c:v>2.3008349925503478E-3</c:v>
                </c:pt>
                <c:pt idx="35">
                  <c:v>2.3134030103508481E-3</c:v>
                </c:pt>
                <c:pt idx="36">
                  <c:v>2.3175923496176819E-3</c:v>
                </c:pt>
                <c:pt idx="37">
                  <c:v>2.3217816888845156E-3</c:v>
                </c:pt>
                <c:pt idx="38">
                  <c:v>2.3259710281513489E-3</c:v>
                </c:pt>
                <c:pt idx="39">
                  <c:v>2.3301603674181826E-3</c:v>
                </c:pt>
                <c:pt idx="40">
                  <c:v>2.3427283852186834E-3</c:v>
                </c:pt>
                <c:pt idx="41">
                  <c:v>2.3469177244855167E-3</c:v>
                </c:pt>
                <c:pt idx="42">
                  <c:v>2.3511070637523505E-3</c:v>
                </c:pt>
                <c:pt idx="43">
                  <c:v>2.3552964030191842E-3</c:v>
                </c:pt>
                <c:pt idx="44">
                  <c:v>2.3594857422860175E-3</c:v>
                </c:pt>
                <c:pt idx="45">
                  <c:v>2.3720537600865183E-3</c:v>
                </c:pt>
                <c:pt idx="46">
                  <c:v>2.376243099353352E-3</c:v>
                </c:pt>
                <c:pt idx="47">
                  <c:v>2.3804324386201853E-3</c:v>
                </c:pt>
                <c:pt idx="48">
                  <c:v>2.3846217778870191E-3</c:v>
                </c:pt>
                <c:pt idx="49">
                  <c:v>2.3888111171538528E-3</c:v>
                </c:pt>
                <c:pt idx="50">
                  <c:v>2.4013791349543536E-3</c:v>
                </c:pt>
                <c:pt idx="51">
                  <c:v>2.4055684742211869E-3</c:v>
                </c:pt>
                <c:pt idx="52">
                  <c:v>2.4097578134880207E-3</c:v>
                </c:pt>
                <c:pt idx="53">
                  <c:v>2.413947152754854E-3</c:v>
                </c:pt>
                <c:pt idx="54">
                  <c:v>2.4181364920216877E-3</c:v>
                </c:pt>
                <c:pt idx="55">
                  <c:v>2.4307045098221885E-3</c:v>
                </c:pt>
                <c:pt idx="56">
                  <c:v>2.4348938490890218E-3</c:v>
                </c:pt>
                <c:pt idx="57">
                  <c:v>2.4390831883558555E-3</c:v>
                </c:pt>
                <c:pt idx="58">
                  <c:v>2.4432725276226893E-3</c:v>
                </c:pt>
                <c:pt idx="59">
                  <c:v>2.4474618668895226E-3</c:v>
                </c:pt>
                <c:pt idx="60">
                  <c:v>2.4600298846900234E-3</c:v>
                </c:pt>
                <c:pt idx="61">
                  <c:v>2.4642192239568571E-3</c:v>
                </c:pt>
                <c:pt idx="62">
                  <c:v>2.4684085632236908E-3</c:v>
                </c:pt>
                <c:pt idx="63">
                  <c:v>2.4725979024905241E-3</c:v>
                </c:pt>
                <c:pt idx="64">
                  <c:v>2.4767872417573579E-3</c:v>
                </c:pt>
                <c:pt idx="65">
                  <c:v>2.4893552595578587E-3</c:v>
                </c:pt>
                <c:pt idx="66">
                  <c:v>2.493544598824692E-3</c:v>
                </c:pt>
                <c:pt idx="67">
                  <c:v>2.4977339380915257E-3</c:v>
                </c:pt>
                <c:pt idx="68">
                  <c:v>2.501923277358359E-3</c:v>
                </c:pt>
                <c:pt idx="69">
                  <c:v>2.5061126166251928E-3</c:v>
                </c:pt>
                <c:pt idx="70">
                  <c:v>2.5186806344256935E-3</c:v>
                </c:pt>
                <c:pt idx="71">
                  <c:v>2.5228699736925273E-3</c:v>
                </c:pt>
                <c:pt idx="72">
                  <c:v>2.5270593129593606E-3</c:v>
                </c:pt>
                <c:pt idx="73">
                  <c:v>2.5312486522261943E-3</c:v>
                </c:pt>
                <c:pt idx="74">
                  <c:v>2.5354379914930281E-3</c:v>
                </c:pt>
                <c:pt idx="75">
                  <c:v>2.5480060092935284E-3</c:v>
                </c:pt>
                <c:pt idx="76">
                  <c:v>2.5521953485603622E-3</c:v>
                </c:pt>
                <c:pt idx="77">
                  <c:v>2.5563846878271959E-3</c:v>
                </c:pt>
                <c:pt idx="78">
                  <c:v>2.5605740270940292E-3</c:v>
                </c:pt>
                <c:pt idx="79">
                  <c:v>2.5647633663608629E-3</c:v>
                </c:pt>
                <c:pt idx="80">
                  <c:v>2.5773313841613637E-3</c:v>
                </c:pt>
                <c:pt idx="81">
                  <c:v>2.581520723428197E-3</c:v>
                </c:pt>
                <c:pt idx="82">
                  <c:v>2.5857100626950308E-3</c:v>
                </c:pt>
                <c:pt idx="83">
                  <c:v>2.5898994019618645E-3</c:v>
                </c:pt>
                <c:pt idx="84">
                  <c:v>2.5940887412286978E-3</c:v>
                </c:pt>
                <c:pt idx="85">
                  <c:v>2.6066567590291986E-3</c:v>
                </c:pt>
                <c:pt idx="86">
                  <c:v>2.6108460982960319E-3</c:v>
                </c:pt>
                <c:pt idx="87">
                  <c:v>2.6150354375628661E-3</c:v>
                </c:pt>
                <c:pt idx="88">
                  <c:v>2.6192247768296994E-3</c:v>
                </c:pt>
                <c:pt idx="89">
                  <c:v>2.6234141160965327E-3</c:v>
                </c:pt>
                <c:pt idx="90">
                  <c:v>2.6359821338970335E-3</c:v>
                </c:pt>
                <c:pt idx="91">
                  <c:v>2.6401714731638672E-3</c:v>
                </c:pt>
                <c:pt idx="92">
                  <c:v>2.644360812430701E-3</c:v>
                </c:pt>
                <c:pt idx="93">
                  <c:v>2.6485501516975343E-3</c:v>
                </c:pt>
                <c:pt idx="94">
                  <c:v>2.652739490964368E-3</c:v>
                </c:pt>
                <c:pt idx="95">
                  <c:v>2.6653075087648688E-3</c:v>
                </c:pt>
                <c:pt idx="96">
                  <c:v>2.6694968480317025E-3</c:v>
                </c:pt>
                <c:pt idx="97">
                  <c:v>2.6736861872985358E-3</c:v>
                </c:pt>
                <c:pt idx="98">
                  <c:v>2.6778755265653691E-3</c:v>
                </c:pt>
                <c:pt idx="99">
                  <c:v>2.6820648658322029E-3</c:v>
                </c:pt>
                <c:pt idx="100">
                  <c:v>2.6946328836327037E-3</c:v>
                </c:pt>
                <c:pt idx="101">
                  <c:v>2.6988222228995374E-3</c:v>
                </c:pt>
                <c:pt idx="102">
                  <c:v>2.7030115621663707E-3</c:v>
                </c:pt>
                <c:pt idx="103">
                  <c:v>2.7072009014332044E-3</c:v>
                </c:pt>
                <c:pt idx="104">
                  <c:v>2.7113902407000382E-3</c:v>
                </c:pt>
                <c:pt idx="105">
                  <c:v>2.723958258500539E-3</c:v>
                </c:pt>
                <c:pt idx="106">
                  <c:v>2.7281475977673723E-3</c:v>
                </c:pt>
                <c:pt idx="107">
                  <c:v>2.7323369370342056E-3</c:v>
                </c:pt>
                <c:pt idx="108">
                  <c:v>2.7365262763010397E-3</c:v>
                </c:pt>
                <c:pt idx="109">
                  <c:v>2.7407156155678731E-3</c:v>
                </c:pt>
                <c:pt idx="110">
                  <c:v>2.7532836333683738E-3</c:v>
                </c:pt>
                <c:pt idx="111">
                  <c:v>2.7574729726352071E-3</c:v>
                </c:pt>
                <c:pt idx="112">
                  <c:v>2.7616623119020409E-3</c:v>
                </c:pt>
                <c:pt idx="113">
                  <c:v>2.7658516511688746E-3</c:v>
                </c:pt>
                <c:pt idx="114">
                  <c:v>2.7700409904357079E-3</c:v>
                </c:pt>
                <c:pt idx="115">
                  <c:v>2.7826090082362087E-3</c:v>
                </c:pt>
                <c:pt idx="116">
                  <c:v>2.7867983475030425E-3</c:v>
                </c:pt>
                <c:pt idx="117">
                  <c:v>2.7909876867698762E-3</c:v>
                </c:pt>
                <c:pt idx="118">
                  <c:v>2.7951770260367095E-3</c:v>
                </c:pt>
                <c:pt idx="119">
                  <c:v>2.7993663653035428E-3</c:v>
                </c:pt>
                <c:pt idx="120">
                  <c:v>2.8119343831040436E-3</c:v>
                </c:pt>
                <c:pt idx="121">
                  <c:v>2.8161237223708773E-3</c:v>
                </c:pt>
                <c:pt idx="122">
                  <c:v>2.8203130616377111E-3</c:v>
                </c:pt>
                <c:pt idx="123">
                  <c:v>2.8245024009045444E-3</c:v>
                </c:pt>
                <c:pt idx="124">
                  <c:v>2.8286917401713781E-3</c:v>
                </c:pt>
                <c:pt idx="125">
                  <c:v>2.8412597579718789E-3</c:v>
                </c:pt>
                <c:pt idx="126">
                  <c:v>2.8454490972387126E-3</c:v>
                </c:pt>
                <c:pt idx="127">
                  <c:v>2.8496384365055459E-3</c:v>
                </c:pt>
                <c:pt idx="128">
                  <c:v>2.8538277757723797E-3</c:v>
                </c:pt>
                <c:pt idx="129">
                  <c:v>2.8705851328397138E-3</c:v>
                </c:pt>
                <c:pt idx="130">
                  <c:v>2.8747744721065475E-3</c:v>
                </c:pt>
                <c:pt idx="131">
                  <c:v>2.8789638113733808E-3</c:v>
                </c:pt>
                <c:pt idx="132">
                  <c:v>2.8831531506402146E-3</c:v>
                </c:pt>
                <c:pt idx="133">
                  <c:v>2.8999105077075491E-3</c:v>
                </c:pt>
                <c:pt idx="134">
                  <c:v>2.9040998469743824E-3</c:v>
                </c:pt>
                <c:pt idx="135">
                  <c:v>2.9082891862412161E-3</c:v>
                </c:pt>
                <c:pt idx="136">
                  <c:v>2.9124785255080499E-3</c:v>
                </c:pt>
                <c:pt idx="137">
                  <c:v>2.9166678647748832E-3</c:v>
                </c:pt>
                <c:pt idx="138">
                  <c:v>2.929235882575384E-3</c:v>
                </c:pt>
                <c:pt idx="139">
                  <c:v>2.9334252218422177E-3</c:v>
                </c:pt>
                <c:pt idx="140">
                  <c:v>2.937614561109051E-3</c:v>
                </c:pt>
                <c:pt idx="141">
                  <c:v>2.9418039003758847E-3</c:v>
                </c:pt>
                <c:pt idx="142">
                  <c:v>2.945993239642718E-3</c:v>
                </c:pt>
                <c:pt idx="143">
                  <c:v>2.9585612574432188E-3</c:v>
                </c:pt>
                <c:pt idx="144">
                  <c:v>2.9627505967100526E-3</c:v>
                </c:pt>
                <c:pt idx="145">
                  <c:v>2.9669399359768863E-3</c:v>
                </c:pt>
                <c:pt idx="146">
                  <c:v>2.9711292752437196E-3</c:v>
                </c:pt>
                <c:pt idx="147">
                  <c:v>2.9753186145105534E-3</c:v>
                </c:pt>
                <c:pt idx="148">
                  <c:v>2.9878866323110541E-3</c:v>
                </c:pt>
                <c:pt idx="149">
                  <c:v>2.9920759715778879E-3</c:v>
                </c:pt>
                <c:pt idx="150">
                  <c:v>2.9962653108447212E-3</c:v>
                </c:pt>
                <c:pt idx="151">
                  <c:v>3.0004546501115545E-3</c:v>
                </c:pt>
                <c:pt idx="152">
                  <c:v>3.0046439893783882E-3</c:v>
                </c:pt>
                <c:pt idx="153">
                  <c:v>3.017212007178889E-3</c:v>
                </c:pt>
                <c:pt idx="154">
                  <c:v>3.0214013464457228E-3</c:v>
                </c:pt>
                <c:pt idx="155">
                  <c:v>3.0255906857125561E-3</c:v>
                </c:pt>
                <c:pt idx="156">
                  <c:v>3.0297800249793898E-3</c:v>
                </c:pt>
                <c:pt idx="157">
                  <c:v>3.0339693642462235E-3</c:v>
                </c:pt>
                <c:pt idx="158">
                  <c:v>3.0465373820467243E-3</c:v>
                </c:pt>
                <c:pt idx="159">
                  <c:v>3.0507267213135576E-3</c:v>
                </c:pt>
                <c:pt idx="160">
                  <c:v>3.0549160605803909E-3</c:v>
                </c:pt>
                <c:pt idx="161">
                  <c:v>3.0591053998472247E-3</c:v>
                </c:pt>
                <c:pt idx="162">
                  <c:v>3.0632947391140584E-3</c:v>
                </c:pt>
                <c:pt idx="163">
                  <c:v>3.0758627569145592E-3</c:v>
                </c:pt>
                <c:pt idx="164">
                  <c:v>3.0800520961813925E-3</c:v>
                </c:pt>
                <c:pt idx="165">
                  <c:v>3.0842414354482262E-3</c:v>
                </c:pt>
                <c:pt idx="166">
                  <c:v>3.08843077471506E-3</c:v>
                </c:pt>
                <c:pt idx="167">
                  <c:v>3.0926201139818933E-3</c:v>
                </c:pt>
                <c:pt idx="168">
                  <c:v>3.1051881317823941E-3</c:v>
                </c:pt>
                <c:pt idx="169">
                  <c:v>3.1093774710492274E-3</c:v>
                </c:pt>
                <c:pt idx="170">
                  <c:v>3.1135668103160611E-3</c:v>
                </c:pt>
                <c:pt idx="171">
                  <c:v>3.1177561495828949E-3</c:v>
                </c:pt>
                <c:pt idx="172">
                  <c:v>3.1219454888497286E-3</c:v>
                </c:pt>
                <c:pt idx="173">
                  <c:v>3.1345135066502289E-3</c:v>
                </c:pt>
                <c:pt idx="174">
                  <c:v>3.1387028459170627E-3</c:v>
                </c:pt>
                <c:pt idx="175">
                  <c:v>3.1428921851838964E-3</c:v>
                </c:pt>
                <c:pt idx="176">
                  <c:v>3.1470815244507297E-3</c:v>
                </c:pt>
                <c:pt idx="177">
                  <c:v>3.1512708637175635E-3</c:v>
                </c:pt>
                <c:pt idx="178">
                  <c:v>3.1638388815180638E-3</c:v>
                </c:pt>
                <c:pt idx="179">
                  <c:v>3.1680282207848976E-3</c:v>
                </c:pt>
                <c:pt idx="180">
                  <c:v>3.1722175600517313E-3</c:v>
                </c:pt>
                <c:pt idx="181">
                  <c:v>3.176406899318565E-3</c:v>
                </c:pt>
                <c:pt idx="182">
                  <c:v>3.1805962385853988E-3</c:v>
                </c:pt>
                <c:pt idx="183">
                  <c:v>3.1931642563858991E-3</c:v>
                </c:pt>
                <c:pt idx="184">
                  <c:v>3.1973535956527329E-3</c:v>
                </c:pt>
                <c:pt idx="185">
                  <c:v>3.2015429349195662E-3</c:v>
                </c:pt>
                <c:pt idx="186">
                  <c:v>3.2057322741863999E-3</c:v>
                </c:pt>
                <c:pt idx="187">
                  <c:v>3.2099216134532337E-3</c:v>
                </c:pt>
                <c:pt idx="188">
                  <c:v>3.2224896312537344E-3</c:v>
                </c:pt>
                <c:pt idx="189">
                  <c:v>3.2266789705205677E-3</c:v>
                </c:pt>
                <c:pt idx="190">
                  <c:v>3.2308683097874015E-3</c:v>
                </c:pt>
                <c:pt idx="191">
                  <c:v>3.2350576490542352E-3</c:v>
                </c:pt>
                <c:pt idx="192">
                  <c:v>3.2560043453884026E-3</c:v>
                </c:pt>
                <c:pt idx="193">
                  <c:v>3.2601936846552364E-3</c:v>
                </c:pt>
                <c:pt idx="194">
                  <c:v>3.2643830239220701E-3</c:v>
                </c:pt>
                <c:pt idx="195">
                  <c:v>3.2685723631889034E-3</c:v>
                </c:pt>
                <c:pt idx="196">
                  <c:v>3.2811403809894042E-3</c:v>
                </c:pt>
                <c:pt idx="197">
                  <c:v>3.2853297202562379E-3</c:v>
                </c:pt>
                <c:pt idx="198">
                  <c:v>3.2895190595230717E-3</c:v>
                </c:pt>
                <c:pt idx="199">
                  <c:v>3.293708398789905E-3</c:v>
                </c:pt>
                <c:pt idx="200">
                  <c:v>3.2978977380567383E-3</c:v>
                </c:pt>
                <c:pt idx="201">
                  <c:v>3.3104657558572395E-3</c:v>
                </c:pt>
                <c:pt idx="202">
                  <c:v>3.3146550951240732E-3</c:v>
                </c:pt>
                <c:pt idx="203">
                  <c:v>3.3188444343909065E-3</c:v>
                </c:pt>
                <c:pt idx="204">
                  <c:v>3.3230337736577398E-3</c:v>
                </c:pt>
                <c:pt idx="205">
                  <c:v>3.3272231129245736E-3</c:v>
                </c:pt>
                <c:pt idx="206">
                  <c:v>3.3397911307250744E-3</c:v>
                </c:pt>
                <c:pt idx="207">
                  <c:v>3.3439804699919081E-3</c:v>
                </c:pt>
                <c:pt idx="208">
                  <c:v>3.3481698092587414E-3</c:v>
                </c:pt>
                <c:pt idx="209">
                  <c:v>3.3523591485255747E-3</c:v>
                </c:pt>
                <c:pt idx="210">
                  <c:v>3.3565484877924085E-3</c:v>
                </c:pt>
                <c:pt idx="211">
                  <c:v>3.3691165055929097E-3</c:v>
                </c:pt>
                <c:pt idx="212">
                  <c:v>3.373305844859743E-3</c:v>
                </c:pt>
                <c:pt idx="213">
                  <c:v>3.3774951841265763E-3</c:v>
                </c:pt>
                <c:pt idx="214">
                  <c:v>3.38168452339341E-3</c:v>
                </c:pt>
                <c:pt idx="215">
                  <c:v>3.3858738626602438E-3</c:v>
                </c:pt>
                <c:pt idx="216">
                  <c:v>3.3984418804607446E-3</c:v>
                </c:pt>
                <c:pt idx="217">
                  <c:v>3.4026312197275779E-3</c:v>
                </c:pt>
                <c:pt idx="218">
                  <c:v>3.4068205589944116E-3</c:v>
                </c:pt>
                <c:pt idx="219">
                  <c:v>3.4110098982612453E-3</c:v>
                </c:pt>
                <c:pt idx="220">
                  <c:v>3.4151992375280786E-3</c:v>
                </c:pt>
                <c:pt idx="221">
                  <c:v>3.4277672553285794E-3</c:v>
                </c:pt>
                <c:pt idx="222">
                  <c:v>3.4319565945954127E-3</c:v>
                </c:pt>
                <c:pt idx="223">
                  <c:v>3.4361459338622465E-3</c:v>
                </c:pt>
                <c:pt idx="224">
                  <c:v>3.4403352731290802E-3</c:v>
                </c:pt>
                <c:pt idx="225">
                  <c:v>3.4445246123959135E-3</c:v>
                </c:pt>
                <c:pt idx="226">
                  <c:v>3.4570926301964143E-3</c:v>
                </c:pt>
                <c:pt idx="227">
                  <c:v>3.461281969463248E-3</c:v>
                </c:pt>
                <c:pt idx="228">
                  <c:v>3.4654713087300818E-3</c:v>
                </c:pt>
                <c:pt idx="229">
                  <c:v>3.4696606479969151E-3</c:v>
                </c:pt>
                <c:pt idx="230">
                  <c:v>3.4738499872637488E-3</c:v>
                </c:pt>
                <c:pt idx="231">
                  <c:v>3.4864180050642492E-3</c:v>
                </c:pt>
                <c:pt idx="232">
                  <c:v>3.4906073443310829E-3</c:v>
                </c:pt>
                <c:pt idx="233">
                  <c:v>3.4947966835979167E-3</c:v>
                </c:pt>
                <c:pt idx="234">
                  <c:v>3.4989860228647504E-3</c:v>
                </c:pt>
                <c:pt idx="235">
                  <c:v>3.5031753621315841E-3</c:v>
                </c:pt>
                <c:pt idx="236">
                  <c:v>3.5157433799320845E-3</c:v>
                </c:pt>
                <c:pt idx="237">
                  <c:v>3.5199327191989182E-3</c:v>
                </c:pt>
                <c:pt idx="238">
                  <c:v>3.5241220584657515E-3</c:v>
                </c:pt>
                <c:pt idx="239">
                  <c:v>3.5283113977325853E-3</c:v>
                </c:pt>
                <c:pt idx="240">
                  <c:v>3.532500736999419E-3</c:v>
                </c:pt>
                <c:pt idx="241">
                  <c:v>3.5450687547999194E-3</c:v>
                </c:pt>
                <c:pt idx="242">
                  <c:v>3.5492580940667531E-3</c:v>
                </c:pt>
                <c:pt idx="243">
                  <c:v>3.5534474333335868E-3</c:v>
                </c:pt>
                <c:pt idx="244">
                  <c:v>3.5576367726004206E-3</c:v>
                </c:pt>
                <c:pt idx="245">
                  <c:v>3.5618261118672539E-3</c:v>
                </c:pt>
                <c:pt idx="246">
                  <c:v>3.5743941296677547E-3</c:v>
                </c:pt>
                <c:pt idx="247">
                  <c:v>3.578583468934588E-3</c:v>
                </c:pt>
                <c:pt idx="248">
                  <c:v>3.5827728082014217E-3</c:v>
                </c:pt>
                <c:pt idx="249">
                  <c:v>3.5869621474682555E-3</c:v>
                </c:pt>
                <c:pt idx="250">
                  <c:v>3.5911514867350888E-3</c:v>
                </c:pt>
                <c:pt idx="251">
                  <c:v>3.6037195045355895E-3</c:v>
                </c:pt>
                <c:pt idx="252">
                  <c:v>3.6079088438024233E-3</c:v>
                </c:pt>
                <c:pt idx="253">
                  <c:v>3.612098183069257E-3</c:v>
                </c:pt>
                <c:pt idx="254">
                  <c:v>3.6162875223360903E-3</c:v>
                </c:pt>
                <c:pt idx="255">
                  <c:v>3.6204768616029236E-3</c:v>
                </c:pt>
                <c:pt idx="256">
                  <c:v>3.6330448794034244E-3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6.7150883100376701E-4</c:v>
                </c:pt>
                <c:pt idx="1">
                  <c:v>6.960987864387245E-4</c:v>
                </c:pt>
                <c:pt idx="2">
                  <c:v>7.2058544761460276E-4</c:v>
                </c:pt>
                <c:pt idx="3">
                  <c:v>7.4496881453140211E-4</c:v>
                </c:pt>
                <c:pt idx="4">
                  <c:v>7.6924888718912213E-4</c:v>
                </c:pt>
                <c:pt idx="5">
                  <c:v>8.4146933960780788E-4</c:v>
                </c:pt>
                <c:pt idx="6">
                  <c:v>8.6533623522921162E-4</c:v>
                </c:pt>
                <c:pt idx="7">
                  <c:v>8.8909983659153614E-4</c:v>
                </c:pt>
                <c:pt idx="8">
                  <c:v>9.1276014369478164E-4</c:v>
                </c:pt>
                <c:pt idx="9">
                  <c:v>9.3631715653894792E-4</c:v>
                </c:pt>
                <c:pt idx="10">
                  <c:v>1.0063684295169724E-3</c:v>
                </c:pt>
                <c:pt idx="11">
                  <c:v>1.0295122653248222E-3</c:v>
                </c:pt>
                <c:pt idx="12">
                  <c:v>1.0525528068735933E-3</c:v>
                </c:pt>
                <c:pt idx="13">
                  <c:v>1.0754900541632849E-3</c:v>
                </c:pt>
                <c:pt idx="14">
                  <c:v>1.0983240071938973E-3</c:v>
                </c:pt>
                <c:pt idx="15">
                  <c:v>1.1662061007312605E-3</c:v>
                </c:pt>
                <c:pt idx="16">
                  <c:v>1.1886268767255567E-3</c:v>
                </c:pt>
                <c:pt idx="17">
                  <c:v>1.2109443584607739E-3</c:v>
                </c:pt>
                <c:pt idx="18">
                  <c:v>1.2331585459369118E-3</c:v>
                </c:pt>
                <c:pt idx="19">
                  <c:v>1.2552694391539706E-3</c:v>
                </c:pt>
                <c:pt idx="20">
                  <c:v>1.3209823532506725E-3</c:v>
                </c:pt>
                <c:pt idx="21">
                  <c:v>1.342680069431415E-3</c:v>
                </c:pt>
                <c:pt idx="22">
                  <c:v>1.364274491353078E-3</c:v>
                </c:pt>
                <c:pt idx="23">
                  <c:v>1.3857656190156625E-3</c:v>
                </c:pt>
                <c:pt idx="24">
                  <c:v>1.4071534524191676E-3</c:v>
                </c:pt>
                <c:pt idx="25">
                  <c:v>1.4706971870752082E-3</c:v>
                </c:pt>
                <c:pt idx="26">
                  <c:v>1.4916718434423966E-3</c:v>
                </c:pt>
                <c:pt idx="27">
                  <c:v>1.5125432055505064E-3</c:v>
                </c:pt>
                <c:pt idx="28">
                  <c:v>1.5333112733995366E-3</c:v>
                </c:pt>
                <c:pt idx="29">
                  <c:v>1.5539760469894879E-3</c:v>
                </c:pt>
                <c:pt idx="30">
                  <c:v>1.6153506022048673E-3</c:v>
                </c:pt>
                <c:pt idx="31">
                  <c:v>1.6356021987585024E-3</c:v>
                </c:pt>
                <c:pt idx="32">
                  <c:v>1.6557505010530581E-3</c:v>
                </c:pt>
                <c:pt idx="33">
                  <c:v>1.6757955090885347E-3</c:v>
                </c:pt>
                <c:pt idx="34">
                  <c:v>1.6957372228649321E-3</c:v>
                </c:pt>
                <c:pt idx="35">
                  <c:v>1.7549425986396502E-3</c:v>
                </c:pt>
                <c:pt idx="36">
                  <c:v>1.7744711353797314E-3</c:v>
                </c:pt>
                <c:pt idx="37">
                  <c:v>1.7938963778607335E-3</c:v>
                </c:pt>
                <c:pt idx="38">
                  <c:v>1.8132183260826562E-3</c:v>
                </c:pt>
                <c:pt idx="39">
                  <c:v>1.8324369800455001E-3</c:v>
                </c:pt>
                <c:pt idx="40">
                  <c:v>1.8894731763795568E-3</c:v>
                </c:pt>
                <c:pt idx="41">
                  <c:v>1.9082786533060844E-3</c:v>
                </c:pt>
                <c:pt idx="42">
                  <c:v>1.9269808359735328E-3</c:v>
                </c:pt>
                <c:pt idx="43">
                  <c:v>1.9455797243819017E-3</c:v>
                </c:pt>
                <c:pt idx="44">
                  <c:v>1.9640753185311915E-3</c:v>
                </c:pt>
                <c:pt idx="45">
                  <c:v>2.0189423354245875E-3</c:v>
                </c:pt>
                <c:pt idx="46">
                  <c:v>2.037024752537561E-3</c:v>
                </c:pt>
                <c:pt idx="47">
                  <c:v>2.0550038753914552E-3</c:v>
                </c:pt>
                <c:pt idx="48">
                  <c:v>2.0728797039862704E-3</c:v>
                </c:pt>
                <c:pt idx="49">
                  <c:v>2.0906522383220068E-3</c:v>
                </c:pt>
                <c:pt idx="50">
                  <c:v>2.1433500757747411E-3</c:v>
                </c:pt>
                <c:pt idx="51">
                  <c:v>2.1607094330741605E-3</c:v>
                </c:pt>
                <c:pt idx="52">
                  <c:v>2.1779654961145015E-3</c:v>
                </c:pt>
                <c:pt idx="53">
                  <c:v>2.1951182648957636E-3</c:v>
                </c:pt>
                <c:pt idx="54">
                  <c:v>2.2121677394179463E-3</c:v>
                </c:pt>
                <c:pt idx="55">
                  <c:v>2.2626963974300184E-3</c:v>
                </c:pt>
                <c:pt idx="56">
                  <c:v>2.2793326949158846E-3</c:v>
                </c:pt>
                <c:pt idx="57">
                  <c:v>2.2958656981426719E-3</c:v>
                </c:pt>
                <c:pt idx="58">
                  <c:v>2.3122954071103795E-3</c:v>
                </c:pt>
                <c:pt idx="59">
                  <c:v>2.3286218218190086E-3</c:v>
                </c:pt>
                <c:pt idx="60">
                  <c:v>2.3769813003904202E-3</c:v>
                </c:pt>
                <c:pt idx="61">
                  <c:v>2.3928945380627324E-3</c:v>
                </c:pt>
                <c:pt idx="62">
                  <c:v>2.4087044814759661E-3</c:v>
                </c:pt>
                <c:pt idx="63">
                  <c:v>2.42441113063012E-3</c:v>
                </c:pt>
                <c:pt idx="64">
                  <c:v>2.440014485525195E-3</c:v>
                </c:pt>
                <c:pt idx="65">
                  <c:v>2.4862047846559449E-3</c:v>
                </c:pt>
                <c:pt idx="66">
                  <c:v>2.5013949625147039E-3</c:v>
                </c:pt>
                <c:pt idx="67">
                  <c:v>2.5164818461143831E-3</c:v>
                </c:pt>
                <c:pt idx="68">
                  <c:v>2.5314654354549838E-3</c:v>
                </c:pt>
                <c:pt idx="69">
                  <c:v>2.5463457305365048E-3</c:v>
                </c:pt>
                <c:pt idx="70">
                  <c:v>2.5903668502265938E-3</c:v>
                </c:pt>
                <c:pt idx="71">
                  <c:v>2.6048339682717987E-3</c:v>
                </c:pt>
                <c:pt idx="72">
                  <c:v>2.6191977920579246E-3</c:v>
                </c:pt>
                <c:pt idx="73">
                  <c:v>2.6334583215849709E-3</c:v>
                </c:pt>
                <c:pt idx="74">
                  <c:v>2.6476155568529386E-3</c:v>
                </c:pt>
                <c:pt idx="75">
                  <c:v>2.6894674971023663E-3</c:v>
                </c:pt>
                <c:pt idx="76">
                  <c:v>2.7032115553340171E-3</c:v>
                </c:pt>
                <c:pt idx="77">
                  <c:v>2.7168523193065895E-3</c:v>
                </c:pt>
                <c:pt idx="78">
                  <c:v>2.7303897890200816E-3</c:v>
                </c:pt>
                <c:pt idx="79">
                  <c:v>2.7438239644744958E-3</c:v>
                </c:pt>
                <c:pt idx="80">
                  <c:v>2.7835067252832621E-3</c:v>
                </c:pt>
                <c:pt idx="81">
                  <c:v>2.7965277237013597E-3</c:v>
                </c:pt>
                <c:pt idx="82">
                  <c:v>2.8094454278603776E-3</c:v>
                </c:pt>
                <c:pt idx="83">
                  <c:v>2.822259837760317E-3</c:v>
                </c:pt>
                <c:pt idx="84">
                  <c:v>2.8349709534011766E-3</c:v>
                </c:pt>
                <c:pt idx="85">
                  <c:v>2.872484534769282E-3</c:v>
                </c:pt>
                <c:pt idx="86">
                  <c:v>2.8847824733738256E-3</c:v>
                </c:pt>
                <c:pt idx="87">
                  <c:v>2.8969771177192903E-3</c:v>
                </c:pt>
                <c:pt idx="88">
                  <c:v>2.9090684678056752E-3</c:v>
                </c:pt>
                <c:pt idx="89">
                  <c:v>2.9210565236329816E-3</c:v>
                </c:pt>
                <c:pt idx="90">
                  <c:v>2.9564009255604257E-3</c:v>
                </c:pt>
                <c:pt idx="91">
                  <c:v>2.9679758043514152E-3</c:v>
                </c:pt>
                <c:pt idx="92">
                  <c:v>2.9794473888833262E-3</c:v>
                </c:pt>
                <c:pt idx="93">
                  <c:v>2.9908156791561575E-3</c:v>
                </c:pt>
                <c:pt idx="94">
                  <c:v>3.0020806751699099E-3</c:v>
                </c:pt>
                <c:pt idx="95">
                  <c:v>3.0352558976566922E-3</c:v>
                </c:pt>
                <c:pt idx="96">
                  <c:v>3.0461077166341285E-3</c:v>
                </c:pt>
                <c:pt idx="97">
                  <c:v>3.0568562413524855E-3</c:v>
                </c:pt>
                <c:pt idx="98">
                  <c:v>3.0675014718117635E-3</c:v>
                </c:pt>
                <c:pt idx="99">
                  <c:v>3.0780434080119622E-3</c:v>
                </c:pt>
                <c:pt idx="100">
                  <c:v>3.1090494510580833E-3</c:v>
                </c:pt>
                <c:pt idx="101">
                  <c:v>3.1191782102219659E-3</c:v>
                </c:pt>
                <c:pt idx="102">
                  <c:v>3.1292036751267684E-3</c:v>
                </c:pt>
                <c:pt idx="103">
                  <c:v>3.1391258457724924E-3</c:v>
                </c:pt>
                <c:pt idx="104">
                  <c:v>3.1489447221591371E-3</c:v>
                </c:pt>
                <c:pt idx="105">
                  <c:v>3.1777815857645976E-3</c:v>
                </c:pt>
                <c:pt idx="106">
                  <c:v>3.1871872851149266E-3</c:v>
                </c:pt>
                <c:pt idx="107">
                  <c:v>3.1964896902061755E-3</c:v>
                </c:pt>
                <c:pt idx="108">
                  <c:v>3.2056888010383463E-3</c:v>
                </c:pt>
                <c:pt idx="109">
                  <c:v>3.2147846176114369E-3</c:v>
                </c:pt>
                <c:pt idx="110">
                  <c:v>3.2414523017762356E-3</c:v>
                </c:pt>
                <c:pt idx="111">
                  <c:v>3.2501349413130102E-3</c:v>
                </c:pt>
                <c:pt idx="112">
                  <c:v>3.2587142865907063E-3</c:v>
                </c:pt>
                <c:pt idx="113">
                  <c:v>3.2671903376093226E-3</c:v>
                </c:pt>
                <c:pt idx="114">
                  <c:v>3.2755630943688604E-3</c:v>
                </c:pt>
                <c:pt idx="115">
                  <c:v>3.3000615990929983E-3</c:v>
                </c:pt>
                <c:pt idx="116">
                  <c:v>3.3080211788162183E-3</c:v>
                </c:pt>
                <c:pt idx="117">
                  <c:v>3.3158774642803607E-3</c:v>
                </c:pt>
                <c:pt idx="118">
                  <c:v>3.3236304554854234E-3</c:v>
                </c:pt>
                <c:pt idx="119">
                  <c:v>3.3312801524314067E-3</c:v>
                </c:pt>
                <c:pt idx="120">
                  <c:v>3.3536094777148829E-3</c:v>
                </c:pt>
                <c:pt idx="121">
                  <c:v>3.3608459976245501E-3</c:v>
                </c:pt>
                <c:pt idx="122">
                  <c:v>3.3679792232751389E-3</c:v>
                </c:pt>
                <c:pt idx="123">
                  <c:v>3.3750091546666471E-3</c:v>
                </c:pt>
                <c:pt idx="124">
                  <c:v>3.3819357917990777E-3</c:v>
                </c:pt>
                <c:pt idx="125">
                  <c:v>3.4020959376418929E-3</c:v>
                </c:pt>
                <c:pt idx="126">
                  <c:v>3.4086093977380065E-3</c:v>
                </c:pt>
                <c:pt idx="127">
                  <c:v>3.41501956357504E-3</c:v>
                </c:pt>
                <c:pt idx="128">
                  <c:v>3.4213264351529958E-3</c:v>
                </c:pt>
                <c:pt idx="129">
                  <c:v>3.4455209788740249E-3</c:v>
                </c:pt>
                <c:pt idx="130">
                  <c:v>3.4513113791565849E-3</c:v>
                </c:pt>
                <c:pt idx="131">
                  <c:v>3.4569984851800656E-3</c:v>
                </c:pt>
                <c:pt idx="132">
                  <c:v>3.4625822969444674E-3</c:v>
                </c:pt>
                <c:pt idx="133">
                  <c:v>3.4838846014112823E-3</c:v>
                </c:pt>
                <c:pt idx="134">
                  <c:v>3.4889519418802874E-3</c:v>
                </c:pt>
                <c:pt idx="135">
                  <c:v>3.4939159880902145E-3</c:v>
                </c:pt>
                <c:pt idx="136">
                  <c:v>3.4987767400410626E-3</c:v>
                </c:pt>
                <c:pt idx="137">
                  <c:v>3.5035341977328314E-3</c:v>
                </c:pt>
                <c:pt idx="138">
                  <c:v>3.5171868052536622E-3</c:v>
                </c:pt>
                <c:pt idx="139">
                  <c:v>3.5215310859091145E-3</c:v>
                </c:pt>
                <c:pt idx="140">
                  <c:v>3.5257720723054871E-3</c:v>
                </c:pt>
                <c:pt idx="141">
                  <c:v>3.5299097644427816E-3</c:v>
                </c:pt>
                <c:pt idx="142">
                  <c:v>3.5339441623209963E-3</c:v>
                </c:pt>
                <c:pt idx="143">
                  <c:v>3.5454275904011662E-3</c:v>
                </c:pt>
                <c:pt idx="144">
                  <c:v>3.5490488112430649E-3</c:v>
                </c:pt>
                <c:pt idx="145">
                  <c:v>3.5525667378258833E-3</c:v>
                </c:pt>
                <c:pt idx="146">
                  <c:v>3.5559813701496238E-3</c:v>
                </c:pt>
                <c:pt idx="147">
                  <c:v>3.5592927082142853E-3</c:v>
                </c:pt>
                <c:pt idx="148">
                  <c:v>3.5686069568537935E-3</c:v>
                </c:pt>
                <c:pt idx="149">
                  <c:v>3.5715051178821385E-3</c:v>
                </c:pt>
                <c:pt idx="150">
                  <c:v>3.5742999846514033E-3</c:v>
                </c:pt>
                <c:pt idx="151">
                  <c:v>3.5769915571615902E-3</c:v>
                </c:pt>
                <c:pt idx="152">
                  <c:v>3.5795798354126976E-3</c:v>
                </c:pt>
                <c:pt idx="153">
                  <c:v>3.5867249046115449E-3</c:v>
                </c:pt>
                <c:pt idx="154">
                  <c:v>3.5889000058263358E-3</c:v>
                </c:pt>
                <c:pt idx="155">
                  <c:v>3.5909718127820479E-3</c:v>
                </c:pt>
                <c:pt idx="156">
                  <c:v>3.5929403254786798E-3</c:v>
                </c:pt>
                <c:pt idx="157">
                  <c:v>3.5948055439162336E-3</c:v>
                </c:pt>
                <c:pt idx="158">
                  <c:v>3.5997814336744195E-3</c:v>
                </c:pt>
                <c:pt idx="159">
                  <c:v>3.6012334750756569E-3</c:v>
                </c:pt>
                <c:pt idx="160">
                  <c:v>3.6025822222178153E-3</c:v>
                </c:pt>
                <c:pt idx="161">
                  <c:v>3.6038276751008936E-3</c:v>
                </c:pt>
                <c:pt idx="162">
                  <c:v>3.6049698337248933E-3</c:v>
                </c:pt>
                <c:pt idx="163">
                  <c:v>3.6077765440424179E-3</c:v>
                </c:pt>
                <c:pt idx="164">
                  <c:v>3.6085055256301016E-3</c:v>
                </c:pt>
                <c:pt idx="165">
                  <c:v>3.609131212958706E-3</c:v>
                </c:pt>
                <c:pt idx="166">
                  <c:v>3.6096536060282315E-3</c:v>
                </c:pt>
                <c:pt idx="167">
                  <c:v>3.6100727048386772E-3</c:v>
                </c:pt>
                <c:pt idx="168">
                  <c:v>3.6107102357155409E-3</c:v>
                </c:pt>
                <c:pt idx="169">
                  <c:v>3.6107161574896701E-3</c:v>
                </c:pt>
                <c:pt idx="170">
                  <c:v>3.6106187850047208E-3</c:v>
                </c:pt>
                <c:pt idx="171">
                  <c:v>3.6104181182606927E-3</c:v>
                </c:pt>
                <c:pt idx="172">
                  <c:v>3.6101141572575848E-3</c:v>
                </c:pt>
                <c:pt idx="173">
                  <c:v>3.6085825086937867E-3</c:v>
                </c:pt>
                <c:pt idx="174">
                  <c:v>3.6078653706543623E-3</c:v>
                </c:pt>
                <c:pt idx="175">
                  <c:v>3.6070449383558594E-3</c:v>
                </c:pt>
                <c:pt idx="176">
                  <c:v>3.6061212117982772E-3</c:v>
                </c:pt>
                <c:pt idx="177">
                  <c:v>3.605094190981616E-3</c:v>
                </c:pt>
                <c:pt idx="178">
                  <c:v>3.6013933629771566E-3</c:v>
                </c:pt>
                <c:pt idx="179">
                  <c:v>3.5999531651241781E-3</c:v>
                </c:pt>
                <c:pt idx="180">
                  <c:v>3.5984096730121212E-3</c:v>
                </c:pt>
                <c:pt idx="181">
                  <c:v>3.5967628866409853E-3</c:v>
                </c:pt>
                <c:pt idx="182">
                  <c:v>3.5950128060107706E-3</c:v>
                </c:pt>
                <c:pt idx="183">
                  <c:v>3.5891427985656503E-3</c:v>
                </c:pt>
                <c:pt idx="184">
                  <c:v>3.5869795408991182E-3</c:v>
                </c:pt>
                <c:pt idx="185">
                  <c:v>3.5847129889735067E-3</c:v>
                </c:pt>
                <c:pt idx="186">
                  <c:v>3.5823431427888176E-3</c:v>
                </c:pt>
                <c:pt idx="187">
                  <c:v>3.5798700023450488E-3</c:v>
                </c:pt>
                <c:pt idx="188">
                  <c:v>3.5718308154592663E-3</c:v>
                </c:pt>
                <c:pt idx="189">
                  <c:v>3.5689444979791814E-3</c:v>
                </c:pt>
                <c:pt idx="190">
                  <c:v>3.5659548862400172E-3</c:v>
                </c:pt>
                <c:pt idx="191">
                  <c:v>3.5628619802417724E-3</c:v>
                </c:pt>
                <c:pt idx="192">
                  <c:v>3.545848036364368E-3</c:v>
                </c:pt>
                <c:pt idx="193">
                  <c:v>3.5421353648116501E-3</c:v>
                </c:pt>
                <c:pt idx="194">
                  <c:v>3.5383193989998521E-3</c:v>
                </c:pt>
                <c:pt idx="195">
                  <c:v>3.534400138928976E-3</c:v>
                </c:pt>
                <c:pt idx="196">
                  <c:v>3.5220225931618717E-3</c:v>
                </c:pt>
                <c:pt idx="197">
                  <c:v>3.5176901560546791E-3</c:v>
                </c:pt>
                <c:pt idx="198">
                  <c:v>3.5132544246884072E-3</c:v>
                </c:pt>
                <c:pt idx="199">
                  <c:v>3.508715399063056E-3</c:v>
                </c:pt>
                <c:pt idx="200">
                  <c:v>3.5040730791786254E-3</c:v>
                </c:pt>
                <c:pt idx="201">
                  <c:v>3.4895263539708602E-3</c:v>
                </c:pt>
                <c:pt idx="202">
                  <c:v>3.4844708570501122E-3</c:v>
                </c:pt>
                <c:pt idx="203">
                  <c:v>3.4793120658702867E-3</c:v>
                </c:pt>
                <c:pt idx="204">
                  <c:v>3.4740499804313818E-3</c:v>
                </c:pt>
                <c:pt idx="205">
                  <c:v>3.4686846007333984E-3</c:v>
                </c:pt>
                <c:pt idx="206">
                  <c:v>3.4519686960849715E-3</c:v>
                </c:pt>
                <c:pt idx="207">
                  <c:v>3.4461901393506725E-3</c:v>
                </c:pt>
                <c:pt idx="208">
                  <c:v>3.4403082883572925E-3</c:v>
                </c:pt>
                <c:pt idx="209">
                  <c:v>3.4343231431048339E-3</c:v>
                </c:pt>
                <c:pt idx="210">
                  <c:v>3.4282347035932944E-3</c:v>
                </c:pt>
                <c:pt idx="211">
                  <c:v>3.4093496195042082E-3</c:v>
                </c:pt>
                <c:pt idx="212">
                  <c:v>3.4028480029563522E-3</c:v>
                </c:pt>
                <c:pt idx="213">
                  <c:v>3.3962430921494194E-3</c:v>
                </c:pt>
                <c:pt idx="214">
                  <c:v>3.3895348870834072E-3</c:v>
                </c:pt>
                <c:pt idx="215">
                  <c:v>3.3827233877583157E-3</c:v>
                </c:pt>
                <c:pt idx="216">
                  <c:v>3.3616691242285652E-3</c:v>
                </c:pt>
                <c:pt idx="217">
                  <c:v>3.3544444478671581E-3</c:v>
                </c:pt>
                <c:pt idx="218">
                  <c:v>3.3471164772466691E-3</c:v>
                </c:pt>
                <c:pt idx="219">
                  <c:v>3.3396852123671033E-3</c:v>
                </c:pt>
                <c:pt idx="220">
                  <c:v>3.332150653228459E-3</c:v>
                </c:pt>
                <c:pt idx="221">
                  <c:v>3.3089272102580485E-3</c:v>
                </c:pt>
                <c:pt idx="222">
                  <c:v>3.3009794740830869E-3</c:v>
                </c:pt>
                <c:pt idx="223">
                  <c:v>3.2929284436490468E-3</c:v>
                </c:pt>
                <c:pt idx="224">
                  <c:v>3.2847741189559274E-3</c:v>
                </c:pt>
                <c:pt idx="225">
                  <c:v>3.2765165000037261E-3</c:v>
                </c:pt>
                <c:pt idx="226">
                  <c:v>3.2511238775926564E-3</c:v>
                </c:pt>
                <c:pt idx="227">
                  <c:v>3.2424530816041386E-3</c:v>
                </c:pt>
                <c:pt idx="228">
                  <c:v>3.2336789913565448E-3</c:v>
                </c:pt>
                <c:pt idx="229">
                  <c:v>3.2248016068498718E-3</c:v>
                </c:pt>
                <c:pt idx="230">
                  <c:v>3.2158209280841185E-3</c:v>
                </c:pt>
                <c:pt idx="231">
                  <c:v>3.1882591262323871E-3</c:v>
                </c:pt>
                <c:pt idx="232">
                  <c:v>3.1788652704303156E-3</c:v>
                </c:pt>
                <c:pt idx="233">
                  <c:v>3.1693681203691674E-3</c:v>
                </c:pt>
                <c:pt idx="234">
                  <c:v>3.1597676760489407E-3</c:v>
                </c:pt>
                <c:pt idx="235">
                  <c:v>3.1500639374696347E-3</c:v>
                </c:pt>
                <c:pt idx="236">
                  <c:v>3.1203329561772389E-3</c:v>
                </c:pt>
                <c:pt idx="237">
                  <c:v>3.1102160405616164E-3</c:v>
                </c:pt>
                <c:pt idx="238">
                  <c:v>3.0999958306869137E-3</c:v>
                </c:pt>
                <c:pt idx="239">
                  <c:v>3.0896723265531334E-3</c:v>
                </c:pt>
                <c:pt idx="240">
                  <c:v>3.0792455281602729E-3</c:v>
                </c:pt>
                <c:pt idx="241">
                  <c:v>3.047345367427217E-3</c:v>
                </c:pt>
                <c:pt idx="242">
                  <c:v>3.0365053919980409E-3</c:v>
                </c:pt>
                <c:pt idx="243">
                  <c:v>3.0255621223097846E-3</c:v>
                </c:pt>
                <c:pt idx="244">
                  <c:v>3.014515558362448E-3</c:v>
                </c:pt>
                <c:pt idx="245">
                  <c:v>3.0033657001560347E-3</c:v>
                </c:pt>
                <c:pt idx="246">
                  <c:v>2.9692963599823189E-3</c:v>
                </c:pt>
                <c:pt idx="247">
                  <c:v>2.9577333247395882E-3</c:v>
                </c:pt>
                <c:pt idx="248">
                  <c:v>2.9460669952377791E-3</c:v>
                </c:pt>
                <c:pt idx="249">
                  <c:v>2.9342973714768881E-3</c:v>
                </c:pt>
                <c:pt idx="250">
                  <c:v>2.9224244534569203E-3</c:v>
                </c:pt>
                <c:pt idx="251">
                  <c:v>2.8861859338425418E-3</c:v>
                </c:pt>
                <c:pt idx="252">
                  <c:v>2.8738998387862584E-3</c:v>
                </c:pt>
                <c:pt idx="253">
                  <c:v>2.8615104494708948E-3</c:v>
                </c:pt>
                <c:pt idx="254">
                  <c:v>2.8490177658964527E-3</c:v>
                </c:pt>
                <c:pt idx="255">
                  <c:v>2.8364217880629313E-3</c:v>
                </c:pt>
                <c:pt idx="256">
                  <c:v>2.798014089007891E-3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94176"/>
        <c:axId val="610195712"/>
      </c:lineChart>
      <c:dateAx>
        <c:axId val="6101941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0195712"/>
        <c:crosses val="autoZero"/>
        <c:auto val="1"/>
        <c:lblOffset val="100"/>
        <c:baseTimeUnit val="days"/>
      </c:dateAx>
      <c:valAx>
        <c:axId val="610195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194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1.0671191290317838E-3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1.2477635713882634E-3</c:v>
                </c:pt>
                <c:pt idx="1">
                  <c:v>1.2963130320510295E-3</c:v>
                </c:pt>
                <c:pt idx="2">
                  <c:v>1.3408867475157202E-3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42200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1.2086361247964242E-3</c:v>
                </c:pt>
                <c:pt idx="1">
                  <c:v>1.3511558078690277E-3</c:v>
                </c:pt>
                <c:pt idx="2">
                  <c:v>1.4062043228356496E-3</c:v>
                </c:pt>
                <c:pt idx="3">
                  <c:v>1.4274719082515382E-3</c:v>
                </c:pt>
                <c:pt idx="4">
                  <c:v>1.4770179755212009E-3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1.1672919647909583E-3</c:v>
                </c:pt>
                <c:pt idx="1">
                  <c:v>1.1698356748570009E-3</c:v>
                </c:pt>
                <c:pt idx="2">
                  <c:v>1.1723871849103275E-3</c:v>
                </c:pt>
                <c:pt idx="3">
                  <c:v>1.1749459749517853E-3</c:v>
                </c:pt>
                <c:pt idx="4">
                  <c:v>1.1775115249822222E-3</c:v>
                </c:pt>
                <c:pt idx="5">
                  <c:v>1.1852435350158859E-3</c:v>
                </c:pt>
                <c:pt idx="6">
                  <c:v>1.1878309250107171E-3</c:v>
                </c:pt>
                <c:pt idx="7">
                  <c:v>1.1904224749987662E-3</c:v>
                </c:pt>
                <c:pt idx="8">
                  <c:v>1.1930176649808809E-3</c:v>
                </c:pt>
                <c:pt idx="9">
                  <c:v>1.1956159749579092E-3</c:v>
                </c:pt>
                <c:pt idx="10">
                  <c:v>1.2034244248669526E-3</c:v>
                </c:pt>
                <c:pt idx="11">
                  <c:v>1.2060300148321122E-3</c:v>
                </c:pt>
                <c:pt idx="12">
                  <c:v>1.2086361247964242E-3</c:v>
                </c:pt>
                <c:pt idx="13">
                  <c:v>1.2112422347607362E-3</c:v>
                </c:pt>
                <c:pt idx="14">
                  <c:v>1.2138478247258958E-3</c:v>
                </c:pt>
                <c:pt idx="15">
                  <c:v>1.2216562746349391E-3</c:v>
                </c:pt>
                <c:pt idx="16">
                  <c:v>1.2242545846119675E-3</c:v>
                </c:pt>
                <c:pt idx="17">
                  <c:v>1.2268497745940821E-3</c:v>
                </c:pt>
                <c:pt idx="18">
                  <c:v>1.2294413245821313E-3</c:v>
                </c:pt>
                <c:pt idx="19">
                  <c:v>1.2320287145769625E-3</c:v>
                </c:pt>
                <c:pt idx="20">
                  <c:v>1.2397607246106262E-3</c:v>
                </c:pt>
                <c:pt idx="21">
                  <c:v>1.2423262746410631E-3</c:v>
                </c:pt>
                <c:pt idx="22">
                  <c:v>1.2448850646825209E-3</c:v>
                </c:pt>
                <c:pt idx="23">
                  <c:v>1.2474365747358474E-3</c:v>
                </c:pt>
                <c:pt idx="24">
                  <c:v>1.2499802848018901E-3</c:v>
                </c:pt>
                <c:pt idx="25">
                  <c:v>1.2575594150847943E-3</c:v>
                </c:pt>
                <c:pt idx="26">
                  <c:v>1.2600667252101801E-3</c:v>
                </c:pt>
                <c:pt idx="27">
                  <c:v>1.262563635352521E-3</c:v>
                </c:pt>
                <c:pt idx="28">
                  <c:v>1.2650496255126647E-3</c:v>
                </c:pt>
                <c:pt idx="29">
                  <c:v>1.2675241756914593E-3</c:v>
                </c:pt>
                <c:pt idx="30">
                  <c:v>1.2748739863482242E-3</c:v>
                </c:pt>
                <c:pt idx="31">
                  <c:v>1.277297576610099E-3</c:v>
                </c:pt>
                <c:pt idx="32">
                  <c:v>1.279707126894863E-3</c:v>
                </c:pt>
                <c:pt idx="33">
                  <c:v>1.2821021172033644E-3</c:v>
                </c:pt>
                <c:pt idx="34">
                  <c:v>1.2844820275364508E-3</c:v>
                </c:pt>
                <c:pt idx="35">
                  <c:v>1.2915260786916969E-3</c:v>
                </c:pt>
                <c:pt idx="36">
                  <c:v>1.2938404691316004E-3</c:v>
                </c:pt>
                <c:pt idx="37">
                  <c:v>1.2961371796003278E-3</c:v>
                </c:pt>
                <c:pt idx="38">
                  <c:v>1.2984156900987267E-3</c:v>
                </c:pt>
                <c:pt idx="39">
                  <c:v>1.3006754806276449E-3</c:v>
                </c:pt>
                <c:pt idx="40">
                  <c:v>1.3073373324059925E-3</c:v>
                </c:pt>
                <c:pt idx="41">
                  <c:v>1.3095170430654653E-3</c:v>
                </c:pt>
                <c:pt idx="42">
                  <c:v>1.3116754337596961E-3</c:v>
                </c:pt>
                <c:pt idx="43">
                  <c:v>1.3138119844895327E-3</c:v>
                </c:pt>
                <c:pt idx="44">
                  <c:v>1.3159261752558227E-3</c:v>
                </c:pt>
                <c:pt idx="45">
                  <c:v>1.3221293877818921E-3</c:v>
                </c:pt>
                <c:pt idx="46">
                  <c:v>1.3241489387024741E-3</c:v>
                </c:pt>
                <c:pt idx="47">
                  <c:v>1.3261435296637483E-3</c:v>
                </c:pt>
                <c:pt idx="48">
                  <c:v>1.3281126406665628E-3</c:v>
                </c:pt>
                <c:pt idx="49">
                  <c:v>1.330055751711765E-3</c:v>
                </c:pt>
                <c:pt idx="50">
                  <c:v>1.3357238851101762E-3</c:v>
                </c:pt>
                <c:pt idx="51">
                  <c:v>1.3375577963334075E-3</c:v>
                </c:pt>
                <c:pt idx="52">
                  <c:v>1.3393631076032654E-3</c:v>
                </c:pt>
                <c:pt idx="53">
                  <c:v>1.3411392989205976E-3</c:v>
                </c:pt>
                <c:pt idx="54">
                  <c:v>1.342885850286252E-3</c:v>
                </c:pt>
                <c:pt idx="55">
                  <c:v>1.3479424646816256E-3</c:v>
                </c:pt>
                <c:pt idx="56">
                  <c:v>1.3495652562490461E-3</c:v>
                </c:pt>
                <c:pt idx="57">
                  <c:v>1.3511558078690277E-3</c:v>
                </c:pt>
                <c:pt idx="58">
                  <c:v>1.3527137491539973E-3</c:v>
                </c:pt>
                <c:pt idx="59">
                  <c:v>1.3542393081626999E-3</c:v>
                </c:pt>
                <c:pt idx="60">
                  <c:v>1.3586254682344489E-3</c:v>
                </c:pt>
                <c:pt idx="61">
                  <c:v>1.3600252748413265E-3</c:v>
                </c:pt>
                <c:pt idx="62">
                  <c:v>1.3613945875235586E-3</c:v>
                </c:pt>
                <c:pt idx="63">
                  <c:v>1.3627337839514696E-3</c:v>
                </c:pt>
                <c:pt idx="64">
                  <c:v>1.3640432417953835E-3</c:v>
                </c:pt>
                <c:pt idx="65">
                  <c:v>1.3677969605263875E-3</c:v>
                </c:pt>
                <c:pt idx="66">
                  <c:v>1.368991240737557E-3</c:v>
                </c:pt>
                <c:pt idx="67">
                  <c:v>1.3701576707163511E-3</c:v>
                </c:pt>
                <c:pt idx="68">
                  <c:v>1.3712966281330941E-3</c:v>
                </c:pt>
                <c:pt idx="69">
                  <c:v>1.3724084906581104E-3</c:v>
                </c:pt>
                <c:pt idx="70">
                  <c:v>1.3755852855860415E-3</c:v>
                </c:pt>
                <c:pt idx="71">
                  <c:v>1.3765925452473935E-3</c:v>
                </c:pt>
                <c:pt idx="72">
                  <c:v>1.3775745983686403E-3</c:v>
                </c:pt>
                <c:pt idx="73">
                  <c:v>1.3785318226201063E-3</c:v>
                </c:pt>
                <c:pt idx="74">
                  <c:v>1.3794645956721155E-3</c:v>
                </c:pt>
                <c:pt idx="75">
                  <c:v>1.3821199843346461E-3</c:v>
                </c:pt>
                <c:pt idx="76">
                  <c:v>1.3829587292920717E-3</c:v>
                </c:pt>
                <c:pt idx="77">
                  <c:v>1.383774911401662E-3</c:v>
                </c:pt>
                <c:pt idx="78">
                  <c:v>1.3845689083337414E-3</c:v>
                </c:pt>
                <c:pt idx="79">
                  <c:v>1.3853410977586345E-3</c:v>
                </c:pt>
                <c:pt idx="80">
                  <c:v>1.3875305976934369E-3</c:v>
                </c:pt>
                <c:pt idx="81">
                  <c:v>1.3882193337928267E-3</c:v>
                </c:pt>
                <c:pt idx="82">
                  <c:v>1.3888881507366513E-3</c:v>
                </c:pt>
                <c:pt idx="83">
                  <c:v>1.3895374261952351E-3</c:v>
                </c:pt>
                <c:pt idx="84">
                  <c:v>1.3901675378389026E-3</c:v>
                </c:pt>
                <c:pt idx="85">
                  <c:v>1.3919466665836492E-3</c:v>
                </c:pt>
                <c:pt idx="86">
                  <c:v>1.392503899670894E-3</c:v>
                </c:pt>
                <c:pt idx="87">
                  <c:v>1.3930438572948437E-3</c:v>
                </c:pt>
                <c:pt idx="88">
                  <c:v>1.3935669171258227E-3</c:v>
                </c:pt>
                <c:pt idx="89">
                  <c:v>1.3940734568341554E-3</c:v>
                </c:pt>
                <c:pt idx="90">
                  <c:v>1.3954977319265186E-3</c:v>
                </c:pt>
                <c:pt idx="91">
                  <c:v>1.3959419678475089E-3</c:v>
                </c:pt>
                <c:pt idx="92">
                  <c:v>1.3963715719974745E-3</c:v>
                </c:pt>
                <c:pt idx="93">
                  <c:v>1.3967869220467394E-3</c:v>
                </c:pt>
                <c:pt idx="94">
                  <c:v>1.3971883956656282E-3</c:v>
                </c:pt>
                <c:pt idx="95">
                  <c:v>1.3983133346432801E-3</c:v>
                </c:pt>
                <c:pt idx="96">
                  <c:v>1.3986630792439071E-3</c:v>
                </c:pt>
                <c:pt idx="97">
                  <c:v>1.3990008357657791E-3</c:v>
                </c:pt>
                <c:pt idx="98">
                  <c:v>1.3993269818792209E-3</c:v>
                </c:pt>
                <c:pt idx="99">
                  <c:v>1.3996418952545563E-3</c:v>
                </c:pt>
                <c:pt idx="100">
                  <c:v>1.4005230156551695E-3</c:v>
                </c:pt>
                <c:pt idx="101">
                  <c:v>1.4007967747813237E-3</c:v>
                </c:pt>
                <c:pt idx="102">
                  <c:v>1.4010611895209932E-3</c:v>
                </c:pt>
                <c:pt idx="103">
                  <c:v>1.4013166375445023E-3</c:v>
                </c:pt>
                <c:pt idx="104">
                  <c:v>1.4015634965221756E-3</c:v>
                </c:pt>
                <c:pt idx="105">
                  <c:v>1.402256315883422E-3</c:v>
                </c:pt>
                <c:pt idx="106">
                  <c:v>1.4024725953809942E-3</c:v>
                </c:pt>
                <c:pt idx="107">
                  <c:v>1.4026821741843518E-3</c:v>
                </c:pt>
                <c:pt idx="108">
                  <c:v>1.4028854299638191E-3</c:v>
                </c:pt>
                <c:pt idx="109">
                  <c:v>1.4030827403897206E-3</c:v>
                </c:pt>
                <c:pt idx="110">
                  <c:v>1.4036427762492728E-3</c:v>
                </c:pt>
                <c:pt idx="111">
                  <c:v>1.4038200819641538E-3</c:v>
                </c:pt>
                <c:pt idx="112">
                  <c:v>1.4039933306770904E-3</c:v>
                </c:pt>
                <c:pt idx="113">
                  <c:v>1.404162900058407E-3</c:v>
                </c:pt>
                <c:pt idx="114">
                  <c:v>1.4043291677784276E-3</c:v>
                </c:pt>
                <c:pt idx="115">
                  <c:v>1.4048119376739577E-3</c:v>
                </c:pt>
                <c:pt idx="116">
                  <c:v>1.4049687754520384E-3</c:v>
                </c:pt>
                <c:pt idx="117">
                  <c:v>1.4051241999204446E-3</c:v>
                </c:pt>
                <c:pt idx="118">
                  <c:v>1.4052785887495008E-3</c:v>
                </c:pt>
                <c:pt idx="119">
                  <c:v>1.4054323196095314E-3</c:v>
                </c:pt>
                <c:pt idx="120">
                  <c:v>1.405893341078712E-3</c:v>
                </c:pt>
                <c:pt idx="121">
                  <c:v>1.4060482167658828E-3</c:v>
                </c:pt>
                <c:pt idx="122">
                  <c:v>1.4062043228356496E-3</c:v>
                </c:pt>
                <c:pt idx="123">
                  <c:v>1.4063619744596259E-3</c:v>
                </c:pt>
                <c:pt idx="124">
                  <c:v>1.4065212368145836E-3</c:v>
                </c:pt>
                <c:pt idx="125">
                  <c:v>1.4070087150459564E-3</c:v>
                </c:pt>
                <c:pt idx="126">
                  <c:v>1.4071744471054514E-3</c:v>
                </c:pt>
                <c:pt idx="127">
                  <c:v>1.4073418032862339E-3</c:v>
                </c:pt>
                <c:pt idx="128">
                  <c:v>1.4075107862663648E-3</c:v>
                </c:pt>
                <c:pt idx="129">
                  <c:v>1.4082030397415983E-3</c:v>
                </c:pt>
                <c:pt idx="130">
                  <c:v>1.4083801968893901E-3</c:v>
                </c:pt>
                <c:pt idx="131">
                  <c:v>1.4085589969048977E-3</c:v>
                </c:pt>
                <c:pt idx="132">
                  <c:v>1.4087394424661822E-3</c:v>
                </c:pt>
                <c:pt idx="133">
                  <c:v>1.4094777337303147E-3</c:v>
                </c:pt>
                <c:pt idx="134">
                  <c:v>1.4096664471914024E-3</c:v>
                </c:pt>
                <c:pt idx="135">
                  <c:v>1.4098568222666343E-3</c:v>
                </c:pt>
                <c:pt idx="136">
                  <c:v>1.4100488616340717E-3</c:v>
                </c:pt>
                <c:pt idx="137">
                  <c:v>1.4102425679717757E-3</c:v>
                </c:pt>
                <c:pt idx="138">
                  <c:v>1.4108337155870994E-3</c:v>
                </c:pt>
                <c:pt idx="139">
                  <c:v>1.411034116586482E-3</c:v>
                </c:pt>
                <c:pt idx="140">
                  <c:v>1.4112361979464372E-3</c:v>
                </c:pt>
                <c:pt idx="141">
                  <c:v>1.4114399623450262E-3</c:v>
                </c:pt>
                <c:pt idx="142">
                  <c:v>1.4116454124603105E-3</c:v>
                </c:pt>
                <c:pt idx="143">
                  <c:v>1.4122719038869454E-3</c:v>
                </c:pt>
                <c:pt idx="144">
                  <c:v>1.4124841236496219E-3</c:v>
                </c:pt>
                <c:pt idx="145">
                  <c:v>1.4126980425192995E-3</c:v>
                </c:pt>
                <c:pt idx="146">
                  <c:v>1.4129136631740394E-3</c:v>
                </c:pt>
                <c:pt idx="147">
                  <c:v>1.4131309882919028E-3</c:v>
                </c:pt>
                <c:pt idx="148">
                  <c:v>1.4137932172048461E-3</c:v>
                </c:pt>
                <c:pt idx="149">
                  <c:v>1.4140173869558157E-3</c:v>
                </c:pt>
                <c:pt idx="150">
                  <c:v>1.4142432745602148E-3</c:v>
                </c:pt>
                <c:pt idx="151">
                  <c:v>1.4144708826961045E-3</c:v>
                </c:pt>
                <c:pt idx="152">
                  <c:v>1.4147002140415463E-3</c:v>
                </c:pt>
                <c:pt idx="153">
                  <c:v>1.4153985741157951E-3</c:v>
                </c:pt>
                <c:pt idx="154">
                  <c:v>1.4156348250800566E-3</c:v>
                </c:pt>
                <c:pt idx="155">
                  <c:v>1.415872812644176E-3</c:v>
                </c:pt>
                <c:pt idx="156">
                  <c:v>1.4161125394862148E-3</c:v>
                </c:pt>
                <c:pt idx="157">
                  <c:v>1.4163540082842339E-3</c:v>
                </c:pt>
                <c:pt idx="158">
                  <c:v>1.4170888931947852E-3</c:v>
                </c:pt>
                <c:pt idx="159">
                  <c:v>1.4173373565973379E-3</c:v>
                </c:pt>
                <c:pt idx="160">
                  <c:v>1.4175875753461768E-3</c:v>
                </c:pt>
                <c:pt idx="161">
                  <c:v>1.4178395521193634E-3</c:v>
                </c:pt>
                <c:pt idx="162">
                  <c:v>1.418093289594959E-3</c:v>
                </c:pt>
                <c:pt idx="163">
                  <c:v>1.41886509301681E-3</c:v>
                </c:pt>
                <c:pt idx="164">
                  <c:v>1.4191259000826528E-3</c:v>
                </c:pt>
                <c:pt idx="165">
                  <c:v>1.4193884812412102E-3</c:v>
                </c:pt>
                <c:pt idx="166">
                  <c:v>1.419652839170544E-3</c:v>
                </c:pt>
                <c:pt idx="167">
                  <c:v>1.4199189765487148E-3</c:v>
                </c:pt>
                <c:pt idx="168">
                  <c:v>1.4207280921568629E-3</c:v>
                </c:pt>
                <c:pt idx="169">
                  <c:v>1.4210013741109949E-3</c:v>
                </c:pt>
                <c:pt idx="170">
                  <c:v>1.4212764489042698E-3</c:v>
                </c:pt>
                <c:pt idx="171">
                  <c:v>1.4215533192147496E-3</c:v>
                </c:pt>
                <c:pt idx="172">
                  <c:v>1.4218319877204949E-3</c:v>
                </c:pt>
                <c:pt idx="173">
                  <c:v>1.422678809189937E-3</c:v>
                </c:pt>
                <c:pt idx="174">
                  <c:v>1.4229646972573572E-3</c:v>
                </c:pt>
                <c:pt idx="175">
                  <c:v>1.4232523969103488E-3</c:v>
                </c:pt>
                <c:pt idx="176">
                  <c:v>1.4235419108269737E-3</c:v>
                </c:pt>
                <c:pt idx="177">
                  <c:v>1.4238332416852924E-3</c:v>
                </c:pt>
                <c:pt idx="178">
                  <c:v>1.4247181626910257E-3</c:v>
                </c:pt>
                <c:pt idx="179">
                  <c:v>1.4250167880967331E-3</c:v>
                </c:pt>
                <c:pt idx="180">
                  <c:v>1.4253172438344406E-3</c:v>
                </c:pt>
                <c:pt idx="181">
                  <c:v>1.4256195325822094E-3</c:v>
                </c:pt>
                <c:pt idx="182">
                  <c:v>1.4259236570181009E-3</c:v>
                </c:pt>
                <c:pt idx="183">
                  <c:v>1.4268470712351224E-3</c:v>
                </c:pt>
                <c:pt idx="184">
                  <c:v>1.4271585652041159E-3</c:v>
                </c:pt>
                <c:pt idx="185">
                  <c:v>1.4274719082515382E-3</c:v>
                </c:pt>
                <c:pt idx="186">
                  <c:v>1.4277871202324466E-3</c:v>
                </c:pt>
                <c:pt idx="187">
                  <c:v>1.4281042897098845E-3</c:v>
                </c:pt>
                <c:pt idx="188">
                  <c:v>1.4290686005217716E-3</c:v>
                </c:pt>
                <c:pt idx="189">
                  <c:v>1.4293946573857238E-3</c:v>
                </c:pt>
                <c:pt idx="190">
                  <c:v>1.429723200446404E-3</c:v>
                </c:pt>
                <c:pt idx="191">
                  <c:v>1.4300543354438516E-3</c:v>
                </c:pt>
                <c:pt idx="192">
                  <c:v>1.4317525903839894E-3</c:v>
                </c:pt>
                <c:pt idx="193">
                  <c:v>1.4321014975428746E-3</c:v>
                </c:pt>
                <c:pt idx="194">
                  <c:v>1.432453736818805E-3</c:v>
                </c:pt>
                <c:pt idx="195">
                  <c:v>1.4328094139518203E-3</c:v>
                </c:pt>
                <c:pt idx="196">
                  <c:v>1.4338981298937709E-3</c:v>
                </c:pt>
                <c:pt idx="197">
                  <c:v>1.434268615855522E-3</c:v>
                </c:pt>
                <c:pt idx="198">
                  <c:v>1.434643068374556E-3</c:v>
                </c:pt>
                <c:pt idx="199">
                  <c:v>1.4350215931909129E-3</c:v>
                </c:pt>
                <c:pt idx="200">
                  <c:v>1.4354042960446321E-3</c:v>
                </c:pt>
                <c:pt idx="201">
                  <c:v>1.4365785302303613E-3</c:v>
                </c:pt>
                <c:pt idx="202">
                  <c:v>1.4369790026339273E-3</c:v>
                </c:pt>
                <c:pt idx="203">
                  <c:v>1.4373841817750537E-3</c:v>
                </c:pt>
                <c:pt idx="204">
                  <c:v>1.4377941733937807E-3</c:v>
                </c:pt>
                <c:pt idx="205">
                  <c:v>1.4382090832301478E-3</c:v>
                </c:pt>
                <c:pt idx="206">
                  <c:v>1.4394843794454865E-3</c:v>
                </c:pt>
                <c:pt idx="207">
                  <c:v>1.4399200195528107E-3</c:v>
                </c:pt>
                <c:pt idx="208">
                  <c:v>1.4403611065779733E-3</c:v>
                </c:pt>
                <c:pt idx="209">
                  <c:v>1.440807746261014E-3</c:v>
                </c:pt>
                <c:pt idx="210">
                  <c:v>1.4412600443419728E-3</c:v>
                </c:pt>
                <c:pt idx="211">
                  <c:v>1.4426519463727517E-3</c:v>
                </c:pt>
                <c:pt idx="212">
                  <c:v>1.4431279354457781E-3</c:v>
                </c:pt>
                <c:pt idx="213">
                  <c:v>1.4436101116169207E-3</c:v>
                </c:pt>
                <c:pt idx="214">
                  <c:v>1.444098580626219E-3</c:v>
                </c:pt>
                <c:pt idx="215">
                  <c:v>1.4445934482137125E-3</c:v>
                </c:pt>
                <c:pt idx="216">
                  <c:v>1.4461174998457631E-3</c:v>
                </c:pt>
                <c:pt idx="217">
                  <c:v>1.4466390191464353E-3</c:v>
                </c:pt>
                <c:pt idx="218">
                  <c:v>1.4471674657255012E-3</c:v>
                </c:pt>
                <c:pt idx="219">
                  <c:v>1.4477029453230006E-3</c:v>
                </c:pt>
                <c:pt idx="220">
                  <c:v>1.4482455636789732E-3</c:v>
                </c:pt>
                <c:pt idx="221">
                  <c:v>1.4499173086981261E-3</c:v>
                </c:pt>
                <c:pt idx="222">
                  <c:v>1.4504895394883877E-3</c:v>
                </c:pt>
                <c:pt idx="223">
                  <c:v>1.4510694377373207E-3</c:v>
                </c:pt>
                <c:pt idx="224">
                  <c:v>1.451657109184965E-3</c:v>
                </c:pt>
                <c:pt idx="225">
                  <c:v>1.45225265957136E-3</c:v>
                </c:pt>
                <c:pt idx="226">
                  <c:v>1.4540876417634462E-3</c:v>
                </c:pt>
                <c:pt idx="227">
                  <c:v>1.4547157653052409E-3</c:v>
                </c:pt>
                <c:pt idx="228">
                  <c:v>1.4553522964859849E-3</c:v>
                </c:pt>
                <c:pt idx="229">
                  <c:v>1.4559973410457176E-3</c:v>
                </c:pt>
                <c:pt idx="230">
                  <c:v>1.4566510047244786E-3</c:v>
                </c:pt>
                <c:pt idx="231">
                  <c:v>1.4586647678753294E-3</c:v>
                </c:pt>
                <c:pt idx="232">
                  <c:v>1.459353965430601E-3</c:v>
                </c:pt>
                <c:pt idx="233">
                  <c:v>1.4600523108050992E-3</c:v>
                </c:pt>
                <c:pt idx="234">
                  <c:v>1.4607599097388642E-3</c:v>
                </c:pt>
                <c:pt idx="235">
                  <c:v>1.461476867971935E-3</c:v>
                </c:pt>
                <c:pt idx="236">
                  <c:v>1.4636849558673812E-3</c:v>
                </c:pt>
                <c:pt idx="237">
                  <c:v>1.4644404086980732E-3</c:v>
                </c:pt>
                <c:pt idx="238">
                  <c:v>1.4652057495282696E-3</c:v>
                </c:pt>
                <c:pt idx="239">
                  <c:v>1.4659810840980103E-3</c:v>
                </c:pt>
                <c:pt idx="240">
                  <c:v>1.4667665181473347E-3</c:v>
                </c:pt>
                <c:pt idx="241">
                  <c:v>1.4691844745732072E-3</c:v>
                </c:pt>
                <c:pt idx="242">
                  <c:v>1.4700113639412634E-3</c:v>
                </c:pt>
                <c:pt idx="243">
                  <c:v>1.4708488814891016E-3</c:v>
                </c:pt>
                <c:pt idx="244">
                  <c:v>1.4716971329567618E-3</c:v>
                </c:pt>
                <c:pt idx="245">
                  <c:v>1.4725562240842833E-3</c:v>
                </c:pt>
                <c:pt idx="246">
                  <c:v>1.4751995928264131E-3</c:v>
                </c:pt>
                <c:pt idx="247">
                  <c:v>1.476103099993777E-3</c:v>
                </c:pt>
                <c:pt idx="248">
                  <c:v>1.4770179755212009E-3</c:v>
                </c:pt>
                <c:pt idx="249">
                  <c:v>1.4779442598734116E-3</c:v>
                </c:pt>
                <c:pt idx="250">
                  <c:v>1.4788817324138856E-3</c:v>
                </c:pt>
                <c:pt idx="251">
                  <c:v>1.4817584200465294E-3</c:v>
                </c:pt>
                <c:pt idx="252">
                  <c:v>1.482737786221698E-3</c:v>
                </c:pt>
                <c:pt idx="253">
                  <c:v>1.4837269110259505E-3</c:v>
                </c:pt>
                <c:pt idx="254">
                  <c:v>1.4847255085474508E-3</c:v>
                </c:pt>
                <c:pt idx="255">
                  <c:v>1.4857332928743629E-3</c:v>
                </c:pt>
                <c:pt idx="256">
                  <c:v>1.4888089075692109E-3</c:v>
                </c:pt>
                <c:pt idx="257">
                  <c:v>1.4898505799994109E-3</c:v>
                </c:pt>
                <c:pt idx="258">
                  <c:v>1.4909000096758433E-3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495040"/>
        <c:axId val="643496576"/>
      </c:scatterChart>
      <c:valAx>
        <c:axId val="6434950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3496576"/>
        <c:crosses val="autoZero"/>
        <c:crossBetween val="midCat"/>
      </c:valAx>
      <c:valAx>
        <c:axId val="64349657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4349504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1.7386305938541426E-3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1.856003838905967E-3</c:v>
                </c:pt>
                <c:pt idx="1">
                  <c:v>1.9270091058829438E-3</c:v>
                </c:pt>
                <c:pt idx="2">
                  <c:v>1.9910891694749147E-3</c:v>
                </c:pt>
                <c:pt idx="3">
                  <c:v>2.0448377593853951E-3</c:v>
                </c:pt>
                <c:pt idx="4">
                  <c:v>2.1097541603780847E-3</c:v>
                </c:pt>
                <c:pt idx="5">
                  <c:v>2.1527816586999686E-3</c:v>
                </c:pt>
                <c:pt idx="6">
                  <c:v>2.1871703221625232E-3</c:v>
                </c:pt>
                <c:pt idx="7">
                  <c:v>2.2196486327820844E-3</c:v>
                </c:pt>
                <c:pt idx="8">
                  <c:v>2.2466670670062954E-3</c:v>
                </c:pt>
                <c:pt idx="9">
                  <c:v>2.2955883379607218E-3</c:v>
                </c:pt>
                <c:pt idx="10">
                  <c:v>2.3227751209361092E-3</c:v>
                </c:pt>
                <c:pt idx="11">
                  <c:v>2.3593284300917252E-3</c:v>
                </c:pt>
                <c:pt idx="12">
                  <c:v>2.4171359225755445E-3</c:v>
                </c:pt>
                <c:pt idx="13">
                  <c:v>2.4415218802650873E-3</c:v>
                </c:pt>
                <c:pt idx="14">
                  <c:v>2.4760701821199948E-3</c:v>
                </c:pt>
                <c:pt idx="15">
                  <c:v>2.5136878776352298E-3</c:v>
                </c:pt>
                <c:pt idx="16">
                  <c:v>2.5346387928329188E-3</c:v>
                </c:pt>
                <c:pt idx="17">
                  <c:v>2.536805249250154E-3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  <c:pt idx="259">
                  <c:v>42551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1.791578342220314E-3</c:v>
                </c:pt>
                <c:pt idx="1">
                  <c:v>1.7937635025933279E-3</c:v>
                </c:pt>
                <c:pt idx="2">
                  <c:v>1.7959448347815799E-3</c:v>
                </c:pt>
                <c:pt idx="3">
                  <c:v>1.7981224707914409E-3</c:v>
                </c:pt>
                <c:pt idx="4">
                  <c:v>1.8002965426292823E-3</c:v>
                </c:pt>
                <c:pt idx="5">
                  <c:v>1.8067986931743993E-3</c:v>
                </c:pt>
                <c:pt idx="6">
                  <c:v>1.808959828387873E-3</c:v>
                </c:pt>
                <c:pt idx="7">
                  <c:v>1.8111180594611823E-3</c:v>
                </c:pt>
                <c:pt idx="8">
                  <c:v>1.8132735184006987E-3</c:v>
                </c:pt>
                <c:pt idx="9">
                  <c:v>1.8154263372127928E-3</c:v>
                </c:pt>
                <c:pt idx="10">
                  <c:v>1.8218702729482547E-3</c:v>
                </c:pt>
                <c:pt idx="11">
                  <c:v>1.8240138513143721E-3</c:v>
                </c:pt>
                <c:pt idx="12">
                  <c:v>1.8261554495849228E-3</c:v>
                </c:pt>
                <c:pt idx="13">
                  <c:v>1.8282951997662781E-3</c:v>
                </c:pt>
                <c:pt idx="14">
                  <c:v>1.8304332338648093E-3</c:v>
                </c:pt>
                <c:pt idx="15">
                  <c:v>1.8368383597271677E-3</c:v>
                </c:pt>
                <c:pt idx="16">
                  <c:v>1.8389708495581125E-3</c:v>
                </c:pt>
                <c:pt idx="17">
                  <c:v>1.8411022833380885E-3</c:v>
                </c:pt>
                <c:pt idx="18">
                  <c:v>1.8432327930734669E-3</c:v>
                </c:pt>
                <c:pt idx="19">
                  <c:v>1.8453625107706186E-3</c:v>
                </c:pt>
                <c:pt idx="20">
                  <c:v>1.8517482316964253E-3</c:v>
                </c:pt>
                <c:pt idx="21">
                  <c:v>1.8538761013043817E-3</c:v>
                </c:pt>
                <c:pt idx="22">
                  <c:v>1.856003838905967E-3</c:v>
                </c:pt>
                <c:pt idx="23">
                  <c:v>1.8581315765075523E-3</c:v>
                </c:pt>
                <c:pt idx="24">
                  <c:v>1.8602594461155086E-3</c:v>
                </c:pt>
                <c:pt idx="25">
                  <c:v>1.8666451670413154E-3</c:v>
                </c:pt>
                <c:pt idx="26">
                  <c:v>1.8687748847384671E-3</c:v>
                </c:pt>
                <c:pt idx="27">
                  <c:v>1.8709053944738455E-3</c:v>
                </c:pt>
                <c:pt idx="28">
                  <c:v>1.8730368282538214E-3</c:v>
                </c:pt>
                <c:pt idx="29">
                  <c:v>1.8751693180847663E-3</c:v>
                </c:pt>
                <c:pt idx="30">
                  <c:v>1.8815744439471247E-3</c:v>
                </c:pt>
                <c:pt idx="31">
                  <c:v>1.8837124780456559E-3</c:v>
                </c:pt>
                <c:pt idx="32">
                  <c:v>1.8858522282270112E-3</c:v>
                </c:pt>
                <c:pt idx="33">
                  <c:v>1.8879938264975619E-3</c:v>
                </c:pt>
                <c:pt idx="34">
                  <c:v>1.8901374048636793E-3</c:v>
                </c:pt>
                <c:pt idx="35">
                  <c:v>1.8965813405991412E-3</c:v>
                </c:pt>
                <c:pt idx="36">
                  <c:v>1.8987341594112353E-3</c:v>
                </c:pt>
                <c:pt idx="37">
                  <c:v>1.9008896183507517E-3</c:v>
                </c:pt>
                <c:pt idx="38">
                  <c:v>1.903047849424061E-3</c:v>
                </c:pt>
                <c:pt idx="39">
                  <c:v>1.9052089846375347E-3</c:v>
                </c:pt>
                <c:pt idx="40">
                  <c:v>1.9117111351826517E-3</c:v>
                </c:pt>
                <c:pt idx="41">
                  <c:v>1.9138852070204931E-3</c:v>
                </c:pt>
                <c:pt idx="42">
                  <c:v>1.9160628430303541E-3</c:v>
                </c:pt>
                <c:pt idx="43">
                  <c:v>1.9182441752186061E-3</c:v>
                </c:pt>
                <c:pt idx="44">
                  <c:v>1.92042933559162E-3</c:v>
                </c:pt>
                <c:pt idx="45">
                  <c:v>1.9270091058829438E-3</c:v>
                </c:pt>
                <c:pt idx="46">
                  <c:v>1.929210813917639E-3</c:v>
                </c:pt>
                <c:pt idx="47">
                  <c:v>1.9314164993224883E-3</c:v>
                </c:pt>
                <c:pt idx="48">
                  <c:v>1.9336257832573997E-3</c:v>
                </c:pt>
                <c:pt idx="49">
                  <c:v>1.935838286882281E-3</c:v>
                </c:pt>
                <c:pt idx="50">
                  <c:v>1.9424913274958217E-3</c:v>
                </c:pt>
                <c:pt idx="51">
                  <c:v>1.9447129214796603E-3</c:v>
                </c:pt>
                <c:pt idx="52">
                  <c:v>1.9469358409530081E-3</c:v>
                </c:pt>
                <c:pt idx="53">
                  <c:v>1.9491597070757725E-3</c:v>
                </c:pt>
                <c:pt idx="54">
                  <c:v>1.9513841410078619E-3</c:v>
                </c:pt>
                <c:pt idx="55">
                  <c:v>1.9580570612591558E-3</c:v>
                </c:pt>
                <c:pt idx="56">
                  <c:v>1.9602799780276217E-3</c:v>
                </c:pt>
                <c:pt idx="57">
                  <c:v>1.9625015684049518E-3</c:v>
                </c:pt>
                <c:pt idx="58">
                  <c:v>1.9647214535510535E-3</c:v>
                </c:pt>
                <c:pt idx="59">
                  <c:v>1.9669392546258348E-3</c:v>
                </c:pt>
                <c:pt idx="60">
                  <c:v>1.9735763650213334E-3</c:v>
                </c:pt>
                <c:pt idx="61">
                  <c:v>1.9757820414099108E-3</c:v>
                </c:pt>
                <c:pt idx="62">
                  <c:v>1.9779837395267068E-3</c:v>
                </c:pt>
                <c:pt idx="63">
                  <c:v>1.9801810805316297E-3</c:v>
                </c:pt>
                <c:pt idx="64">
                  <c:v>1.9823736855845864E-3</c:v>
                </c:pt>
                <c:pt idx="65">
                  <c:v>1.9889192966307421E-3</c:v>
                </c:pt>
                <c:pt idx="66">
                  <c:v>1.9910891694749147E-3</c:v>
                </c:pt>
                <c:pt idx="67">
                  <c:v>1.9932524646668463E-3</c:v>
                </c:pt>
                <c:pt idx="68">
                  <c:v>1.995409065867372E-3</c:v>
                </c:pt>
                <c:pt idx="69">
                  <c:v>1.9975589092375121E-3</c:v>
                </c:pt>
                <c:pt idx="70">
                  <c:v>2.0039672539758223E-3</c:v>
                </c:pt>
                <c:pt idx="71">
                  <c:v>2.0060894276346243E-3</c:v>
                </c:pt>
                <c:pt idx="72">
                  <c:v>2.0082045242681428E-3</c:v>
                </c:pt>
                <c:pt idx="73">
                  <c:v>2.0103124800373981E-3</c:v>
                </c:pt>
                <c:pt idx="74">
                  <c:v>2.0124132311034105E-3</c:v>
                </c:pt>
                <c:pt idx="75">
                  <c:v>2.0186716176921974E-3</c:v>
                </c:pt>
                <c:pt idx="76">
                  <c:v>2.0207429115554438E-3</c:v>
                </c:pt>
                <c:pt idx="77">
                  <c:v>2.0228066815205499E-3</c:v>
                </c:pt>
                <c:pt idx="78">
                  <c:v>2.0248628637485363E-3</c:v>
                </c:pt>
                <c:pt idx="79">
                  <c:v>2.0269113944004226E-3</c:v>
                </c:pt>
                <c:pt idx="80">
                  <c:v>2.0330104385096891E-3</c:v>
                </c:pt>
                <c:pt idx="81">
                  <c:v>2.0350277244673815E-3</c:v>
                </c:pt>
                <c:pt idx="82">
                  <c:v>2.0370370396540767E-3</c:v>
                </c:pt>
                <c:pt idx="83">
                  <c:v>2.0390383202307945E-3</c:v>
                </c:pt>
                <c:pt idx="84">
                  <c:v>2.0410315023585562E-3</c:v>
                </c:pt>
                <c:pt idx="85">
                  <c:v>2.0469618196583051E-3</c:v>
                </c:pt>
                <c:pt idx="86">
                  <c:v>2.0489219696004446E-3</c:v>
                </c:pt>
                <c:pt idx="87">
                  <c:v>2.05087370189873E-3</c:v>
                </c:pt>
                <c:pt idx="88">
                  <c:v>2.0528169527141808E-3</c:v>
                </c:pt>
                <c:pt idx="89">
                  <c:v>2.0547516582078186E-3</c:v>
                </c:pt>
                <c:pt idx="90">
                  <c:v>2.0605038643680541E-3</c:v>
                </c:pt>
                <c:pt idx="91">
                  <c:v>2.0624037501846418E-3</c:v>
                </c:pt>
                <c:pt idx="92">
                  <c:v>2.0642947714845181E-3</c:v>
                </c:pt>
                <c:pt idx="93">
                  <c:v>2.0661768644287034E-3</c:v>
                </c:pt>
                <c:pt idx="94">
                  <c:v>2.0680499651782179E-3</c:v>
                </c:pt>
                <c:pt idx="95">
                  <c:v>2.0736146758689434E-3</c:v>
                </c:pt>
                <c:pt idx="96">
                  <c:v>2.0754511694499804E-3</c:v>
                </c:pt>
                <c:pt idx="97">
                  <c:v>2.0772783516414487E-3</c:v>
                </c:pt>
                <c:pt idx="98">
                  <c:v>2.0790961586043691E-3</c:v>
                </c:pt>
                <c:pt idx="99">
                  <c:v>2.0809045264997624E-3</c:v>
                </c:pt>
                <c:pt idx="100">
                  <c:v>2.0862723573909807E-3</c:v>
                </c:pt>
                <c:pt idx="101">
                  <c:v>2.0880423306264681E-3</c:v>
                </c:pt>
                <c:pt idx="102">
                  <c:v>2.0898025455995299E-3</c:v>
                </c:pt>
                <c:pt idx="103">
                  <c:v>2.0915529384711866E-3</c:v>
                </c:pt>
                <c:pt idx="104">
                  <c:v>2.0932934454024592E-3</c:v>
                </c:pt>
                <c:pt idx="105">
                  <c:v>2.0984550121641741E-3</c:v>
                </c:pt>
                <c:pt idx="106">
                  <c:v>2.1001553369441126E-3</c:v>
                </c:pt>
                <c:pt idx="107">
                  <c:v>2.1018454565887692E-3</c:v>
                </c:pt>
                <c:pt idx="108">
                  <c:v>2.1035253072591636E-3</c:v>
                </c:pt>
                <c:pt idx="109">
                  <c:v>2.1051948251163168E-3</c:v>
                </c:pt>
                <c:pt idx="110">
                  <c:v>2.1101407434185311E-3</c:v>
                </c:pt>
                <c:pt idx="111">
                  <c:v>2.1117682916329227E-3</c:v>
                </c:pt>
                <c:pt idx="112">
                  <c:v>2.1133851878391745E-3</c:v>
                </c:pt>
                <c:pt idx="113">
                  <c:v>2.1149913681983079E-3</c:v>
                </c:pt>
                <c:pt idx="114">
                  <c:v>2.1165867688713426E-3</c:v>
                </c:pt>
                <c:pt idx="115">
                  <c:v>2.1213076543840602E-3</c:v>
                </c:pt>
                <c:pt idx="116">
                  <c:v>2.122859297922905E-3</c:v>
                </c:pt>
                <c:pt idx="117">
                  <c:v>2.1243998425807542E-3</c:v>
                </c:pt>
                <c:pt idx="118">
                  <c:v>2.1259292245186271E-3</c:v>
                </c:pt>
                <c:pt idx="119">
                  <c:v>2.1274473798975446E-3</c:v>
                </c:pt>
                <c:pt idx="120">
                  <c:v>2.1319338482907687E-3</c:v>
                </c:pt>
                <c:pt idx="121">
                  <c:v>2.1334064590440684E-3</c:v>
                </c:pt>
                <c:pt idx="122">
                  <c:v>2.1348675240435151E-3</c:v>
                </c:pt>
                <c:pt idx="123">
                  <c:v>2.1363169794501292E-3</c:v>
                </c:pt>
                <c:pt idx="124">
                  <c:v>2.1377547614249304E-3</c:v>
                </c:pt>
                <c:pt idx="125">
                  <c:v>2.1419974283686644E-3</c:v>
                </c:pt>
                <c:pt idx="126">
                  <c:v>2.1433878782264205E-3</c:v>
                </c:pt>
                <c:pt idx="127">
                  <c:v>2.1447663354574658E-3</c:v>
                </c:pt>
                <c:pt idx="128">
                  <c:v>2.1461327362228217E-3</c:v>
                </c:pt>
                <c:pt idx="129">
                  <c:v>2.1514764978477555E-3</c:v>
                </c:pt>
                <c:pt idx="130">
                  <c:v>2.1527816586999686E-3</c:v>
                </c:pt>
                <c:pt idx="131">
                  <c:v>2.1540744267694004E-3</c:v>
                </c:pt>
                <c:pt idx="132">
                  <c:v>2.1553549718009999E-3</c:v>
                </c:pt>
                <c:pt idx="133">
                  <c:v>2.1603592507837841E-3</c:v>
                </c:pt>
                <c:pt idx="134">
                  <c:v>2.161581927552253E-3</c:v>
                </c:pt>
                <c:pt idx="135">
                  <c:v>2.1627936800533015E-3</c:v>
                </c:pt>
                <c:pt idx="136">
                  <c:v>2.163994724748665E-3</c:v>
                </c:pt>
                <c:pt idx="137">
                  <c:v>2.1651852781000786E-3</c:v>
                </c:pt>
                <c:pt idx="138">
                  <c:v>2.1686961547079738E-3</c:v>
                </c:pt>
                <c:pt idx="139">
                  <c:v>2.169846907300941E-3</c:v>
                </c:pt>
                <c:pt idx="140">
                  <c:v>2.1709882508586351E-3</c:v>
                </c:pt>
                <c:pt idx="141">
                  <c:v>2.1721204018427909E-3</c:v>
                </c:pt>
                <c:pt idx="142">
                  <c:v>2.173243576715144E-3</c:v>
                </c:pt>
                <c:pt idx="143">
                  <c:v>2.1765614092787385E-3</c:v>
                </c:pt>
                <c:pt idx="144">
                  <c:v>2.1776508443212333E-3</c:v>
                </c:pt>
                <c:pt idx="145">
                  <c:v>2.1787323855606009E-3</c:v>
                </c:pt>
                <c:pt idx="146">
                  <c:v>2.1798062494585778E-3</c:v>
                </c:pt>
                <c:pt idx="147">
                  <c:v>2.1808726524768988E-3</c:v>
                </c:pt>
                <c:pt idx="148">
                  <c:v>2.1840292608712787E-3</c:v>
                </c:pt>
                <c:pt idx="149">
                  <c:v>2.1850679849883285E-3</c:v>
                </c:pt>
                <c:pt idx="150">
                  <c:v>2.1861003305343987E-3</c:v>
                </c:pt>
                <c:pt idx="151">
                  <c:v>2.1871265139712251E-3</c:v>
                </c:pt>
                <c:pt idx="152">
                  <c:v>2.1881467517605425E-3</c:v>
                </c:pt>
                <c:pt idx="153">
                  <c:v>2.1911739558607927E-3</c:v>
                </c:pt>
                <c:pt idx="154">
                  <c:v>2.1921725756774268E-3</c:v>
                </c:pt>
                <c:pt idx="155">
                  <c:v>2.1931663321552285E-3</c:v>
                </c:pt>
                <c:pt idx="156">
                  <c:v>2.1941554417559323E-3</c:v>
                </c:pt>
                <c:pt idx="157">
                  <c:v>2.1951401209412747E-3</c:v>
                </c:pt>
                <c:pt idx="158">
                  <c:v>2.1980697406224813E-3</c:v>
                </c:pt>
                <c:pt idx="159">
                  <c:v>2.199038862763728E-3</c:v>
                </c:pt>
                <c:pt idx="160">
                  <c:v>2.2000046367982892E-3</c:v>
                </c:pt>
                <c:pt idx="161">
                  <c:v>2.2009672791879001E-3</c:v>
                </c:pt>
                <c:pt idx="162">
                  <c:v>2.2019270063942955E-3</c:v>
                </c:pt>
                <c:pt idx="163">
                  <c:v>2.2047908615315443E-3</c:v>
                </c:pt>
                <c:pt idx="164">
                  <c:v>2.2057410926224321E-3</c:v>
                </c:pt>
                <c:pt idx="165">
                  <c:v>2.2066894908387815E-3</c:v>
                </c:pt>
                <c:pt idx="166">
                  <c:v>2.2076362726423269E-3</c:v>
                </c:pt>
                <c:pt idx="167">
                  <c:v>2.2085816544948045E-3</c:v>
                </c:pt>
                <c:pt idx="168">
                  <c:v>2.2114115649631808E-3</c:v>
                </c:pt>
                <c:pt idx="169">
                  <c:v>2.2123535116287383E-3</c:v>
                </c:pt>
                <c:pt idx="170">
                  <c:v>2.2132951406519043E-3</c:v>
                </c:pt>
                <c:pt idx="171">
                  <c:v>2.2142366684944135E-3</c:v>
                </c:pt>
                <c:pt idx="172">
                  <c:v>2.2151783116180013E-3</c:v>
                </c:pt>
                <c:pt idx="173">
                  <c:v>2.2180060972925909E-3</c:v>
                </c:pt>
                <c:pt idx="174">
                  <c:v>2.2189503661578466E-3</c:v>
                </c:pt>
                <c:pt idx="175">
                  <c:v>2.2198958326128575E-3</c:v>
                </c:pt>
                <c:pt idx="176">
                  <c:v>2.2208427131193589E-3</c:v>
                </c:pt>
                <c:pt idx="177">
                  <c:v>2.2217912241390861E-3</c:v>
                </c:pt>
                <c:pt idx="178">
                  <c:v>2.2246487048949741E-3</c:v>
                </c:pt>
                <c:pt idx="179">
                  <c:v>2.2256059025849567E-3</c:v>
                </c:pt>
                <c:pt idx="180">
                  <c:v>2.2265658130968414E-3</c:v>
                </c:pt>
                <c:pt idx="181">
                  <c:v>2.2275286528923633E-3</c:v>
                </c:pt>
                <c:pt idx="182">
                  <c:v>2.2284946384332582E-3</c:v>
                </c:pt>
                <c:pt idx="183">
                  <c:v>2.2314136341455306E-3</c:v>
                </c:pt>
                <c:pt idx="184">
                  <c:v>2.2323943672852686E-3</c:v>
                </c:pt>
                <c:pt idx="185">
                  <c:v>2.2333793284790553E-3</c:v>
                </c:pt>
                <c:pt idx="186">
                  <c:v>2.2343687341886266E-3</c:v>
                </c:pt>
                <c:pt idx="187">
                  <c:v>2.2353628008757172E-3</c:v>
                </c:pt>
                <c:pt idx="188">
                  <c:v>2.2383751314194599E-3</c:v>
                </c:pt>
                <c:pt idx="189">
                  <c:v>2.2393900066339815E-3</c:v>
                </c:pt>
                <c:pt idx="190">
                  <c:v>2.2404106251346992E-3</c:v>
                </c:pt>
                <c:pt idx="191">
                  <c:v>2.2414372033833481E-3</c:v>
                </c:pt>
                <c:pt idx="192">
                  <c:v>2.2466670670062954E-3</c:v>
                </c:pt>
                <c:pt idx="193">
                  <c:v>2.2477338929781663E-3</c:v>
                </c:pt>
                <c:pt idx="194">
                  <c:v>2.24880785516528E-3</c:v>
                </c:pt>
                <c:pt idx="195">
                  <c:v>2.2498888312645362E-3</c:v>
                </c:pt>
                <c:pt idx="196">
                  <c:v>2.2531726200041556E-3</c:v>
                </c:pt>
                <c:pt idx="197">
                  <c:v>2.254280428720978E-3</c:v>
                </c:pt>
                <c:pt idx="198">
                  <c:v>2.2553946398344415E-3</c:v>
                </c:pt>
                <c:pt idx="199">
                  <c:v>2.2565151310414457E-3</c:v>
                </c:pt>
                <c:pt idx="200">
                  <c:v>2.2576417800388902E-3</c:v>
                </c:pt>
                <c:pt idx="201">
                  <c:v>2.261057450742864E-3</c:v>
                </c:pt>
                <c:pt idx="202">
                  <c:v>2.2622075078710677E-3</c:v>
                </c:pt>
                <c:pt idx="203">
                  <c:v>2.2633631112742103E-3</c:v>
                </c:pt>
                <c:pt idx="204">
                  <c:v>2.2645241386491919E-3</c:v>
                </c:pt>
                <c:pt idx="205">
                  <c:v>2.2656904676929116E-3</c:v>
                </c:pt>
                <c:pt idx="206">
                  <c:v>2.2692200418054998E-3</c:v>
                </c:pt>
                <c:pt idx="207">
                  <c:v>2.2704063544931713E-3</c:v>
                </c:pt>
                <c:pt idx="208">
                  <c:v>2.2715973573340796E-3</c:v>
                </c:pt>
                <c:pt idx="209">
                  <c:v>2.2727929280251251E-3</c:v>
                </c:pt>
                <c:pt idx="210">
                  <c:v>2.273992944263207E-3</c:v>
                </c:pt>
                <c:pt idx="211">
                  <c:v>2.2776184432286694E-3</c:v>
                </c:pt>
                <c:pt idx="212">
                  <c:v>2.2788350186238948E-3</c:v>
                </c:pt>
                <c:pt idx="213">
                  <c:v>2.2800554280506557E-3</c:v>
                </c:pt>
                <c:pt idx="214">
                  <c:v>2.2812795492058516E-3</c:v>
                </c:pt>
                <c:pt idx="215">
                  <c:v>2.2825072597863821E-3</c:v>
                </c:pt>
                <c:pt idx="216">
                  <c:v>2.2862107050489792E-3</c:v>
                </c:pt>
                <c:pt idx="217">
                  <c:v>2.2874515502998454E-3</c:v>
                </c:pt>
                <c:pt idx="218">
                  <c:v>2.2886953734605454E-3</c:v>
                </c:pt>
                <c:pt idx="219">
                  <c:v>2.2899420522279781E-3</c:v>
                </c:pt>
                <c:pt idx="220">
                  <c:v>2.2911914642990442E-3</c:v>
                </c:pt>
                <c:pt idx="221">
                  <c:v>2.294954877303035E-3</c:v>
                </c:pt>
                <c:pt idx="222">
                  <c:v>2.2962139995576294E-3</c:v>
                </c:pt>
                <c:pt idx="223">
                  <c:v>2.2974752436003549E-3</c:v>
                </c:pt>
                <c:pt idx="224">
                  <c:v>2.2987384871281115E-3</c:v>
                </c:pt>
                <c:pt idx="225">
                  <c:v>2.3000036078377993E-3</c:v>
                </c:pt>
                <c:pt idx="226">
                  <c:v>2.3038090100274446E-3</c:v>
                </c:pt>
                <c:pt idx="227">
                  <c:v>2.3050804164338528E-3</c:v>
                </c:pt>
                <c:pt idx="228">
                  <c:v>2.3063530885066908E-3</c:v>
                </c:pt>
                <c:pt idx="229">
                  <c:v>2.3076269039428578E-3</c:v>
                </c:pt>
                <c:pt idx="230">
                  <c:v>2.3089017404392541E-3</c:v>
                </c:pt>
                <c:pt idx="231">
                  <c:v>2.3127311532588134E-3</c:v>
                </c:pt>
                <c:pt idx="232">
                  <c:v>2.3140088509651228E-3</c:v>
                </c:pt>
                <c:pt idx="233">
                  <c:v>2.3152869582161598E-3</c:v>
                </c:pt>
                <c:pt idx="234">
                  <c:v>2.316565352708824E-3</c:v>
                </c:pt>
                <c:pt idx="235">
                  <c:v>2.317843912140015E-3</c:v>
                </c:pt>
                <c:pt idx="236">
                  <c:v>2.3216793570337486E-3</c:v>
                </c:pt>
                <c:pt idx="237">
                  <c:v>2.3229573531880453E-3</c:v>
                </c:pt>
                <c:pt idx="238">
                  <c:v>2.3242349027653678E-3</c:v>
                </c:pt>
                <c:pt idx="239">
                  <c:v>2.3255118834626157E-3</c:v>
                </c:pt>
                <c:pt idx="240">
                  <c:v>2.3267881729766887E-3</c:v>
                </c:pt>
                <c:pt idx="241">
                  <c:v>2.3306116713888562E-3</c:v>
                </c:pt>
                <c:pt idx="242">
                  <c:v>2.3318839731392275E-3</c:v>
                </c:pt>
                <c:pt idx="243">
                  <c:v>2.333154972190922E-3</c:v>
                </c:pt>
                <c:pt idx="244">
                  <c:v>2.3344245462408402E-3</c:v>
                </c:pt>
                <c:pt idx="245">
                  <c:v>2.3356925729858817E-3</c:v>
                </c:pt>
                <c:pt idx="246">
                  <c:v>2.3394861463607434E-3</c:v>
                </c:pt>
                <c:pt idx="247">
                  <c:v>2.3407467608552749E-3</c:v>
                </c:pt>
                <c:pt idx="248">
                  <c:v>2.3420052165294288E-3</c:v>
                </c:pt>
                <c:pt idx="249">
                  <c:v>2.3432613910801038E-3</c:v>
                </c:pt>
                <c:pt idx="250">
                  <c:v>2.3445151622042007E-3</c:v>
                </c:pt>
                <c:pt idx="251">
                  <c:v>2.3482608319860157E-3</c:v>
                </c:pt>
                <c:pt idx="252">
                  <c:v>2.3495037663727948E-3</c:v>
                </c:pt>
                <c:pt idx="253">
                  <c:v>2.3507436858174941E-3</c:v>
                </c:pt>
                <c:pt idx="254">
                  <c:v>2.3519804680170132E-3</c:v>
                </c:pt>
                <c:pt idx="255">
                  <c:v>2.3532139906682513E-3</c:v>
                </c:pt>
                <c:pt idx="256">
                  <c:v>2.3568937783012803E-3</c:v>
                </c:pt>
                <c:pt idx="257">
                  <c:v>2.3581130397283935E-3</c:v>
                </c:pt>
                <c:pt idx="258">
                  <c:v>2.3593284300917252E-3</c:v>
                </c:pt>
                <c:pt idx="259">
                  <c:v>2.3605398511089707E-3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40416"/>
        <c:axId val="643741952"/>
      </c:scatterChart>
      <c:valAx>
        <c:axId val="643740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3741952"/>
        <c:crosses val="autoZero"/>
        <c:crossBetween val="midCat"/>
      </c:valAx>
      <c:valAx>
        <c:axId val="643741952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37404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2.8753053695413904E-3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3.0012130881584484E-3</c:v>
                </c:pt>
                <c:pt idx="1">
                  <c:v>3.032170228448228E-3</c:v>
                </c:pt>
                <c:pt idx="2">
                  <c:v>3.0532337550336279E-3</c:v>
                </c:pt>
                <c:pt idx="3">
                  <c:v>3.0694886150740277E-3</c:v>
                </c:pt>
                <c:pt idx="4">
                  <c:v>3.0804284314786428E-3</c:v>
                </c:pt>
                <c:pt idx="5">
                  <c:v>3.1257246742258282E-3</c:v>
                </c:pt>
                <c:pt idx="6">
                  <c:v>3.2156257917580781E-3</c:v>
                </c:pt>
                <c:pt idx="7">
                  <c:v>3.2948177298000991E-3</c:v>
                </c:pt>
                <c:pt idx="8">
                  <c:v>3.3629990070960778E-3</c:v>
                </c:pt>
                <c:pt idx="9">
                  <c:v>3.4540148649724036E-3</c:v>
                </c:pt>
                <c:pt idx="10">
                  <c:v>3.5235274925301272E-3</c:v>
                </c:pt>
                <c:pt idx="11">
                  <c:v>3.5740580890339367E-3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  <c:pt idx="259">
                  <c:v>42551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2.8753053695413904E-3</c:v>
                </c:pt>
                <c:pt idx="1">
                  <c:v>2.8803254446745107E-3</c:v>
                </c:pt>
                <c:pt idx="2">
                  <c:v>2.885340026028904E-3</c:v>
                </c:pt>
                <c:pt idx="3">
                  <c:v>2.8903436198258439E-3</c:v>
                </c:pt>
                <c:pt idx="4">
                  <c:v>2.895330732286604E-3</c:v>
                </c:pt>
                <c:pt idx="5">
                  <c:v>2.9101382438645358E-3</c:v>
                </c:pt>
                <c:pt idx="6">
                  <c:v>2.9150044931933079E-3</c:v>
                </c:pt>
                <c:pt idx="7">
                  <c:v>2.9198267922922669E-3</c:v>
                </c:pt>
                <c:pt idx="8">
                  <c:v>2.9245996473826852E-3</c:v>
                </c:pt>
                <c:pt idx="9">
                  <c:v>2.9293175646858366E-3</c:v>
                </c:pt>
                <c:pt idx="10">
                  <c:v>2.9430867520844209E-3</c:v>
                </c:pt>
                <c:pt idx="11">
                  <c:v>2.9475299804512366E-3</c:v>
                </c:pt>
                <c:pt idx="12">
                  <c:v>2.9518908021371523E-3</c:v>
                </c:pt>
                <c:pt idx="13">
                  <c:v>2.9561637233634403E-3</c:v>
                </c:pt>
                <c:pt idx="14">
                  <c:v>2.960343250351374E-3</c:v>
                </c:pt>
                <c:pt idx="15">
                  <c:v>2.972266528097785E-3</c:v>
                </c:pt>
                <c:pt idx="16">
                  <c:v>2.9760175403450361E-3</c:v>
                </c:pt>
                <c:pt idx="17">
                  <c:v>2.9796476894602994E-3</c:v>
                </c:pt>
                <c:pt idx="18">
                  <c:v>2.9831514816648485E-3</c:v>
                </c:pt>
                <c:pt idx="19">
                  <c:v>2.9865234231799568E-3</c:v>
                </c:pt>
                <c:pt idx="20">
                  <c:v>2.9957932058013682E-3</c:v>
                </c:pt>
                <c:pt idx="21">
                  <c:v>2.9985828067714457E-3</c:v>
                </c:pt>
                <c:pt idx="22">
                  <c:v>3.0012130881584484E-3</c:v>
                </c:pt>
                <c:pt idx="23">
                  <c:v>3.0036804899266556E-3</c:v>
                </c:pt>
                <c:pt idx="24">
                  <c:v>3.005989187012368E-3</c:v>
                </c:pt>
                <c:pt idx="25">
                  <c:v>3.0120241369676016E-3</c:v>
                </c:pt>
                <c:pt idx="26">
                  <c:v>3.0137591021163999E-3</c:v>
                </c:pt>
                <c:pt idx="27">
                  <c:v>3.015365905979236E-3</c:v>
                </c:pt>
                <c:pt idx="28">
                  <c:v>3.016850657235416E-3</c:v>
                </c:pt>
                <c:pt idx="29">
                  <c:v>3.0182194645642468E-3</c:v>
                </c:pt>
                <c:pt idx="30">
                  <c:v>3.0216913097797084E-3</c:v>
                </c:pt>
                <c:pt idx="31">
                  <c:v>3.0226574281922063E-3</c:v>
                </c:pt>
                <c:pt idx="32">
                  <c:v>3.0235381460738875E-3</c:v>
                </c:pt>
                <c:pt idx="33">
                  <c:v>3.0243395721040586E-3</c:v>
                </c:pt>
                <c:pt idx="34">
                  <c:v>3.0250678149620252E-3</c:v>
                </c:pt>
                <c:pt idx="35">
                  <c:v>3.0268745312957662E-3</c:v>
                </c:pt>
                <c:pt idx="36">
                  <c:v>3.027371128257982E-3</c:v>
                </c:pt>
                <c:pt idx="37">
                  <c:v>3.0278250854445261E-3</c:v>
                </c:pt>
                <c:pt idx="38">
                  <c:v>3.0282425115347048E-3</c:v>
                </c:pt>
                <c:pt idx="39">
                  <c:v>3.0286295152078249E-3</c:v>
                </c:pt>
                <c:pt idx="40">
                  <c:v>3.0296690785178988E-3</c:v>
                </c:pt>
                <c:pt idx="41">
                  <c:v>3.0299954793158493E-3</c:v>
                </c:pt>
                <c:pt idx="42">
                  <c:v>3.0303220010932737E-3</c:v>
                </c:pt>
                <c:pt idx="43">
                  <c:v>3.0306547525294782E-3</c:v>
                </c:pt>
                <c:pt idx="44">
                  <c:v>3.0309998423037692E-3</c:v>
                </c:pt>
                <c:pt idx="45">
                  <c:v>3.032170228448228E-3</c:v>
                </c:pt>
                <c:pt idx="46">
                  <c:v>3.03262445130575E-3</c:v>
                </c:pt>
                <c:pt idx="47">
                  <c:v>3.0331137135248066E-3</c:v>
                </c:pt>
                <c:pt idx="48">
                  <c:v>3.0336362814116194E-3</c:v>
                </c:pt>
                <c:pt idx="49">
                  <c:v>3.0341904212724102E-3</c:v>
                </c:pt>
                <c:pt idx="50">
                  <c:v>3.0360249357608668E-3</c:v>
                </c:pt>
                <c:pt idx="51">
                  <c:v>3.0366880265797866E-3</c:v>
                </c:pt>
                <c:pt idx="52">
                  <c:v>3.0373740209037928E-3</c:v>
                </c:pt>
                <c:pt idx="53">
                  <c:v>3.0380811850391079E-3</c:v>
                </c:pt>
                <c:pt idx="54">
                  <c:v>3.0388077852919531E-3</c:v>
                </c:pt>
                <c:pt idx="55">
                  <c:v>3.0410868658178867E-3</c:v>
                </c:pt>
                <c:pt idx="56">
                  <c:v>3.0418738736030702E-3</c:v>
                </c:pt>
                <c:pt idx="57">
                  <c:v>3.0426716490368926E-3</c:v>
                </c:pt>
                <c:pt idx="58">
                  <c:v>3.0434784584255758E-3</c:v>
                </c:pt>
                <c:pt idx="59">
                  <c:v>3.0442925680753412E-3</c:v>
                </c:pt>
                <c:pt idx="60">
                  <c:v>3.0467613616533503E-3</c:v>
                </c:pt>
                <c:pt idx="61">
                  <c:v>3.0475873354096636E-3</c:v>
                </c:pt>
                <c:pt idx="62">
                  <c:v>3.0484119409581677E-3</c:v>
                </c:pt>
                <c:pt idx="63">
                  <c:v>3.0492334446050851E-3</c:v>
                </c:pt>
                <c:pt idx="64">
                  <c:v>3.050050112656637E-3</c:v>
                </c:pt>
                <c:pt idx="65">
                  <c:v>3.0524537663013194E-3</c:v>
                </c:pt>
                <c:pt idx="66">
                  <c:v>3.0532337550336279E-3</c:v>
                </c:pt>
                <c:pt idx="67">
                  <c:v>3.0540004962772904E-3</c:v>
                </c:pt>
                <c:pt idx="68">
                  <c:v>3.0547535392165814E-3</c:v>
                </c:pt>
                <c:pt idx="69">
                  <c:v>3.0554926896113857E-3</c:v>
                </c:pt>
                <c:pt idx="70">
                  <c:v>3.057624843127724E-3</c:v>
                </c:pt>
                <c:pt idx="71">
                  <c:v>3.0583064809434285E-3</c:v>
                </c:pt>
                <c:pt idx="72">
                  <c:v>3.0589732550140697E-3</c:v>
                </c:pt>
                <c:pt idx="73">
                  <c:v>3.0596249710995328E-3</c:v>
                </c:pt>
                <c:pt idx="74">
                  <c:v>3.0602614349597023E-3</c:v>
                </c:pt>
                <c:pt idx="75">
                  <c:v>3.0620773707872979E-3</c:v>
                </c:pt>
                <c:pt idx="76">
                  <c:v>3.0626508833451415E-3</c:v>
                </c:pt>
                <c:pt idx="77">
                  <c:v>3.0632081724771155E-3</c:v>
                </c:pt>
                <c:pt idx="78">
                  <c:v>3.0637490439431045E-3</c:v>
                </c:pt>
                <c:pt idx="79">
                  <c:v>3.0642733035029937E-3</c:v>
                </c:pt>
                <c:pt idx="80">
                  <c:v>3.0657444683449093E-3</c:v>
                </c:pt>
                <c:pt idx="81">
                  <c:v>3.0662003378792461E-3</c:v>
                </c:pt>
                <c:pt idx="82">
                  <c:v>3.066638624306907E-3</c:v>
                </c:pt>
                <c:pt idx="83">
                  <c:v>3.0670591333877765E-3</c:v>
                </c:pt>
                <c:pt idx="84">
                  <c:v>3.0674616708817395E-3</c:v>
                </c:pt>
                <c:pt idx="85">
                  <c:v>3.0685595114410369E-3</c:v>
                </c:pt>
                <c:pt idx="86">
                  <c:v>3.0688882201862218E-3</c:v>
                </c:pt>
                <c:pt idx="87">
                  <c:v>3.0691979861439235E-3</c:v>
                </c:pt>
                <c:pt idx="88">
                  <c:v>3.0694886150740277E-3</c:v>
                </c:pt>
                <c:pt idx="89">
                  <c:v>3.0697603066076975E-3</c:v>
                </c:pt>
                <c:pt idx="90">
                  <c:v>3.0704810834780018E-3</c:v>
                </c:pt>
                <c:pt idx="91">
                  <c:v>3.0706971398163927E-3</c:v>
                </c:pt>
                <c:pt idx="92">
                  <c:v>3.070904709824857E-3</c:v>
                </c:pt>
                <c:pt idx="93">
                  <c:v>3.0711059624909526E-3</c:v>
                </c:pt>
                <c:pt idx="94">
                  <c:v>3.0713030668022361E-3</c:v>
                </c:pt>
                <c:pt idx="95">
                  <c:v>3.0718911794827908E-3</c:v>
                </c:pt>
                <c:pt idx="96">
                  <c:v>3.0720933802504016E-3</c:v>
                </c:pt>
                <c:pt idx="97">
                  <c:v>3.0723022776009872E-3</c:v>
                </c:pt>
                <c:pt idx="98">
                  <c:v>3.0725200405221052E-3</c:v>
                </c:pt>
                <c:pt idx="99">
                  <c:v>3.0727488380013126E-3</c:v>
                </c:pt>
                <c:pt idx="100">
                  <c:v>3.073523127663048E-3</c:v>
                </c:pt>
                <c:pt idx="101">
                  <c:v>3.0738177532501879E-3</c:v>
                </c:pt>
                <c:pt idx="102">
                  <c:v>3.0741342583332047E-3</c:v>
                </c:pt>
                <c:pt idx="103">
                  <c:v>3.0744748118996549E-3</c:v>
                </c:pt>
                <c:pt idx="104">
                  <c:v>3.0748415829370966E-3</c:v>
                </c:pt>
                <c:pt idx="105">
                  <c:v>3.0761208907509421E-3</c:v>
                </c:pt>
                <c:pt idx="106">
                  <c:v>3.0766142215479216E-3</c:v>
                </c:pt>
                <c:pt idx="107">
                  <c:v>3.0771446147536794E-3</c:v>
                </c:pt>
                <c:pt idx="108">
                  <c:v>3.0777142393557722E-3</c:v>
                </c:pt>
                <c:pt idx="109">
                  <c:v>3.0783252643417575E-3</c:v>
                </c:pt>
                <c:pt idx="110">
                  <c:v>3.0804284314786428E-3</c:v>
                </c:pt>
                <c:pt idx="111">
                  <c:v>3.0812264611885807E-3</c:v>
                </c:pt>
                <c:pt idx="112">
                  <c:v>3.0820750160970509E-3</c:v>
                </c:pt>
                <c:pt idx="113">
                  <c:v>3.0829745450684635E-3</c:v>
                </c:pt>
                <c:pt idx="114">
                  <c:v>3.0839254969672286E-3</c:v>
                </c:pt>
                <c:pt idx="115">
                  <c:v>3.0870913788717423E-3</c:v>
                </c:pt>
                <c:pt idx="116">
                  <c:v>3.0882525111240199E-3</c:v>
                </c:pt>
                <c:pt idx="117">
                  <c:v>3.0894673106257012E-3</c:v>
                </c:pt>
                <c:pt idx="118">
                  <c:v>3.0907362262411965E-3</c:v>
                </c:pt>
                <c:pt idx="119">
                  <c:v>3.092059706834916E-3</c:v>
                </c:pt>
                <c:pt idx="120">
                  <c:v>3.0963620271295209E-3</c:v>
                </c:pt>
                <c:pt idx="121">
                  <c:v>3.0979082562802387E-3</c:v>
                </c:pt>
                <c:pt idx="122">
                  <c:v>3.0995112947312317E-3</c:v>
                </c:pt>
                <c:pt idx="123">
                  <c:v>3.10117159134691E-3</c:v>
                </c:pt>
                <c:pt idx="124">
                  <c:v>3.1028895949916841E-3</c:v>
                </c:pt>
                <c:pt idx="125">
                  <c:v>3.1083943367446821E-3</c:v>
                </c:pt>
                <c:pt idx="126">
                  <c:v>3.1103476571499402E-3</c:v>
                </c:pt>
                <c:pt idx="127">
                  <c:v>3.1123609289063457E-3</c:v>
                </c:pt>
                <c:pt idx="128">
                  <c:v>3.1144346008783077E-3</c:v>
                </c:pt>
                <c:pt idx="129">
                  <c:v>3.1233422682099285E-3</c:v>
                </c:pt>
                <c:pt idx="130">
                  <c:v>3.1257246742258282E-3</c:v>
                </c:pt>
                <c:pt idx="131">
                  <c:v>3.1281695870852607E-3</c:v>
                </c:pt>
                <c:pt idx="132">
                  <c:v>3.1306745228602095E-3</c:v>
                </c:pt>
                <c:pt idx="133">
                  <c:v>3.1412330853851341E-3</c:v>
                </c:pt>
                <c:pt idx="134">
                  <c:v>3.1439920784401389E-3</c:v>
                </c:pt>
                <c:pt idx="135">
                  <c:v>3.1467926714916499E-3</c:v>
                </c:pt>
                <c:pt idx="136">
                  <c:v>3.1496317940531652E-3</c:v>
                </c:pt>
                <c:pt idx="137">
                  <c:v>3.1525063756381831E-3</c:v>
                </c:pt>
                <c:pt idx="138">
                  <c:v>3.1613121696692343E-3</c:v>
                </c:pt>
                <c:pt idx="139">
                  <c:v>3.1642978824832448E-3</c:v>
                </c:pt>
                <c:pt idx="140">
                  <c:v>3.1673037018882496E-3</c:v>
                </c:pt>
                <c:pt idx="141">
                  <c:v>3.1703265573977462E-3</c:v>
                </c:pt>
                <c:pt idx="142">
                  <c:v>3.1733633785252335E-3</c:v>
                </c:pt>
                <c:pt idx="143">
                  <c:v>3.18252693075062E-3</c:v>
                </c:pt>
                <c:pt idx="144">
                  <c:v>3.1855889094850516E-3</c:v>
                </c:pt>
                <c:pt idx="145">
                  <c:v>3.1886495014049649E-3</c:v>
                </c:pt>
                <c:pt idx="146">
                  <c:v>3.1917056360238581E-3</c:v>
                </c:pt>
                <c:pt idx="147">
                  <c:v>3.19475424285523E-3</c:v>
                </c:pt>
                <c:pt idx="148">
                  <c:v>3.2038241917591971E-3</c:v>
                </c:pt>
                <c:pt idx="149">
                  <c:v>3.2068119825754645E-3</c:v>
                </c:pt>
                <c:pt idx="150">
                  <c:v>3.2097768931717017E-3</c:v>
                </c:pt>
                <c:pt idx="151">
                  <c:v>3.2127158530614068E-3</c:v>
                </c:pt>
                <c:pt idx="152">
                  <c:v>3.2156257917580781E-3</c:v>
                </c:pt>
                <c:pt idx="153">
                  <c:v>3.2241690207633652E-3</c:v>
                </c:pt>
                <c:pt idx="154">
                  <c:v>3.2269571721460053E-3</c:v>
                </c:pt>
                <c:pt idx="155">
                  <c:v>3.2297171676262085E-3</c:v>
                </c:pt>
                <c:pt idx="156">
                  <c:v>3.2324499911482495E-3</c:v>
                </c:pt>
                <c:pt idx="157">
                  <c:v>3.2351566266564033E-3</c:v>
                </c:pt>
                <c:pt idx="158">
                  <c:v>3.2431292445402873E-3</c:v>
                </c:pt>
                <c:pt idx="159">
                  <c:v>3.2457409674356385E-3</c:v>
                </c:pt>
                <c:pt idx="160">
                  <c:v>3.2483314220384759E-3</c:v>
                </c:pt>
                <c:pt idx="161">
                  <c:v>3.250901592293074E-3</c:v>
                </c:pt>
                <c:pt idx="162">
                  <c:v>3.2534524621437078E-3</c:v>
                </c:pt>
                <c:pt idx="163">
                  <c:v>3.2609991087145691E-3</c:v>
                </c:pt>
                <c:pt idx="164">
                  <c:v>3.2634826163920917E-3</c:v>
                </c:pt>
                <c:pt idx="165">
                  <c:v>3.2659517433870238E-3</c:v>
                </c:pt>
                <c:pt idx="166">
                  <c:v>3.2684074736436391E-3</c:v>
                </c:pt>
                <c:pt idx="167">
                  <c:v>3.2708507911062131E-3</c:v>
                </c:pt>
                <c:pt idx="168">
                  <c:v>3.2781161061724326E-3</c:v>
                </c:pt>
                <c:pt idx="169">
                  <c:v>3.2805196119015871E-3</c:v>
                </c:pt>
                <c:pt idx="170">
                  <c:v>3.2829156245580736E-3</c:v>
                </c:pt>
                <c:pt idx="171">
                  <c:v>3.2853051280861668E-3</c:v>
                </c:pt>
                <c:pt idx="172">
                  <c:v>3.2876891064301411E-3</c:v>
                </c:pt>
                <c:pt idx="173">
                  <c:v>3.2948177298000991E-3</c:v>
                </c:pt>
                <c:pt idx="174">
                  <c:v>3.2971892849727917E-3</c:v>
                </c:pt>
                <c:pt idx="175">
                  <c:v>3.2995592634174143E-3</c:v>
                </c:pt>
                <c:pt idx="176">
                  <c:v>3.3019276778129178E-3</c:v>
                </c:pt>
                <c:pt idx="177">
                  <c:v>3.3042945408382524E-3</c:v>
                </c:pt>
                <c:pt idx="178">
                  <c:v>3.3113859484827425E-3</c:v>
                </c:pt>
                <c:pt idx="179">
                  <c:v>3.3137467328169024E-3</c:v>
                </c:pt>
                <c:pt idx="180">
                  <c:v>3.3161060291756442E-3</c:v>
                </c:pt>
                <c:pt idx="181">
                  <c:v>3.3184638502379185E-3</c:v>
                </c:pt>
                <c:pt idx="182">
                  <c:v>3.3208202086826752E-3</c:v>
                </c:pt>
                <c:pt idx="183">
                  <c:v>3.3278806351013427E-3</c:v>
                </c:pt>
                <c:pt idx="184">
                  <c:v>3.3302312698655317E-3</c:v>
                </c:pt>
                <c:pt idx="185">
                  <c:v>3.3325805054069549E-3</c:v>
                </c:pt>
                <c:pt idx="186">
                  <c:v>3.3349283544045617E-3</c:v>
                </c:pt>
                <c:pt idx="187">
                  <c:v>3.3372748295373024E-3</c:v>
                </c:pt>
                <c:pt idx="188">
                  <c:v>3.344306138535833E-3</c:v>
                </c:pt>
                <c:pt idx="189">
                  <c:v>3.3466472449986129E-3</c:v>
                </c:pt>
                <c:pt idx="190">
                  <c:v>3.3489870409912784E-3</c:v>
                </c:pt>
                <c:pt idx="191">
                  <c:v>3.3513255391927795E-3</c:v>
                </c:pt>
                <c:pt idx="192">
                  <c:v>3.3629990070960778E-3</c:v>
                </c:pt>
                <c:pt idx="193">
                  <c:v>3.3653299849086458E-3</c:v>
                </c:pt>
                <c:pt idx="194">
                  <c:v>3.367659754283288E-3</c:v>
                </c:pt>
                <c:pt idx="195">
                  <c:v>3.3699883284995431E-3</c:v>
                </c:pt>
                <c:pt idx="196">
                  <c:v>3.3769670129933579E-3</c:v>
                </c:pt>
                <c:pt idx="197">
                  <c:v>3.3792909393714383E-3</c:v>
                </c:pt>
                <c:pt idx="198">
                  <c:v>3.3816137369888197E-3</c:v>
                </c:pt>
                <c:pt idx="199">
                  <c:v>3.3839354191250392E-3</c:v>
                </c:pt>
                <c:pt idx="200">
                  <c:v>3.3862559990596344E-3</c:v>
                </c:pt>
                <c:pt idx="201">
                  <c:v>3.3932112584490514E-3</c:v>
                </c:pt>
                <c:pt idx="202">
                  <c:v>3.3955275623725263E-3</c:v>
                </c:pt>
                <c:pt idx="203">
                  <c:v>3.3978428304920652E-3</c:v>
                </c:pt>
                <c:pt idx="204">
                  <c:v>3.4001570760872056E-3</c:v>
                </c:pt>
                <c:pt idx="205">
                  <c:v>3.4024703124374855E-3</c:v>
                </c:pt>
                <c:pt idx="206">
                  <c:v>3.4094040988145377E-3</c:v>
                </c:pt>
                <c:pt idx="207">
                  <c:v>3.4117134309807513E-3</c:v>
                </c:pt>
                <c:pt idx="208">
                  <c:v>3.4140218202997927E-3</c:v>
                </c:pt>
                <c:pt idx="209">
                  <c:v>3.4163292800511989E-3</c:v>
                </c:pt>
                <c:pt idx="210">
                  <c:v>3.4186358235145081E-3</c:v>
                </c:pt>
                <c:pt idx="211">
                  <c:v>3.4255500889712283E-3</c:v>
                </c:pt>
                <c:pt idx="212">
                  <c:v>3.4278531000775251E-3</c:v>
                </c:pt>
                <c:pt idx="213">
                  <c:v>3.4301552612934125E-3</c:v>
                </c:pt>
                <c:pt idx="214">
                  <c:v>3.4324565858984291E-3</c:v>
                </c:pt>
                <c:pt idx="215">
                  <c:v>3.4347570871721116E-3</c:v>
                </c:pt>
                <c:pt idx="216">
                  <c:v>3.4416537838005334E-3</c:v>
                </c:pt>
                <c:pt idx="217">
                  <c:v>3.4439511245442575E-3</c:v>
                </c:pt>
                <c:pt idx="218">
                  <c:v>3.4462477083543361E-3</c:v>
                </c:pt>
                <c:pt idx="219">
                  <c:v>3.4485435485103071E-3</c:v>
                </c:pt>
                <c:pt idx="220">
                  <c:v>3.4508386582917075E-3</c:v>
                </c:pt>
                <c:pt idx="221">
                  <c:v>3.457719738183864E-3</c:v>
                </c:pt>
                <c:pt idx="222">
                  <c:v>3.4600120592623599E-3</c:v>
                </c:pt>
                <c:pt idx="223">
                  <c:v>3.4623037163639741E-3</c:v>
                </c:pt>
                <c:pt idx="224">
                  <c:v>3.4645947227682438E-3</c:v>
                </c:pt>
                <c:pt idx="225">
                  <c:v>3.4668850917547065E-3</c:v>
                </c:pt>
                <c:pt idx="226">
                  <c:v>3.4737525070026309E-3</c:v>
                </c:pt>
                <c:pt idx="227">
                  <c:v>3.4760404591132432E-3</c:v>
                </c:pt>
                <c:pt idx="228">
                  <c:v>3.4783278402037367E-3</c:v>
                </c:pt>
                <c:pt idx="229">
                  <c:v>3.4806146635536495E-3</c:v>
                </c:pt>
                <c:pt idx="230">
                  <c:v>3.4829009424425191E-3</c:v>
                </c:pt>
                <c:pt idx="231">
                  <c:v>3.4897566451382441E-3</c:v>
                </c:pt>
                <c:pt idx="232">
                  <c:v>3.4920408789783173E-3</c:v>
                </c:pt>
                <c:pt idx="233">
                  <c:v>3.494324634755035E-3</c:v>
                </c:pt>
                <c:pt idx="234">
                  <c:v>3.4966079257479354E-3</c:v>
                </c:pt>
                <c:pt idx="235">
                  <c:v>3.4988907652365561E-3</c:v>
                </c:pt>
                <c:pt idx="236">
                  <c:v>3.5057367074721154E-3</c:v>
                </c:pt>
                <c:pt idx="237">
                  <c:v>3.5080178737389935E-3</c:v>
                </c:pt>
                <c:pt idx="238">
                  <c:v>3.5102986548992796E-3</c:v>
                </c:pt>
                <c:pt idx="239">
                  <c:v>3.5125790642325122E-3</c:v>
                </c:pt>
                <c:pt idx="240">
                  <c:v>3.514859115018228E-3</c:v>
                </c:pt>
                <c:pt idx="241">
                  <c:v>3.521697248885655E-3</c:v>
                </c:pt>
                <c:pt idx="242">
                  <c:v>3.5239759982766822E-3</c:v>
                </c:pt>
                <c:pt idx="243">
                  <c:v>3.5262544555178816E-3</c:v>
                </c:pt>
                <c:pt idx="244">
                  <c:v>3.5285326338887904E-3</c:v>
                </c:pt>
                <c:pt idx="245">
                  <c:v>3.5308105466689463E-3</c:v>
                </c:pt>
                <c:pt idx="246">
                  <c:v>3.5376428242602734E-3</c:v>
                </c:pt>
                <c:pt idx="247">
                  <c:v>3.5399198074727947E-3</c:v>
                </c:pt>
                <c:pt idx="248">
                  <c:v>3.5421965914922511E-3</c:v>
                </c:pt>
                <c:pt idx="249">
                  <c:v>3.5444731895981807E-3</c:v>
                </c:pt>
                <c:pt idx="250">
                  <c:v>3.5467496150701208E-3</c:v>
                </c:pt>
                <c:pt idx="251">
                  <c:v>3.5535779884773816E-3</c:v>
                </c:pt>
                <c:pt idx="252">
                  <c:v>3.5558538562087409E-3</c:v>
                </c:pt>
                <c:pt idx="253">
                  <c:v>3.5581296177037993E-3</c:v>
                </c:pt>
                <c:pt idx="254">
                  <c:v>3.5604052862420938E-3</c:v>
                </c:pt>
                <c:pt idx="255">
                  <c:v>3.5626808751031626E-3</c:v>
                </c:pt>
                <c:pt idx="256">
                  <c:v>3.5695072964183907E-3</c:v>
                </c:pt>
                <c:pt idx="257">
                  <c:v>3.5717826993659323E-3</c:v>
                </c:pt>
                <c:pt idx="258">
                  <c:v>3.5740580890339367E-3</c:v>
                </c:pt>
                <c:pt idx="259">
                  <c:v>3.5763334787019411E-3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63616"/>
        <c:axId val="644065152"/>
      </c:scatterChart>
      <c:valAx>
        <c:axId val="644063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4065152"/>
        <c:crosses val="autoZero"/>
        <c:crossBetween val="midCat"/>
      </c:valAx>
      <c:valAx>
        <c:axId val="644065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40636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11</xdr:col>
      <xdr:colOff>4725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uantLibXL\Data2\XLS\EUR\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74</v>
          </cell>
        </row>
        <row r="7">
          <cell r="D7">
            <v>4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N5</v>
          </cell>
        </row>
        <row r="7">
          <cell r="D7" t="str">
            <v>Q5</v>
          </cell>
        </row>
      </sheetData>
      <sheetData sheetId="10">
        <row r="6">
          <cell r="D6" t="str">
            <v>Future Code</v>
          </cell>
        </row>
        <row r="7">
          <cell r="D7" t="str">
            <v>N5</v>
          </cell>
        </row>
      </sheetData>
      <sheetData sheetId="11">
        <row r="6">
          <cell r="D6" t="str">
            <v>N5</v>
          </cell>
        </row>
        <row r="7">
          <cell r="D7" t="str">
            <v>Q5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H5</v>
          </cell>
        </row>
        <row r="7">
          <cell r="D7" t="str">
            <v>M5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42179</v>
          </cell>
        </row>
        <row r="7">
          <cell r="D7">
            <v>42178</v>
          </cell>
        </row>
      </sheetData>
      <sheetData sheetId="29">
        <row r="6">
          <cell r="D6">
            <v>42179</v>
          </cell>
        </row>
        <row r="7">
          <cell r="D7">
            <v>42178</v>
          </cell>
        </row>
      </sheetData>
      <sheetData sheetId="30">
        <row r="6">
          <cell r="D6">
            <v>42180</v>
          </cell>
        </row>
        <row r="7">
          <cell r="D7">
            <v>42179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1.6.0 - MS VC++ 9.0 - Multithreaded Dynamic Runtime library - Release Configuration - Jun 18 2015 16:49:40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42184</v>
      </c>
      <c r="E17" s="198"/>
    </row>
    <row r="18" spans="2:5" x14ac:dyDescent="0.2">
      <c r="B18" s="331"/>
      <c r="C18" s="2" t="s">
        <v>21</v>
      </c>
      <c r="D18" s="339">
        <v>42180.646724537037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42180</v>
      </c>
      <c r="E19" s="198"/>
    </row>
    <row r="20" spans="2:5" x14ac:dyDescent="0.2">
      <c r="B20" s="331"/>
      <c r="C20" s="2" t="s">
        <v>23</v>
      </c>
      <c r="D20" s="28">
        <f>[1]!TriggerCounter</f>
        <v>74</v>
      </c>
      <c r="E20" s="198"/>
    </row>
    <row r="21" spans="2:5" x14ac:dyDescent="0.2">
      <c r="B21" s="331"/>
      <c r="C21" s="2" t="s">
        <v>24</v>
      </c>
      <c r="D21" s="29">
        <f>[1]!LastFixingsTrigger</f>
        <v>4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obj_00599#0001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obj_00598#0001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42184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42338</v>
      </c>
      <c r="D39" s="64">
        <f>_xll.qlYieldTSDiscount(D35,C39,,Trigger)</f>
        <v>1.0002824409246518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42214</v>
      </c>
      <c r="F3" s="116">
        <f>'Delta 1M'!X26</f>
        <v>4.7503740928414606E-5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8.3333333333333329E-2</v>
      </c>
      <c r="I3" s="117">
        <f>H3-G3</f>
        <v>8.3333333333333329E-2</v>
      </c>
      <c r="J3" s="117">
        <f>(H3^2-G3^2)/2</f>
        <v>3.472222222222222E-3</v>
      </c>
      <c r="K3" s="117">
        <f>(H3^3-G3^3)/3</f>
        <v>1.9290123456790122E-4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1.9290123456790122E-4</v>
      </c>
      <c r="P3" s="100">
        <f t="array" ref="P3:P5">_xll.ohFilter(J3:J7,L3:L7)</f>
        <v>3.472222222222222E-3</v>
      </c>
      <c r="Q3" s="95">
        <f t="array" ref="Q3:Q5">_xll.ohFilter(I3:I7,L3:L7)</f>
        <v>8.3333333333333329E-2</v>
      </c>
      <c r="R3" s="101"/>
      <c r="S3" s="96">
        <f t="array" ref="S3:S5">MMULT(W3:Y5,U3:U5)</f>
        <v>5.3969640753802339E-3</v>
      </c>
      <c r="T3" s="102"/>
      <c r="U3" s="97">
        <f t="array" ref="U3:U5">_xll.ohFilter(F3:F7,L3:L7)</f>
        <v>4.7503740928414606E-5</v>
      </c>
      <c r="W3" s="94">
        <f t="array" ref="W3:Y5">MINVERSE(O3:Q5)</f>
        <v>796.31336405529942</v>
      </c>
      <c r="X3" s="100">
        <v>-1447.8424801005447</v>
      </c>
      <c r="Y3" s="95">
        <v>796.31336405529919</v>
      </c>
      <c r="AB3" s="131">
        <f>SettlementDate</f>
        <v>42184</v>
      </c>
      <c r="AC3" s="122">
        <f>_xll.qlDayCounterYearFraction(DayCounter,SettlementDate,AB3,,,Trigger)</f>
        <v>0</v>
      </c>
      <c r="AD3" s="147">
        <f t="shared" ref="AD3:AD26" si="0">$S$13</f>
        <v>5.7004489114097527E-4</v>
      </c>
      <c r="AE3" s="147">
        <f t="shared" ref="AE3:AE23" si="1">$S$10+$S$9*AC3</f>
        <v>5.8819787435645751E-4</v>
      </c>
      <c r="AF3" s="147">
        <f t="shared" ref="AF3:AF23" si="2">($S$5+$S$4*AC3+$S$3*AC3^2)</f>
        <v>6.1443311638955582E-4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42184</v>
      </c>
      <c r="E4" s="120">
        <f>_xll.qlInterestRateIndexMaturity($D$10,D4)</f>
        <v>42214</v>
      </c>
      <c r="F4" s="121">
        <f t="array" ref="F4:F7">Delta1M</f>
        <v>4.7503740928414606E-5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8.3333333333333329E-2</v>
      </c>
      <c r="I4" s="122">
        <f>H4-G4</f>
        <v>8.3333333333333329E-2</v>
      </c>
      <c r="J4" s="122">
        <f>(H4^2-G4^2)/2</f>
        <v>3.472222222222222E-3</v>
      </c>
      <c r="K4" s="122">
        <f>(H4^3-G4^3)/3</f>
        <v>1.9290123456790122E-4</v>
      </c>
      <c r="L4" s="123" t="b">
        <f>IF(D12="fixing",FALSE,TRUE)</f>
        <v>1</v>
      </c>
      <c r="N4" s="345"/>
      <c r="O4" s="94">
        <v>1.5935570987654316E-3</v>
      </c>
      <c r="P4" s="100">
        <v>1.1840277777777776E-2</v>
      </c>
      <c r="Q4" s="95">
        <v>9.166666666666666E-2</v>
      </c>
      <c r="R4" s="103" t="s">
        <v>35</v>
      </c>
      <c r="S4" s="96">
        <v>-1.3651487434870619E-3</v>
      </c>
      <c r="T4" s="103" t="s">
        <v>36</v>
      </c>
      <c r="U4" s="97">
        <v>4.8759665752275742E-5</v>
      </c>
      <c r="W4" s="94">
        <v>-274.28571428571428</v>
      </c>
      <c r="X4" s="100">
        <v>374.02597402597399</v>
      </c>
      <c r="Y4" s="95">
        <v>-137.14285714285708</v>
      </c>
      <c r="AB4" s="136">
        <f>_xll.qlCalendarAdvance(Calendar,AB3,"1d","mf",,Trigger)</f>
        <v>42185</v>
      </c>
      <c r="AC4" s="122">
        <f>_xll.qlDayCounterYearFraction(DayCounter,SettlementDate,AB4,,,Trigger)</f>
        <v>2.7777777777777779E-3</v>
      </c>
      <c r="AD4" s="134">
        <f t="shared" si="0"/>
        <v>5.7004489114097527E-4</v>
      </c>
      <c r="AE4" s="134">
        <f t="shared" si="1"/>
        <v>5.8698767547542535E-4</v>
      </c>
      <c r="AF4" s="134">
        <f t="shared" si="2"/>
        <v>6.1068267978785858E-4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42214</v>
      </c>
      <c r="E5" s="120">
        <f>_xll.qlInterestRateIndexMaturity($D$10,D5)</f>
        <v>42247</v>
      </c>
      <c r="F5" s="121">
        <v>4.8759665752275742E-5</v>
      </c>
      <c r="G5" s="122">
        <f>_xll.qlDayCounterYearFraction(DayCounter,SettlementDate,D5,,,Trigger)</f>
        <v>8.3333333333333329E-2</v>
      </c>
      <c r="H5" s="122">
        <f>_xll.qlDayCounterYearFraction(DayCounter,SettlementDate,E5,,,Trigger)</f>
        <v>0.17499999999999999</v>
      </c>
      <c r="I5" s="122">
        <f>H5-G5</f>
        <v>9.166666666666666E-2</v>
      </c>
      <c r="J5" s="122">
        <f>(H5^2-G5^2)/2</f>
        <v>1.1840277777777776E-2</v>
      </c>
      <c r="K5" s="122">
        <f>(H5^3-G5^3)/3</f>
        <v>1.5935570987654316E-3</v>
      </c>
      <c r="L5" s="123" t="b">
        <v>1</v>
      </c>
      <c r="N5" s="345"/>
      <c r="O5" s="94">
        <v>3.9602623456790132E-3</v>
      </c>
      <c r="P5" s="100">
        <v>1.8055555555555561E-2</v>
      </c>
      <c r="Q5" s="95">
        <v>8.333333333333337E-2</v>
      </c>
      <c r="R5" s="84"/>
      <c r="S5" s="96">
        <v>6.1443311638955582E-4</v>
      </c>
      <c r="T5" s="103"/>
      <c r="U5" s="97">
        <v>4.7927634328212946E-5</v>
      </c>
      <c r="W5" s="94">
        <v>21.585253456221196</v>
      </c>
      <c r="X5" s="100">
        <v>-12.232928361960619</v>
      </c>
      <c r="Y5" s="95">
        <v>3.8709677419354813</v>
      </c>
      <c r="AB5" s="136">
        <f>_xll.qlCalendarAdvance(Calendar,AB4,"1d","mf",,Trigger)</f>
        <v>42186</v>
      </c>
      <c r="AC5" s="122">
        <f>_xll.qlDayCounterYearFraction(DayCounter,SettlementDate,AB5,,,Trigger)</f>
        <v>5.5555555555555558E-3</v>
      </c>
      <c r="AD5" s="134">
        <f t="shared" si="0"/>
        <v>5.7004489114097527E-4</v>
      </c>
      <c r="AE5" s="134">
        <f t="shared" si="1"/>
        <v>5.8577747659439318E-4</v>
      </c>
      <c r="AF5" s="134">
        <f t="shared" si="2"/>
        <v>6.0701552966880602E-4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42247</v>
      </c>
      <c r="E6" s="120">
        <f>_xll.qlInterestRateIndexMaturity($D$10,D6)</f>
        <v>42277</v>
      </c>
      <c r="F6" s="121">
        <v>4.7927634328212946E-5</v>
      </c>
      <c r="G6" s="122">
        <f>_xll.qlDayCounterYearFraction(DayCounter,SettlementDate,D6,,,Trigger)</f>
        <v>0.17499999999999999</v>
      </c>
      <c r="H6" s="122">
        <f>_xll.qlDayCounterYearFraction(DayCounter,SettlementDate,E6,,,Trigger)</f>
        <v>0.25833333333333336</v>
      </c>
      <c r="I6" s="122">
        <f>H6-G6</f>
        <v>8.333333333333337E-2</v>
      </c>
      <c r="J6" s="122">
        <f>(H6^2-G6^2)/2</f>
        <v>1.8055555555555561E-2</v>
      </c>
      <c r="K6" s="122">
        <f>(H6^3-G6^3)/3</f>
        <v>3.9602623456790132E-3</v>
      </c>
      <c r="L6" s="123" t="b">
        <v>1</v>
      </c>
      <c r="S6" s="98"/>
      <c r="T6" s="91"/>
      <c r="U6" s="92"/>
      <c r="AB6" s="136">
        <f>_xll.qlCalendarAdvance(Calendar,AB5,"1d","mf",,Trigger)</f>
        <v>42187</v>
      </c>
      <c r="AC6" s="122">
        <f>_xll.qlDayCounterYearFraction(DayCounter,SettlementDate,AB6,,,Trigger)</f>
        <v>8.3333333333333332E-3</v>
      </c>
      <c r="AD6" s="134">
        <f t="shared" si="0"/>
        <v>5.7004489114097527E-4</v>
      </c>
      <c r="AE6" s="134">
        <f t="shared" si="1"/>
        <v>5.8456727771336102E-4</v>
      </c>
      <c r="AF6" s="134">
        <f t="shared" si="2"/>
        <v>6.0343166603239837E-4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42276</v>
      </c>
      <c r="E7" s="125">
        <f>_xll.qlInterestRateIndexMaturity($D$10,D7)</f>
        <v>42306</v>
      </c>
      <c r="F7" s="126">
        <v>5.6027054473816114E-5</v>
      </c>
      <c r="G7" s="127">
        <f>_xll.qlDayCounterYearFraction(DayCounter,SettlementDate,D7,,,Trigger)</f>
        <v>0.25555555555555554</v>
      </c>
      <c r="H7" s="127">
        <f>_xll.qlDayCounterYearFraction(DayCounter,SettlementDate,E7,,,Trigger)</f>
        <v>0.33888888888888891</v>
      </c>
      <c r="I7" s="127">
        <f>H7-G7</f>
        <v>8.333333333333337E-2</v>
      </c>
      <c r="J7" s="127">
        <f>(H7^2-G7^2)/2</f>
        <v>2.476851851851853E-2</v>
      </c>
      <c r="K7" s="127">
        <f>(H7^3-G7^3)/3</f>
        <v>7.409979423868316E-3</v>
      </c>
      <c r="L7" s="128" t="b">
        <v>0</v>
      </c>
      <c r="S7" s="98"/>
      <c r="T7" s="91"/>
      <c r="U7" s="92"/>
      <c r="AB7" s="136">
        <f>_xll.qlCalendarAdvance(Calendar,AB6,"1d","mf",,Trigger)</f>
        <v>42188</v>
      </c>
      <c r="AC7" s="122">
        <f>_xll.qlDayCounterYearFraction(DayCounter,SettlementDate,AB7,,,Trigger)</f>
        <v>1.1111111111111112E-2</v>
      </c>
      <c r="AD7" s="134">
        <f t="shared" si="0"/>
        <v>5.7004489114097527E-4</v>
      </c>
      <c r="AE7" s="134">
        <f t="shared" si="1"/>
        <v>5.8335707883232896E-4</v>
      </c>
      <c r="AF7" s="134">
        <f t="shared" si="2"/>
        <v>5.9993108887863541E-4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42191</v>
      </c>
      <c r="AC8" s="122">
        <f>_xll.qlDayCounterYearFraction(DayCounter,SettlementDate,AB8,,,Trigger)</f>
        <v>1.9444444444444445E-2</v>
      </c>
      <c r="AD8" s="134">
        <f t="shared" si="0"/>
        <v>5.7004489114097527E-4</v>
      </c>
      <c r="AE8" s="134">
        <f t="shared" si="1"/>
        <v>5.7972648218923247E-4</v>
      </c>
      <c r="AF8" s="134">
        <f t="shared" si="2"/>
        <v>5.8992907631321507E-4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3.472222222222222E-3</v>
      </c>
      <c r="Q9" s="95">
        <f t="array" ref="Q9:Q10">_xll.ohFilter(I3:I7,L3:L7)</f>
        <v>8.3333333333333329E-2</v>
      </c>
      <c r="R9" s="346" t="s">
        <v>35</v>
      </c>
      <c r="S9" s="96">
        <f t="array" ref="S9:S10">MMULT(W9:X10,U9:U10)</f>
        <v>-4.3567159717157293E-4</v>
      </c>
      <c r="T9" s="346" t="s">
        <v>36</v>
      </c>
      <c r="U9" s="97">
        <f t="array" ref="U9:U10">_xll.ohFilter(F3:F7,L3:L7)</f>
        <v>4.7503740928414606E-5</v>
      </c>
      <c r="W9" s="94">
        <f t="array" ref="W9:X10">MINVERSE(P9:Q10)</f>
        <v>-137.14285714285717</v>
      </c>
      <c r="X9" s="95">
        <v>124.6753246753247</v>
      </c>
      <c r="AB9" s="136">
        <f>_xll.qlCalendarAdvance(Calendar,AB8,"1d","mf",,Trigger)</f>
        <v>42192</v>
      </c>
      <c r="AC9" s="122">
        <f>_xll.qlDayCounterYearFraction(DayCounter,SettlementDate,AB9,,,Trigger)</f>
        <v>2.2222222222222223E-2</v>
      </c>
      <c r="AD9" s="134">
        <f t="shared" si="0"/>
        <v>5.7004489114097527E-4</v>
      </c>
      <c r="AE9" s="134">
        <f t="shared" si="1"/>
        <v>5.7851628330820031E-4</v>
      </c>
      <c r="AF9" s="134">
        <f t="shared" si="2"/>
        <v>5.8676164509003108E-4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1.1840277777777776E-2</v>
      </c>
      <c r="Q10" s="95">
        <v>9.166666666666666E-2</v>
      </c>
      <c r="R10" s="346"/>
      <c r="S10" s="96">
        <v>5.8819787435645751E-4</v>
      </c>
      <c r="T10" s="346"/>
      <c r="U10" s="97">
        <v>4.8759665752275742E-5</v>
      </c>
      <c r="W10" s="94">
        <v>17.714285714285715</v>
      </c>
      <c r="X10" s="95">
        <v>-5.1948051948051956</v>
      </c>
      <c r="AB10" s="136">
        <f>_xll.qlCalendarAdvance(Calendar,AB9,"1d","mf",,Trigger)</f>
        <v>42193</v>
      </c>
      <c r="AC10" s="122">
        <f>_xll.qlDayCounterYearFraction(DayCounter,SettlementDate,AB10,,,Trigger)</f>
        <v>2.5000000000000001E-2</v>
      </c>
      <c r="AD10" s="134">
        <f t="shared" si="0"/>
        <v>5.7004489114097527E-4</v>
      </c>
      <c r="AE10" s="134">
        <f t="shared" si="1"/>
        <v>5.7730608442716814E-4</v>
      </c>
      <c r="AF10" s="134">
        <f t="shared" si="2"/>
        <v>5.8367750034949188E-4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42194</v>
      </c>
      <c r="AC11" s="122">
        <f>_xll.qlDayCounterYearFraction(DayCounter,SettlementDate,AB11,,,Trigger)</f>
        <v>2.7777777777777776E-2</v>
      </c>
      <c r="AD11" s="134">
        <f t="shared" si="0"/>
        <v>5.7004489114097527E-4</v>
      </c>
      <c r="AE11" s="134">
        <f t="shared" si="1"/>
        <v>5.7609588554613609E-4</v>
      </c>
      <c r="AF11" s="134">
        <f t="shared" si="2"/>
        <v>5.8067664209159747E-4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42195</v>
      </c>
      <c r="AC12" s="122">
        <f>_xll.qlDayCounterYearFraction(DayCounter,SettlementDate,AB12,,,Trigger)</f>
        <v>3.0555555555555555E-2</v>
      </c>
      <c r="AD12" s="134">
        <f t="shared" si="0"/>
        <v>5.7004489114097527E-4</v>
      </c>
      <c r="AE12" s="134">
        <f t="shared" si="1"/>
        <v>5.7488568666510392E-4</v>
      </c>
      <c r="AF12" s="134">
        <f t="shared" si="2"/>
        <v>5.7775907031634775E-4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8.3333333333333329E-2</v>
      </c>
      <c r="R13" s="104" t="s">
        <v>35</v>
      </c>
      <c r="S13" s="96">
        <f>MMULT(W13,U13)</f>
        <v>5.7004489114097527E-4</v>
      </c>
      <c r="T13" s="104" t="s">
        <v>36</v>
      </c>
      <c r="U13" s="97">
        <f t="array" ref="U13">_xll.ohFilter(F3:F7,L3:L7)</f>
        <v>4.7503740928414606E-5</v>
      </c>
      <c r="W13" s="105">
        <f>MINVERSE(Q13)</f>
        <v>12</v>
      </c>
      <c r="AB13" s="136">
        <f>_xll.qlCalendarAdvance(Calendar,AB12,"1d","mf",,Trigger)</f>
        <v>42198</v>
      </c>
      <c r="AC13" s="122">
        <f>_xll.qlDayCounterYearFraction(DayCounter,SettlementDate,AB13,,,Trigger)</f>
        <v>3.888888888888889E-2</v>
      </c>
      <c r="AD13" s="134">
        <f t="shared" si="0"/>
        <v>5.7004489114097527E-4</v>
      </c>
      <c r="AE13" s="134">
        <f t="shared" si="1"/>
        <v>5.7125509002200743E-4</v>
      </c>
      <c r="AF13" s="134">
        <f t="shared" si="2"/>
        <v>5.6950607388646737E-4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42199</v>
      </c>
      <c r="AC14" s="122">
        <f>_xll.qlDayCounterYearFraction(DayCounter,SettlementDate,AB14,,,Trigger)</f>
        <v>4.1666666666666664E-2</v>
      </c>
      <c r="AD14" s="134">
        <f t="shared" si="0"/>
        <v>5.7004489114097527E-4</v>
      </c>
      <c r="AE14" s="134">
        <f t="shared" si="1"/>
        <v>5.7004489114097527E-4</v>
      </c>
      <c r="AF14" s="134">
        <f t="shared" si="2"/>
        <v>5.6692164804179662E-4</v>
      </c>
    </row>
    <row r="15" spans="1:32" ht="12" customHeight="1" x14ac:dyDescent="0.2">
      <c r="C15" s="129" t="s">
        <v>41</v>
      </c>
      <c r="D15" s="130">
        <f t="shared" ref="D15:D19" si="4">SettlementDate</f>
        <v>42184</v>
      </c>
      <c r="E15" s="131">
        <f>_xll.qlCalendarAdvance(Calendar,SettlementDate,C15,"Following",,Trigger)</f>
        <v>42185</v>
      </c>
      <c r="F15" s="132">
        <f>_xll.qlDayCounterYearFraction(DayCounter,D15,E15,,,Trigger)</f>
        <v>2.7777777777777779E-3</v>
      </c>
      <c r="G15" s="133">
        <f>_xll.qlYieldTSDiscount(Discounting,D15,,AllTriggers)</f>
        <v>1.0000122223436072</v>
      </c>
      <c r="H15" s="133">
        <f>_xll.qlYieldTSDiscount(Discounting,E15,,AllTriggers)</f>
        <v>1.0000154626678257</v>
      </c>
      <c r="I15" s="134">
        <f>(G15/H15-1)/F15</f>
        <v>-1.1664986814885481E-3</v>
      </c>
      <c r="J15" s="134">
        <f>((1+I15*F15)*EXP($S$13*F15)-1)/F15</f>
        <v>-5.9645518616147086E-4</v>
      </c>
      <c r="K15" s="134">
        <f>((1+F15*I15)*EXP($S$10*F15+0.5*$S$9*F15^2)-1)/F15</f>
        <v>-5.7890733099252856E-4</v>
      </c>
      <c r="L15" s="134">
        <f>((1+F15*I15)*EXP($S$5*F15+0.5*$S$4*F15^2+1/3*$S$3*F15^3)-1)/F15</f>
        <v>-5.5394918768048029E-4</v>
      </c>
      <c r="AB15" s="136">
        <f>_xll.qlCalendarAdvance(Calendar,AB14,"1d","mf",,Trigger)</f>
        <v>42200</v>
      </c>
      <c r="AC15" s="122">
        <f>_xll.qlDayCounterYearFraction(DayCounter,SettlementDate,AB15,,,Trigger)</f>
        <v>4.4444444444444446E-2</v>
      </c>
      <c r="AD15" s="134">
        <f t="shared" si="0"/>
        <v>5.7004489114097527E-4</v>
      </c>
      <c r="AE15" s="134">
        <f t="shared" si="1"/>
        <v>5.688346922599431E-4</v>
      </c>
      <c r="AF15" s="134">
        <f t="shared" si="2"/>
        <v>5.6442050867977088E-4</v>
      </c>
    </row>
    <row r="16" spans="1:32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22">
        <f>_xll.qlDayCounterYearFraction(DayCounter,D16,E16,,,Trigger)</f>
        <v>1.9444444444444445E-2</v>
      </c>
      <c r="G16" s="137">
        <f>_xll.qlYieldTSDiscount(Discounting,D16,,AllTriggers)</f>
        <v>1.0000122223436072</v>
      </c>
      <c r="H16" s="138">
        <f>_xll.qlYieldTSDiscount(Discounting,E16,,AllTriggers)</f>
        <v>1.0000336119520212</v>
      </c>
      <c r="I16" s="134">
        <f t="shared" ref="I16:I19" si="5">(G16/H16-1)/F16</f>
        <v>-1.1000000309995578E-3</v>
      </c>
      <c r="J16" s="134">
        <f t="shared" ref="J16:J19" si="6">((1+I16*F16)*EXP($S$13*F16)-1)/F16</f>
        <v>-5.2996417329444407E-4</v>
      </c>
      <c r="K16" s="134">
        <f t="shared" ref="K16:K19" si="7">((1+F16*I16)*EXP($S$10*F16+0.5*$S$9*F16^2)-1)/F16</f>
        <v>-5.1604702769848993E-4</v>
      </c>
      <c r="L16" s="134">
        <f t="shared" ref="L16:L19" si="8">((1+F16*I16)*EXP($S$5*F16+0.5*$S$4*F16^2+1/3*$S$3*F16^3)-1)/F16</f>
        <v>-4.9816837238798276E-4</v>
      </c>
      <c r="AB16" s="136">
        <f>_xll.qlCalendarAdvance(Calendar,AB15,"1d","mf",,Trigger)</f>
        <v>42201</v>
      </c>
      <c r="AC16" s="122">
        <f>_xll.qlDayCounterYearFraction(DayCounter,SettlementDate,AB16,,,Trigger)</f>
        <v>4.7222222222222221E-2</v>
      </c>
      <c r="AD16" s="134">
        <f t="shared" si="0"/>
        <v>5.7004489114097527E-4</v>
      </c>
      <c r="AE16" s="134">
        <f t="shared" si="1"/>
        <v>5.6762449337891105E-4</v>
      </c>
      <c r="AF16" s="134">
        <f t="shared" si="2"/>
        <v>5.6200265580038972E-4</v>
      </c>
    </row>
    <row r="17" spans="3:32" ht="12" customHeight="1" x14ac:dyDescent="0.2">
      <c r="C17" s="135" t="s">
        <v>43</v>
      </c>
      <c r="D17" s="120">
        <f t="shared" si="4"/>
        <v>42184</v>
      </c>
      <c r="E17" s="136">
        <f>_xll.qlCalendarAdvance(Calendar,SettlementDate,C17,"Following",,Trigger)</f>
        <v>42198</v>
      </c>
      <c r="F17" s="122">
        <f>_xll.qlDayCounterYearFraction(DayCounter,D17,E17,,,Trigger)</f>
        <v>3.888888888888889E-2</v>
      </c>
      <c r="G17" s="137">
        <f>_xll.qlYieldTSDiscount(Discounting,D17,,AllTriggers)</f>
        <v>1.0000122223436072</v>
      </c>
      <c r="H17" s="138">
        <f>_xll.qlYieldTSDiscount(Discounting,E17,,AllTriggers)</f>
        <v>1.000058113900014</v>
      </c>
      <c r="I17" s="134">
        <f t="shared" si="5"/>
        <v>-1.18000001891375E-3</v>
      </c>
      <c r="J17" s="134">
        <f t="shared" si="6"/>
        <v>-6.0997496824961265E-4</v>
      </c>
      <c r="K17" s="134">
        <f t="shared" si="7"/>
        <v>-6.0029360503850119E-4</v>
      </c>
      <c r="L17" s="134">
        <f t="shared" si="8"/>
        <v>-5.8941108972389495E-4</v>
      </c>
      <c r="AB17" s="136">
        <f>_xll.qlCalendarAdvance(Calendar,AB16,"1d","mf",,Trigger)</f>
        <v>42202</v>
      </c>
      <c r="AC17" s="122">
        <f>_xll.qlDayCounterYearFraction(DayCounter,SettlementDate,AB17,,,Trigger)</f>
        <v>0.05</v>
      </c>
      <c r="AD17" s="134">
        <f t="shared" si="0"/>
        <v>5.7004489114097527E-4</v>
      </c>
      <c r="AE17" s="134">
        <f t="shared" si="1"/>
        <v>5.6641429449787888E-4</v>
      </c>
      <c r="AF17" s="134">
        <f t="shared" si="2"/>
        <v>5.5966808940365335E-4</v>
      </c>
    </row>
    <row r="18" spans="3:32" ht="12" customHeight="1" x14ac:dyDescent="0.2">
      <c r="C18" s="135" t="s">
        <v>44</v>
      </c>
      <c r="D18" s="120">
        <f t="shared" si="4"/>
        <v>42184</v>
      </c>
      <c r="E18" s="136">
        <f>_xll.qlCalendarAdvance(Calendar,SettlementDate,C18,"Following",,Trigger)</f>
        <v>42205</v>
      </c>
      <c r="F18" s="122">
        <f>_xll.qlDayCounterYearFraction(DayCounter,D18,E18,,,Trigger)</f>
        <v>5.8333333333333334E-2</v>
      </c>
      <c r="G18" s="137">
        <f>_xll.qlYieldTSDiscount(Discounting,D18,,AllTriggers)</f>
        <v>1.0000122223436072</v>
      </c>
      <c r="H18" s="138">
        <f>_xll.qlYieldTSDiscount(Discounting,E18,,AllTriggers)</f>
        <v>1.0000828115220539</v>
      </c>
      <c r="I18" s="134">
        <f t="shared" si="5"/>
        <v>-1.2100000000016462E-3</v>
      </c>
      <c r="J18" s="134">
        <f t="shared" si="6"/>
        <v>-6.3998586735066908E-4</v>
      </c>
      <c r="K18" s="134">
        <f t="shared" si="7"/>
        <v>-6.3454017482898555E-4</v>
      </c>
      <c r="L18" s="134">
        <f t="shared" si="8"/>
        <v>-6.2929331983660063E-4</v>
      </c>
      <c r="AB18" s="136">
        <f>_xll.qlCalendarAdvance(Calendar,AB17,"1d","mf",,Trigger)</f>
        <v>42205</v>
      </c>
      <c r="AC18" s="122">
        <f>_xll.qlDayCounterYearFraction(DayCounter,SettlementDate,AB18,,,Trigger)</f>
        <v>5.8333333333333334E-2</v>
      </c>
      <c r="AD18" s="134">
        <f t="shared" si="0"/>
        <v>5.7004489114097527E-4</v>
      </c>
      <c r="AE18" s="134">
        <f t="shared" si="1"/>
        <v>5.6278369785478239E-4</v>
      </c>
      <c r="AF18" s="134">
        <f t="shared" si="2"/>
        <v>5.5316410910931282E-4</v>
      </c>
    </row>
    <row r="19" spans="3:32" ht="12" customHeight="1" x14ac:dyDescent="0.2">
      <c r="C19" s="139" t="s">
        <v>38</v>
      </c>
      <c r="D19" s="125">
        <f t="shared" si="4"/>
        <v>42184</v>
      </c>
      <c r="E19" s="140">
        <f>_xll.qlCalendarAdvance(Calendar,SettlementDate,C19,"mf",TRUE,Trigger)</f>
        <v>42214</v>
      </c>
      <c r="F19" s="127">
        <f>_xll.qlDayCounterYearFraction(DayCounter,D19,E19,,,Trigger)</f>
        <v>8.3333333333333329E-2</v>
      </c>
      <c r="G19" s="141">
        <f>_xll.qlYieldTSDiscount(Discounting,D19,,AllTriggers)</f>
        <v>1.0000122223436072</v>
      </c>
      <c r="H19" s="142">
        <f>_xll.qlYieldTSDiscount(Discounting,E19,,AllTriggers)</f>
        <v>1.0001147341038528</v>
      </c>
      <c r="I19" s="143">
        <f t="shared" si="5"/>
        <v>-1.2299999999987321E-3</v>
      </c>
      <c r="J19" s="143">
        <f t="shared" si="6"/>
        <v>-6.6000000000032699E-4</v>
      </c>
      <c r="K19" s="143">
        <f t="shared" si="7"/>
        <v>-6.6000000000032699E-4</v>
      </c>
      <c r="L19" s="143">
        <f t="shared" si="8"/>
        <v>-6.6000000000032699E-4</v>
      </c>
      <c r="AB19" s="136">
        <f>_xll.qlCalendarAdvance(Calendar,AB18,"1d","mf",,Trigger)</f>
        <v>42206</v>
      </c>
      <c r="AC19" s="122">
        <f>_xll.qlDayCounterYearFraction(DayCounter,SettlementDate,AB19,,,Trigger)</f>
        <v>6.1111111111111109E-2</v>
      </c>
      <c r="AD19" s="134">
        <f t="shared" si="0"/>
        <v>5.7004489114097527E-4</v>
      </c>
      <c r="AE19" s="134">
        <f t="shared" si="1"/>
        <v>5.6157349897375023E-4</v>
      </c>
      <c r="AF19" s="134">
        <f t="shared" si="2"/>
        <v>5.5116268864315542E-4</v>
      </c>
    </row>
    <row r="20" spans="3:32" ht="12" customHeight="1" x14ac:dyDescent="0.2">
      <c r="AB20" s="136">
        <f>_xll.qlCalendarAdvance(Calendar,AB19,"1d","mf",,Trigger)</f>
        <v>42207</v>
      </c>
      <c r="AC20" s="122">
        <f>_xll.qlDayCounterYearFraction(DayCounter,SettlementDate,AB20,,,Trigger)</f>
        <v>6.3888888888888884E-2</v>
      </c>
      <c r="AD20" s="134">
        <f t="shared" si="0"/>
        <v>5.7004489114097527E-4</v>
      </c>
      <c r="AE20" s="134">
        <f t="shared" si="1"/>
        <v>5.6036330009271817E-4</v>
      </c>
      <c r="AF20" s="134">
        <f t="shared" si="2"/>
        <v>5.4924455465964282E-4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42208</v>
      </c>
      <c r="AC21" s="122">
        <f>_xll.qlDayCounterYearFraction(DayCounter,SettlementDate,AB21,,,Trigger)</f>
        <v>6.6666666666666666E-2</v>
      </c>
      <c r="AD21" s="134">
        <f t="shared" si="0"/>
        <v>5.7004489114097527E-4</v>
      </c>
      <c r="AE21" s="134">
        <f t="shared" si="1"/>
        <v>5.5915310121168601E-4</v>
      </c>
      <c r="AF21" s="134">
        <f t="shared" si="2"/>
        <v>5.474097071587749E-4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42209</v>
      </c>
      <c r="AC22" s="122">
        <f>_xll.qlDayCounterYearFraction(DayCounter,SettlementDate,AB22,,,Trigger)</f>
        <v>6.9444444444444448E-2</v>
      </c>
      <c r="AD22" s="134">
        <f t="shared" si="0"/>
        <v>5.7004489114097527E-4</v>
      </c>
      <c r="AE22" s="134">
        <f t="shared" si="1"/>
        <v>5.5794290233065385E-4</v>
      </c>
      <c r="AF22" s="134">
        <f t="shared" si="2"/>
        <v>5.4565814614055178E-4</v>
      </c>
    </row>
    <row r="23" spans="3:32" ht="12" customHeight="1" x14ac:dyDescent="0.2">
      <c r="C23" s="134">
        <f>IF($C$22="FLAT",J15,IF($C$22="linear",K15,L15))</f>
        <v>-5.5394918768048029E-4</v>
      </c>
      <c r="AB23" s="136">
        <f>_xll.qlCalendarAdvance(Calendar,AB22,"1d","mf",,Trigger)</f>
        <v>42212</v>
      </c>
      <c r="AC23" s="122">
        <f>_xll.qlDayCounterYearFraction(DayCounter,SettlementDate,AB23,,,Trigger)</f>
        <v>7.7777777777777779E-2</v>
      </c>
      <c r="AD23" s="134">
        <f t="shared" si="0"/>
        <v>5.7004489114097527E-4</v>
      </c>
      <c r="AE23" s="134">
        <f t="shared" si="1"/>
        <v>5.5431230568755735E-4</v>
      </c>
      <c r="AF23" s="134">
        <f t="shared" si="2"/>
        <v>5.409031819817512E-4</v>
      </c>
    </row>
    <row r="24" spans="3:32" ht="12" customHeight="1" x14ac:dyDescent="0.2">
      <c r="C24" s="134">
        <f>IF($C$22="FLAT",J16,IF($C$22="linear",K16,L16))</f>
        <v>-4.9816837238798276E-4</v>
      </c>
      <c r="AB24" s="136">
        <f>_xll.qlCalendarAdvance(Calendar,AB23,"1d","mf",,Trigger)</f>
        <v>42213</v>
      </c>
      <c r="AC24" s="122">
        <f>_xll.qlDayCounterYearFraction(DayCounter,SettlementDate,AB24,,,Trigger)</f>
        <v>8.0555555555555561E-2</v>
      </c>
      <c r="AD24" s="134">
        <f t="shared" si="0"/>
        <v>5.7004489114097527E-4</v>
      </c>
      <c r="AE24" s="134">
        <f t="shared" ref="AE24:AE26" si="9">$S$10+$S$9*AC24</f>
        <v>5.5310210680652519E-4</v>
      </c>
      <c r="AF24" s="134">
        <f t="shared" ref="AF24:AF26" si="10">($S$5+$S$4*AC24+$S$3*AC24^2)</f>
        <v>5.3948476689410704E-4</v>
      </c>
    </row>
    <row r="25" spans="3:32" ht="12" customHeight="1" x14ac:dyDescent="0.2">
      <c r="C25" s="134">
        <f>IF($C$22="FLAT",J17,IF($C$22="linear",K17,L17))</f>
        <v>-5.8941108972389495E-4</v>
      </c>
      <c r="AB25" s="136">
        <f>_xll.qlCalendarAdvance(Calendar,AB24,"1d","mf",,Trigger)</f>
        <v>42214</v>
      </c>
      <c r="AC25" s="122">
        <f>_xll.qlDayCounterYearFraction(DayCounter,SettlementDate,AB25,,,Trigger)</f>
        <v>8.3333333333333329E-2</v>
      </c>
      <c r="AD25" s="134">
        <f t="shared" si="0"/>
        <v>5.7004489114097527E-4</v>
      </c>
      <c r="AE25" s="134">
        <f t="shared" si="9"/>
        <v>5.5189190792549313E-4</v>
      </c>
      <c r="AF25" s="134">
        <f t="shared" si="10"/>
        <v>5.381496382891079E-4</v>
      </c>
    </row>
    <row r="26" spans="3:32" ht="12" customHeight="1" x14ac:dyDescent="0.2">
      <c r="C26" s="134">
        <f>IF($C$22="FLAT",J18,IF($C$22="linear",K18,L18))</f>
        <v>-6.2929331983660063E-4</v>
      </c>
      <c r="AB26" s="140">
        <f>_xll.qlCalendarAdvance(Calendar,AB25,"1d","mf",,Trigger)</f>
        <v>42215</v>
      </c>
      <c r="AC26" s="127">
        <f>_xll.qlDayCounterYearFraction(DayCounter,SettlementDate,AB26,,,Trigger)</f>
        <v>8.611111111111111E-2</v>
      </c>
      <c r="AD26" s="143">
        <f t="shared" si="0"/>
        <v>5.7004489114097527E-4</v>
      </c>
      <c r="AE26" s="143">
        <f t="shared" si="9"/>
        <v>5.5068170904446097E-4</v>
      </c>
      <c r="AF26" s="143">
        <f t="shared" si="10"/>
        <v>5.3689779616675334E-4</v>
      </c>
    </row>
    <row r="27" spans="3:32" ht="12" customHeight="1" x14ac:dyDescent="0.2">
      <c r="C27" s="143">
        <f>IF($C$22="FLAT",J19,IF($C$22="linear",K19,L19))</f>
        <v>-6.6000000000032699E-4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42276</v>
      </c>
      <c r="F3" s="149">
        <f>_xll.qlYieldTSDiscount(Discounting,D3,,AllTriggers)</f>
        <v>1.0000122223436072</v>
      </c>
      <c r="G3" s="149">
        <f>_xll.qlYieldTSDiscount(Discounting,E3,,AllTriggers)</f>
        <v>1.0003233644785945</v>
      </c>
      <c r="H3" s="150">
        <f>_xll.qlDayCounterYearFraction(DayCounter,D3,E3,,,Trigger)</f>
        <v>0.25555555555555554</v>
      </c>
      <c r="I3" s="151">
        <f>(F3/G3-1)/H3</f>
        <v>-1.2171191290317838E-3</v>
      </c>
      <c r="J3" s="116">
        <f>'Delta 3M'!P3</f>
        <v>2.727558705802334E-4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0.25555555555555554</v>
      </c>
      <c r="M3" s="117">
        <f>L3-K3</f>
        <v>0.25555555555555554</v>
      </c>
      <c r="N3" s="117">
        <f>(L3^2-K3^2)/2</f>
        <v>3.2654320987654313E-2</v>
      </c>
      <c r="O3" s="117">
        <f>(L3^3-K3^3)/3</f>
        <v>5.5633287608596238E-3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5.5633287608596238E-3</v>
      </c>
      <c r="T3" s="100">
        <f t="array" ref="T3:T5">_xll.ohFilter(N3:N7,P3:P7)</f>
        <v>3.2654320987654313E-2</v>
      </c>
      <c r="U3" s="95">
        <f t="array" ref="U3:U5">_xll.ohFilter(M3:M7,P3:P7)</f>
        <v>0.25555555555555554</v>
      </c>
      <c r="V3" s="101"/>
      <c r="W3" s="96">
        <f t="array" ref="W3:W5">MMULT(AA3:AC5,Y3:Y5)</f>
        <v>-2.1402056554931104E-4</v>
      </c>
      <c r="X3" s="102"/>
      <c r="Y3" s="97">
        <f t="array" ref="Y3:Y5">_xll.ohFilter(J3:J7,P3:P7)</f>
        <v>2.983562489423008E-4</v>
      </c>
      <c r="AA3" s="94">
        <f t="array" ref="AA3:AC5">MINVERSE(S3:U5)</f>
        <v>621.48337595907856</v>
      </c>
      <c r="AB3" s="100">
        <v>-905.59006211180053</v>
      </c>
      <c r="AC3" s="95">
        <v>284.10668615272181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65" si="0">$W$13</f>
        <v>1.1674809741220467E-3</v>
      </c>
      <c r="AI3" s="147">
        <f t="shared" ref="AI3:AI65" si="1">$W$10+$W$9*AG3</f>
        <v>1.0486009565250408E-3</v>
      </c>
      <c r="AJ3" s="147">
        <f t="shared" ref="AJ3:AJ34" si="2">($W$5+$W$4*AG3+$W$3*AG3^2)</f>
        <v>1.0450559656759225E-3</v>
      </c>
    </row>
    <row r="4" spans="1:36" ht="12" customHeight="1" x14ac:dyDescent="0.2">
      <c r="A4" s="304" t="str">
        <f>IF(_xll.qlIMMIsIMMdate(D4,FALSE),_xll.qlIMMcode(D4),"0")</f>
        <v>0</v>
      </c>
      <c r="B4" s="83">
        <f>A4+SUBSTITUTE($D$9,"M","")</f>
        <v>3</v>
      </c>
      <c r="C4" s="119" t="str">
        <f>"Delta("&amp;A4&amp;"M,"&amp;B4&amp;"M)extrap"</f>
        <v>Delta(0M,3M)extrap</v>
      </c>
      <c r="D4" s="120">
        <f>IF((_xll.qlIMMNextDate(SettlementDate-1,FALSE)-SettlementDate)&lt;7,_xll.qlIMMNextDate(SettlementDate-1,FALSE),SettlementDate)</f>
        <v>42184</v>
      </c>
      <c r="E4" s="120">
        <f>_xll.qlInterestRateIndexMaturity($D$10,D4)</f>
        <v>42276</v>
      </c>
      <c r="F4" s="152">
        <f>_xll.qlYieldTSDiscount(Discounting,D4,,AllTriggers)</f>
        <v>1.0000122223436072</v>
      </c>
      <c r="G4" s="152">
        <f>_xll.qlYieldTSDiscount(Discounting,E4,,AllTriggers)</f>
        <v>1.0003233644785945</v>
      </c>
      <c r="H4" s="153">
        <f>_xll.qlDayCounterYearFraction(DayCounter,D4,E4,,,Trigger)</f>
        <v>0.25555555555555554</v>
      </c>
      <c r="I4" s="154">
        <f t="shared" ref="I4:I7" si="3">(F4/G4-1)/H4</f>
        <v>-1.2171191290317838E-3</v>
      </c>
      <c r="J4" s="121">
        <f>LN((1+(_xll.qlInterpolationInterpolate(B3Minterpolation,D4,TRUE,AllTriggers)+I4)*H4)/(1+I4*H4))</f>
        <v>2.983562489423008E-4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0.25555555555555554</v>
      </c>
      <c r="M4" s="122">
        <f>L4-K4</f>
        <v>0.25555555555555554</v>
      </c>
      <c r="N4" s="122">
        <f>(L4^2-K4^2)/2</f>
        <v>3.2654320987654313E-2</v>
      </c>
      <c r="O4" s="122">
        <f>(L4^3-K4^3)/3</f>
        <v>5.5633287608596238E-3</v>
      </c>
      <c r="P4" s="123" t="b">
        <f>IF(D12="fixing",FALSE,TRUE)</f>
        <v>1</v>
      </c>
      <c r="R4" s="345"/>
      <c r="S4" s="94">
        <v>8.9707361682670322E-3</v>
      </c>
      <c r="T4" s="100">
        <v>4.4012345679012341E-2</v>
      </c>
      <c r="U4" s="95">
        <v>0.25555555555555554</v>
      </c>
      <c r="V4" s="103" t="s">
        <v>35</v>
      </c>
      <c r="W4" s="96">
        <v>9.945715247717847E-4</v>
      </c>
      <c r="X4" s="103" t="s">
        <v>36</v>
      </c>
      <c r="Y4" s="97">
        <v>3.0892336161759027E-4</v>
      </c>
      <c r="AA4" s="94">
        <v>-274.48849104859312</v>
      </c>
      <c r="AB4" s="100">
        <v>359.72049689440968</v>
      </c>
      <c r="AC4" s="95">
        <v>-85.232005845816545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1.1674809741220467E-3</v>
      </c>
      <c r="AI4" s="134">
        <f t="shared" si="1"/>
        <v>1.0511853047336713E-3</v>
      </c>
      <c r="AJ4" s="134">
        <f t="shared" si="2"/>
        <v>1.0478170129625914E-3</v>
      </c>
    </row>
    <row r="5" spans="1:36" ht="12" customHeight="1" x14ac:dyDescent="0.2">
      <c r="A5" s="84">
        <f>MONTH(D5)</f>
        <v>7</v>
      </c>
      <c r="B5" s="83">
        <f>MONTH(E5)</f>
        <v>10</v>
      </c>
      <c r="C5" s="119" t="str">
        <f>"Delta("&amp;A5&amp;"M,"&amp;B5&amp;"M)"</f>
        <v>Delta(7M,10M)</v>
      </c>
      <c r="D5" s="120">
        <f>_xll.qlIMMNextDate(D4,FALSE)</f>
        <v>42200</v>
      </c>
      <c r="E5" s="120">
        <f>_xll.qlInterestRateIndexMaturity($D$10,D5)</f>
        <v>42292</v>
      </c>
      <c r="F5" s="152">
        <f>_xll.qlYieldTSDiscount(Discounting,D5,,AllTriggers)</f>
        <v>1.0000651283981692</v>
      </c>
      <c r="G5" s="152">
        <f>_xll.qlYieldTSDiscount(Discounting,E5,,AllTriggers)</f>
        <v>1.000380510924245</v>
      </c>
      <c r="H5" s="153">
        <f>_xll.qlDayCounterYearFraction(DayCounter,D5,E5,,,Trigger)</f>
        <v>0.25555555555555554</v>
      </c>
      <c r="I5" s="154">
        <f t="shared" si="3"/>
        <v>-1.2336361247963659E-3</v>
      </c>
      <c r="J5" s="121">
        <f>LN((1+(_xll.qlInterpolationInterpolate(B3Minterpolation,D5,TRUE,AllTriggers)+I5)*H5)/(1+I5*H5))</f>
        <v>3.0892336161759027E-4</v>
      </c>
      <c r="K5" s="122">
        <f>_xll.qlDayCounterYearFraction(DayCounter,SettlementDate,D5,,,Trigger)</f>
        <v>4.4444444444444446E-2</v>
      </c>
      <c r="L5" s="122">
        <f>_xll.qlDayCounterYearFraction(DayCounter,SettlementDate,E5,,,Trigger)</f>
        <v>0.3</v>
      </c>
      <c r="M5" s="122">
        <f>L5-K5</f>
        <v>0.25555555555555554</v>
      </c>
      <c r="N5" s="122">
        <f>(L5^2-K5^2)/2</f>
        <v>4.4012345679012341E-2</v>
      </c>
      <c r="O5" s="122">
        <f>(L5^3-K5^3)/3</f>
        <v>8.9707361682670322E-3</v>
      </c>
      <c r="P5" s="123" t="b">
        <v>1</v>
      </c>
      <c r="R5" s="345"/>
      <c r="S5" s="94">
        <v>1.9944244398719706E-2</v>
      </c>
      <c r="T5" s="100">
        <v>6.8858024691358016E-2</v>
      </c>
      <c r="U5" s="95">
        <v>0.25555555555555554</v>
      </c>
      <c r="V5" s="84"/>
      <c r="W5" s="96">
        <v>1.0450559656759225E-3</v>
      </c>
      <c r="X5" s="103"/>
      <c r="Y5" s="97">
        <v>3.3128561003934831E-4</v>
      </c>
      <c r="AA5" s="94">
        <v>25.457161125319676</v>
      </c>
      <c r="AB5" s="100">
        <v>-26.249999999999979</v>
      </c>
      <c r="AC5" s="95">
        <v>4.7058823529411731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1.1674809741220467E-3</v>
      </c>
      <c r="AI5" s="134">
        <f t="shared" si="1"/>
        <v>1.053769652942302E-3</v>
      </c>
      <c r="AJ5" s="134">
        <f t="shared" si="2"/>
        <v>1.0505747574627549E-3</v>
      </c>
    </row>
    <row r="6" spans="1:36" ht="12" customHeight="1" x14ac:dyDescent="0.2">
      <c r="A6" s="84">
        <f t="shared" ref="A6:A7" si="4">MONTH(D6)</f>
        <v>8</v>
      </c>
      <c r="B6" s="83">
        <f t="shared" ref="B6:B7" si="5">MONTH(E6)</f>
        <v>11</v>
      </c>
      <c r="C6" s="119" t="str">
        <f t="shared" ref="C6:C7" si="6">"Delta("&amp;A6&amp;"M,"&amp;B6&amp;"M)"</f>
        <v>Delta(8M,11M)</v>
      </c>
      <c r="D6" s="120">
        <f>_xll.qlIMMNextDate(D5,FALSE)</f>
        <v>42235</v>
      </c>
      <c r="E6" s="120">
        <f>_xll.qlInterestRateIndexMaturity($D$10,D6)</f>
        <v>42327</v>
      </c>
      <c r="F6" s="152">
        <f>_xll.qlYieldTSDiscount(Discounting,D6,,AllTriggers)</f>
        <v>1.0001879487704288</v>
      </c>
      <c r="G6" s="152">
        <f>_xll.qlYieldTSDiscount(Discounting,E6,,AllTriggers)</f>
        <v>1.0005063147834474</v>
      </c>
      <c r="H6" s="153">
        <f>_xll.qlDayCounterYearFraction(DayCounter,D6,E6,,,Trigger)</f>
        <v>0.25555555555555554</v>
      </c>
      <c r="I6" s="154">
        <f t="shared" si="3"/>
        <v>-1.2451496132854887E-3</v>
      </c>
      <c r="J6" s="121">
        <f>LN((1+(_xll.qlInterpolationInterpolate(B3Minterpolation,D6,TRUE,AllTriggers)+I6)*H6)/(1+I6*H6))</f>
        <v>3.3128561003934831E-4</v>
      </c>
      <c r="K6" s="122">
        <f>_xll.qlDayCounterYearFraction(DayCounter,SettlementDate,D6,,,Trigger)</f>
        <v>0.14166666666666666</v>
      </c>
      <c r="L6" s="122">
        <f>_xll.qlDayCounterYearFraction(DayCounter,SettlementDate,E6,,,Trigger)</f>
        <v>0.3972222222222222</v>
      </c>
      <c r="M6" s="122">
        <f>L6-K6</f>
        <v>0.25555555555555554</v>
      </c>
      <c r="N6" s="122">
        <f>(L6^2-K6^2)/2</f>
        <v>6.8858024691358016E-2</v>
      </c>
      <c r="O6" s="122">
        <f>(L6^3-K6^3)/3</f>
        <v>1.9944244398719706E-2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1.1674809741220467E-3</v>
      </c>
      <c r="AI6" s="134">
        <f t="shared" si="1"/>
        <v>1.0563540011509324E-3</v>
      </c>
      <c r="AJ6" s="134">
        <f t="shared" si="2"/>
        <v>1.0533291991764132E-3</v>
      </c>
    </row>
    <row r="7" spans="1:36" ht="12" customHeight="1" x14ac:dyDescent="0.2">
      <c r="A7" s="84">
        <f t="shared" si="4"/>
        <v>9</v>
      </c>
      <c r="B7" s="83">
        <f t="shared" si="5"/>
        <v>12</v>
      </c>
      <c r="C7" s="124" t="str">
        <f t="shared" si="6"/>
        <v>Delta(9M,12M)</v>
      </c>
      <c r="D7" s="125">
        <f>_xll.qlIMMNextDate(D6,FALSE)</f>
        <v>42263</v>
      </c>
      <c r="E7" s="125">
        <f>_xll.qlInterestRateIndexMaturity($D$10,D7)</f>
        <v>42354</v>
      </c>
      <c r="F7" s="155">
        <f>_xll.qlYieldTSDiscount(Discounting,D7,,AllTriggers)</f>
        <v>1.0002788517547681</v>
      </c>
      <c r="G7" s="155">
        <f>_xll.qlYieldTSDiscount(Discounting,E7,,AllTriggers)</f>
        <v>1.0006016296599789</v>
      </c>
      <c r="H7" s="156">
        <f>_xll.qlDayCounterYearFraction(DayCounter,D7,E7,,,Trigger)</f>
        <v>0.25277777777777777</v>
      </c>
      <c r="I7" s="157">
        <f t="shared" si="3"/>
        <v>-1.2761558078690915E-3</v>
      </c>
      <c r="J7" s="126">
        <f>LN((1+(_xll.qlInterpolationInterpolate(B3Minterpolation,D7,TRUE,AllTriggers)+I7)*H7)/(1+I7*H7))</f>
        <v>3.4159402419309043E-4</v>
      </c>
      <c r="K7" s="127">
        <f>_xll.qlDayCounterYearFraction(DayCounter,SettlementDate,D7,,,Trigger)</f>
        <v>0.21944444444444444</v>
      </c>
      <c r="L7" s="127">
        <f>_xll.qlDayCounterYearFraction(DayCounter,SettlementDate,E7,,,Trigger)</f>
        <v>0.47222222222222221</v>
      </c>
      <c r="M7" s="127">
        <f>L7-K7</f>
        <v>0.25277777777777777</v>
      </c>
      <c r="N7" s="127">
        <f>(L7^2-K7^2)/2</f>
        <v>8.7418981481481473E-2</v>
      </c>
      <c r="O7" s="127">
        <f>(L7^3-K7^3)/3</f>
        <v>3.1578367912665752E-2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1.1674809741220467E-3</v>
      </c>
      <c r="AI7" s="134">
        <f t="shared" si="1"/>
        <v>1.0589383493595631E-3</v>
      </c>
      <c r="AJ7" s="134">
        <f t="shared" si="2"/>
        <v>1.0560803381035658E-3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1.1674809741220467E-3</v>
      </c>
      <c r="AI8" s="134">
        <f t="shared" si="1"/>
        <v>1.0666913939854548E-3</v>
      </c>
      <c r="AJ8" s="134">
        <f t="shared" si="2"/>
        <v>1.0643139381659916E-3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3.2654320987654313E-2</v>
      </c>
      <c r="U9" s="95">
        <f t="array" ref="U9:U10">_xll.ohFilter(M3:M7,P3:P7)</f>
        <v>0.25555555555555554</v>
      </c>
      <c r="V9" s="346" t="s">
        <v>35</v>
      </c>
      <c r="W9" s="96">
        <f t="array" ref="W9:W10">MMULT(AA9:AB10,Y9:Y10)</f>
        <v>9.303653551070018E-4</v>
      </c>
      <c r="X9" s="346" t="s">
        <v>36</v>
      </c>
      <c r="Y9" s="97">
        <f t="array" ref="Y9:Y10">_xll.ohFilter(J3:J7,P3:P7)</f>
        <v>2.983562489423008E-4</v>
      </c>
      <c r="AA9" s="94">
        <f t="array" ref="AA9:AB10">MINVERSE(T9:U10)</f>
        <v>-88.043478260869549</v>
      </c>
      <c r="AB9" s="95">
        <v>88.043478260869534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1.1674809741220467E-3</v>
      </c>
      <c r="AI9" s="134">
        <f t="shared" si="1"/>
        <v>1.0692757421940852E-3</v>
      </c>
      <c r="AJ9" s="134">
        <f t="shared" si="2"/>
        <v>1.0670518659471231E-3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4.4012345679012341E-2</v>
      </c>
      <c r="U10" s="95">
        <v>0.25555555555555554</v>
      </c>
      <c r="V10" s="346"/>
      <c r="W10" s="96">
        <v>1.0486009565250408E-3</v>
      </c>
      <c r="X10" s="346"/>
      <c r="Y10" s="97">
        <v>3.0892336161759027E-4</v>
      </c>
      <c r="AA10" s="94">
        <v>15.163043478260866</v>
      </c>
      <c r="AB10" s="95">
        <v>-11.249999999999995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1.1674809741220467E-3</v>
      </c>
      <c r="AI10" s="134">
        <f t="shared" si="1"/>
        <v>1.0718600904027159E-3</v>
      </c>
      <c r="AJ10" s="134">
        <f t="shared" si="2"/>
        <v>1.0697864909417487E-3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1.1674809741220467E-3</v>
      </c>
      <c r="AI11" s="134">
        <f t="shared" si="1"/>
        <v>1.0744444386113464E-3</v>
      </c>
      <c r="AJ11" s="134">
        <f t="shared" si="2"/>
        <v>1.0725178131498693E-3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1.1674809741220467E-3</v>
      </c>
      <c r="AI12" s="134">
        <f t="shared" si="1"/>
        <v>1.0770287868199771E-3</v>
      </c>
      <c r="AJ12" s="134">
        <f t="shared" si="2"/>
        <v>1.0752458325714843E-3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0.25555555555555554</v>
      </c>
      <c r="V13" s="104" t="s">
        <v>35</v>
      </c>
      <c r="W13" s="96">
        <f>MMULT(AA13,Y13)</f>
        <v>1.1674809741220467E-3</v>
      </c>
      <c r="X13" s="104" t="s">
        <v>36</v>
      </c>
      <c r="Y13" s="97">
        <f t="array" ref="Y13">_xll.ohFilter(J3:J7,P3:P7)</f>
        <v>2.983562489423008E-4</v>
      </c>
      <c r="AA13" s="105">
        <f>MINVERSE(U13)</f>
        <v>3.9130434782608701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1.1674809741220467E-3</v>
      </c>
      <c r="AI13" s="134">
        <f t="shared" si="1"/>
        <v>1.0847818314458687E-3</v>
      </c>
      <c r="AJ13" s="134">
        <f t="shared" si="2"/>
        <v>1.0834100741172969E-3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1.1674809741220467E-3</v>
      </c>
      <c r="AI14" s="134">
        <f t="shared" si="1"/>
        <v>1.0873661796544992E-3</v>
      </c>
      <c r="AJ14" s="134">
        <f t="shared" si="2"/>
        <v>1.0861248823928903E-3</v>
      </c>
    </row>
    <row r="15" spans="1:36" ht="12" customHeight="1" x14ac:dyDescent="0.2">
      <c r="C15" s="129" t="s">
        <v>41</v>
      </c>
      <c r="D15" s="130">
        <f t="shared" ref="D15:D21" si="7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1.0000122223436072</v>
      </c>
      <c r="L15" s="133">
        <f>_xll.qlYieldTSDiscount(Discounting,E15,,AllTriggers)</f>
        <v>1.0000154626678257</v>
      </c>
      <c r="M15" s="160">
        <f>(K15/L15-1)/J15</f>
        <v>-1.1664986814885481E-3</v>
      </c>
      <c r="N15" s="147">
        <f>((1+M15*J15)*EXP($W$13*J15)-1)/J15</f>
        <v>9.8040271900856624E-7</v>
      </c>
      <c r="O15" s="147">
        <f>((1+J15*M15)*EXP($W$10*J15+0.5*$W$9*J15^2)-1)/J15</f>
        <v>-1.1660742183838835E-4</v>
      </c>
      <c r="P15" s="147">
        <f t="shared" ref="P15:P21" si="8">((1+J15*M15)*EXP($W$5*J15+0.5*$W$4*J15^2+1/3*$W$3*J15^3)-1)/J15</f>
        <v>-1.200637867526666E-4</v>
      </c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1.1674809741220467E-3</v>
      </c>
      <c r="AI15" s="134">
        <f t="shared" si="1"/>
        <v>1.0899505278631298E-3</v>
      </c>
      <c r="AJ15" s="134">
        <f t="shared" si="2"/>
        <v>1.0888363878819786E-3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1.0000122223436072</v>
      </c>
      <c r="L16" s="137">
        <f>_xll.qlYieldTSDiscount(Discounting,E16,,AllTriggers)</f>
        <v>1.0000336119520212</v>
      </c>
      <c r="M16" s="160">
        <f t="shared" ref="M16:M21" si="9">(K16/L16-1)/J16</f>
        <v>-1.1000000309995578E-3</v>
      </c>
      <c r="N16" s="134">
        <f t="shared" ref="N16:N20" si="10">((1+M16*J16)*EXP($W$13*J16)-1)/J16</f>
        <v>6.7469223328231465E-5</v>
      </c>
      <c r="O16" s="134">
        <f t="shared" ref="O16:O20" si="11">((1+J16*M16)*EXP($W$10*J16+0.5*$W$9*J16^2)-1)/J16</f>
        <v>-4.2365602346272624E-5</v>
      </c>
      <c r="P16" s="134">
        <f t="shared" si="8"/>
        <v>-4.5313336797089422E-5</v>
      </c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1.1674809741220467E-3</v>
      </c>
      <c r="AI16" s="134">
        <f t="shared" si="1"/>
        <v>1.0925348760717603E-3</v>
      </c>
      <c r="AJ16" s="134">
        <f t="shared" si="2"/>
        <v>1.0915445905845611E-3</v>
      </c>
    </row>
    <row r="17" spans="3:36" ht="12" customHeight="1" x14ac:dyDescent="0.2">
      <c r="C17" s="135" t="s">
        <v>43</v>
      </c>
      <c r="D17" s="120">
        <f t="shared" si="7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1.0000122223436072</v>
      </c>
      <c r="L17" s="137">
        <f>_xll.qlYieldTSDiscount(Discounting,E17,,AllTriggers)</f>
        <v>1.000058113900014</v>
      </c>
      <c r="M17" s="160">
        <f t="shared" si="9"/>
        <v>-1.18000001891375E-3</v>
      </c>
      <c r="N17" s="134">
        <f t="shared" si="10"/>
        <v>-1.2546117005296509E-5</v>
      </c>
      <c r="O17" s="134">
        <f t="shared" si="11"/>
        <v>-1.13335450438853E-4</v>
      </c>
      <c r="P17" s="134">
        <f t="shared" si="8"/>
        <v>-1.1573986830366272E-4</v>
      </c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1.1674809741220467E-3</v>
      </c>
      <c r="AI17" s="134">
        <f t="shared" si="1"/>
        <v>1.095119224280391E-3</v>
      </c>
      <c r="AJ17" s="134">
        <f t="shared" si="2"/>
        <v>1.0942494905006384E-3</v>
      </c>
    </row>
    <row r="18" spans="3:36" ht="12" customHeight="1" x14ac:dyDescent="0.2">
      <c r="C18" s="135" t="s">
        <v>44</v>
      </c>
      <c r="D18" s="120">
        <f t="shared" si="7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1.0000122223436072</v>
      </c>
      <c r="L18" s="137">
        <f>_xll.qlYieldTSDiscount(Discounting,E18,,AllTriggers)</f>
        <v>1.0000828115220539</v>
      </c>
      <c r="M18" s="160">
        <f t="shared" si="9"/>
        <v>-1.2100000000016462E-3</v>
      </c>
      <c r="N18" s="134">
        <f t="shared" si="10"/>
        <v>-4.2561677972484192E-5</v>
      </c>
      <c r="O18" s="134">
        <f t="shared" si="11"/>
        <v>-1.3430556610088168E-4</v>
      </c>
      <c r="P18" s="134">
        <f t="shared" si="8"/>
        <v>-1.3622061670088518E-4</v>
      </c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1.1674809741220467E-3</v>
      </c>
      <c r="AI18" s="134">
        <f t="shared" si="1"/>
        <v>1.1028722689062826E-3</v>
      </c>
      <c r="AJ18" s="134">
        <f t="shared" si="2"/>
        <v>1.1023443735298378E-3</v>
      </c>
    </row>
    <row r="19" spans="3:36" ht="12" customHeight="1" x14ac:dyDescent="0.2">
      <c r="C19" s="135" t="s">
        <v>38</v>
      </c>
      <c r="D19" s="120">
        <f t="shared" si="7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1.0000122223436072</v>
      </c>
      <c r="L19" s="137">
        <f>_xll.qlYieldTSDiscount(Discounting,E19,,AllTriggers)</f>
        <v>1.0001147341038528</v>
      </c>
      <c r="M19" s="160">
        <f t="shared" si="9"/>
        <v>-1.2299999999987321E-3</v>
      </c>
      <c r="N19" s="134">
        <f t="shared" si="10"/>
        <v>-6.2581904495928597E-5</v>
      </c>
      <c r="O19" s="134">
        <f t="shared" si="11"/>
        <v>-1.4269601372252083E-4</v>
      </c>
      <c r="P19" s="134">
        <f t="shared" si="8"/>
        <v>-1.4406114916720725E-4</v>
      </c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1.1674809741220467E-3</v>
      </c>
      <c r="AI19" s="134">
        <f t="shared" si="1"/>
        <v>1.1054566171149131E-3</v>
      </c>
      <c r="AJ19" s="134">
        <f t="shared" si="2"/>
        <v>1.1050360622998938E-3</v>
      </c>
    </row>
    <row r="20" spans="3:36" ht="12" customHeight="1" x14ac:dyDescent="0.2">
      <c r="C20" s="135" t="s">
        <v>45</v>
      </c>
      <c r="D20" s="120">
        <f t="shared" si="7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1.0000122223436072</v>
      </c>
      <c r="L20" s="137">
        <f>_xll.qlYieldTSDiscount(Discounting,E20,,AllTriggers)</f>
        <v>1.0002275213175709</v>
      </c>
      <c r="M20" s="160">
        <f t="shared" si="9"/>
        <v>-1.2300000000000011E-3</v>
      </c>
      <c r="N20" s="134">
        <f t="shared" si="10"/>
        <v>-6.265108017330538E-5</v>
      </c>
      <c r="O20" s="134">
        <f t="shared" si="11"/>
        <v>-1.0012359547799983E-4</v>
      </c>
      <c r="P20" s="134">
        <f t="shared" si="8"/>
        <v>-1.0023533779562095E-4</v>
      </c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1.1674809741220467E-3</v>
      </c>
      <c r="AI20" s="134">
        <f t="shared" si="1"/>
        <v>1.1080409653235438E-3</v>
      </c>
      <c r="AJ20" s="134">
        <f t="shared" si="2"/>
        <v>1.107724448283444E-3</v>
      </c>
    </row>
    <row r="21" spans="3:36" ht="12" customHeight="1" x14ac:dyDescent="0.2">
      <c r="C21" s="139" t="s">
        <v>39</v>
      </c>
      <c r="D21" s="125">
        <f t="shared" si="7"/>
        <v>42184</v>
      </c>
      <c r="E21" s="140">
        <f>_xll.qlCalendarAdvance(Calendar,SettlementDate,C21,"mf",TRUE,Trigger)</f>
        <v>42276</v>
      </c>
      <c r="F21" s="162"/>
      <c r="G21" s="162"/>
      <c r="H21" s="162"/>
      <c r="I21" s="162"/>
      <c r="J21" s="127">
        <f>_xll.qlDayCounterYearFraction(DayCounter,D21,E21,,,Trigger)</f>
        <v>0.25555555555555554</v>
      </c>
      <c r="K21" s="163">
        <f>_xll.qlYieldTSDiscount(Discounting,D21,,AllTriggers)</f>
        <v>1.0000122223436072</v>
      </c>
      <c r="L21" s="141">
        <f>_xll.qlYieldTSDiscount(Discounting,E21,,AllTriggers)</f>
        <v>1.0003233644785945</v>
      </c>
      <c r="M21" s="164">
        <f t="shared" si="9"/>
        <v>-1.2171191290317838E-3</v>
      </c>
      <c r="N21" s="143">
        <f>((1+M21*J21)*EXP($W$13*J21)-1)/J21</f>
        <v>-4.9827164240710281E-5</v>
      </c>
      <c r="O21" s="143">
        <f>((1+J21*M21)*EXP($W$10*J21+0.5*$W$9*J21^2)-1)/J21</f>
        <v>-4.9827164240710281E-5</v>
      </c>
      <c r="P21" s="143">
        <f t="shared" si="8"/>
        <v>-4.9827164240710281E-5</v>
      </c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1.1674809741220467E-3</v>
      </c>
      <c r="AI21" s="134">
        <f t="shared" si="1"/>
        <v>1.1106253135321742E-3</v>
      </c>
      <c r="AJ21" s="134">
        <f t="shared" si="2"/>
        <v>1.1104095314804889E-3</v>
      </c>
    </row>
    <row r="22" spans="3:36" ht="12" customHeight="1" x14ac:dyDescent="0.2"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1.1674809741220467E-3</v>
      </c>
      <c r="AI22" s="134">
        <f t="shared" si="1"/>
        <v>1.1132096617408049E-3</v>
      </c>
      <c r="AJ22" s="134">
        <f t="shared" si="2"/>
        <v>1.1130913118910285E-3</v>
      </c>
    </row>
    <row r="23" spans="3:36" ht="12" customHeight="1" x14ac:dyDescent="0.2">
      <c r="C23" s="109" t="s">
        <v>109</v>
      </c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1.1674809741220467E-3</v>
      </c>
      <c r="AI23" s="134">
        <f t="shared" si="1"/>
        <v>1.1209627063666966E-3</v>
      </c>
      <c r="AJ23" s="134">
        <f t="shared" si="2"/>
        <v>1.1211168364036149E-3</v>
      </c>
    </row>
    <row r="24" spans="3:36" ht="12" customHeight="1" x14ac:dyDescent="0.2">
      <c r="C24" s="146" t="s">
        <v>93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1.1674809741220467E-3</v>
      </c>
      <c r="AI24" s="134">
        <f t="shared" si="1"/>
        <v>1.123547054575327E-3</v>
      </c>
      <c r="AJ24" s="134">
        <f t="shared" si="2"/>
        <v>1.1237854056681327E-3</v>
      </c>
    </row>
    <row r="25" spans="3:36" ht="12" customHeight="1" x14ac:dyDescent="0.2">
      <c r="C25" s="134">
        <f t="shared" ref="C25:C31" si="12">IF($C$24="FLAT",N15,IF($C$24="linear",O15,P15))</f>
        <v>-1.200637867526666E-4</v>
      </c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1.1674809741220467E-3</v>
      </c>
      <c r="AI25" s="134">
        <f t="shared" si="1"/>
        <v>1.1261314027839577E-3</v>
      </c>
      <c r="AJ25" s="134">
        <f t="shared" si="2"/>
        <v>1.1264506721461456E-3</v>
      </c>
    </row>
    <row r="26" spans="3:36" ht="12" customHeight="1" x14ac:dyDescent="0.2">
      <c r="C26" s="134">
        <f t="shared" si="12"/>
        <v>-4.5313336797089422E-5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1.1674809741220467E-3</v>
      </c>
      <c r="AI26" s="134">
        <f t="shared" si="1"/>
        <v>1.1287157509925882E-3</v>
      </c>
      <c r="AJ26" s="134">
        <f t="shared" si="2"/>
        <v>1.1291126358376528E-3</v>
      </c>
    </row>
    <row r="27" spans="3:36" ht="12" customHeight="1" x14ac:dyDescent="0.2">
      <c r="C27" s="134">
        <f t="shared" si="12"/>
        <v>-1.1573986830366272E-4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1.1674809741220467E-3</v>
      </c>
      <c r="AI27" s="134">
        <f t="shared" si="1"/>
        <v>1.1313000992012189E-3</v>
      </c>
      <c r="AJ27" s="134">
        <f t="shared" si="2"/>
        <v>1.1317712967426545E-3</v>
      </c>
    </row>
    <row r="28" spans="3:36" ht="12" customHeight="1" x14ac:dyDescent="0.2">
      <c r="C28" s="134">
        <f t="shared" si="12"/>
        <v>-1.3622061670088518E-4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1.1674809741220467E-3</v>
      </c>
      <c r="AI28" s="134">
        <f t="shared" si="1"/>
        <v>1.1390531438271105E-3</v>
      </c>
      <c r="AJ28" s="134">
        <f t="shared" si="2"/>
        <v>1.1397274627386275E-3</v>
      </c>
    </row>
    <row r="29" spans="3:36" ht="12" customHeight="1" x14ac:dyDescent="0.2">
      <c r="C29" s="134">
        <f t="shared" si="12"/>
        <v>-1.4406114916720725E-4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1.1674809741220467E-3</v>
      </c>
      <c r="AI29" s="134">
        <f t="shared" si="1"/>
        <v>1.141637492035741E-3</v>
      </c>
      <c r="AJ29" s="134">
        <f t="shared" si="2"/>
        <v>1.1423729124976079E-3</v>
      </c>
    </row>
    <row r="30" spans="3:36" ht="12" customHeight="1" x14ac:dyDescent="0.2">
      <c r="C30" s="134">
        <f t="shared" si="12"/>
        <v>-1.0023533779562095E-4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1.1674809741220467E-3</v>
      </c>
      <c r="AI30" s="134">
        <f t="shared" si="1"/>
        <v>1.1442218402443716E-3</v>
      </c>
      <c r="AJ30" s="134">
        <f t="shared" si="2"/>
        <v>1.1450150594700826E-3</v>
      </c>
    </row>
    <row r="31" spans="3:36" ht="12" customHeight="1" x14ac:dyDescent="0.2">
      <c r="C31" s="143">
        <f t="shared" si="12"/>
        <v>-4.9827164240710281E-5</v>
      </c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1.1674809741220467E-3</v>
      </c>
      <c r="AI31" s="134">
        <f t="shared" si="1"/>
        <v>1.1468061884530021E-3</v>
      </c>
      <c r="AJ31" s="134">
        <f t="shared" si="2"/>
        <v>1.1476539036560523E-3</v>
      </c>
    </row>
    <row r="32" spans="3:36" ht="12" customHeight="1" x14ac:dyDescent="0.2"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1.1674809741220467E-3</v>
      </c>
      <c r="AI32" s="134">
        <f t="shared" si="1"/>
        <v>1.1493905366616328E-3</v>
      </c>
      <c r="AJ32" s="134">
        <f t="shared" si="2"/>
        <v>1.1502894450555164E-3</v>
      </c>
    </row>
    <row r="33" spans="13:36" x14ac:dyDescent="0.2"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1.1674809741220467E-3</v>
      </c>
      <c r="AI33" s="134">
        <f t="shared" si="1"/>
        <v>1.1571435812875244E-3</v>
      </c>
      <c r="AJ33" s="134">
        <f t="shared" si="2"/>
        <v>1.1581762525348762E-3</v>
      </c>
    </row>
    <row r="34" spans="13:36" x14ac:dyDescent="0.2"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1.1674809741220467E-3</v>
      </c>
      <c r="AI34" s="134">
        <f t="shared" si="1"/>
        <v>1.1597279294961549E-3</v>
      </c>
      <c r="AJ34" s="134">
        <f t="shared" si="2"/>
        <v>1.1607985827883187E-3</v>
      </c>
    </row>
    <row r="35" spans="13:36" x14ac:dyDescent="0.2"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si="0"/>
        <v>1.1674809741220467E-3</v>
      </c>
      <c r="AI35" s="134">
        <f t="shared" si="1"/>
        <v>1.1623122777047856E-3</v>
      </c>
      <c r="AJ35" s="134">
        <f t="shared" ref="AJ35:AJ65" si="13">($W$5+$W$4*AG35+$W$3*AG35^2)</f>
        <v>1.163417610255256E-3</v>
      </c>
    </row>
    <row r="36" spans="13:36" x14ac:dyDescent="0.2"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0"/>
        <v>1.1674809741220467E-3</v>
      </c>
      <c r="AI36" s="134">
        <f t="shared" si="1"/>
        <v>1.164896625913416E-3</v>
      </c>
      <c r="AJ36" s="134">
        <f t="shared" si="13"/>
        <v>1.1660333349356876E-3</v>
      </c>
    </row>
    <row r="37" spans="13:36" x14ac:dyDescent="0.2"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0"/>
        <v>1.1674809741220467E-3</v>
      </c>
      <c r="AI37" s="134">
        <f t="shared" si="1"/>
        <v>1.1674809741220465E-3</v>
      </c>
      <c r="AJ37" s="134">
        <f t="shared" si="13"/>
        <v>1.1686457568296138E-3</v>
      </c>
    </row>
    <row r="38" spans="13:36" x14ac:dyDescent="0.2"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0"/>
        <v>1.1674809741220467E-3</v>
      </c>
      <c r="AI38" s="134">
        <f t="shared" si="1"/>
        <v>1.1752340187479384E-3</v>
      </c>
      <c r="AJ38" s="134">
        <f t="shared" si="13"/>
        <v>1.1764632057923606E-3</v>
      </c>
    </row>
    <row r="39" spans="13:36" x14ac:dyDescent="0.2"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0"/>
        <v>1.1674809741220467E-3</v>
      </c>
      <c r="AI39" s="134">
        <f t="shared" si="1"/>
        <v>1.1778183669565688E-3</v>
      </c>
      <c r="AJ39" s="134">
        <f t="shared" si="13"/>
        <v>1.1790624165402654E-3</v>
      </c>
    </row>
    <row r="40" spans="13:36" x14ac:dyDescent="0.2"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0"/>
        <v>1.1674809741220467E-3</v>
      </c>
      <c r="AI40" s="134">
        <f t="shared" si="1"/>
        <v>1.1804027151651993E-3</v>
      </c>
      <c r="AJ40" s="134">
        <f t="shared" si="13"/>
        <v>1.1816583245016648E-3</v>
      </c>
    </row>
    <row r="41" spans="13:36" x14ac:dyDescent="0.2">
      <c r="M41" s="107"/>
      <c r="N41" s="107"/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0"/>
        <v>1.1674809741220467E-3</v>
      </c>
      <c r="AI41" s="134">
        <f t="shared" si="1"/>
        <v>1.18298706337383E-3</v>
      </c>
      <c r="AJ41" s="134">
        <f t="shared" si="13"/>
        <v>1.1842509296765588E-3</v>
      </c>
    </row>
    <row r="42" spans="13:36" x14ac:dyDescent="0.2"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0"/>
        <v>1.1674809741220467E-3</v>
      </c>
      <c r="AI42" s="134">
        <f t="shared" si="1"/>
        <v>1.1855714115824605E-3</v>
      </c>
      <c r="AJ42" s="134">
        <f t="shared" si="13"/>
        <v>1.1868402320649475E-3</v>
      </c>
    </row>
    <row r="43" spans="13:36" ht="11.25" customHeight="1" x14ac:dyDescent="0.2"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0"/>
        <v>1.1674809741220467E-3</v>
      </c>
      <c r="AI43" s="134">
        <f t="shared" si="1"/>
        <v>1.1933244562083523E-3</v>
      </c>
      <c r="AJ43" s="134">
        <f t="shared" si="13"/>
        <v>1.1945883225110811E-3</v>
      </c>
    </row>
    <row r="44" spans="13:36" x14ac:dyDescent="0.2">
      <c r="Q44" s="106"/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0"/>
        <v>1.1674809741220467E-3</v>
      </c>
      <c r="AI44" s="134">
        <f t="shared" si="1"/>
        <v>1.1959088044169828E-3</v>
      </c>
      <c r="AJ44" s="134">
        <f t="shared" si="13"/>
        <v>1.1971644137534481E-3</v>
      </c>
    </row>
    <row r="45" spans="13:36" x14ac:dyDescent="0.2">
      <c r="Q45" s="106"/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0"/>
        <v>1.1674809741220467E-3</v>
      </c>
      <c r="AI45" s="134">
        <f t="shared" si="1"/>
        <v>1.1984931526256132E-3</v>
      </c>
      <c r="AJ45" s="134">
        <f t="shared" si="13"/>
        <v>1.1997372022093098E-3</v>
      </c>
    </row>
    <row r="46" spans="13:36" x14ac:dyDescent="0.2">
      <c r="Q46" s="106"/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0"/>
        <v>1.1674809741220467E-3</v>
      </c>
      <c r="AI46" s="134">
        <f t="shared" si="1"/>
        <v>1.2010775008342439E-3</v>
      </c>
      <c r="AJ46" s="134">
        <f t="shared" si="13"/>
        <v>1.2023066878786659E-3</v>
      </c>
    </row>
    <row r="47" spans="13:36" x14ac:dyDescent="0.2">
      <c r="Q47" s="106"/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0"/>
        <v>1.1674809741220467E-3</v>
      </c>
      <c r="AI47" s="134">
        <f t="shared" si="1"/>
        <v>1.2036618490428744E-3</v>
      </c>
      <c r="AJ47" s="134">
        <f t="shared" si="13"/>
        <v>1.2048728707615168E-3</v>
      </c>
    </row>
    <row r="48" spans="13:36" x14ac:dyDescent="0.2">
      <c r="Q48" s="106"/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0"/>
        <v>1.1674809741220467E-3</v>
      </c>
      <c r="AI48" s="134">
        <f t="shared" si="1"/>
        <v>1.2114148936687662E-3</v>
      </c>
      <c r="AJ48" s="134">
        <f t="shared" si="13"/>
        <v>1.2125516026910371E-3</v>
      </c>
    </row>
    <row r="49" spans="13:36" x14ac:dyDescent="0.2"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0"/>
        <v>1.1674809741220467E-3</v>
      </c>
      <c r="AI49" s="134">
        <f t="shared" si="1"/>
        <v>1.2139992418773967E-3</v>
      </c>
      <c r="AJ49" s="134">
        <f t="shared" si="13"/>
        <v>1.2151045744278667E-3</v>
      </c>
    </row>
    <row r="50" spans="13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0"/>
        <v>1.1674809741220467E-3</v>
      </c>
      <c r="AI50" s="134">
        <f t="shared" si="1"/>
        <v>1.2165835900860272E-3</v>
      </c>
      <c r="AJ50" s="134">
        <f t="shared" si="13"/>
        <v>1.2176542433781903E-3</v>
      </c>
    </row>
    <row r="51" spans="13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0"/>
        <v>1.1674809741220467E-3</v>
      </c>
      <c r="AI51" s="134">
        <f t="shared" si="1"/>
        <v>1.2191679382946578E-3</v>
      </c>
      <c r="AJ51" s="134">
        <f t="shared" si="13"/>
        <v>1.2202006095420089E-3</v>
      </c>
    </row>
    <row r="52" spans="13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0"/>
        <v>1.1674809741220467E-3</v>
      </c>
      <c r="AI52" s="134">
        <f t="shared" si="1"/>
        <v>1.2217522865032883E-3</v>
      </c>
      <c r="AJ52" s="134">
        <f t="shared" si="13"/>
        <v>1.2227436729193221E-3</v>
      </c>
    </row>
    <row r="53" spans="13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0"/>
        <v>1.1674809741220467E-3</v>
      </c>
      <c r="AI53" s="134">
        <f t="shared" si="1"/>
        <v>1.2295053311291802E-3</v>
      </c>
      <c r="AJ53" s="134">
        <f t="shared" si="13"/>
        <v>1.2303530463322293E-3</v>
      </c>
    </row>
    <row r="54" spans="13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0"/>
        <v>1.1674809741220467E-3</v>
      </c>
      <c r="AI54" s="134">
        <f t="shared" si="1"/>
        <v>1.2320896793378106E-3</v>
      </c>
      <c r="AJ54" s="134">
        <f t="shared" si="13"/>
        <v>1.2328828985635207E-3</v>
      </c>
    </row>
    <row r="55" spans="13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0"/>
        <v>1.1674809741220467E-3</v>
      </c>
      <c r="AI55" s="134">
        <f t="shared" si="1"/>
        <v>1.2346740275464411E-3</v>
      </c>
      <c r="AJ55" s="134">
        <f t="shared" si="13"/>
        <v>1.2354094480083071E-3</v>
      </c>
    </row>
    <row r="56" spans="13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0"/>
        <v>1.1674809741220467E-3</v>
      </c>
      <c r="AI56" s="134">
        <f t="shared" si="1"/>
        <v>1.2372583757550718E-3</v>
      </c>
      <c r="AJ56" s="134">
        <f t="shared" si="13"/>
        <v>1.2379326946665879E-3</v>
      </c>
    </row>
    <row r="57" spans="13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0"/>
        <v>1.1674809741220467E-3</v>
      </c>
      <c r="AI57" s="134">
        <f t="shared" si="1"/>
        <v>1.2398427239637023E-3</v>
      </c>
      <c r="AJ57" s="134">
        <f t="shared" si="13"/>
        <v>1.2404526385383632E-3</v>
      </c>
    </row>
    <row r="58" spans="13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0"/>
        <v>1.1674809741220467E-3</v>
      </c>
      <c r="AI58" s="134">
        <f t="shared" si="1"/>
        <v>1.2475957685895941E-3</v>
      </c>
      <c r="AJ58" s="134">
        <f t="shared" si="13"/>
        <v>1.2479926534346571E-3</v>
      </c>
    </row>
    <row r="59" spans="13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0"/>
        <v>1.1674809741220467E-3</v>
      </c>
      <c r="AI59" s="134">
        <f t="shared" si="1"/>
        <v>1.2501801167982246E-3</v>
      </c>
      <c r="AJ59" s="134">
        <f t="shared" si="13"/>
        <v>1.2504993861604111E-3</v>
      </c>
    </row>
    <row r="60" spans="13:36" x14ac:dyDescent="0.2">
      <c r="M60" s="107"/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0"/>
        <v>1.1674809741220467E-3</v>
      </c>
      <c r="AI60" s="134">
        <f t="shared" si="1"/>
        <v>1.252764465006855E-3</v>
      </c>
      <c r="AJ60" s="134">
        <f t="shared" si="13"/>
        <v>1.2530028160996594E-3</v>
      </c>
    </row>
    <row r="61" spans="13:36" x14ac:dyDescent="0.2">
      <c r="M61" s="107"/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0"/>
        <v>1.1674809741220467E-3</v>
      </c>
      <c r="AI61" s="134">
        <f t="shared" si="1"/>
        <v>1.2553488132154857E-3</v>
      </c>
      <c r="AJ61" s="134">
        <f t="shared" si="13"/>
        <v>1.2555029432524023E-3</v>
      </c>
    </row>
    <row r="62" spans="13:36" x14ac:dyDescent="0.2">
      <c r="M62" s="107"/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0"/>
        <v>1.1674809741220467E-3</v>
      </c>
      <c r="AI62" s="134">
        <f t="shared" si="1"/>
        <v>1.2579331614241162E-3</v>
      </c>
      <c r="AJ62" s="134">
        <f t="shared" si="13"/>
        <v>1.2579997676186402E-3</v>
      </c>
    </row>
    <row r="63" spans="13:36" x14ac:dyDescent="0.2">
      <c r="M63" s="107"/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0"/>
        <v>1.1674809741220467E-3</v>
      </c>
      <c r="AI63" s="134">
        <f t="shared" si="1"/>
        <v>1.265686206050008E-3</v>
      </c>
      <c r="AJ63" s="134">
        <f t="shared" si="13"/>
        <v>1.2654704239983209E-3</v>
      </c>
    </row>
    <row r="64" spans="13:36" x14ac:dyDescent="0.2">
      <c r="M64" s="107"/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0"/>
        <v>1.1674809741220467E-3</v>
      </c>
      <c r="AI64" s="134">
        <f t="shared" si="1"/>
        <v>1.2682705542586385E-3</v>
      </c>
      <c r="AJ64" s="134">
        <f t="shared" si="13"/>
        <v>1.267954037218537E-3</v>
      </c>
    </row>
    <row r="65" spans="13:36" x14ac:dyDescent="0.2">
      <c r="M65" s="107"/>
      <c r="AF65" s="140">
        <f>_xll.qlCalendarAdvance(Calendar,AF64,"1d","mf",,Trigger)</f>
        <v>42270</v>
      </c>
      <c r="AG65" s="127">
        <f>_xll.qlDayCounterYearFraction(DayCounter,SettlementDate,AF65,,,Trigger)</f>
        <v>0.2388888888888889</v>
      </c>
      <c r="AH65" s="143">
        <f t="shared" si="0"/>
        <v>1.1674809741220467E-3</v>
      </c>
      <c r="AI65" s="143">
        <f t="shared" si="1"/>
        <v>1.270854902467269E-3</v>
      </c>
      <c r="AJ65" s="143">
        <f t="shared" si="13"/>
        <v>1.2704343476522479E-3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42367</v>
      </c>
      <c r="F3" s="149">
        <f>_xll.qlYieldTSDiscount(Discounting,D3,,AllTriggers)</f>
        <v>1.0000122223436072</v>
      </c>
      <c r="G3" s="149">
        <f>_xll.qlYieldTSDiscount(Discounting,E3,,AllTriggers)</f>
        <v>1.0006473537842342</v>
      </c>
      <c r="H3" s="150">
        <f>_xll.qlDayCounterYearFraction(DayCounter,D3,E3,,,Trigger)</f>
        <v>0.5083333333333333</v>
      </c>
      <c r="I3" s="151">
        <f>(F3/G3-1)/H3</f>
        <v>-1.2486305938541426E-3</v>
      </c>
      <c r="J3" s="116">
        <f>'Delta 6M '!P3</f>
        <v>8.8397438947267215E-4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0.5083333333333333</v>
      </c>
      <c r="M3" s="117">
        <f>L3-K3</f>
        <v>0.5083333333333333</v>
      </c>
      <c r="N3" s="117">
        <f>(L3^2-K3^2)/2</f>
        <v>0.12920138888888888</v>
      </c>
      <c r="O3" s="117">
        <f>(L3^3-K3^3)/3</f>
        <v>4.378491512345678E-2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4.378491512345678E-2</v>
      </c>
      <c r="T3" s="100">
        <f t="array" ref="T3:T5">_xll.ohFilter(N3:N7,P3:P7)</f>
        <v>0.12920138888888888</v>
      </c>
      <c r="U3" s="95">
        <f t="array" ref="U3:U5">_xll.ohFilter(M3:M7,P3:P7)</f>
        <v>0.5083333333333333</v>
      </c>
      <c r="V3" s="101"/>
      <c r="W3" s="96">
        <f t="array" ref="W3:W5">MMULT(AA3:AC5,Y3:Y5)</f>
        <v>2.3151793451439695E-4</v>
      </c>
      <c r="X3" s="102"/>
      <c r="Y3" s="169">
        <f t="array" ref="Y3:Y5">_xll.ohFilter(J3:J7,P3:P7)</f>
        <v>9.1088243043292532E-4</v>
      </c>
      <c r="AA3" s="94">
        <f t="array" ref="AA3:AC5">MINVERSE(S3:U5)</f>
        <v>140.27354427248909</v>
      </c>
      <c r="AB3" s="100">
        <v>-272.48278916722035</v>
      </c>
      <c r="AC3" s="95">
        <v>134.43282749946727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34" si="0">$W$13</f>
        <v>1.7918998631467386E-3</v>
      </c>
      <c r="AI3" s="147">
        <f t="shared" ref="AI3:AI34" si="1">$W$10+$W$9*AG3</f>
        <v>1.5986539099355785E-3</v>
      </c>
      <c r="AJ3" s="147">
        <f t="shared" ref="AJ3:AJ34" si="2">($W$5+$W$4*AG3+$W$3*AG3^2)</f>
        <v>1.6137740318316381E-3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42184</v>
      </c>
      <c r="E4" s="120">
        <f>_xll.qlInterestRateIndexMaturity($D$10,D4)</f>
        <v>42367</v>
      </c>
      <c r="F4" s="152">
        <f>_xll.qlYieldTSDiscount(Discounting,D4,,AllTriggers)</f>
        <v>1.0000122223436072</v>
      </c>
      <c r="G4" s="152">
        <f>_xll.qlYieldTSDiscount(Discounting,E4,,AllTriggers)</f>
        <v>1.0006473537842342</v>
      </c>
      <c r="H4" s="153">
        <f>_xll.qlDayCounterYearFraction(DayCounter,D4,E4,,,Trigger)</f>
        <v>0.5083333333333333</v>
      </c>
      <c r="I4" s="154">
        <f t="shared" ref="I4:I7" si="3">(F4/G4-1)/H4</f>
        <v>-1.2486305938541426E-3</v>
      </c>
      <c r="J4" s="121">
        <f>LN((1+(_xll.qlInterpolationInterpolate(B6Minterpolation,D4,TRUE,AllTriggers)+I4)*H4)/(1+I4*H4))</f>
        <v>9.1088243043292532E-4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0.5083333333333333</v>
      </c>
      <c r="M4" s="122">
        <f>L4-K4</f>
        <v>0.5083333333333333</v>
      </c>
      <c r="N4" s="122">
        <f>(L4^2-K4^2)/2</f>
        <v>0.12920138888888888</v>
      </c>
      <c r="O4" s="122">
        <f>(L4^3-K4^3)/3</f>
        <v>4.378491512345678E-2</v>
      </c>
      <c r="P4" s="123" t="b">
        <f>IF(D12="fixing",FALSE,TRUE)</f>
        <v>1</v>
      </c>
      <c r="R4" s="345"/>
      <c r="S4" s="94">
        <v>6.9825560128029263E-2</v>
      </c>
      <c r="T4" s="100">
        <v>0.17320987654320988</v>
      </c>
      <c r="U4" s="95">
        <v>0.51111111111111107</v>
      </c>
      <c r="V4" s="103" t="s">
        <v>35</v>
      </c>
      <c r="W4" s="96">
        <v>6.2236408729365866E-4</v>
      </c>
      <c r="X4" s="103" t="s">
        <v>36</v>
      </c>
      <c r="Y4" s="169">
        <v>9.4878331467393797E-4</v>
      </c>
      <c r="AA4" s="94">
        <v>-106.80028270954878</v>
      </c>
      <c r="AB4" s="100">
        <v>185.44976791617935</v>
      </c>
      <c r="AC4" s="95">
        <v>-80.100580004008648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1.7918998631467386E-3</v>
      </c>
      <c r="AI4" s="134">
        <f t="shared" si="1"/>
        <v>1.6007658875663016E-3</v>
      </c>
      <c r="AJ4" s="134">
        <f t="shared" si="2"/>
        <v>1.615504607366825E-3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42214</v>
      </c>
      <c r="E5" s="120">
        <f>_xll.qlInterestRateIndexMaturity($D$10,D5)</f>
        <v>42398</v>
      </c>
      <c r="F5" s="152">
        <f>_xll.qlYieldTSDiscount(Discounting,D5,,AllTriggers)</f>
        <v>1.0001147341038528</v>
      </c>
      <c r="G5" s="152">
        <f>_xll.qlYieldTSDiscount(Discounting,E5,,AllTriggers)</f>
        <v>1.0007571776974309</v>
      </c>
      <c r="H5" s="153">
        <f>_xll.qlDayCounterYearFraction(DayCounter,D5,E5,,,Trigger)</f>
        <v>0.51111111111111107</v>
      </c>
      <c r="I5" s="154">
        <f t="shared" si="3"/>
        <v>-1.2560038389059672E-3</v>
      </c>
      <c r="J5" s="121">
        <f>LN((1+(_xll.qlInterpolationInterpolate(B6Minterpolation,D5,TRUE,AllTriggers)+I5)*H5)/(1+I5*H5))</f>
        <v>9.4878331467393797E-4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0.59444444444444444</v>
      </c>
      <c r="M5" s="122">
        <f>L5-K5</f>
        <v>0.51111111111111107</v>
      </c>
      <c r="N5" s="122">
        <f>(L5^2-K5^2)/2</f>
        <v>0.17320987654320988</v>
      </c>
      <c r="O5" s="122">
        <f>(L5^3-K5^3)/3</f>
        <v>6.9825560128029263E-2</v>
      </c>
      <c r="P5" s="123" t="b">
        <v>1</v>
      </c>
      <c r="R5" s="345"/>
      <c r="S5" s="94">
        <v>0.10328130715592138</v>
      </c>
      <c r="T5" s="100">
        <v>0.21626543209876545</v>
      </c>
      <c r="U5" s="95">
        <v>0.50555555555555554</v>
      </c>
      <c r="V5" s="84"/>
      <c r="W5" s="96">
        <v>1.6137740318316381E-3</v>
      </c>
      <c r="X5" s="103"/>
      <c r="Y5" s="169">
        <v>9.7435974037177165E-4</v>
      </c>
      <c r="AA5" s="94">
        <v>17.029927140515994</v>
      </c>
      <c r="AB5" s="100">
        <v>-23.665046139546821</v>
      </c>
      <c r="AC5" s="95">
        <v>8.7796254008911419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1.7918998631467386E-3</v>
      </c>
      <c r="AI5" s="134">
        <f t="shared" si="1"/>
        <v>1.6028778651970246E-3</v>
      </c>
      <c r="AJ5" s="134">
        <f t="shared" si="2"/>
        <v>1.6172387557096433E-3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42247</v>
      </c>
      <c r="E6" s="120">
        <f>_xll.qlInterestRateIndexMaturity($D$10,D6)</f>
        <v>42429</v>
      </c>
      <c r="F6" s="152">
        <f>_xll.qlYieldTSDiscount(Discounting,D6,,AllTriggers)</f>
        <v>1.0002275213175709</v>
      </c>
      <c r="G6" s="152">
        <f>_xll.qlYieldTSDiscount(Discounting,E6,,AllTriggers)</f>
        <v>1.0008686211996463</v>
      </c>
      <c r="H6" s="153">
        <f>_xll.qlDayCounterYearFraction(DayCounter,D6,E6,,,Trigger)</f>
        <v>0.50555555555555554</v>
      </c>
      <c r="I6" s="154">
        <f t="shared" si="3"/>
        <v>-1.2670091058829438E-3</v>
      </c>
      <c r="J6" s="121">
        <f>LN((1+(_xll.qlInterpolationInterpolate(B6Minterpolation,D6,TRUE,AllTriggers)+I6)*H6)/(1+I6*H6))</f>
        <v>9.7435974037177165E-4</v>
      </c>
      <c r="K6" s="122">
        <f>_xll.qlDayCounterYearFraction(DayCounter,SettlementDate,D6,,,Trigger)</f>
        <v>0.17499999999999999</v>
      </c>
      <c r="L6" s="122">
        <f>_xll.qlDayCounterYearFraction(DayCounter,SettlementDate,E6,,,Trigger)</f>
        <v>0.68055555555555558</v>
      </c>
      <c r="M6" s="122">
        <f>L6-K6</f>
        <v>0.50555555555555554</v>
      </c>
      <c r="N6" s="122">
        <f>(L6^2-K6^2)/2</f>
        <v>0.21626543209876545</v>
      </c>
      <c r="O6" s="122">
        <f>(L6^3-K6^3)/3</f>
        <v>0.10328130715592138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1.7918998631467386E-3</v>
      </c>
      <c r="AI6" s="134">
        <f t="shared" si="1"/>
        <v>1.6049898428277477E-3</v>
      </c>
      <c r="AJ6" s="134">
        <f t="shared" si="2"/>
        <v>1.6189764768600931E-3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42276</v>
      </c>
      <c r="E7" s="125">
        <f>_xll.qlInterestRateIndexMaturity($D$10,D7)</f>
        <v>42458</v>
      </c>
      <c r="F7" s="155">
        <f>_xll.qlYieldTSDiscount(Discounting,D7,,AllTriggers)</f>
        <v>1.0003233644785945</v>
      </c>
      <c r="G7" s="155">
        <f>_xll.qlYieldTSDiscount(Discounting,E7,,AllTriggers)</f>
        <v>1.0009716555295021</v>
      </c>
      <c r="H7" s="156">
        <f>_xll.qlDayCounterYearFraction(DayCounter,D7,E7,,,Trigger)</f>
        <v>0.50555555555555554</v>
      </c>
      <c r="I7" s="157">
        <f t="shared" si="3"/>
        <v>-1.2810891694749148E-3</v>
      </c>
      <c r="J7" s="126">
        <f>LN((1+(_xll.qlInterpolationInterpolate(B6Minterpolation,D7,TRUE,AllTriggers)+I7)*H7)/(1+I7*H7))</f>
        <v>1.0067516095594437E-3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0.76111111111111107</v>
      </c>
      <c r="M7" s="127">
        <f>L7-K7</f>
        <v>0.50555555555555554</v>
      </c>
      <c r="N7" s="127">
        <f>(L7^2-K7^2)/2</f>
        <v>0.25699074074074074</v>
      </c>
      <c r="O7" s="127">
        <f>(L7^3-K7^3)/3</f>
        <v>0.14140472107910376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1.7918998631467386E-3</v>
      </c>
      <c r="AI7" s="134">
        <f t="shared" si="1"/>
        <v>1.6071018204584708E-3</v>
      </c>
      <c r="AJ7" s="134">
        <f t="shared" si="2"/>
        <v>1.6207177708181745E-3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1.7918998631467386E-3</v>
      </c>
      <c r="AI8" s="134">
        <f t="shared" si="1"/>
        <v>1.61343775335064E-3</v>
      </c>
      <c r="AJ8" s="134">
        <f t="shared" si="2"/>
        <v>1.6259630895382063E-3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0.12920138888888888</v>
      </c>
      <c r="U9" s="95">
        <f t="array" ref="U9:U10">_xll.ohFilter(M3:M7,P3:P7)</f>
        <v>0.5083333333333333</v>
      </c>
      <c r="V9" s="346" t="s">
        <v>35</v>
      </c>
      <c r="W9" s="96">
        <f t="array" ref="W9:W10">MMULT(AA9:AB10,Y9:Y10)</f>
        <v>7.603119470603048E-4</v>
      </c>
      <c r="X9" s="346" t="s">
        <v>36</v>
      </c>
      <c r="Y9" s="169">
        <f t="array" ref="Y9:Y10">_xll.ohFilter(J3:J7,P3:P7)</f>
        <v>9.1088243043292532E-4</v>
      </c>
      <c r="AA9" s="94">
        <f t="array" ref="AA9:AB10">MINVERSE(T9:U10)</f>
        <v>-23.219564633163117</v>
      </c>
      <c r="AB9" s="95">
        <v>23.093371347113319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1.7918998631467386E-3</v>
      </c>
      <c r="AI9" s="134">
        <f t="shared" si="1"/>
        <v>1.6155497309813631E-3</v>
      </c>
      <c r="AJ9" s="134">
        <f t="shared" si="2"/>
        <v>1.6277186747268131E-3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0.17320987654320988</v>
      </c>
      <c r="U10" s="95">
        <v>0.51111111111111107</v>
      </c>
      <c r="V10" s="346"/>
      <c r="W10" s="96">
        <v>1.5986539099355785E-3</v>
      </c>
      <c r="X10" s="346"/>
      <c r="Y10" s="169">
        <v>9.4878331467393797E-4</v>
      </c>
      <c r="AA10" s="94">
        <v>7.8688524590163906</v>
      </c>
      <c r="AB10" s="95">
        <v>-5.8695652173913011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1.7918998631467386E-3</v>
      </c>
      <c r="AI10" s="134">
        <f t="shared" si="1"/>
        <v>1.6176617086120862E-3</v>
      </c>
      <c r="AJ10" s="134">
        <f t="shared" si="2"/>
        <v>1.6294778327230512E-3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1.7918998631467386E-3</v>
      </c>
      <c r="AI11" s="134">
        <f t="shared" si="1"/>
        <v>1.6197736862428092E-3</v>
      </c>
      <c r="AJ11" s="134">
        <f t="shared" si="2"/>
        <v>1.6312405635269206E-3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1.7918998631467386E-3</v>
      </c>
      <c r="AI12" s="134">
        <f t="shared" si="1"/>
        <v>1.6218856638735323E-3</v>
      </c>
      <c r="AJ12" s="134">
        <f t="shared" si="2"/>
        <v>1.6330068671384214E-3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0.5083333333333333</v>
      </c>
      <c r="V13" s="104" t="s">
        <v>35</v>
      </c>
      <c r="W13" s="96">
        <f>MMULT(AA13,Y13)</f>
        <v>1.7918998631467386E-3</v>
      </c>
      <c r="X13" s="104" t="s">
        <v>36</v>
      </c>
      <c r="Y13" s="169">
        <f t="array" ref="Y13">_xll.ohFilter(J3:J7,P3:P7)</f>
        <v>9.1088243043292532E-4</v>
      </c>
      <c r="AA13" s="105">
        <f>MINVERSE(U13)</f>
        <v>1.9672131147540985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1.7918998631467386E-3</v>
      </c>
      <c r="AI13" s="134">
        <f t="shared" si="1"/>
        <v>1.6282215967657015E-3</v>
      </c>
      <c r="AJ13" s="134">
        <f t="shared" si="2"/>
        <v>1.6383272148187127E-3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1.7918998631467386E-3</v>
      </c>
      <c r="AI14" s="134">
        <f t="shared" si="1"/>
        <v>1.6303335743964246E-3</v>
      </c>
      <c r="AJ14" s="134">
        <f t="shared" si="2"/>
        <v>1.6401078096607391E-3</v>
      </c>
    </row>
    <row r="15" spans="1:36" ht="12" customHeight="1" x14ac:dyDescent="0.2">
      <c r="C15" s="129" t="s">
        <v>41</v>
      </c>
      <c r="D15" s="130">
        <f t="shared" ref="D15:D24" si="5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1.0000122223436072</v>
      </c>
      <c r="L15" s="159">
        <f>_xll.qlYieldTSDiscount(Discounting,E15,,AllTriggers)</f>
        <v>1.0000154626678257</v>
      </c>
      <c r="M15" s="170">
        <f>(K15/L15-1)/J15</f>
        <v>-1.1664986814885481E-3</v>
      </c>
      <c r="N15" s="134">
        <f t="shared" ref="N15:N24" si="6">((1+M15*J15)*EXP($W$13*J15)-1)/J15</f>
        <v>6.253998350391754E-4</v>
      </c>
      <c r="O15" s="134">
        <f>((1+J15*M15)*EXP($W$10*J15+0.5*$W$9*J15^2)-1)/J15</f>
        <v>4.3320958796222442E-4</v>
      </c>
      <c r="P15" s="134">
        <f>((1+J15*M15)*EXP($W$5*J15+0.5*$W$4*J15^2+1/3*$W$3*J15^3)-1)/J15</f>
        <v>4.4813872940530075E-4</v>
      </c>
      <c r="Q15" s="107"/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1.7918998631467386E-3</v>
      </c>
      <c r="AI15" s="134">
        <f t="shared" si="1"/>
        <v>1.6324455520271477E-3</v>
      </c>
      <c r="AJ15" s="134">
        <f t="shared" si="2"/>
        <v>1.641891977310397E-3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1.0000122223436072</v>
      </c>
      <c r="L16" s="161">
        <f>_xll.qlYieldTSDiscount(Discounting,E16,,AllTriggers)</f>
        <v>1.0000336119520212</v>
      </c>
      <c r="M16" s="171">
        <f t="shared" ref="M16:M24" si="7">(K16/L16-1)/J16</f>
        <v>-1.1000000309995578E-3</v>
      </c>
      <c r="N16" s="134">
        <f t="shared" si="6"/>
        <v>6.9189272222404592E-4</v>
      </c>
      <c r="O16" s="134">
        <f t="shared" ref="O16:O24" si="8">((1+J16*M16)*EXP($W$10*J16+0.5*$W$9*J16^2)-1)/J16</f>
        <v>5.0603652616792213E-4</v>
      </c>
      <c r="P16" s="134">
        <f t="shared" ref="P16:P24" si="9">((1+J16*M16)*EXP($W$5*J16+0.5*$W$4*J16^2+1/3*$W$3*J16^3)-1)/J16</f>
        <v>5.1984480396909713E-4</v>
      </c>
      <c r="Q16" s="107"/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1.7918998631467386E-3</v>
      </c>
      <c r="AI16" s="134">
        <f t="shared" si="1"/>
        <v>1.6345575296578708E-3</v>
      </c>
      <c r="AJ16" s="134">
        <f t="shared" si="2"/>
        <v>1.6436797177676863E-3</v>
      </c>
    </row>
    <row r="17" spans="3:36" ht="12" customHeight="1" x14ac:dyDescent="0.2">
      <c r="C17" s="135" t="s">
        <v>43</v>
      </c>
      <c r="D17" s="120">
        <f t="shared" si="5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1.0000122223436072</v>
      </c>
      <c r="L17" s="161">
        <f>_xll.qlYieldTSDiscount(Discounting,E17,,AllTriggers)</f>
        <v>1.000058113900014</v>
      </c>
      <c r="M17" s="171">
        <f t="shared" si="7"/>
        <v>-1.18000001891375E-3</v>
      </c>
      <c r="N17" s="134">
        <f t="shared" si="6"/>
        <v>6.1188004878864888E-4</v>
      </c>
      <c r="O17" s="134">
        <f t="shared" si="8"/>
        <v>4.3341431172017053E-4</v>
      </c>
      <c r="P17" s="134">
        <f t="shared" si="9"/>
        <v>4.4596904050818253E-4</v>
      </c>
      <c r="Q17" s="107"/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1.7918998631467386E-3</v>
      </c>
      <c r="AI17" s="134">
        <f t="shared" si="1"/>
        <v>1.6366695072885938E-3</v>
      </c>
      <c r="AJ17" s="134">
        <f t="shared" si="2"/>
        <v>1.645471031032607E-3</v>
      </c>
    </row>
    <row r="18" spans="3:36" ht="12" customHeight="1" x14ac:dyDescent="0.2">
      <c r="C18" s="135" t="s">
        <v>44</v>
      </c>
      <c r="D18" s="120">
        <f t="shared" si="5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1.0000122223436072</v>
      </c>
      <c r="L18" s="161">
        <f>_xll.qlYieldTSDiscount(Discounting,E18,,AllTriggers)</f>
        <v>1.0000828115220539</v>
      </c>
      <c r="M18" s="171">
        <f t="shared" si="7"/>
        <v>-1.2100000000016462E-3</v>
      </c>
      <c r="N18" s="134">
        <f t="shared" si="6"/>
        <v>5.8186703293320154E-4</v>
      </c>
      <c r="O18" s="134">
        <f t="shared" si="8"/>
        <v>4.1079189192748188E-4</v>
      </c>
      <c r="P18" s="134">
        <f t="shared" si="9"/>
        <v>4.2215141190357234E-4</v>
      </c>
      <c r="Q18" s="107"/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1.7918998631467386E-3</v>
      </c>
      <c r="AI18" s="134">
        <f t="shared" si="1"/>
        <v>1.643005440180763E-3</v>
      </c>
      <c r="AJ18" s="134">
        <f t="shared" si="2"/>
        <v>1.6508664076731576E-3</v>
      </c>
    </row>
    <row r="19" spans="3:36" ht="12" customHeight="1" x14ac:dyDescent="0.2">
      <c r="C19" s="135" t="s">
        <v>38</v>
      </c>
      <c r="D19" s="120">
        <f t="shared" si="5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1.0000122223436072</v>
      </c>
      <c r="L19" s="161">
        <f>_xll.qlYieldTSDiscount(Discounting,E19,,AllTriggers)</f>
        <v>1.0001147341038528</v>
      </c>
      <c r="M19" s="171">
        <f t="shared" si="7"/>
        <v>-1.2299999999987321E-3</v>
      </c>
      <c r="N19" s="134">
        <f t="shared" si="6"/>
        <v>5.6184997407093817E-4</v>
      </c>
      <c r="O19" s="134">
        <f t="shared" si="8"/>
        <v>4.002772083522288E-4</v>
      </c>
      <c r="P19" s="134">
        <f t="shared" si="9"/>
        <v>4.1018575849793848E-4</v>
      </c>
      <c r="Q19" s="107"/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1.7918998631467386E-3</v>
      </c>
      <c r="AI19" s="134">
        <f t="shared" si="1"/>
        <v>1.6451174178114861E-3</v>
      </c>
      <c r="AJ19" s="134">
        <f t="shared" si="2"/>
        <v>1.6526720121686038E-3</v>
      </c>
    </row>
    <row r="20" spans="3:36" ht="12" customHeight="1" x14ac:dyDescent="0.2">
      <c r="C20" s="135" t="s">
        <v>45</v>
      </c>
      <c r="D20" s="120">
        <f t="shared" si="5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1.0000122223436072</v>
      </c>
      <c r="L20" s="161">
        <f>_xll.qlYieldTSDiscount(Discounting,E20,,AllTriggers)</f>
        <v>1.0002275213175709</v>
      </c>
      <c r="M20" s="171">
        <f t="shared" si="7"/>
        <v>-1.2300000000000011E-3</v>
      </c>
      <c r="N20" s="134">
        <f t="shared" si="6"/>
        <v>5.6179507978727989E-4</v>
      </c>
      <c r="O20" s="134">
        <f t="shared" si="8"/>
        <v>4.3506536887782948E-4</v>
      </c>
      <c r="P20" s="134">
        <f t="shared" si="9"/>
        <v>4.4047887999022962E-4</v>
      </c>
      <c r="Q20" s="107"/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1.7918998631467386E-3</v>
      </c>
      <c r="AI20" s="134">
        <f t="shared" si="1"/>
        <v>1.647229395442209E-3</v>
      </c>
      <c r="AJ20" s="134">
        <f t="shared" si="2"/>
        <v>1.6544811894716814E-3</v>
      </c>
    </row>
    <row r="21" spans="3:36" ht="12" customHeight="1" x14ac:dyDescent="0.2">
      <c r="C21" s="135" t="s">
        <v>39</v>
      </c>
      <c r="D21" s="120">
        <f t="shared" si="5"/>
        <v>42184</v>
      </c>
      <c r="E21" s="136">
        <f>_xll.qlCalendarAdvance(Calendar,SettlementDate,C21,"mf",TRUE,Trigger)</f>
        <v>42276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1.0000122223436072</v>
      </c>
      <c r="L21" s="161">
        <f>_xll.qlYieldTSDiscount(Discounting,E21,,AllTriggers)</f>
        <v>1.0003233644785945</v>
      </c>
      <c r="M21" s="171">
        <f t="shared" si="7"/>
        <v>-1.2171191290317838E-3</v>
      </c>
      <c r="N21" s="134">
        <f t="shared" si="6"/>
        <v>5.7463359611523287E-4</v>
      </c>
      <c r="O21" s="134">
        <f t="shared" si="8"/>
        <v>4.7852568238611158E-4</v>
      </c>
      <c r="P21" s="134">
        <f t="shared" si="9"/>
        <v>4.8105948458547189E-4</v>
      </c>
      <c r="Q21" s="107"/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1.7918998631467386E-3</v>
      </c>
      <c r="AI21" s="134">
        <f t="shared" si="1"/>
        <v>1.6493413730729321E-3</v>
      </c>
      <c r="AJ21" s="134">
        <f t="shared" si="2"/>
        <v>1.6562939395823905E-3</v>
      </c>
    </row>
    <row r="22" spans="3:36" ht="12" customHeight="1" x14ac:dyDescent="0.2">
      <c r="C22" s="135" t="s">
        <v>46</v>
      </c>
      <c r="D22" s="120">
        <f t="shared" si="5"/>
        <v>42184</v>
      </c>
      <c r="E22" s="136">
        <f>_xll.qlCalendarAdvance(Calendar,SettlementDate,C22,"mf",TRUE,Trigger)</f>
        <v>42306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1.0000122223436072</v>
      </c>
      <c r="L22" s="161">
        <f>_xll.qlYieldTSDiscount(Discounting,E22,,AllTriggers)</f>
        <v>1.0004311878531875</v>
      </c>
      <c r="M22" s="171">
        <f t="shared" si="7"/>
        <v>-1.2357588234200327E-3</v>
      </c>
      <c r="N22" s="134">
        <f t="shared" si="6"/>
        <v>5.5593457134581962E-4</v>
      </c>
      <c r="O22" s="134">
        <f t="shared" si="8"/>
        <v>4.9150782096854116E-4</v>
      </c>
      <c r="P22" s="134">
        <f t="shared" si="9"/>
        <v>4.9211649063140943E-4</v>
      </c>
      <c r="Q22" s="107"/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1.7918998631467386E-3</v>
      </c>
      <c r="AI22" s="134">
        <f t="shared" si="1"/>
        <v>1.6514533507036551E-3</v>
      </c>
      <c r="AJ22" s="134">
        <f t="shared" si="2"/>
        <v>1.6581102625007308E-3</v>
      </c>
    </row>
    <row r="23" spans="3:36" ht="12" customHeight="1" x14ac:dyDescent="0.2">
      <c r="C23" s="135" t="s">
        <v>47</v>
      </c>
      <c r="D23" s="120">
        <f t="shared" si="5"/>
        <v>42184</v>
      </c>
      <c r="E23" s="136">
        <f>_xll.qlCalendarAdvance(Calendar,SettlementDate,C23,"mf",TRUE,Trigger)</f>
        <v>42338</v>
      </c>
      <c r="F23" s="158"/>
      <c r="G23" s="158"/>
      <c r="H23" s="158"/>
      <c r="I23" s="158"/>
      <c r="J23" s="122">
        <f>_xll.qlDayCounterYearFraction(DayCounter,D23,E23,,,Trigger)</f>
        <v>0.42777777777777776</v>
      </c>
      <c r="K23" s="161">
        <f>_xll.qlYieldTSDiscount(Discounting,D23,,AllTriggers)</f>
        <v>1.0000122223436072</v>
      </c>
      <c r="L23" s="161">
        <f>_xll.qlYieldTSDiscount(Discounting,E23,,AllTriggers)</f>
        <v>1.000545262491934</v>
      </c>
      <c r="M23" s="171">
        <f t="shared" si="7"/>
        <v>-1.2453888153966394E-3</v>
      </c>
      <c r="N23" s="134">
        <f t="shared" si="6"/>
        <v>5.4624300017521886E-4</v>
      </c>
      <c r="O23" s="134">
        <f t="shared" si="8"/>
        <v>5.1561236930972791E-4</v>
      </c>
      <c r="P23" s="134">
        <f t="shared" si="9"/>
        <v>5.1534903633144774E-4</v>
      </c>
      <c r="Q23" s="107"/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1.7918998631467386E-3</v>
      </c>
      <c r="AI23" s="134">
        <f t="shared" si="1"/>
        <v>1.6577892835958243E-3</v>
      </c>
      <c r="AJ23" s="134">
        <f t="shared" si="2"/>
        <v>1.6635806681015407E-3</v>
      </c>
    </row>
    <row r="24" spans="3:36" ht="12" customHeight="1" x14ac:dyDescent="0.2">
      <c r="C24" s="139" t="s">
        <v>40</v>
      </c>
      <c r="D24" s="125">
        <f t="shared" si="5"/>
        <v>42184</v>
      </c>
      <c r="E24" s="140">
        <f>_xll.qlCalendarAdvance(Calendar,SettlementDate,C24,"mf",TRUE,Trigger)</f>
        <v>42367</v>
      </c>
      <c r="F24" s="162"/>
      <c r="G24" s="162"/>
      <c r="H24" s="162"/>
      <c r="I24" s="162"/>
      <c r="J24" s="127">
        <f>_xll.qlDayCounterYearFraction(DayCounter,D24,E24,,,Trigger)</f>
        <v>0.5083333333333333</v>
      </c>
      <c r="K24" s="163">
        <f>_xll.qlYieldTSDiscount(Discounting,D24,,AllTriggers)</f>
        <v>1.0000122223436072</v>
      </c>
      <c r="L24" s="163">
        <f>_xll.qlYieldTSDiscount(Discounting,E24,,AllTriggers)</f>
        <v>1.0006473537842342</v>
      </c>
      <c r="M24" s="172">
        <f t="shared" si="7"/>
        <v>-1.2486305938541426E-3</v>
      </c>
      <c r="N24" s="143">
        <f t="shared" si="6"/>
        <v>5.4294774836618641E-4</v>
      </c>
      <c r="O24" s="143">
        <f t="shared" si="8"/>
        <v>5.4294774836618641E-4</v>
      </c>
      <c r="P24" s="143">
        <f t="shared" si="9"/>
        <v>5.4294774836618641E-4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1.7918998631467386E-3</v>
      </c>
      <c r="AI24" s="134">
        <f t="shared" si="1"/>
        <v>1.6599012612265474E-3</v>
      </c>
      <c r="AJ24" s="134">
        <f t="shared" si="2"/>
        <v>1.6654112822504067E-3</v>
      </c>
    </row>
    <row r="25" spans="3:36" ht="12" customHeight="1" x14ac:dyDescent="0.2"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1.7918998631467386E-3</v>
      </c>
      <c r="AI25" s="134">
        <f t="shared" si="1"/>
        <v>1.6620132388572705E-3</v>
      </c>
      <c r="AJ25" s="134">
        <f t="shared" si="2"/>
        <v>1.6672454692069042E-3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1.7918998631467386E-3</v>
      </c>
      <c r="AI26" s="134">
        <f t="shared" si="1"/>
        <v>1.6641252164879936E-3</v>
      </c>
      <c r="AJ26" s="134">
        <f t="shared" si="2"/>
        <v>1.6690832289710329E-3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1.7918998631467386E-3</v>
      </c>
      <c r="AI27" s="134">
        <f t="shared" si="1"/>
        <v>1.6662371941187166E-3</v>
      </c>
      <c r="AJ27" s="134">
        <f t="shared" si="2"/>
        <v>1.670924561542793E-3</v>
      </c>
    </row>
    <row r="28" spans="3:36" ht="12" customHeight="1" x14ac:dyDescent="0.2">
      <c r="C28" s="134">
        <f t="shared" ref="C28:C37" si="10">IF($C$27="FLAT",N15,IF($C$27="linear",O15,P15))</f>
        <v>4.3320958796222442E-4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1.7918998631467386E-3</v>
      </c>
      <c r="AI28" s="134">
        <f t="shared" si="1"/>
        <v>1.6725731270108859E-3</v>
      </c>
      <c r="AJ28" s="134">
        <f t="shared" si="2"/>
        <v>1.6764699961038622E-3</v>
      </c>
    </row>
    <row r="29" spans="3:36" ht="12" customHeight="1" x14ac:dyDescent="0.2">
      <c r="C29" s="134">
        <f t="shared" si="10"/>
        <v>5.0603652616792213E-4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1.7918998631467386E-3</v>
      </c>
      <c r="AI29" s="134">
        <f t="shared" si="1"/>
        <v>1.6746851046416089E-3</v>
      </c>
      <c r="AJ29" s="134">
        <f t="shared" si="2"/>
        <v>1.6783256199061479E-3</v>
      </c>
    </row>
    <row r="30" spans="3:36" ht="12" customHeight="1" x14ac:dyDescent="0.2">
      <c r="C30" s="134">
        <f t="shared" si="10"/>
        <v>4.3341431172017053E-4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1.7918998631467386E-3</v>
      </c>
      <c r="AI30" s="134">
        <f t="shared" si="1"/>
        <v>1.676797082272332E-3</v>
      </c>
      <c r="AJ30" s="134">
        <f t="shared" si="2"/>
        <v>1.6801848165160652E-3</v>
      </c>
    </row>
    <row r="31" spans="3:36" ht="12" customHeight="1" x14ac:dyDescent="0.2">
      <c r="C31" s="134">
        <f t="shared" si="10"/>
        <v>4.1079189192748188E-4</v>
      </c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1.7918998631467386E-3</v>
      </c>
      <c r="AI31" s="134">
        <f t="shared" si="1"/>
        <v>1.6789090599030551E-3</v>
      </c>
      <c r="AJ31" s="134">
        <f t="shared" si="2"/>
        <v>1.6820475859336138E-3</v>
      </c>
    </row>
    <row r="32" spans="3:36" ht="12" customHeight="1" x14ac:dyDescent="0.2">
      <c r="C32" s="134">
        <f t="shared" si="10"/>
        <v>4.002772083522288E-4</v>
      </c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1.7918998631467386E-3</v>
      </c>
      <c r="AI32" s="134">
        <f t="shared" si="1"/>
        <v>1.6810210375337782E-3</v>
      </c>
      <c r="AJ32" s="134">
        <f t="shared" si="2"/>
        <v>1.6839139281587937E-3</v>
      </c>
    </row>
    <row r="33" spans="3:36" ht="12" customHeight="1" x14ac:dyDescent="0.2">
      <c r="C33" s="134">
        <f t="shared" si="10"/>
        <v>4.3506536887782948E-4</v>
      </c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1.7918998631467386E-3</v>
      </c>
      <c r="AI33" s="134">
        <f t="shared" si="1"/>
        <v>1.6873569704259474E-3</v>
      </c>
      <c r="AJ33" s="134">
        <f t="shared" si="2"/>
        <v>1.6895343916801221E-3</v>
      </c>
    </row>
    <row r="34" spans="3:36" ht="12" customHeight="1" x14ac:dyDescent="0.2">
      <c r="C34" s="134">
        <f t="shared" si="10"/>
        <v>4.7852568238611158E-4</v>
      </c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1.7918998631467386E-3</v>
      </c>
      <c r="AI34" s="134">
        <f t="shared" si="1"/>
        <v>1.6894689480566705E-3</v>
      </c>
      <c r="AJ34" s="134">
        <f t="shared" si="2"/>
        <v>1.6914150251358276E-3</v>
      </c>
    </row>
    <row r="35" spans="3:36" ht="12" customHeight="1" x14ac:dyDescent="0.2">
      <c r="C35" s="134">
        <f t="shared" si="10"/>
        <v>4.9150782096854116E-4</v>
      </c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ref="AH35:AH66" si="11">$W$13</f>
        <v>1.7918998631467386E-3</v>
      </c>
      <c r="AI35" s="134">
        <f t="shared" ref="AI35:AI66" si="12">$W$10+$W$9*AG35</f>
        <v>1.6915809256873935E-3</v>
      </c>
      <c r="AJ35" s="134">
        <f t="shared" ref="AJ35:AJ66" si="13">($W$5+$W$4*AG35+$W$3*AG35^2)</f>
        <v>1.6932992313991647E-3</v>
      </c>
    </row>
    <row r="36" spans="3:36" ht="12" customHeight="1" x14ac:dyDescent="0.2">
      <c r="C36" s="134">
        <f t="shared" si="10"/>
        <v>5.1561236930972791E-4</v>
      </c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11"/>
        <v>1.7918998631467386E-3</v>
      </c>
      <c r="AI36" s="134">
        <f t="shared" si="12"/>
        <v>1.6936929033181166E-3</v>
      </c>
      <c r="AJ36" s="134">
        <f t="shared" si="13"/>
        <v>1.6951870104701329E-3</v>
      </c>
    </row>
    <row r="37" spans="3:36" ht="12" customHeight="1" x14ac:dyDescent="0.2">
      <c r="C37" s="143">
        <f t="shared" si="10"/>
        <v>5.4294774836618641E-4</v>
      </c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11"/>
        <v>1.7918998631467386E-3</v>
      </c>
      <c r="AI37" s="134">
        <f t="shared" si="12"/>
        <v>1.6958048809488397E-3</v>
      </c>
      <c r="AJ37" s="134">
        <f t="shared" si="13"/>
        <v>1.6970783623487327E-3</v>
      </c>
    </row>
    <row r="38" spans="3:36" x14ac:dyDescent="0.2"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11"/>
        <v>1.7918998631467386E-3</v>
      </c>
      <c r="AI38" s="134">
        <f t="shared" si="12"/>
        <v>1.7021408138410089E-3</v>
      </c>
      <c r="AJ38" s="134">
        <f t="shared" si="13"/>
        <v>1.7027738548303201E-3</v>
      </c>
    </row>
    <row r="39" spans="3:36" x14ac:dyDescent="0.2"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11"/>
        <v>1.7918998631467386E-3</v>
      </c>
      <c r="AI39" s="134">
        <f t="shared" si="12"/>
        <v>1.704252791471732E-3</v>
      </c>
      <c r="AJ39" s="134">
        <f t="shared" si="13"/>
        <v>1.7046794979394457E-3</v>
      </c>
    </row>
    <row r="40" spans="3:36" x14ac:dyDescent="0.2"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11"/>
        <v>1.7918998631467386E-3</v>
      </c>
      <c r="AI40" s="134">
        <f t="shared" si="12"/>
        <v>1.706364769102455E-3</v>
      </c>
      <c r="AJ40" s="134">
        <f t="shared" si="13"/>
        <v>1.7065887138562024E-3</v>
      </c>
    </row>
    <row r="41" spans="3:36" x14ac:dyDescent="0.2">
      <c r="N41" s="107"/>
      <c r="O41" s="107"/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11"/>
        <v>1.7918998631467386E-3</v>
      </c>
      <c r="AI41" s="134">
        <f t="shared" si="12"/>
        <v>1.7084767467331781E-3</v>
      </c>
      <c r="AJ41" s="134">
        <f t="shared" si="13"/>
        <v>1.7085015025805905E-3</v>
      </c>
    </row>
    <row r="42" spans="3:36" x14ac:dyDescent="0.2"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11"/>
        <v>1.7918998631467386E-3</v>
      </c>
      <c r="AI42" s="134">
        <f t="shared" si="12"/>
        <v>1.7105887243639012E-3</v>
      </c>
      <c r="AJ42" s="134">
        <f t="shared" si="13"/>
        <v>1.7104178641126099E-3</v>
      </c>
    </row>
    <row r="43" spans="3:36" ht="11.25" customHeight="1" x14ac:dyDescent="0.2"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11"/>
        <v>1.7918998631467386E-3</v>
      </c>
      <c r="AI43" s="134">
        <f t="shared" si="12"/>
        <v>1.7169246572560704E-3</v>
      </c>
      <c r="AJ43" s="134">
        <f t="shared" si="13"/>
        <v>1.7161883855544571E-3</v>
      </c>
    </row>
    <row r="44" spans="3:36" x14ac:dyDescent="0.2"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11"/>
        <v>1.7918998631467386E-3</v>
      </c>
      <c r="AI44" s="134">
        <f t="shared" si="12"/>
        <v>1.7190366348867935E-3</v>
      </c>
      <c r="AJ44" s="134">
        <f t="shared" si="13"/>
        <v>1.7181190383170021E-3</v>
      </c>
    </row>
    <row r="45" spans="3:36" x14ac:dyDescent="0.2"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11"/>
        <v>1.7918998631467386E-3</v>
      </c>
      <c r="AI45" s="134">
        <f t="shared" si="12"/>
        <v>1.7211486125175166E-3</v>
      </c>
      <c r="AJ45" s="134">
        <f t="shared" si="13"/>
        <v>1.7200532638871784E-3</v>
      </c>
    </row>
    <row r="46" spans="3:36" x14ac:dyDescent="0.2"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11"/>
        <v>1.7918998631467386E-3</v>
      </c>
      <c r="AI46" s="134">
        <f t="shared" si="12"/>
        <v>1.7232605901482396E-3</v>
      </c>
      <c r="AJ46" s="134">
        <f t="shared" si="13"/>
        <v>1.7219910622649863E-3</v>
      </c>
    </row>
    <row r="47" spans="3:36" x14ac:dyDescent="0.2"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11"/>
        <v>1.7918998631467386E-3</v>
      </c>
      <c r="AI47" s="134">
        <f t="shared" si="12"/>
        <v>1.7253725677789627E-3</v>
      </c>
      <c r="AJ47" s="134">
        <f t="shared" si="13"/>
        <v>1.7239324334504256E-3</v>
      </c>
    </row>
    <row r="48" spans="3:36" x14ac:dyDescent="0.2"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11"/>
        <v>1.7918998631467386E-3</v>
      </c>
      <c r="AI48" s="134">
        <f t="shared" si="12"/>
        <v>1.7317085006711319E-3</v>
      </c>
      <c r="AJ48" s="134">
        <f t="shared" si="13"/>
        <v>1.7297779838525316E-3</v>
      </c>
    </row>
    <row r="49" spans="14:36" x14ac:dyDescent="0.2"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11"/>
        <v>1.7918998631467386E-3</v>
      </c>
      <c r="AI49" s="134">
        <f t="shared" si="12"/>
        <v>1.733820478301855E-3</v>
      </c>
      <c r="AJ49" s="134">
        <f t="shared" si="13"/>
        <v>1.7317336462684967E-3</v>
      </c>
    </row>
    <row r="50" spans="14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11"/>
        <v>1.7918998631467386E-3</v>
      </c>
      <c r="AI50" s="134">
        <f t="shared" si="12"/>
        <v>1.7359324559325781E-3</v>
      </c>
      <c r="AJ50" s="134">
        <f t="shared" si="13"/>
        <v>1.7336928814920931E-3</v>
      </c>
    </row>
    <row r="51" spans="14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11"/>
        <v>1.7918998631467386E-3</v>
      </c>
      <c r="AI51" s="134">
        <f t="shared" si="12"/>
        <v>1.7380444335633009E-3</v>
      </c>
      <c r="AJ51" s="134">
        <f t="shared" si="13"/>
        <v>1.7356556895233206E-3</v>
      </c>
    </row>
    <row r="52" spans="14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11"/>
        <v>1.7918998631467386E-3</v>
      </c>
      <c r="AI52" s="134">
        <f t="shared" si="12"/>
        <v>1.7401564111940242E-3</v>
      </c>
      <c r="AJ52" s="134">
        <f t="shared" si="13"/>
        <v>1.7376220703621797E-3</v>
      </c>
    </row>
    <row r="53" spans="14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11"/>
        <v>1.7918998631467386E-3</v>
      </c>
      <c r="AI53" s="134">
        <f t="shared" si="12"/>
        <v>1.7464923440861932E-3</v>
      </c>
      <c r="AJ53" s="134">
        <f t="shared" si="13"/>
        <v>1.7435426497245451E-3</v>
      </c>
    </row>
    <row r="54" spans="14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11"/>
        <v>1.7918998631467386E-3</v>
      </c>
      <c r="AI54" s="134">
        <f t="shared" si="12"/>
        <v>1.7486043217169163E-3</v>
      </c>
      <c r="AJ54" s="134">
        <f t="shared" si="13"/>
        <v>1.7455233217939297E-3</v>
      </c>
    </row>
    <row r="55" spans="14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11"/>
        <v>1.7918998631467386E-3</v>
      </c>
      <c r="AI55" s="134">
        <f t="shared" si="12"/>
        <v>1.7507162993476394E-3</v>
      </c>
      <c r="AJ55" s="134">
        <f t="shared" si="13"/>
        <v>1.7475075666709458E-3</v>
      </c>
    </row>
    <row r="56" spans="14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11"/>
        <v>1.7918998631467386E-3</v>
      </c>
      <c r="AI56" s="134">
        <f t="shared" si="12"/>
        <v>1.7528282769783624E-3</v>
      </c>
      <c r="AJ56" s="134">
        <f t="shared" si="13"/>
        <v>1.7494953843555931E-3</v>
      </c>
    </row>
    <row r="57" spans="14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11"/>
        <v>1.7918998631467386E-3</v>
      </c>
      <c r="AI57" s="134">
        <f t="shared" si="12"/>
        <v>1.7549402546090855E-3</v>
      </c>
      <c r="AJ57" s="134">
        <f t="shared" si="13"/>
        <v>1.7514867748478721E-3</v>
      </c>
    </row>
    <row r="58" spans="14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11"/>
        <v>1.7918998631467386E-3</v>
      </c>
      <c r="AI58" s="134">
        <f t="shared" si="12"/>
        <v>1.7612761875012547E-3</v>
      </c>
      <c r="AJ58" s="134">
        <f t="shared" si="13"/>
        <v>1.7574823831704967E-3</v>
      </c>
    </row>
    <row r="59" spans="14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11"/>
        <v>1.7918998631467386E-3</v>
      </c>
      <c r="AI59" s="134">
        <f t="shared" si="12"/>
        <v>1.7633881651319778E-3</v>
      </c>
      <c r="AJ59" s="134">
        <f t="shared" si="13"/>
        <v>1.759488064893301E-3</v>
      </c>
    </row>
    <row r="60" spans="14:36" x14ac:dyDescent="0.2">
      <c r="N60" s="107"/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11"/>
        <v>1.7918998631467386E-3</v>
      </c>
      <c r="AI60" s="134">
        <f t="shared" si="12"/>
        <v>1.7655001427627009E-3</v>
      </c>
      <c r="AJ60" s="134">
        <f t="shared" si="13"/>
        <v>1.7614973194237369E-3</v>
      </c>
    </row>
    <row r="61" spans="14:36" x14ac:dyDescent="0.2">
      <c r="N61" s="107"/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11"/>
        <v>1.7918998631467386E-3</v>
      </c>
      <c r="AI61" s="134">
        <f t="shared" si="12"/>
        <v>1.767612120393424E-3</v>
      </c>
      <c r="AJ61" s="134">
        <f t="shared" si="13"/>
        <v>1.7635101467618041E-3</v>
      </c>
    </row>
    <row r="62" spans="14:36" x14ac:dyDescent="0.2">
      <c r="N62" s="107"/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11"/>
        <v>1.7918998631467386E-3</v>
      </c>
      <c r="AI62" s="134">
        <f t="shared" si="12"/>
        <v>1.769724098024147E-3</v>
      </c>
      <c r="AJ62" s="134">
        <f t="shared" si="13"/>
        <v>1.7655265469075027E-3</v>
      </c>
    </row>
    <row r="63" spans="14:36" x14ac:dyDescent="0.2">
      <c r="N63" s="107"/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11"/>
        <v>1.7918998631467386E-3</v>
      </c>
      <c r="AI63" s="134">
        <f t="shared" si="12"/>
        <v>1.7760600309163163E-3</v>
      </c>
      <c r="AJ63" s="134">
        <f t="shared" si="13"/>
        <v>1.7715971841903867E-3</v>
      </c>
    </row>
    <row r="64" spans="14:36" x14ac:dyDescent="0.2">
      <c r="N64" s="107"/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11"/>
        <v>1.7918998631467386E-3</v>
      </c>
      <c r="AI64" s="134">
        <f t="shared" si="12"/>
        <v>1.7781720085470393E-3</v>
      </c>
      <c r="AJ64" s="134">
        <f t="shared" si="13"/>
        <v>1.7736278755666108E-3</v>
      </c>
    </row>
    <row r="65" spans="14:36" x14ac:dyDescent="0.2">
      <c r="N65" s="107"/>
      <c r="AF65" s="136">
        <f>_xll.qlCalendarAdvance(Calendar,AF64,"1d","mf",,Trigger)</f>
        <v>42270</v>
      </c>
      <c r="AG65" s="122">
        <f>_xll.qlDayCounterYearFraction(DayCounter,SettlementDate,AF65,,,Trigger)</f>
        <v>0.2388888888888889</v>
      </c>
      <c r="AH65" s="134">
        <f t="shared" si="11"/>
        <v>1.7918998631467386E-3</v>
      </c>
      <c r="AI65" s="134">
        <f t="shared" si="12"/>
        <v>1.7802839861777624E-3</v>
      </c>
      <c r="AJ65" s="134">
        <f t="shared" si="13"/>
        <v>1.7756621397504665E-3</v>
      </c>
    </row>
    <row r="66" spans="14:36" x14ac:dyDescent="0.2">
      <c r="N66" s="107"/>
      <c r="O66" s="107"/>
      <c r="AF66" s="136">
        <f>_xll.qlCalendarAdvance(Calendar,AF65,"1d","mf",,Trigger)</f>
        <v>42271</v>
      </c>
      <c r="AG66" s="122">
        <f>_xll.qlDayCounterYearFraction(DayCounter,SettlementDate,AF66,,,Trigger)</f>
        <v>0.24166666666666667</v>
      </c>
      <c r="AH66" s="134">
        <f t="shared" si="11"/>
        <v>1.7918998631467386E-3</v>
      </c>
      <c r="AI66" s="134">
        <f t="shared" si="12"/>
        <v>1.7823959638084855E-3</v>
      </c>
      <c r="AJ66" s="134">
        <f t="shared" si="13"/>
        <v>1.7776999767419536E-3</v>
      </c>
    </row>
    <row r="67" spans="14:36" x14ac:dyDescent="0.2">
      <c r="N67" s="107"/>
      <c r="O67" s="107"/>
      <c r="AF67" s="136">
        <f>_xll.qlCalendarAdvance(Calendar,AF66,"1d","mf",,Trigger)</f>
        <v>42272</v>
      </c>
      <c r="AG67" s="122">
        <f>_xll.qlDayCounterYearFraction(DayCounter,SettlementDate,AF67,,,Trigger)</f>
        <v>0.24444444444444444</v>
      </c>
      <c r="AH67" s="134">
        <f t="shared" ref="AH67:AH98" si="14">$W$13</f>
        <v>1.7918998631467386E-3</v>
      </c>
      <c r="AI67" s="134">
        <f t="shared" ref="AI67:AI98" si="15">$W$10+$W$9*AG67</f>
        <v>1.7845079414392086E-3</v>
      </c>
      <c r="AJ67" s="134">
        <f t="shared" ref="AJ67:AJ98" si="16">($W$5+$W$4*AG67+$W$3*AG67^2)</f>
        <v>1.7797413865410718E-3</v>
      </c>
    </row>
    <row r="68" spans="14:36" x14ac:dyDescent="0.2">
      <c r="N68" s="107"/>
      <c r="O68" s="107"/>
      <c r="AF68" s="136">
        <f>_xll.qlCalendarAdvance(Calendar,AF67,"1d","mf",,Trigger)</f>
        <v>42275</v>
      </c>
      <c r="AG68" s="122">
        <f>_xll.qlDayCounterYearFraction(DayCounter,SettlementDate,AF68,,,Trigger)</f>
        <v>0.25277777777777777</v>
      </c>
      <c r="AH68" s="134">
        <f t="shared" si="14"/>
        <v>1.7918998631467386E-3</v>
      </c>
      <c r="AI68" s="134">
        <f t="shared" si="15"/>
        <v>1.7908438743313778E-3</v>
      </c>
      <c r="AJ68" s="134">
        <f t="shared" si="16"/>
        <v>1.785887052784215E-3</v>
      </c>
    </row>
    <row r="69" spans="14:36" x14ac:dyDescent="0.2">
      <c r="N69" s="107"/>
      <c r="O69" s="107"/>
      <c r="AF69" s="136">
        <f>_xll.qlCalendarAdvance(Calendar,AF68,"1d","mf",,Trigger)</f>
        <v>42276</v>
      </c>
      <c r="AG69" s="122">
        <f>_xll.qlDayCounterYearFraction(DayCounter,SettlementDate,AF69,,,Trigger)</f>
        <v>0.25555555555555554</v>
      </c>
      <c r="AH69" s="134">
        <f t="shared" si="14"/>
        <v>1.7918998631467386E-3</v>
      </c>
      <c r="AI69" s="134">
        <f t="shared" si="15"/>
        <v>1.7929558519621009E-3</v>
      </c>
      <c r="AJ69" s="134">
        <f t="shared" si="16"/>
        <v>1.787942753813859E-3</v>
      </c>
    </row>
    <row r="70" spans="14:36" x14ac:dyDescent="0.2">
      <c r="N70" s="107"/>
      <c r="O70" s="107"/>
      <c r="AF70" s="136">
        <f>_xll.qlCalendarAdvance(Calendar,AF69,"1d","mf",,Trigger)</f>
        <v>42277</v>
      </c>
      <c r="AG70" s="122">
        <f>_xll.qlDayCounterYearFraction(DayCounter,SettlementDate,AF70,,,Trigger)</f>
        <v>0.25833333333333336</v>
      </c>
      <c r="AH70" s="134">
        <f t="shared" si="14"/>
        <v>1.7918998631467386E-3</v>
      </c>
      <c r="AI70" s="134">
        <f t="shared" si="15"/>
        <v>1.7950678295928239E-3</v>
      </c>
      <c r="AJ70" s="134">
        <f t="shared" si="16"/>
        <v>1.7900020276511344E-3</v>
      </c>
    </row>
    <row r="71" spans="14:36" x14ac:dyDescent="0.2">
      <c r="N71" s="107"/>
      <c r="O71" s="107"/>
      <c r="AF71" s="136">
        <f>_xll.qlCalendarAdvance(Calendar,AF70,"1d","mf",,Trigger)</f>
        <v>42278</v>
      </c>
      <c r="AG71" s="122">
        <f>_xll.qlDayCounterYearFraction(DayCounter,SettlementDate,AF71,,,Trigger)</f>
        <v>0.26111111111111113</v>
      </c>
      <c r="AH71" s="134">
        <f t="shared" si="14"/>
        <v>1.7918998631467386E-3</v>
      </c>
      <c r="AI71" s="134">
        <f t="shared" si="15"/>
        <v>1.797179807223547E-3</v>
      </c>
      <c r="AJ71" s="134">
        <f t="shared" si="16"/>
        <v>1.7920648742960413E-3</v>
      </c>
    </row>
    <row r="72" spans="14:36" x14ac:dyDescent="0.2">
      <c r="N72" s="107"/>
      <c r="O72" s="107"/>
      <c r="AF72" s="136">
        <f>_xll.qlCalendarAdvance(Calendar,AF71,"1d","mf",,Trigger)</f>
        <v>42279</v>
      </c>
      <c r="AG72" s="122">
        <f>_xll.qlDayCounterYearFraction(DayCounter,SettlementDate,AF72,,,Trigger)</f>
        <v>0.2638888888888889</v>
      </c>
      <c r="AH72" s="134">
        <f t="shared" si="14"/>
        <v>1.7918998631467386E-3</v>
      </c>
      <c r="AI72" s="134">
        <f t="shared" si="15"/>
        <v>1.7992917848542701E-3</v>
      </c>
      <c r="AJ72" s="134">
        <f t="shared" si="16"/>
        <v>1.7941312937485793E-3</v>
      </c>
    </row>
    <row r="73" spans="14:36" x14ac:dyDescent="0.2">
      <c r="N73" s="107"/>
      <c r="O73" s="107"/>
      <c r="AF73" s="136">
        <f>_xll.qlCalendarAdvance(Calendar,AF72,"1d","mf",,Trigger)</f>
        <v>42282</v>
      </c>
      <c r="AG73" s="122">
        <f>_xll.qlDayCounterYearFraction(DayCounter,SettlementDate,AF73,,,Trigger)</f>
        <v>0.2722222222222222</v>
      </c>
      <c r="AH73" s="134">
        <f t="shared" si="14"/>
        <v>1.7918998631467386E-3</v>
      </c>
      <c r="AI73" s="134">
        <f t="shared" si="15"/>
        <v>1.8056277177464393E-3</v>
      </c>
      <c r="AJ73" s="134">
        <f t="shared" si="16"/>
        <v>1.8003519889519819E-3</v>
      </c>
    </row>
    <row r="74" spans="14:36" x14ac:dyDescent="0.2">
      <c r="N74" s="107"/>
      <c r="O74" s="107"/>
      <c r="AF74" s="136">
        <f>_xll.qlCalendarAdvance(Calendar,AF73,"1d","mf",,Trigger)</f>
        <v>42283</v>
      </c>
      <c r="AG74" s="122">
        <f>_xll.qlDayCounterYearFraction(DayCounter,SettlementDate,AF74,,,Trigger)</f>
        <v>0.27500000000000002</v>
      </c>
      <c r="AH74" s="134">
        <f t="shared" si="14"/>
        <v>1.7918998631467386E-3</v>
      </c>
      <c r="AI74" s="134">
        <f t="shared" si="15"/>
        <v>1.8077396953771624E-3</v>
      </c>
      <c r="AJ74" s="134">
        <f t="shared" si="16"/>
        <v>1.8024326996350455E-3</v>
      </c>
    </row>
    <row r="75" spans="14:36" x14ac:dyDescent="0.2">
      <c r="N75" s="107"/>
      <c r="O75" s="107"/>
      <c r="AF75" s="136">
        <f>_xll.qlCalendarAdvance(Calendar,AF74,"1d","mf",,Trigger)</f>
        <v>42284</v>
      </c>
      <c r="AG75" s="122">
        <f>_xll.qlDayCounterYearFraction(DayCounter,SettlementDate,AF75,,,Trigger)</f>
        <v>0.27777777777777779</v>
      </c>
      <c r="AH75" s="134">
        <f t="shared" si="14"/>
        <v>1.7918998631467386E-3</v>
      </c>
      <c r="AI75" s="134">
        <f t="shared" si="15"/>
        <v>1.8098516730078854E-3</v>
      </c>
      <c r="AJ75" s="134">
        <f t="shared" si="16"/>
        <v>1.8045169831257405E-3</v>
      </c>
    </row>
    <row r="76" spans="14:36" x14ac:dyDescent="0.2">
      <c r="N76" s="107"/>
      <c r="O76" s="107"/>
      <c r="AF76" s="136">
        <f>_xll.qlCalendarAdvance(Calendar,AF75,"1d","mf",,Trigger)</f>
        <v>42285</v>
      </c>
      <c r="AG76" s="122">
        <f>_xll.qlDayCounterYearFraction(DayCounter,SettlementDate,AF76,,,Trigger)</f>
        <v>0.28055555555555556</v>
      </c>
      <c r="AH76" s="134">
        <f t="shared" si="14"/>
        <v>1.7918998631467386E-3</v>
      </c>
      <c r="AI76" s="134">
        <f t="shared" si="15"/>
        <v>1.8119636506386085E-3</v>
      </c>
      <c r="AJ76" s="134">
        <f t="shared" si="16"/>
        <v>1.8066048394240672E-3</v>
      </c>
    </row>
    <row r="77" spans="14:36" x14ac:dyDescent="0.2">
      <c r="N77" s="107"/>
      <c r="O77" s="107"/>
      <c r="AF77" s="136">
        <f>_xll.qlCalendarAdvance(Calendar,AF76,"1d","mf",,Trigger)</f>
        <v>42286</v>
      </c>
      <c r="AG77" s="122">
        <f>_xll.qlDayCounterYearFraction(DayCounter,SettlementDate,AF77,,,Trigger)</f>
        <v>0.28333333333333333</v>
      </c>
      <c r="AH77" s="134">
        <f t="shared" si="14"/>
        <v>1.7918998631467386E-3</v>
      </c>
      <c r="AI77" s="134">
        <f t="shared" si="15"/>
        <v>1.8140756282693316E-3</v>
      </c>
      <c r="AJ77" s="134">
        <f t="shared" si="16"/>
        <v>1.8086962685300251E-3</v>
      </c>
    </row>
    <row r="78" spans="14:36" x14ac:dyDescent="0.2">
      <c r="N78" s="107"/>
      <c r="O78" s="107"/>
      <c r="AF78" s="136">
        <f>_xll.qlCalendarAdvance(Calendar,AF77,"1d","mf",,Trigger)</f>
        <v>42289</v>
      </c>
      <c r="AG78" s="122">
        <f>_xll.qlDayCounterYearFraction(DayCounter,SettlementDate,AF78,,,Trigger)</f>
        <v>0.29166666666666669</v>
      </c>
      <c r="AH78" s="134">
        <f t="shared" si="14"/>
        <v>1.7918998631467386E-3</v>
      </c>
      <c r="AI78" s="134">
        <f t="shared" si="15"/>
        <v>1.8204115611615008E-3</v>
      </c>
      <c r="AJ78" s="134">
        <f t="shared" si="16"/>
        <v>1.814991992693687E-3</v>
      </c>
    </row>
    <row r="79" spans="14:36" x14ac:dyDescent="0.2">
      <c r="N79" s="107"/>
      <c r="O79" s="107"/>
      <c r="AF79" s="136">
        <f>_xll.qlCalendarAdvance(Calendar,AF78,"1d","mf",,Trigger)</f>
        <v>42290</v>
      </c>
      <c r="AG79" s="122">
        <f>_xll.qlDayCounterYearFraction(DayCounter,SettlementDate,AF79,,,Trigger)</f>
        <v>0.29444444444444445</v>
      </c>
      <c r="AH79" s="134">
        <f t="shared" si="14"/>
        <v>1.7918998631467386E-3</v>
      </c>
      <c r="AI79" s="134">
        <f t="shared" si="15"/>
        <v>1.8225235387922239E-3</v>
      </c>
      <c r="AJ79" s="134">
        <f t="shared" si="16"/>
        <v>1.8170977130301704E-3</v>
      </c>
    </row>
    <row r="80" spans="14:36" x14ac:dyDescent="0.2">
      <c r="N80" s="107"/>
      <c r="O80" s="107"/>
      <c r="AF80" s="136">
        <f>_xll.qlCalendarAdvance(Calendar,AF79,"1d","mf",,Trigger)</f>
        <v>42291</v>
      </c>
      <c r="AG80" s="122">
        <f>_xll.qlDayCounterYearFraction(DayCounter,SettlementDate,AF80,,,Trigger)</f>
        <v>0.29722222222222222</v>
      </c>
      <c r="AH80" s="134">
        <f t="shared" si="14"/>
        <v>1.7918998631467386E-3</v>
      </c>
      <c r="AI80" s="134">
        <f t="shared" si="15"/>
        <v>1.824635516422947E-3</v>
      </c>
      <c r="AJ80" s="134">
        <f t="shared" si="16"/>
        <v>1.8192070061742852E-3</v>
      </c>
    </row>
    <row r="81" spans="14:36" x14ac:dyDescent="0.2">
      <c r="N81" s="107"/>
      <c r="O81" s="107"/>
      <c r="AF81" s="136">
        <f>_xll.qlCalendarAdvance(Calendar,AF80,"1d","mf",,Trigger)</f>
        <v>42292</v>
      </c>
      <c r="AG81" s="122">
        <f>_xll.qlDayCounterYearFraction(DayCounter,SettlementDate,AF81,,,Trigger)</f>
        <v>0.3</v>
      </c>
      <c r="AH81" s="134">
        <f t="shared" si="14"/>
        <v>1.7918998631467386E-3</v>
      </c>
      <c r="AI81" s="134">
        <f t="shared" si="15"/>
        <v>1.82674749405367E-3</v>
      </c>
      <c r="AJ81" s="134">
        <f t="shared" si="16"/>
        <v>1.8213198721260314E-3</v>
      </c>
    </row>
    <row r="82" spans="14:36" x14ac:dyDescent="0.2">
      <c r="N82" s="107"/>
      <c r="O82" s="107"/>
      <c r="AF82" s="136">
        <f>_xll.qlCalendarAdvance(Calendar,AF81,"1d","mf",,Trigger)</f>
        <v>42293</v>
      </c>
      <c r="AG82" s="122">
        <f>_xll.qlDayCounterYearFraction(DayCounter,SettlementDate,AF82,,,Trigger)</f>
        <v>0.30277777777777776</v>
      </c>
      <c r="AH82" s="134">
        <f t="shared" si="14"/>
        <v>1.7918998631467386E-3</v>
      </c>
      <c r="AI82" s="134">
        <f t="shared" si="15"/>
        <v>1.8288594716843929E-3</v>
      </c>
      <c r="AJ82" s="134">
        <f t="shared" si="16"/>
        <v>1.8234363108854089E-3</v>
      </c>
    </row>
    <row r="83" spans="14:36" x14ac:dyDescent="0.2">
      <c r="N83" s="107"/>
      <c r="O83" s="107"/>
      <c r="AF83" s="136">
        <f>_xll.qlCalendarAdvance(Calendar,AF82,"1d","mf",,Trigger)</f>
        <v>42296</v>
      </c>
      <c r="AG83" s="122">
        <f>_xll.qlDayCounterYearFraction(DayCounter,SettlementDate,AF83,,,Trigger)</f>
        <v>0.31111111111111112</v>
      </c>
      <c r="AH83" s="134">
        <f t="shared" si="14"/>
        <v>1.7918998631467386E-3</v>
      </c>
      <c r="AI83" s="134">
        <f t="shared" si="15"/>
        <v>1.8351954045765623E-3</v>
      </c>
      <c r="AJ83" s="134">
        <f t="shared" si="16"/>
        <v>1.8298070640093303E-3</v>
      </c>
    </row>
    <row r="84" spans="14:36" x14ac:dyDescent="0.2">
      <c r="N84" s="107"/>
      <c r="O84" s="107"/>
      <c r="AF84" s="136">
        <f>_xll.qlCalendarAdvance(Calendar,AF83,"1d","mf",,Trigger)</f>
        <v>42297</v>
      </c>
      <c r="AG84" s="122">
        <f>_xll.qlDayCounterYearFraction(DayCounter,SettlementDate,AF84,,,Trigger)</f>
        <v>0.31388888888888888</v>
      </c>
      <c r="AH84" s="134">
        <f t="shared" si="14"/>
        <v>1.7918998631467386E-3</v>
      </c>
      <c r="AI84" s="134">
        <f t="shared" si="15"/>
        <v>1.8373073822072852E-3</v>
      </c>
      <c r="AJ84" s="134">
        <f t="shared" si="16"/>
        <v>1.8319377939992336E-3</v>
      </c>
    </row>
    <row r="85" spans="14:36" x14ac:dyDescent="0.2">
      <c r="N85" s="107"/>
      <c r="O85" s="107"/>
      <c r="AF85" s="136">
        <f>_xll.qlCalendarAdvance(Calendar,AF84,"1d","mf",,Trigger)</f>
        <v>42298</v>
      </c>
      <c r="AG85" s="122">
        <f>_xll.qlDayCounterYearFraction(DayCounter,SettlementDate,AF85,,,Trigger)</f>
        <v>0.31666666666666665</v>
      </c>
      <c r="AH85" s="134">
        <f t="shared" si="14"/>
        <v>1.7918998631467386E-3</v>
      </c>
      <c r="AI85" s="134">
        <f t="shared" si="15"/>
        <v>1.8394193598380083E-3</v>
      </c>
      <c r="AJ85" s="134">
        <f t="shared" si="16"/>
        <v>1.834072096796768E-3</v>
      </c>
    </row>
    <row r="86" spans="14:36" x14ac:dyDescent="0.2">
      <c r="N86" s="107"/>
      <c r="O86" s="107"/>
      <c r="AF86" s="136">
        <f>_xll.qlCalendarAdvance(Calendar,AF85,"1d","mf",,Trigger)</f>
        <v>42299</v>
      </c>
      <c r="AG86" s="122">
        <f>_xll.qlDayCounterYearFraction(DayCounter,SettlementDate,AF86,,,Trigger)</f>
        <v>0.31944444444444442</v>
      </c>
      <c r="AH86" s="134">
        <f t="shared" si="14"/>
        <v>1.7918998631467386E-3</v>
      </c>
      <c r="AI86" s="134">
        <f t="shared" si="15"/>
        <v>1.8415313374687313E-3</v>
      </c>
      <c r="AJ86" s="134">
        <f t="shared" si="16"/>
        <v>1.836209972401934E-3</v>
      </c>
    </row>
    <row r="87" spans="14:36" x14ac:dyDescent="0.2">
      <c r="N87" s="107"/>
      <c r="O87" s="107"/>
      <c r="AF87" s="136">
        <f>_xll.qlCalendarAdvance(Calendar,AF86,"1d","mf",,Trigger)</f>
        <v>42300</v>
      </c>
      <c r="AG87" s="122">
        <f>_xll.qlDayCounterYearFraction(DayCounter,SettlementDate,AF87,,,Trigger)</f>
        <v>0.32222222222222224</v>
      </c>
      <c r="AH87" s="134">
        <f t="shared" si="14"/>
        <v>1.7918998631467386E-3</v>
      </c>
      <c r="AI87" s="134">
        <f t="shared" si="15"/>
        <v>1.8436433150994546E-3</v>
      </c>
      <c r="AJ87" s="134">
        <f t="shared" si="16"/>
        <v>1.8383514208147318E-3</v>
      </c>
    </row>
    <row r="88" spans="14:36" x14ac:dyDescent="0.2">
      <c r="N88" s="107"/>
      <c r="O88" s="107"/>
      <c r="AF88" s="136">
        <f>_xll.qlCalendarAdvance(Calendar,AF87,"1d","mf",,Trigger)</f>
        <v>42303</v>
      </c>
      <c r="AG88" s="122">
        <f>_xll.qlDayCounterYearFraction(DayCounter,SettlementDate,AF88,,,Trigger)</f>
        <v>0.33055555555555555</v>
      </c>
      <c r="AH88" s="134">
        <f t="shared" si="14"/>
        <v>1.7918998631467386E-3</v>
      </c>
      <c r="AI88" s="134">
        <f t="shared" si="15"/>
        <v>1.8499792479916236E-3</v>
      </c>
      <c r="AJ88" s="134">
        <f t="shared" si="16"/>
        <v>1.8447972028989121E-3</v>
      </c>
    </row>
    <row r="89" spans="14:36" x14ac:dyDescent="0.2">
      <c r="N89" s="107"/>
      <c r="O89" s="107"/>
      <c r="AF89" s="136">
        <f>_xll.qlCalendarAdvance(Calendar,AF88,"1d","mf",,Trigger)</f>
        <v>42304</v>
      </c>
      <c r="AG89" s="122">
        <f>_xll.qlDayCounterYearFraction(DayCounter,SettlementDate,AF89,,,Trigger)</f>
        <v>0.33333333333333331</v>
      </c>
      <c r="AH89" s="134">
        <f t="shared" si="14"/>
        <v>1.7918998631467386E-3</v>
      </c>
      <c r="AI89" s="134">
        <f t="shared" si="15"/>
        <v>1.8520912256223467E-3</v>
      </c>
      <c r="AJ89" s="134">
        <f t="shared" si="16"/>
        <v>1.846952942542235E-3</v>
      </c>
    </row>
    <row r="90" spans="14:36" x14ac:dyDescent="0.2">
      <c r="N90" s="107"/>
      <c r="O90" s="107"/>
      <c r="AF90" s="136">
        <f>_xll.qlCalendarAdvance(Calendar,AF89,"1d","mf",,Trigger)</f>
        <v>42305</v>
      </c>
      <c r="AG90" s="122">
        <f>_xll.qlDayCounterYearFraction(DayCounter,SettlementDate,AF90,,,Trigger)</f>
        <v>0.33611111111111114</v>
      </c>
      <c r="AH90" s="134">
        <f t="shared" si="14"/>
        <v>1.7918998631467386E-3</v>
      </c>
      <c r="AI90" s="134">
        <f t="shared" si="15"/>
        <v>1.8542032032530698E-3</v>
      </c>
      <c r="AJ90" s="134">
        <f t="shared" si="16"/>
        <v>1.8491122549931895E-3</v>
      </c>
    </row>
    <row r="91" spans="14:36" x14ac:dyDescent="0.2">
      <c r="N91" s="107"/>
      <c r="O91" s="107"/>
      <c r="AF91" s="136">
        <f>_xll.qlCalendarAdvance(Calendar,AF90,"1d","mf",,Trigger)</f>
        <v>42306</v>
      </c>
      <c r="AG91" s="122">
        <f>_xll.qlDayCounterYearFraction(DayCounter,SettlementDate,AF91,,,Trigger)</f>
        <v>0.33888888888888891</v>
      </c>
      <c r="AH91" s="134">
        <f t="shared" si="14"/>
        <v>1.7918998631467386E-3</v>
      </c>
      <c r="AI91" s="134">
        <f t="shared" si="15"/>
        <v>1.8563151808837928E-3</v>
      </c>
      <c r="AJ91" s="134">
        <f t="shared" si="16"/>
        <v>1.8512751402517751E-3</v>
      </c>
    </row>
    <row r="92" spans="14:36" x14ac:dyDescent="0.2">
      <c r="N92" s="107"/>
      <c r="O92" s="107"/>
      <c r="AF92" s="136">
        <f>_xll.qlCalendarAdvance(Calendar,AF91,"1d","mf",,Trigger)</f>
        <v>42307</v>
      </c>
      <c r="AG92" s="122">
        <f>_xll.qlDayCounterYearFraction(DayCounter,SettlementDate,AF92,,,Trigger)</f>
        <v>0.34166666666666667</v>
      </c>
      <c r="AH92" s="134">
        <f t="shared" si="14"/>
        <v>1.7918998631467386E-3</v>
      </c>
      <c r="AI92" s="134">
        <f t="shared" si="15"/>
        <v>1.8584271585145159E-3</v>
      </c>
      <c r="AJ92" s="134">
        <f t="shared" si="16"/>
        <v>1.8534415983179923E-3</v>
      </c>
    </row>
    <row r="93" spans="14:36" x14ac:dyDescent="0.2">
      <c r="N93" s="107"/>
      <c r="O93" s="107"/>
      <c r="AF93" s="136">
        <f>_xll.qlCalendarAdvance(Calendar,AF92,"1d","mf",,Trigger)</f>
        <v>42310</v>
      </c>
      <c r="AG93" s="122">
        <f>_xll.qlDayCounterYearFraction(DayCounter,SettlementDate,AF93,,,Trigger)</f>
        <v>0.35</v>
      </c>
      <c r="AH93" s="134">
        <f t="shared" si="14"/>
        <v>1.7918998631467386E-3</v>
      </c>
      <c r="AI93" s="134">
        <f t="shared" si="15"/>
        <v>1.8647630914066851E-3</v>
      </c>
      <c r="AJ93" s="134">
        <f t="shared" si="16"/>
        <v>1.8599624093624324E-3</v>
      </c>
    </row>
    <row r="94" spans="14:36" x14ac:dyDescent="0.2">
      <c r="N94" s="107"/>
      <c r="O94" s="107"/>
      <c r="AF94" s="136">
        <f>_xll.qlCalendarAdvance(Calendar,AF93,"1d","mf",,Trigger)</f>
        <v>42311</v>
      </c>
      <c r="AG94" s="122">
        <f>_xll.qlDayCounterYearFraction(DayCounter,SettlementDate,AF94,,,Trigger)</f>
        <v>0.3527777777777778</v>
      </c>
      <c r="AH94" s="134">
        <f t="shared" si="14"/>
        <v>1.7918998631467386E-3</v>
      </c>
      <c r="AI94" s="134">
        <f t="shared" si="15"/>
        <v>1.8668750690374082E-3</v>
      </c>
      <c r="AJ94" s="134">
        <f t="shared" si="16"/>
        <v>1.8621431586591751E-3</v>
      </c>
    </row>
    <row r="95" spans="14:36" x14ac:dyDescent="0.2">
      <c r="N95" s="107"/>
      <c r="O95" s="107"/>
      <c r="AF95" s="136">
        <f>_xll.qlCalendarAdvance(Calendar,AF94,"1d","mf",,Trigger)</f>
        <v>42312</v>
      </c>
      <c r="AG95" s="122">
        <f>_xll.qlDayCounterYearFraction(DayCounter,SettlementDate,AF95,,,Trigger)</f>
        <v>0.35555555555555557</v>
      </c>
      <c r="AH95" s="134">
        <f t="shared" si="14"/>
        <v>1.7918998631467386E-3</v>
      </c>
      <c r="AI95" s="134">
        <f t="shared" si="15"/>
        <v>1.8689870466681313E-3</v>
      </c>
      <c r="AJ95" s="134">
        <f t="shared" si="16"/>
        <v>1.8643274807635492E-3</v>
      </c>
    </row>
    <row r="96" spans="14:36" x14ac:dyDescent="0.2">
      <c r="N96" s="107"/>
      <c r="O96" s="107"/>
      <c r="AF96" s="136">
        <f>_xll.qlCalendarAdvance(Calendar,AF95,"1d","mf",,Trigger)</f>
        <v>42313</v>
      </c>
      <c r="AG96" s="122">
        <f>_xll.qlDayCounterYearFraction(DayCounter,SettlementDate,AF96,,,Trigger)</f>
        <v>0.35833333333333334</v>
      </c>
      <c r="AH96" s="134">
        <f t="shared" si="14"/>
        <v>1.7918998631467386E-3</v>
      </c>
      <c r="AI96" s="134">
        <f t="shared" si="15"/>
        <v>1.8710990242988544E-3</v>
      </c>
      <c r="AJ96" s="134">
        <f t="shared" si="16"/>
        <v>1.8665153756755547E-3</v>
      </c>
    </row>
    <row r="97" spans="14:36" x14ac:dyDescent="0.2">
      <c r="N97" s="107"/>
      <c r="O97" s="107"/>
      <c r="AF97" s="136">
        <f>_xll.qlCalendarAdvance(Calendar,AF96,"1d","mf",,Trigger)</f>
        <v>42314</v>
      </c>
      <c r="AG97" s="122">
        <f>_xll.qlDayCounterYearFraction(DayCounter,SettlementDate,AF97,,,Trigger)</f>
        <v>0.3611111111111111</v>
      </c>
      <c r="AH97" s="134">
        <f t="shared" si="14"/>
        <v>1.7918998631467386E-3</v>
      </c>
      <c r="AI97" s="134">
        <f t="shared" si="15"/>
        <v>1.8732110019295774E-3</v>
      </c>
      <c r="AJ97" s="134">
        <f t="shared" si="16"/>
        <v>1.8687068433951915E-3</v>
      </c>
    </row>
    <row r="98" spans="14:36" x14ac:dyDescent="0.2">
      <c r="N98" s="107"/>
      <c r="O98" s="107"/>
      <c r="AF98" s="136">
        <f>_xll.qlCalendarAdvance(Calendar,AF97,"1d","mf",,Trigger)</f>
        <v>42317</v>
      </c>
      <c r="AG98" s="122">
        <f>_xll.qlDayCounterYearFraction(DayCounter,SettlementDate,AF98,,,Trigger)</f>
        <v>0.36944444444444446</v>
      </c>
      <c r="AH98" s="134">
        <f t="shared" si="14"/>
        <v>1.7918998631467386E-3</v>
      </c>
      <c r="AI98" s="134">
        <f t="shared" si="15"/>
        <v>1.8795469348217467E-3</v>
      </c>
      <c r="AJ98" s="134">
        <f t="shared" si="16"/>
        <v>1.8753026833998908E-3</v>
      </c>
    </row>
    <row r="99" spans="14:36" x14ac:dyDescent="0.2">
      <c r="N99" s="107"/>
      <c r="O99" s="107"/>
      <c r="AF99" s="136">
        <f>_xll.qlCalendarAdvance(Calendar,AF98,"1d","mf",,Trigger)</f>
        <v>42318</v>
      </c>
      <c r="AG99" s="122">
        <f>_xll.qlDayCounterYearFraction(DayCounter,SettlementDate,AF99,,,Trigger)</f>
        <v>0.37222222222222223</v>
      </c>
      <c r="AH99" s="134">
        <f t="shared" ref="AH99:AH132" si="17">$W$13</f>
        <v>1.7918998631467386E-3</v>
      </c>
      <c r="AI99" s="134">
        <f t="shared" ref="AI99:AI132" si="18">$W$10+$W$9*AG99</f>
        <v>1.8816589124524697E-3</v>
      </c>
      <c r="AJ99" s="134">
        <f t="shared" ref="AJ99:AJ132" si="19">($W$5+$W$4*AG99+$W$3*AG99^2)</f>
        <v>1.8775084423500532E-3</v>
      </c>
    </row>
    <row r="100" spans="14:36" x14ac:dyDescent="0.2">
      <c r="N100" s="107"/>
      <c r="O100" s="107"/>
      <c r="AF100" s="136">
        <f>_xll.qlCalendarAdvance(Calendar,AF99,"1d","mf",,Trigger)</f>
        <v>42319</v>
      </c>
      <c r="AG100" s="122">
        <f>_xll.qlDayCounterYearFraction(DayCounter,SettlementDate,AF100,,,Trigger)</f>
        <v>0.375</v>
      </c>
      <c r="AH100" s="134">
        <f t="shared" si="17"/>
        <v>1.7918998631467386E-3</v>
      </c>
      <c r="AI100" s="134">
        <f t="shared" si="18"/>
        <v>1.8837708900831928E-3</v>
      </c>
      <c r="AJ100" s="134">
        <f t="shared" si="19"/>
        <v>1.8797177741078472E-3</v>
      </c>
    </row>
    <row r="101" spans="14:36" x14ac:dyDescent="0.2">
      <c r="N101" s="107"/>
      <c r="O101" s="107"/>
      <c r="AF101" s="136">
        <f>_xll.qlCalendarAdvance(Calendar,AF100,"1d","mf",,Trigger)</f>
        <v>42320</v>
      </c>
      <c r="AG101" s="122">
        <f>_xll.qlDayCounterYearFraction(DayCounter,SettlementDate,AF101,,,Trigger)</f>
        <v>0.37777777777777777</v>
      </c>
      <c r="AH101" s="134">
        <f t="shared" si="17"/>
        <v>1.7918998631467386E-3</v>
      </c>
      <c r="AI101" s="134">
        <f t="shared" si="18"/>
        <v>1.8858828677139159E-3</v>
      </c>
      <c r="AJ101" s="134">
        <f t="shared" si="19"/>
        <v>1.8819306786732725E-3</v>
      </c>
    </row>
    <row r="102" spans="14:36" x14ac:dyDescent="0.2">
      <c r="N102" s="107"/>
      <c r="O102" s="107"/>
      <c r="AF102" s="136">
        <f>_xll.qlCalendarAdvance(Calendar,AF101,"1d","mf",,Trigger)</f>
        <v>42321</v>
      </c>
      <c r="AG102" s="122">
        <f>_xll.qlDayCounterYearFraction(DayCounter,SettlementDate,AF102,,,Trigger)</f>
        <v>0.38055555555555554</v>
      </c>
      <c r="AH102" s="134">
        <f t="shared" si="17"/>
        <v>1.7918998631467386E-3</v>
      </c>
      <c r="AI102" s="134">
        <f t="shared" si="18"/>
        <v>1.887994845344639E-3</v>
      </c>
      <c r="AJ102" s="134">
        <f t="shared" si="19"/>
        <v>1.8841471560463291E-3</v>
      </c>
    </row>
    <row r="103" spans="14:36" x14ac:dyDescent="0.2">
      <c r="N103" s="107"/>
      <c r="O103" s="107"/>
      <c r="AF103" s="136">
        <f>_xll.qlCalendarAdvance(Calendar,AF102,"1d","mf",,Trigger)</f>
        <v>42324</v>
      </c>
      <c r="AG103" s="122">
        <f>_xll.qlDayCounterYearFraction(DayCounter,SettlementDate,AF103,,,Trigger)</f>
        <v>0.3888888888888889</v>
      </c>
      <c r="AH103" s="134">
        <f t="shared" si="17"/>
        <v>1.7918998631467386E-3</v>
      </c>
      <c r="AI103" s="134">
        <f t="shared" si="18"/>
        <v>1.8943307782368082E-3</v>
      </c>
      <c r="AJ103" s="134">
        <f t="shared" si="19"/>
        <v>1.8908180250112878E-3</v>
      </c>
    </row>
    <row r="104" spans="14:36" x14ac:dyDescent="0.2">
      <c r="N104" s="107"/>
      <c r="O104" s="107"/>
      <c r="AF104" s="136">
        <f>_xll.qlCalendarAdvance(Calendar,AF103,"1d","mf",,Trigger)</f>
        <v>42325</v>
      </c>
      <c r="AG104" s="122">
        <f>_xll.qlDayCounterYearFraction(DayCounter,SettlementDate,AF104,,,Trigger)</f>
        <v>0.39166666666666666</v>
      </c>
      <c r="AH104" s="134">
        <f t="shared" si="17"/>
        <v>1.7918998631467386E-3</v>
      </c>
      <c r="AI104" s="134">
        <f t="shared" si="18"/>
        <v>1.8964427558675312E-3</v>
      </c>
      <c r="AJ104" s="134">
        <f t="shared" si="19"/>
        <v>1.89304879361487E-3</v>
      </c>
    </row>
    <row r="105" spans="14:36" x14ac:dyDescent="0.2">
      <c r="N105" s="107"/>
      <c r="O105" s="107"/>
      <c r="AF105" s="136">
        <f>_xll.qlCalendarAdvance(Calendar,AF104,"1d","mf",,Trigger)</f>
        <v>42326</v>
      </c>
      <c r="AG105" s="122">
        <f>_xll.qlDayCounterYearFraction(DayCounter,SettlementDate,AF105,,,Trigger)</f>
        <v>0.39444444444444443</v>
      </c>
      <c r="AH105" s="134">
        <f t="shared" si="17"/>
        <v>1.7918998631467386E-3</v>
      </c>
      <c r="AI105" s="134">
        <f t="shared" si="18"/>
        <v>1.8985547334982543E-3</v>
      </c>
      <c r="AJ105" s="134">
        <f t="shared" si="19"/>
        <v>1.8952831350260836E-3</v>
      </c>
    </row>
    <row r="106" spans="14:36" x14ac:dyDescent="0.2">
      <c r="N106" s="107"/>
      <c r="O106" s="107"/>
      <c r="AF106" s="136">
        <f>_xll.qlCalendarAdvance(Calendar,AF105,"1d","mf",,Trigger)</f>
        <v>42327</v>
      </c>
      <c r="AG106" s="122">
        <f>_xll.qlDayCounterYearFraction(DayCounter,SettlementDate,AF106,,,Trigger)</f>
        <v>0.3972222222222222</v>
      </c>
      <c r="AH106" s="134">
        <f t="shared" si="17"/>
        <v>1.7918998631467386E-3</v>
      </c>
      <c r="AI106" s="134">
        <f t="shared" si="18"/>
        <v>1.9006667111289774E-3</v>
      </c>
      <c r="AJ106" s="134">
        <f t="shared" si="19"/>
        <v>1.8975210492449286E-3</v>
      </c>
    </row>
    <row r="107" spans="14:36" x14ac:dyDescent="0.2">
      <c r="N107" s="107"/>
      <c r="O107" s="107"/>
      <c r="AF107" s="136">
        <f>_xll.qlCalendarAdvance(Calendar,AF106,"1d","mf",,Trigger)</f>
        <v>42328</v>
      </c>
      <c r="AG107" s="122">
        <f>_xll.qlDayCounterYearFraction(DayCounter,SettlementDate,AF107,,,Trigger)</f>
        <v>0.4</v>
      </c>
      <c r="AH107" s="134">
        <f t="shared" si="17"/>
        <v>1.7918998631467386E-3</v>
      </c>
      <c r="AI107" s="134">
        <f t="shared" si="18"/>
        <v>1.9027786887597005E-3</v>
      </c>
      <c r="AJ107" s="134">
        <f t="shared" si="19"/>
        <v>1.899762536271405E-3</v>
      </c>
    </row>
    <row r="108" spans="14:36" x14ac:dyDescent="0.2">
      <c r="N108" s="107"/>
      <c r="O108" s="107"/>
      <c r="AF108" s="136">
        <f>_xll.qlCalendarAdvance(Calendar,AF107,"1d","mf",,Trigger)</f>
        <v>42331</v>
      </c>
      <c r="AG108" s="122">
        <f>_xll.qlDayCounterYearFraction(DayCounter,SettlementDate,AF108,,,Trigger)</f>
        <v>0.40833333333333333</v>
      </c>
      <c r="AH108" s="134">
        <f t="shared" si="17"/>
        <v>1.7918998631467386E-3</v>
      </c>
      <c r="AI108" s="134">
        <f t="shared" si="18"/>
        <v>1.9091146216518697E-3</v>
      </c>
      <c r="AJ108" s="134">
        <f t="shared" si="19"/>
        <v>1.906508434196623E-3</v>
      </c>
    </row>
    <row r="109" spans="14:36" x14ac:dyDescent="0.2">
      <c r="N109" s="107"/>
      <c r="O109" s="107"/>
      <c r="AF109" s="136">
        <f>_xll.qlCalendarAdvance(Calendar,AF108,"1d","mf",,Trigger)</f>
        <v>42332</v>
      </c>
      <c r="AG109" s="122">
        <f>_xll.qlDayCounterYearFraction(DayCounter,SettlementDate,AF109,,,Trigger)</f>
        <v>0.41111111111111109</v>
      </c>
      <c r="AH109" s="134">
        <f t="shared" si="17"/>
        <v>1.7918998631467386E-3</v>
      </c>
      <c r="AI109" s="134">
        <f t="shared" si="18"/>
        <v>1.9112265992825928E-3</v>
      </c>
      <c r="AJ109" s="134">
        <f t="shared" si="19"/>
        <v>1.9087642124536249E-3</v>
      </c>
    </row>
    <row r="110" spans="14:36" x14ac:dyDescent="0.2">
      <c r="N110" s="107"/>
      <c r="O110" s="107"/>
      <c r="AF110" s="136">
        <f>_xll.qlCalendarAdvance(Calendar,AF109,"1d","mf",,Trigger)</f>
        <v>42333</v>
      </c>
      <c r="AG110" s="122">
        <f>_xll.qlDayCounterYearFraction(DayCounter,SettlementDate,AF110,,,Trigger)</f>
        <v>0.41388888888888886</v>
      </c>
      <c r="AH110" s="134">
        <f t="shared" si="17"/>
        <v>1.7918998631467386E-3</v>
      </c>
      <c r="AI110" s="134">
        <f t="shared" si="18"/>
        <v>1.9133385769133158E-3</v>
      </c>
      <c r="AJ110" s="134">
        <f t="shared" si="19"/>
        <v>1.9110235635182583E-3</v>
      </c>
    </row>
    <row r="111" spans="14:36" x14ac:dyDescent="0.2">
      <c r="N111" s="107"/>
      <c r="O111" s="107"/>
      <c r="AF111" s="136">
        <f>_xll.qlCalendarAdvance(Calendar,AF110,"1d","mf",,Trigger)</f>
        <v>42334</v>
      </c>
      <c r="AG111" s="122">
        <f>_xll.qlDayCounterYearFraction(DayCounter,SettlementDate,AF111,,,Trigger)</f>
        <v>0.41666666666666669</v>
      </c>
      <c r="AH111" s="134">
        <f t="shared" si="17"/>
        <v>1.7918998631467386E-3</v>
      </c>
      <c r="AI111" s="134">
        <f t="shared" si="18"/>
        <v>1.9154505545440389E-3</v>
      </c>
      <c r="AJ111" s="134">
        <f t="shared" si="19"/>
        <v>1.9132864873905231E-3</v>
      </c>
    </row>
    <row r="112" spans="14:36" x14ac:dyDescent="0.2">
      <c r="N112" s="107"/>
      <c r="O112" s="107"/>
      <c r="AF112" s="136">
        <f>_xll.qlCalendarAdvance(Calendar,AF111,"1d","mf",,Trigger)</f>
        <v>42335</v>
      </c>
      <c r="AG112" s="122">
        <f>_xll.qlDayCounterYearFraction(DayCounter,SettlementDate,AF112,,,Trigger)</f>
        <v>0.41944444444444445</v>
      </c>
      <c r="AH112" s="134">
        <f t="shared" si="17"/>
        <v>1.7918998631467386E-3</v>
      </c>
      <c r="AI112" s="134">
        <f t="shared" si="18"/>
        <v>1.917562532174762E-3</v>
      </c>
      <c r="AJ112" s="134">
        <f t="shared" si="19"/>
        <v>1.9155529840704194E-3</v>
      </c>
    </row>
    <row r="113" spans="14:36" x14ac:dyDescent="0.2">
      <c r="N113" s="108"/>
      <c r="O113" s="107"/>
      <c r="AF113" s="136">
        <f>_xll.qlCalendarAdvance(Calendar,AF112,"1d","mf",,Trigger)</f>
        <v>42338</v>
      </c>
      <c r="AG113" s="122">
        <f>_xll.qlDayCounterYearFraction(DayCounter,SettlementDate,AF113,,,Trigger)</f>
        <v>0.42777777777777776</v>
      </c>
      <c r="AH113" s="134">
        <f t="shared" si="17"/>
        <v>1.7918998631467386E-3</v>
      </c>
      <c r="AI113" s="134">
        <f t="shared" si="18"/>
        <v>1.923898465066931E-3</v>
      </c>
      <c r="AJ113" s="134">
        <f t="shared" si="19"/>
        <v>1.9223739109558962E-3</v>
      </c>
    </row>
    <row r="114" spans="14:36" x14ac:dyDescent="0.2">
      <c r="N114" s="108"/>
      <c r="O114" s="107"/>
      <c r="AF114" s="136">
        <f>_xll.qlCalendarAdvance(Calendar,AF113,"1d","mf",,Trigger)</f>
        <v>42339</v>
      </c>
      <c r="AG114" s="122">
        <f>_xll.qlDayCounterYearFraction(DayCounter,SettlementDate,AF114,,,Trigger)</f>
        <v>0.43055555555555558</v>
      </c>
      <c r="AH114" s="134">
        <f t="shared" si="17"/>
        <v>1.7918998631467386E-3</v>
      </c>
      <c r="AI114" s="134">
        <f t="shared" si="18"/>
        <v>1.9260104426976543E-3</v>
      </c>
      <c r="AJ114" s="134">
        <f t="shared" si="19"/>
        <v>1.9246546988663184E-3</v>
      </c>
    </row>
    <row r="115" spans="14:36" x14ac:dyDescent="0.2">
      <c r="N115" s="108"/>
      <c r="O115" s="107"/>
      <c r="AF115" s="136">
        <f>_xll.qlCalendarAdvance(Calendar,AF114,"1d","mf",,Trigger)</f>
        <v>42340</v>
      </c>
      <c r="AG115" s="122">
        <f>_xll.qlDayCounterYearFraction(DayCounter,SettlementDate,AF115,,,Trigger)</f>
        <v>0.43333333333333335</v>
      </c>
      <c r="AH115" s="134">
        <f t="shared" si="17"/>
        <v>1.7918998631467386E-3</v>
      </c>
      <c r="AI115" s="134">
        <f t="shared" si="18"/>
        <v>1.9281224203283771E-3</v>
      </c>
      <c r="AJ115" s="134">
        <f t="shared" si="19"/>
        <v>1.9269390595843714E-3</v>
      </c>
    </row>
    <row r="116" spans="14:36" x14ac:dyDescent="0.2">
      <c r="N116" s="108"/>
      <c r="O116" s="107"/>
      <c r="AF116" s="136">
        <f>_xll.qlCalendarAdvance(Calendar,AF115,"1d","mf",,Trigger)</f>
        <v>42341</v>
      </c>
      <c r="AG116" s="122">
        <f>_xll.qlDayCounterYearFraction(DayCounter,SettlementDate,AF116,,,Trigger)</f>
        <v>0.43611111111111112</v>
      </c>
      <c r="AH116" s="134">
        <f t="shared" si="17"/>
        <v>1.7918998631467386E-3</v>
      </c>
      <c r="AI116" s="134">
        <f t="shared" si="18"/>
        <v>1.9302343979591004E-3</v>
      </c>
      <c r="AJ116" s="134">
        <f t="shared" si="19"/>
        <v>1.929226993110056E-3</v>
      </c>
    </row>
    <row r="117" spans="14:36" x14ac:dyDescent="0.2">
      <c r="N117" s="108"/>
      <c r="O117" s="107"/>
      <c r="AF117" s="136">
        <f>_xll.qlCalendarAdvance(Calendar,AF116,"1d","mf",,Trigger)</f>
        <v>42342</v>
      </c>
      <c r="AG117" s="122">
        <f>_xll.qlDayCounterYearFraction(DayCounter,SettlementDate,AF117,,,Trigger)</f>
        <v>0.43888888888888888</v>
      </c>
      <c r="AH117" s="134">
        <f t="shared" si="17"/>
        <v>1.7918998631467386E-3</v>
      </c>
      <c r="AI117" s="134">
        <f t="shared" si="18"/>
        <v>1.9323463755898233E-3</v>
      </c>
      <c r="AJ117" s="134">
        <f t="shared" si="19"/>
        <v>1.931518499443372E-3</v>
      </c>
    </row>
    <row r="118" spans="14:36" x14ac:dyDescent="0.2">
      <c r="N118" s="108"/>
      <c r="O118" s="107"/>
      <c r="AF118" s="136">
        <f>_xll.qlCalendarAdvance(Calendar,AF117,"1d","mf",,Trigger)</f>
        <v>42345</v>
      </c>
      <c r="AG118" s="122">
        <f>_xll.qlDayCounterYearFraction(DayCounter,SettlementDate,AF118,,,Trigger)</f>
        <v>0.44722222222222224</v>
      </c>
      <c r="AH118" s="134">
        <f t="shared" si="17"/>
        <v>1.7918998631467386E-3</v>
      </c>
      <c r="AI118" s="134">
        <f t="shared" si="18"/>
        <v>1.9386823084819927E-3</v>
      </c>
      <c r="AJ118" s="134">
        <f t="shared" si="19"/>
        <v>1.9384144552891086E-3</v>
      </c>
    </row>
    <row r="119" spans="14:36" x14ac:dyDescent="0.2">
      <c r="N119" s="108"/>
      <c r="O119" s="108"/>
      <c r="AF119" s="136">
        <f>_xll.qlCalendarAdvance(Calendar,AF118,"1d","mf",,Trigger)</f>
        <v>42346</v>
      </c>
      <c r="AG119" s="122">
        <f>_xll.qlDayCounterYearFraction(DayCounter,SettlementDate,AF119,,,Trigger)</f>
        <v>0.45</v>
      </c>
      <c r="AH119" s="134">
        <f t="shared" si="17"/>
        <v>1.7918998631467386E-3</v>
      </c>
      <c r="AI119" s="134">
        <f t="shared" si="18"/>
        <v>1.9407942861127156E-3</v>
      </c>
      <c r="AJ119" s="134">
        <f t="shared" si="19"/>
        <v>1.9407202528529499E-3</v>
      </c>
    </row>
    <row r="120" spans="14:36" x14ac:dyDescent="0.2">
      <c r="N120" s="108"/>
      <c r="O120" s="108"/>
      <c r="AF120" s="136">
        <f>_xll.qlCalendarAdvance(Calendar,AF119,"1d","mf",,Trigger)</f>
        <v>42347</v>
      </c>
      <c r="AG120" s="122">
        <f>_xll.qlDayCounterYearFraction(DayCounter,SettlementDate,AF120,,,Trigger)</f>
        <v>0.45277777777777778</v>
      </c>
      <c r="AH120" s="134">
        <f t="shared" si="17"/>
        <v>1.7918998631467386E-3</v>
      </c>
      <c r="AI120" s="134">
        <f t="shared" si="18"/>
        <v>1.9429062637434389E-3</v>
      </c>
      <c r="AJ120" s="134">
        <f t="shared" si="19"/>
        <v>1.943029623224423E-3</v>
      </c>
    </row>
    <row r="121" spans="14:36" x14ac:dyDescent="0.2">
      <c r="N121" s="108"/>
      <c r="O121" s="108"/>
      <c r="AF121" s="136">
        <f>_xll.qlCalendarAdvance(Calendar,AF120,"1d","mf",,Trigger)</f>
        <v>42348</v>
      </c>
      <c r="AG121" s="122">
        <f>_xll.qlDayCounterYearFraction(DayCounter,SettlementDate,AF121,,,Trigger)</f>
        <v>0.45555555555555555</v>
      </c>
      <c r="AH121" s="134">
        <f t="shared" si="17"/>
        <v>1.7918998631467386E-3</v>
      </c>
      <c r="AI121" s="134">
        <f t="shared" si="18"/>
        <v>1.9450182413741617E-3</v>
      </c>
      <c r="AJ121" s="134">
        <f t="shared" si="19"/>
        <v>1.9453425664035272E-3</v>
      </c>
    </row>
    <row r="122" spans="14:36" x14ac:dyDescent="0.2">
      <c r="N122" s="108"/>
      <c r="O122" s="108"/>
      <c r="AF122" s="136">
        <f>_xll.qlCalendarAdvance(Calendar,AF121,"1d","mf",,Trigger)</f>
        <v>42349</v>
      </c>
      <c r="AG122" s="122">
        <f>_xll.qlDayCounterYearFraction(DayCounter,SettlementDate,AF122,,,Trigger)</f>
        <v>0.45833333333333331</v>
      </c>
      <c r="AH122" s="134">
        <f t="shared" si="17"/>
        <v>1.7918998631467386E-3</v>
      </c>
      <c r="AI122" s="134">
        <f t="shared" si="18"/>
        <v>1.9471302190048848E-3</v>
      </c>
      <c r="AJ122" s="134">
        <f t="shared" si="19"/>
        <v>1.947659082390263E-3</v>
      </c>
    </row>
    <row r="123" spans="14:36" x14ac:dyDescent="0.2">
      <c r="N123" s="108"/>
      <c r="O123" s="108"/>
      <c r="AF123" s="136">
        <f>_xll.qlCalendarAdvance(Calendar,AF122,"1d","mf",,Trigger)</f>
        <v>42352</v>
      </c>
      <c r="AG123" s="122">
        <f>_xll.qlDayCounterYearFraction(DayCounter,SettlementDate,AF123,,,Trigger)</f>
        <v>0.46666666666666667</v>
      </c>
      <c r="AH123" s="134">
        <f t="shared" si="17"/>
        <v>1.7918998631467386E-3</v>
      </c>
      <c r="AI123" s="134">
        <f t="shared" si="18"/>
        <v>1.953466151897054E-3</v>
      </c>
      <c r="AJ123" s="134">
        <f t="shared" si="19"/>
        <v>1.9546300671962587E-3</v>
      </c>
    </row>
    <row r="124" spans="14:36" x14ac:dyDescent="0.2">
      <c r="N124" s="108"/>
      <c r="O124" s="108"/>
      <c r="AF124" s="136">
        <f>_xll.qlCalendarAdvance(Calendar,AF123,"1d","mf",,Trigger)</f>
        <v>42353</v>
      </c>
      <c r="AG124" s="122">
        <f>_xll.qlDayCounterYearFraction(DayCounter,SettlementDate,AF124,,,Trigger)</f>
        <v>0.46944444444444444</v>
      </c>
      <c r="AH124" s="134">
        <f t="shared" si="17"/>
        <v>1.7918998631467386E-3</v>
      </c>
      <c r="AI124" s="134">
        <f t="shared" si="18"/>
        <v>1.9555781295277773E-3</v>
      </c>
      <c r="AJ124" s="134">
        <f t="shared" si="19"/>
        <v>1.9569608744135197E-3</v>
      </c>
    </row>
    <row r="125" spans="14:36" x14ac:dyDescent="0.2">
      <c r="N125" s="108"/>
      <c r="O125" s="108"/>
      <c r="AF125" s="136">
        <f>_xll.qlCalendarAdvance(Calendar,AF124,"1d","mf",,Trigger)</f>
        <v>42354</v>
      </c>
      <c r="AG125" s="122">
        <f>_xll.qlDayCounterYearFraction(DayCounter,SettlementDate,AF125,,,Trigger)</f>
        <v>0.47222222222222221</v>
      </c>
      <c r="AH125" s="134">
        <f t="shared" si="17"/>
        <v>1.7918998631467386E-3</v>
      </c>
      <c r="AI125" s="134">
        <f t="shared" si="18"/>
        <v>1.9576901071585002E-3</v>
      </c>
      <c r="AJ125" s="134">
        <f t="shared" si="19"/>
        <v>1.9592952544384128E-3</v>
      </c>
    </row>
    <row r="126" spans="14:36" x14ac:dyDescent="0.2">
      <c r="N126" s="108"/>
      <c r="O126" s="108"/>
      <c r="AF126" s="136">
        <f>_xll.qlCalendarAdvance(Calendar,AF125,"1d","mf",,Trigger)</f>
        <v>42355</v>
      </c>
      <c r="AG126" s="122">
        <f>_xll.qlDayCounterYearFraction(DayCounter,SettlementDate,AF126,,,Trigger)</f>
        <v>0.47499999999999998</v>
      </c>
      <c r="AH126" s="134">
        <f t="shared" si="17"/>
        <v>1.7918998631467386E-3</v>
      </c>
      <c r="AI126" s="134">
        <f t="shared" si="18"/>
        <v>1.9598020847892235E-3</v>
      </c>
      <c r="AJ126" s="134">
        <f t="shared" si="19"/>
        <v>1.9616332072709369E-3</v>
      </c>
    </row>
    <row r="127" spans="14:36" x14ac:dyDescent="0.2">
      <c r="N127" s="108"/>
      <c r="O127" s="108"/>
      <c r="AF127" s="136">
        <f>_xll.qlCalendarAdvance(Calendar,AF126,"1d","mf",,Trigger)</f>
        <v>42356</v>
      </c>
      <c r="AG127" s="122">
        <f>_xll.qlDayCounterYearFraction(DayCounter,SettlementDate,AF127,,,Trigger)</f>
        <v>0.4777777777777778</v>
      </c>
      <c r="AH127" s="134">
        <f t="shared" si="17"/>
        <v>1.7918998631467386E-3</v>
      </c>
      <c r="AI127" s="134">
        <f t="shared" si="18"/>
        <v>1.9619140624199463E-3</v>
      </c>
      <c r="AJ127" s="134">
        <f t="shared" si="19"/>
        <v>1.9639747329110923E-3</v>
      </c>
    </row>
    <row r="128" spans="14:36" x14ac:dyDescent="0.2">
      <c r="N128" s="108"/>
      <c r="O128" s="108"/>
      <c r="AF128" s="136">
        <f>_xll.qlCalendarAdvance(Calendar,AF127,"1d","mf",,Trigger)</f>
        <v>42359</v>
      </c>
      <c r="AG128" s="122">
        <f>_xll.qlDayCounterYearFraction(DayCounter,SettlementDate,AF128,,,Trigger)</f>
        <v>0.4861111111111111</v>
      </c>
      <c r="AH128" s="134">
        <f t="shared" si="17"/>
        <v>1.7918998631467386E-3</v>
      </c>
      <c r="AI128" s="134">
        <f t="shared" si="18"/>
        <v>1.9682499953121158E-3</v>
      </c>
      <c r="AJ128" s="134">
        <f t="shared" si="19"/>
        <v>1.9710207466773471E-3</v>
      </c>
    </row>
    <row r="129" spans="15:36" x14ac:dyDescent="0.2">
      <c r="O129" s="108"/>
      <c r="AF129" s="136">
        <f>_xll.qlCalendarAdvance(Calendar,AF128,"1d","mf",,Trigger)</f>
        <v>42360</v>
      </c>
      <c r="AG129" s="122">
        <f>_xll.qlDayCounterYearFraction(DayCounter,SettlementDate,AF129,,,Trigger)</f>
        <v>0.48888888888888887</v>
      </c>
      <c r="AH129" s="134">
        <f t="shared" si="17"/>
        <v>1.7918998631467386E-3</v>
      </c>
      <c r="AI129" s="134">
        <f t="shared" si="18"/>
        <v>1.9703619729428386E-3</v>
      </c>
      <c r="AJ129" s="134">
        <f t="shared" si="19"/>
        <v>1.9733765635480283E-3</v>
      </c>
    </row>
    <row r="130" spans="15:36" x14ac:dyDescent="0.2">
      <c r="O130" s="108"/>
      <c r="AF130" s="136">
        <f>_xll.qlCalendarAdvance(Calendar,AF129,"1d","mf",,Trigger)</f>
        <v>42361</v>
      </c>
      <c r="AG130" s="122">
        <f>_xll.qlDayCounterYearFraction(DayCounter,SettlementDate,AF130,,,Trigger)</f>
        <v>0.49166666666666664</v>
      </c>
      <c r="AH130" s="134">
        <f t="shared" si="17"/>
        <v>1.7918998631467386E-3</v>
      </c>
      <c r="AI130" s="134">
        <f t="shared" si="18"/>
        <v>1.9724739505735615E-3</v>
      </c>
      <c r="AJ130" s="134">
        <f t="shared" si="19"/>
        <v>1.9757359532263409E-3</v>
      </c>
    </row>
    <row r="131" spans="15:36" x14ac:dyDescent="0.2">
      <c r="O131" s="108"/>
      <c r="AF131" s="136">
        <f>_xll.qlCalendarAdvance(Calendar,AF130,"1d","mf",,Trigger)</f>
        <v>42362</v>
      </c>
      <c r="AG131" s="122">
        <f>_xll.qlDayCounterYearFraction(DayCounter,SettlementDate,AF131,,,Trigger)</f>
        <v>0.49444444444444446</v>
      </c>
      <c r="AH131" s="134">
        <f t="shared" si="17"/>
        <v>1.7918998631467386E-3</v>
      </c>
      <c r="AI131" s="134">
        <f t="shared" si="18"/>
        <v>1.9745859282042848E-3</v>
      </c>
      <c r="AJ131" s="134">
        <f t="shared" si="19"/>
        <v>1.9780989157122848E-3</v>
      </c>
    </row>
    <row r="132" spans="15:36" x14ac:dyDescent="0.2">
      <c r="O132" s="108"/>
      <c r="AF132" s="140">
        <f>_xll.qlCalendarAdvance(Calendar,AF131,"1d","mf",,Trigger)</f>
        <v>42366</v>
      </c>
      <c r="AG132" s="127">
        <f>_xll.qlDayCounterYearFraction(DayCounter,SettlementDate,AF132,,,Trigger)</f>
        <v>0.50555555555555554</v>
      </c>
      <c r="AH132" s="143">
        <f t="shared" si="17"/>
        <v>1.7918998631467386E-3</v>
      </c>
      <c r="AI132" s="143">
        <f t="shared" si="18"/>
        <v>1.9830338387271771E-3</v>
      </c>
      <c r="AJ132" s="143">
        <f t="shared" si="19"/>
        <v>1.9875864937323744E-3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42550</v>
      </c>
      <c r="F3" s="149">
        <f>_xll.qlYieldTSDiscount(Discounting,D3,,AllTriggers)</f>
        <v>1.0000122223436072</v>
      </c>
      <c r="G3" s="149">
        <f>_xll.qlYieldTSDiscount(Discounting,E3,,AllTriggers)</f>
        <v>1.0012900959247215</v>
      </c>
      <c r="H3" s="150">
        <f>_xll.qlDayCounterYearFraction(DayCounter,D3,E3,,,Trigger)</f>
        <v>1.0166666666666666</v>
      </c>
      <c r="I3" s="151">
        <f>(F3/G3-1)/H3</f>
        <v>-1.2553053695413901E-3</v>
      </c>
      <c r="J3" s="116">
        <f>'Delta 6M '!P3</f>
        <v>8.8397438947267215E-4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1.0166666666666666</v>
      </c>
      <c r="M3" s="117">
        <f>L3-K3</f>
        <v>1.0166666666666666</v>
      </c>
      <c r="N3" s="117">
        <f>(L3^2-K3^2)/2</f>
        <v>0.51680555555555552</v>
      </c>
      <c r="O3" s="117">
        <f>(L3^3-K3^3)/3</f>
        <v>0.35027932098765424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0.35027932098765424</v>
      </c>
      <c r="T3" s="100">
        <f t="array" ref="T3:T5">_xll.ohFilter(N3:N7,P3:P7)</f>
        <v>0.51680555555555552</v>
      </c>
      <c r="U3" s="95">
        <f t="array" ref="U3:U5">_xll.ohFilter(M3:M7,P3:P7)</f>
        <v>1.0166666666666666</v>
      </c>
      <c r="V3" s="101"/>
      <c r="W3" s="96">
        <f t="array" ref="W3:W5">MMULT(AA3:AC5,Y3:Y5)</f>
        <v>-6.6934679883262349E-3</v>
      </c>
      <c r="X3" s="102"/>
      <c r="Y3" s="169">
        <f t="array" ref="Y3:Y5">_xll.ohFilter(J3:J7,P3:P7)</f>
        <v>2.9226873799749879E-3</v>
      </c>
      <c r="AA3" s="94">
        <f t="array" ref="AA3:AC5">MINVERSE(S3:U5)</f>
        <v>67.447306791570043</v>
      </c>
      <c r="AB3" s="100">
        <v>-128.76304023845188</v>
      </c>
      <c r="AC3" s="95">
        <v>61.315733446881872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66" si="0">$W$13</f>
        <v>2.8747744721065458E-3</v>
      </c>
      <c r="AI3" s="147">
        <f t="shared" ref="AI3:AI66" si="1">$W$10+$W$9*AG3</f>
        <v>2.1081253862760031E-3</v>
      </c>
      <c r="AJ3" s="147">
        <f t="shared" ref="AJ3:AJ66" si="2">($W$5+$W$4*AG3+$W$3*AG3^2)</f>
        <v>6.7150883100376701E-4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42184</v>
      </c>
      <c r="E4" s="120">
        <f>_xll.qlInterestRateIndexMaturity($D$10,D4)</f>
        <v>42550</v>
      </c>
      <c r="F4" s="152">
        <f>_xll.qlYieldTSDiscount(Discounting,D4,,AllTriggers)</f>
        <v>1.0000122223436072</v>
      </c>
      <c r="G4" s="152">
        <f>_xll.qlYieldTSDiscount(Discounting,E4,,AllTriggers)</f>
        <v>1.0012900959247215</v>
      </c>
      <c r="H4" s="153">
        <f>_xll.qlDayCounterYearFraction(DayCounter,D4,E4,,,Trigger)</f>
        <v>1.0166666666666666</v>
      </c>
      <c r="I4" s="154">
        <f t="shared" ref="I4:I7" si="3">(F4/G4-1)/H4</f>
        <v>-1.2553053695413901E-3</v>
      </c>
      <c r="J4" s="121">
        <f>LN((1+(_xll.qlInterpolationInterpolate(B12Minterpolation,D4,TRUE,AllTriggers)+I4)*H4)/(1+I4*H4))</f>
        <v>2.9226873799749879E-3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1.0166666666666666</v>
      </c>
      <c r="M4" s="122">
        <f>L4-K4</f>
        <v>1.0166666666666666</v>
      </c>
      <c r="N4" s="122">
        <f>(L4^2-K4^2)/2</f>
        <v>0.51680555555555552</v>
      </c>
      <c r="O4" s="122">
        <f>(L4^3-K4^3)/3</f>
        <v>0.35027932098765424</v>
      </c>
      <c r="P4" s="123" t="b">
        <f>IF(D12="fixing",FALSE,TRUE)</f>
        <v>1</v>
      </c>
      <c r="R4" s="345"/>
      <c r="S4" s="94">
        <v>0.44347376543209888</v>
      </c>
      <c r="T4" s="100">
        <v>0.60152777777777788</v>
      </c>
      <c r="U4" s="95">
        <v>1.0166666666666668</v>
      </c>
      <c r="V4" s="103" t="s">
        <v>35</v>
      </c>
      <c r="W4" s="96">
        <v>8.8709769232189206E-3</v>
      </c>
      <c r="X4" s="103" t="s">
        <v>36</v>
      </c>
      <c r="Y4" s="169">
        <v>3.0504622276134124E-3</v>
      </c>
      <c r="AA4" s="94">
        <v>-85.995316159251715</v>
      </c>
      <c r="AB4" s="100">
        <v>153.4426229508218</v>
      </c>
      <c r="AC4" s="95">
        <v>-67.447306791570128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2.8747744721065458E-3</v>
      </c>
      <c r="AI4" s="134">
        <f t="shared" si="1"/>
        <v>2.1123147255428369E-3</v>
      </c>
      <c r="AJ4" s="134">
        <f t="shared" si="2"/>
        <v>6.960987864387245E-4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42214</v>
      </c>
      <c r="E5" s="120">
        <f>_xll.qlInterestRateIndexMaturity($D$10,D5)</f>
        <v>42580</v>
      </c>
      <c r="F5" s="152">
        <f>_xll.qlYieldTSDiscount(Discounting,D5,,AllTriggers)</f>
        <v>1.0001147341038528</v>
      </c>
      <c r="G5" s="152">
        <f>_xll.qlYieldTSDiscount(Discounting,E5,,AllTriggers)</f>
        <v>1.0013885670933569</v>
      </c>
      <c r="H5" s="153">
        <f>_xll.qlDayCounterYearFraction(DayCounter,D5,E5,,,Trigger)</f>
        <v>1.0166666666666666</v>
      </c>
      <c r="I5" s="154">
        <f t="shared" si="3"/>
        <v>-1.2512130881584484E-3</v>
      </c>
      <c r="J5" s="121">
        <f>LN((1+(_xll.qlInterpolationInterpolate(B12Minterpolation,D5,TRUE,AllTriggers)+I5)*H5)/(1+I5*H5))</f>
        <v>3.0504622276134124E-3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1.1000000000000001</v>
      </c>
      <c r="M5" s="122">
        <f>L5-K5</f>
        <v>1.0166666666666668</v>
      </c>
      <c r="N5" s="122">
        <f>(L5^2-K5^2)/2</f>
        <v>0.60152777777777788</v>
      </c>
      <c r="O5" s="122">
        <f>(L5^3-K5^3)/3</f>
        <v>0.44347376543209888</v>
      </c>
      <c r="P5" s="123" t="b">
        <v>1</v>
      </c>
      <c r="R5" s="345"/>
      <c r="S5" s="94">
        <v>0.56229668209876538</v>
      </c>
      <c r="T5" s="100">
        <v>0.69472222222222224</v>
      </c>
      <c r="U5" s="95">
        <v>1.0166666666666666</v>
      </c>
      <c r="V5" s="84"/>
      <c r="W5" s="96">
        <v>6.7150883100376701E-4</v>
      </c>
      <c r="X5" s="103"/>
      <c r="Y5" s="169">
        <v>3.0818506046644007E-3</v>
      </c>
      <c r="AA5" s="94">
        <v>21.459797033567774</v>
      </c>
      <c r="AB5" s="100">
        <v>-33.636363636364102</v>
      </c>
      <c r="AC5" s="95">
        <v>13.160173160173386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2.8747744721065458E-3</v>
      </c>
      <c r="AI5" s="134">
        <f t="shared" si="1"/>
        <v>2.1165040648096702E-3</v>
      </c>
      <c r="AJ5" s="134">
        <f t="shared" si="2"/>
        <v>7.2058544761460276E-4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42247</v>
      </c>
      <c r="E6" s="120">
        <f>_xll.qlInterestRateIndexMaturity($D$10,D6)</f>
        <v>42613</v>
      </c>
      <c r="F6" s="152">
        <f>_xll.qlYieldTSDiscount(Discounting,D6,,AllTriggers)</f>
        <v>1.0002275213175709</v>
      </c>
      <c r="G6" s="152">
        <f>_xll.qlYieldTSDiscount(Discounting,E6,,AllTriggers)</f>
        <v>1.0014922789420422</v>
      </c>
      <c r="H6" s="153">
        <f>_xll.qlDayCounterYearFraction(DayCounter,D6,E6,,,Trigger)</f>
        <v>1.0166666666666666</v>
      </c>
      <c r="I6" s="154">
        <f t="shared" si="3"/>
        <v>-1.2421702284482281E-3</v>
      </c>
      <c r="J6" s="121">
        <f>LN((1+(_xll.qlInterpolationInterpolate(B12Minterpolation,D6,TRUE,AllTriggers)+I6)*H6)/(1+I6*H6))</f>
        <v>3.0818506046644007E-3</v>
      </c>
      <c r="K6" s="122">
        <f>_xll.qlDayCounterYearFraction(DayCounter,SettlementDate,D6,,,Trigger)</f>
        <v>0.17499999999999999</v>
      </c>
      <c r="L6" s="122">
        <f>_xll.qlDayCounterYearFraction(DayCounter,SettlementDate,E6,,,Trigger)</f>
        <v>1.1916666666666667</v>
      </c>
      <c r="M6" s="122">
        <f>L6-K6</f>
        <v>1.0166666666666666</v>
      </c>
      <c r="N6" s="122">
        <f>(L6^2-K6^2)/2</f>
        <v>0.69472222222222224</v>
      </c>
      <c r="O6" s="122">
        <f>(L6^3-K6^3)/3</f>
        <v>0.56229668209876538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2.8747744721065458E-3</v>
      </c>
      <c r="AI6" s="134">
        <f t="shared" si="1"/>
        <v>2.1206934040765039E-3</v>
      </c>
      <c r="AJ6" s="134">
        <f t="shared" si="2"/>
        <v>7.4496881453140211E-4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42276</v>
      </c>
      <c r="E7" s="125">
        <f>_xll.qlInterestRateIndexMaturity($D$10,D7)</f>
        <v>42642</v>
      </c>
      <c r="F7" s="155">
        <f>_xll.qlYieldTSDiscount(Discounting,D7,,AllTriggers)</f>
        <v>1.0003233644785945</v>
      </c>
      <c r="G7" s="155">
        <f>_xll.qlYieldTSDiscount(Discounting,E7,,AllTriggers)</f>
        <v>1.0015791320257785</v>
      </c>
      <c r="H7" s="156">
        <f>_xll.qlDayCounterYearFraction(DayCounter,D7,E7,,,Trigger)</f>
        <v>1.0166666666666666</v>
      </c>
      <c r="I7" s="157">
        <f t="shared" si="3"/>
        <v>-1.2332337550336279E-3</v>
      </c>
      <c r="J7" s="126">
        <f>LN((1+(_xll.qlInterpolationInterpolate(B12Minterpolation,D7,TRUE,AllTriggers)+I7)*H7)/(1+I7*H7))</f>
        <v>3.1031978756514735E-3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1.2722222222222221</v>
      </c>
      <c r="M7" s="127">
        <f>L7-K7</f>
        <v>1.0166666666666666</v>
      </c>
      <c r="N7" s="127">
        <f>(L7^2-K7^2)/2</f>
        <v>0.77662037037037024</v>
      </c>
      <c r="O7" s="127">
        <f>(L7^3-K7^3)/3</f>
        <v>0.68082150205761305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2.8747744721065458E-3</v>
      </c>
      <c r="AI7" s="134">
        <f t="shared" si="1"/>
        <v>2.1248827433433372E-3</v>
      </c>
      <c r="AJ7" s="134">
        <f t="shared" si="2"/>
        <v>7.6924888718912213E-4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2.8747744721065458E-3</v>
      </c>
      <c r="AI8" s="134">
        <f t="shared" si="1"/>
        <v>2.137450761143838E-3</v>
      </c>
      <c r="AJ8" s="134">
        <f t="shared" si="2"/>
        <v>8.4146933960780788E-4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0.51680555555555552</v>
      </c>
      <c r="U9" s="95">
        <f t="array" ref="U9:U10">_xll.ohFilter(M3:M7,P3:P7)</f>
        <v>1.0166666666666666</v>
      </c>
      <c r="V9" s="346" t="s">
        <v>35</v>
      </c>
      <c r="W9" s="96">
        <f t="array" ref="W9:W10">MMULT(AA9:AB10,Y9:Y10)</f>
        <v>1.5081621360600872E-3</v>
      </c>
      <c r="X9" s="346" t="s">
        <v>36</v>
      </c>
      <c r="Y9" s="169">
        <f t="array" ref="Y9:Y10">_xll.ohFilter(J3:J7,P3:P7)</f>
        <v>2.9226873799749879E-3</v>
      </c>
      <c r="AA9" s="94">
        <f t="array" ref="AA9:AB10">MINVERSE(T9:U10)</f>
        <v>-11.803278688524584</v>
      </c>
      <c r="AB9" s="95">
        <v>11.803278688524582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2.8747744721065458E-3</v>
      </c>
      <c r="AI9" s="134">
        <f t="shared" si="1"/>
        <v>2.1416401004106717E-3</v>
      </c>
      <c r="AJ9" s="134">
        <f t="shared" si="2"/>
        <v>8.6533623522921162E-4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0.60152777777777788</v>
      </c>
      <c r="U10" s="95">
        <v>1.0166666666666668</v>
      </c>
      <c r="V10" s="346"/>
      <c r="W10" s="96">
        <v>2.1081253862760031E-3</v>
      </c>
      <c r="X10" s="346"/>
      <c r="Y10" s="169">
        <v>3.0504622276134124E-3</v>
      </c>
      <c r="AA10" s="94">
        <v>6.9836065573770458</v>
      </c>
      <c r="AB10" s="95">
        <v>-5.9999999999999956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2.8747744721065458E-3</v>
      </c>
      <c r="AI10" s="134">
        <f t="shared" si="1"/>
        <v>2.1458294396775055E-3</v>
      </c>
      <c r="AJ10" s="134">
        <f t="shared" si="2"/>
        <v>8.8909983659153614E-4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2.8747744721065458E-3</v>
      </c>
      <c r="AI11" s="134">
        <f t="shared" si="1"/>
        <v>2.1500187789443388E-3</v>
      </c>
      <c r="AJ11" s="134">
        <f t="shared" si="2"/>
        <v>9.1276014369478164E-4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2.8747744721065458E-3</v>
      </c>
      <c r="AI12" s="134">
        <f t="shared" si="1"/>
        <v>2.1542081182111725E-3</v>
      </c>
      <c r="AJ12" s="134">
        <f t="shared" si="2"/>
        <v>9.3631715653894792E-4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1.0166666666666666</v>
      </c>
      <c r="V13" s="340" t="s">
        <v>35</v>
      </c>
      <c r="W13" s="96">
        <f>MMULT(AA13,Y13)</f>
        <v>2.8747744721065458E-3</v>
      </c>
      <c r="X13" s="340" t="s">
        <v>36</v>
      </c>
      <c r="Y13" s="169">
        <f t="array" ref="Y13">_xll.ohFilter(J3:J7,P3:P7)</f>
        <v>2.9226873799749879E-3</v>
      </c>
      <c r="AA13" s="105">
        <f>MINVERSE(U13)</f>
        <v>0.98360655737704927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2.8747744721065458E-3</v>
      </c>
      <c r="AI13" s="134">
        <f t="shared" si="1"/>
        <v>2.1667761360116733E-3</v>
      </c>
      <c r="AJ13" s="134">
        <f t="shared" si="2"/>
        <v>1.0063684295169724E-3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2.8747744721065458E-3</v>
      </c>
      <c r="AI14" s="134">
        <f t="shared" si="1"/>
        <v>2.1709654752785066E-3</v>
      </c>
      <c r="AJ14" s="134">
        <f t="shared" si="2"/>
        <v>1.0295122653248222E-3</v>
      </c>
    </row>
    <row r="15" spans="1:36" ht="12" customHeight="1" x14ac:dyDescent="0.2">
      <c r="C15" s="129" t="s">
        <v>41</v>
      </c>
      <c r="D15" s="130">
        <f t="shared" ref="D15:D30" si="5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1.0000122223436072</v>
      </c>
      <c r="L15" s="159">
        <f>_xll.qlYieldTSDiscount(Discounting,E15,,AllTriggers)</f>
        <v>1.0000154626678257</v>
      </c>
      <c r="M15" s="170">
        <f>(K15/L15-1)/J15</f>
        <v>-1.1664986814885481E-3</v>
      </c>
      <c r="N15" s="134">
        <f t="shared" ref="N15:N22" si="6">((1+M15*J15)*EXP($W$13*J15)-1)/J15</f>
        <v>1.7082779537336279E-3</v>
      </c>
      <c r="O15" s="134">
        <f>((1+J15*M15)*EXP($W$10*J15+0.5*$W$9*J15^2)-1)/J15</f>
        <v>9.4372072148907193E-4</v>
      </c>
      <c r="P15" s="134">
        <f>((1+J15*M15)*EXP($W$5*J15+0.5*$W$4*J15^2+1/3*$W$3*J15^3)-1)/J15</f>
        <v>-4.8268783122473735E-4</v>
      </c>
      <c r="Q15" s="107"/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2.8747744721065458E-3</v>
      </c>
      <c r="AI15" s="134">
        <f t="shared" si="1"/>
        <v>2.1751548145453404E-3</v>
      </c>
      <c r="AJ15" s="134">
        <f t="shared" si="2"/>
        <v>1.0525528068735933E-3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1.0000122223436072</v>
      </c>
      <c r="L16" s="161">
        <f>_xll.qlYieldTSDiscount(Discounting,E16,,AllTriggers)</f>
        <v>1.0000336119520212</v>
      </c>
      <c r="M16" s="171">
        <f t="shared" ref="M16:M22" si="7">(K16/L16-1)/J16</f>
        <v>-1.1000000309995578E-3</v>
      </c>
      <c r="N16" s="134">
        <f t="shared" si="6"/>
        <v>1.7747933002900038E-3</v>
      </c>
      <c r="O16" s="134">
        <f t="shared" ref="O16:O22" si="8">((1+J16*M16)*EXP($W$10*J16+0.5*$W$9*J16^2)-1)/J16</f>
        <v>1.02278644886005E-3</v>
      </c>
      <c r="P16" s="134">
        <f t="shared" ref="P16:P22" si="9">((1+J16*M16)*EXP($W$5*J16+0.5*$W$4*J16^2+1/3*$W$3*J16^3)-1)/J16</f>
        <v>-3.4309978038089232E-4</v>
      </c>
      <c r="Q16" s="107"/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2.8747744721065458E-3</v>
      </c>
      <c r="AI16" s="134">
        <f t="shared" si="1"/>
        <v>2.1793441538121741E-3</v>
      </c>
      <c r="AJ16" s="134">
        <f t="shared" si="2"/>
        <v>1.0754900541632849E-3</v>
      </c>
    </row>
    <row r="17" spans="3:36" ht="12" customHeight="1" x14ac:dyDescent="0.2">
      <c r="C17" s="135" t="s">
        <v>43</v>
      </c>
      <c r="D17" s="120">
        <f t="shared" si="5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1.0000122223436072</v>
      </c>
      <c r="L17" s="161">
        <f>_xll.qlYieldTSDiscount(Discounting,E17,,AllTriggers)</f>
        <v>1.000058113900014</v>
      </c>
      <c r="M17" s="171">
        <f t="shared" si="7"/>
        <v>-1.18000001891375E-3</v>
      </c>
      <c r="N17" s="134">
        <f t="shared" si="6"/>
        <v>1.6948032268678961E-3</v>
      </c>
      <c r="O17" s="134">
        <f t="shared" si="8"/>
        <v>9.5744149112381952E-4</v>
      </c>
      <c r="P17" s="134">
        <f t="shared" si="9"/>
        <v>-3.3939908450258168E-4</v>
      </c>
      <c r="Q17" s="107"/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2.8747744721065458E-3</v>
      </c>
      <c r="AI17" s="134">
        <f t="shared" si="1"/>
        <v>2.1835334930790074E-3</v>
      </c>
      <c r="AJ17" s="134">
        <f t="shared" si="2"/>
        <v>1.0983240071938973E-3</v>
      </c>
    </row>
    <row r="18" spans="3:36" ht="12" customHeight="1" x14ac:dyDescent="0.2">
      <c r="C18" s="135" t="s">
        <v>44</v>
      </c>
      <c r="D18" s="120">
        <f t="shared" si="5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1.0000122223436072</v>
      </c>
      <c r="L18" s="161">
        <f>_xll.qlYieldTSDiscount(Discounting,E18,,AllTriggers)</f>
        <v>1.0000828115220539</v>
      </c>
      <c r="M18" s="171">
        <f t="shared" si="7"/>
        <v>-1.2100000000016462E-3</v>
      </c>
      <c r="N18" s="134">
        <f t="shared" si="6"/>
        <v>1.6648126003066771E-3</v>
      </c>
      <c r="O18" s="134">
        <f t="shared" si="8"/>
        <v>9.4209662946249343E-4</v>
      </c>
      <c r="P18" s="134">
        <f t="shared" si="9"/>
        <v>-2.8738676610272151E-4</v>
      </c>
      <c r="Q18" s="107"/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2.8747744721065458E-3</v>
      </c>
      <c r="AI18" s="134">
        <f t="shared" si="1"/>
        <v>2.1961015108795082E-3</v>
      </c>
      <c r="AJ18" s="134">
        <f t="shared" si="2"/>
        <v>1.1662061007312605E-3</v>
      </c>
    </row>
    <row r="19" spans="3:36" ht="12" customHeight="1" x14ac:dyDescent="0.2">
      <c r="C19" s="135" t="s">
        <v>38</v>
      </c>
      <c r="D19" s="120">
        <f t="shared" si="5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1.0000122223436072</v>
      </c>
      <c r="L19" s="161">
        <f>_xll.qlYieldTSDiscount(Discounting,E19,,AllTriggers)</f>
        <v>1.0001147341038528</v>
      </c>
      <c r="M19" s="171">
        <f t="shared" si="7"/>
        <v>-1.2299999999987321E-3</v>
      </c>
      <c r="N19" s="134">
        <f t="shared" si="6"/>
        <v>1.6448241469380065E-3</v>
      </c>
      <c r="O19" s="134">
        <f t="shared" si="8"/>
        <v>9.4093932182648388E-4</v>
      </c>
      <c r="P19" s="134">
        <f t="shared" si="9"/>
        <v>-2.0442256998620678E-4</v>
      </c>
      <c r="Q19" s="107"/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2.8747744721065458E-3</v>
      </c>
      <c r="AI19" s="134">
        <f t="shared" si="1"/>
        <v>2.2002908501463419E-3</v>
      </c>
      <c r="AJ19" s="134">
        <f t="shared" si="2"/>
        <v>1.1886268767255567E-3</v>
      </c>
    </row>
    <row r="20" spans="3:36" ht="12" customHeight="1" x14ac:dyDescent="0.2">
      <c r="C20" s="135" t="s">
        <v>45</v>
      </c>
      <c r="D20" s="120">
        <f t="shared" si="5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1.0000122223436072</v>
      </c>
      <c r="L20" s="161">
        <f>_xll.qlYieldTSDiscount(Discounting,E20,,AllTriggers)</f>
        <v>1.0002275213175709</v>
      </c>
      <c r="M20" s="171">
        <f t="shared" si="7"/>
        <v>-1.2300000000000011E-3</v>
      </c>
      <c r="N20" s="134">
        <f t="shared" si="6"/>
        <v>1.6448787712253221E-3</v>
      </c>
      <c r="O20" s="134">
        <f t="shared" si="8"/>
        <v>1.0100464318707481E-3</v>
      </c>
      <c r="P20" s="134">
        <f t="shared" si="9"/>
        <v>1.4925971098581469E-4</v>
      </c>
      <c r="Q20" s="107"/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2.8747744721065458E-3</v>
      </c>
      <c r="AI20" s="134">
        <f t="shared" si="1"/>
        <v>2.2044801894131752E-3</v>
      </c>
      <c r="AJ20" s="134">
        <f t="shared" si="2"/>
        <v>1.2109443584607739E-3</v>
      </c>
    </row>
    <row r="21" spans="3:36" ht="12" customHeight="1" x14ac:dyDescent="0.2">
      <c r="C21" s="135" t="s">
        <v>39</v>
      </c>
      <c r="D21" s="120">
        <f t="shared" si="5"/>
        <v>42184</v>
      </c>
      <c r="E21" s="136">
        <f>_xll.qlCalendarAdvance(Calendar,SettlementDate,C21,"mf",TRUE,Trigger)</f>
        <v>42276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1.0000122223436072</v>
      </c>
      <c r="L21" s="161">
        <f>_xll.qlYieldTSDiscount(Discounting,E21,,AllTriggers)</f>
        <v>1.0003233644785945</v>
      </c>
      <c r="M21" s="171">
        <f t="shared" si="7"/>
        <v>-1.2171191290317838E-3</v>
      </c>
      <c r="N21" s="134">
        <f t="shared" si="6"/>
        <v>1.6578170963619052E-3</v>
      </c>
      <c r="O21" s="134">
        <f t="shared" si="8"/>
        <v>1.083676565705569E-3</v>
      </c>
      <c r="P21" s="134">
        <f t="shared" si="9"/>
        <v>4.4202528937891506E-4</v>
      </c>
      <c r="Q21" s="107"/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2.8747744721065458E-3</v>
      </c>
      <c r="AI21" s="134">
        <f t="shared" si="1"/>
        <v>2.208669528680009E-3</v>
      </c>
      <c r="AJ21" s="134">
        <f t="shared" si="2"/>
        <v>1.2331585459369118E-3</v>
      </c>
    </row>
    <row r="22" spans="3:36" ht="12" customHeight="1" x14ac:dyDescent="0.2">
      <c r="C22" s="135" t="s">
        <v>46</v>
      </c>
      <c r="D22" s="120">
        <f t="shared" si="5"/>
        <v>42184</v>
      </c>
      <c r="E22" s="136">
        <f>_xll.qlCalendarAdvance(Calendar,SettlementDate,C22,"mf",TRUE,Trigger)</f>
        <v>42306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1.0000122223436072</v>
      </c>
      <c r="L22" s="161">
        <f>_xll.qlYieldTSDiscount(Discounting,E22,,AllTriggers)</f>
        <v>1.0004311878531875</v>
      </c>
      <c r="M22" s="171">
        <f t="shared" si="7"/>
        <v>-1.2357588234200327E-3</v>
      </c>
      <c r="N22" s="134">
        <f t="shared" si="6"/>
        <v>1.6392119491879823E-3</v>
      </c>
      <c r="O22" s="134">
        <f t="shared" si="8"/>
        <v>1.1278729221939111E-3</v>
      </c>
      <c r="P22" s="134">
        <f t="shared" si="9"/>
        <v>6.824692168030898E-4</v>
      </c>
      <c r="Q22" s="107"/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2.8747744721065458E-3</v>
      </c>
      <c r="AI22" s="134">
        <f t="shared" si="1"/>
        <v>2.2128588679468427E-3</v>
      </c>
      <c r="AJ22" s="134">
        <f t="shared" si="2"/>
        <v>1.2552694391539706E-3</v>
      </c>
    </row>
    <row r="23" spans="3:36" ht="12" customHeight="1" x14ac:dyDescent="0.2">
      <c r="C23" s="135" t="s">
        <v>47</v>
      </c>
      <c r="D23" s="120">
        <f t="shared" si="5"/>
        <v>42184</v>
      </c>
      <c r="E23" s="136">
        <f>_xll.qlCalendarAdvance(Calendar,SettlementDate,C23,"mf",TRUE,Trigger)</f>
        <v>42338</v>
      </c>
      <c r="F23" s="158"/>
      <c r="G23" s="158"/>
      <c r="H23" s="158"/>
      <c r="I23" s="158"/>
      <c r="J23" s="122">
        <f>_xll.qlDayCounterYearFraction(DayCounter,D23,E23,,,Trigger)</f>
        <v>0.42777777777777776</v>
      </c>
      <c r="K23" s="161">
        <f>_xll.qlYieldTSDiscount(Discounting,D23,,AllTriggers)</f>
        <v>1.0000122223436072</v>
      </c>
      <c r="L23" s="161">
        <f>_xll.qlYieldTSDiscount(Discounting,E23,,AllTriggers)</f>
        <v>1.000545262491934</v>
      </c>
      <c r="M23" s="171">
        <f t="shared" ref="M23:M30" si="10">(K23/L23-1)/J23</f>
        <v>-1.2453888153966394E-3</v>
      </c>
      <c r="N23" s="134">
        <f t="shared" ref="N23:N30" si="11">((1+M23*J23)*EXP($W$13*J23)-1)/J23</f>
        <v>1.6296215522973554E-3</v>
      </c>
      <c r="O23" s="134">
        <f t="shared" ref="O23:O30" si="12">((1+J23*M23)*EXP($W$10*J23+0.5*$W$9*J23^2)-1)/J23</f>
        <v>1.1852842270076991E-3</v>
      </c>
      <c r="P23" s="134">
        <f t="shared" ref="P23:P30" si="13">((1+J23*M23)*EXP($W$5*J23+0.5*$W$4*J23^2+1/3*$W$3*J23^3)-1)/J23</f>
        <v>9.1508283907347021E-4</v>
      </c>
      <c r="Q23" s="107"/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2.8747744721065458E-3</v>
      </c>
      <c r="AI23" s="134">
        <f t="shared" si="1"/>
        <v>2.2254268857473431E-3</v>
      </c>
      <c r="AJ23" s="134">
        <f t="shared" si="2"/>
        <v>1.3209823532506725E-3</v>
      </c>
    </row>
    <row r="24" spans="3:36" ht="12" customHeight="1" x14ac:dyDescent="0.2">
      <c r="C24" s="135" t="s">
        <v>40</v>
      </c>
      <c r="D24" s="120">
        <f t="shared" si="5"/>
        <v>42184</v>
      </c>
      <c r="E24" s="136">
        <f>_xll.qlCalendarAdvance(Calendar,SettlementDate,C24,"mf",TRUE,Trigger)</f>
        <v>42367</v>
      </c>
      <c r="F24" s="158"/>
      <c r="G24" s="158"/>
      <c r="H24" s="158"/>
      <c r="I24" s="158"/>
      <c r="J24" s="122">
        <f>_xll.qlDayCounterYearFraction(DayCounter,D24,E24,,,Trigger)</f>
        <v>0.5083333333333333</v>
      </c>
      <c r="K24" s="161">
        <f>_xll.qlYieldTSDiscount(Discounting,D24,,AllTriggers)</f>
        <v>1.0000122223436072</v>
      </c>
      <c r="L24" s="161">
        <f>_xll.qlYieldTSDiscount(Discounting,E24,,AllTriggers)</f>
        <v>1.0006473537842342</v>
      </c>
      <c r="M24" s="171">
        <f t="shared" si="10"/>
        <v>-1.2486305938541426E-3</v>
      </c>
      <c r="N24" s="134">
        <f t="shared" si="11"/>
        <v>1.6264194062556995E-3</v>
      </c>
      <c r="O24" s="134">
        <f t="shared" si="12"/>
        <v>1.2428153198315993E-3</v>
      </c>
      <c r="P24" s="134">
        <f t="shared" si="13"/>
        <v>1.1009594947642958E-3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2.8747744721065458E-3</v>
      </c>
      <c r="AI24" s="134">
        <f t="shared" si="1"/>
        <v>2.2296162250141768E-3</v>
      </c>
      <c r="AJ24" s="134">
        <f t="shared" si="2"/>
        <v>1.342680069431415E-3</v>
      </c>
    </row>
    <row r="25" spans="3:36" ht="12" customHeight="1" x14ac:dyDescent="0.2">
      <c r="C25" s="135" t="s">
        <v>48</v>
      </c>
      <c r="D25" s="120">
        <f t="shared" si="5"/>
        <v>42184</v>
      </c>
      <c r="E25" s="136">
        <f>_xll.qlCalendarAdvance(Calendar,SettlementDate,C25,"mf",TRUE,Trigger)</f>
        <v>42398</v>
      </c>
      <c r="F25" s="158"/>
      <c r="G25" s="158"/>
      <c r="H25" s="158"/>
      <c r="I25" s="158"/>
      <c r="J25" s="122">
        <f>_xll.qlDayCounterYearFraction(DayCounter,D25,E25,,,Trigger)</f>
        <v>0.59444444444444444</v>
      </c>
      <c r="K25" s="161">
        <f>_xll.qlYieldTSDiscount(Discounting,D25,,AllTriggers)</f>
        <v>1.0000122223436072</v>
      </c>
      <c r="L25" s="161">
        <f>_xll.qlYieldTSDiscount(Discounting,E25,,AllTriggers)</f>
        <v>1.0007571776974309</v>
      </c>
      <c r="M25" s="171">
        <f t="shared" si="10"/>
        <v>-1.2522477482536649E-3</v>
      </c>
      <c r="N25" s="134">
        <f t="shared" si="11"/>
        <v>1.6228426778442243E-3</v>
      </c>
      <c r="O25" s="134">
        <f t="shared" si="12"/>
        <v>1.3041759033740462E-3</v>
      </c>
      <c r="P25" s="134">
        <f t="shared" si="13"/>
        <v>1.2675128703581644E-3</v>
      </c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2.8747744721065458E-3</v>
      </c>
      <c r="AI25" s="134">
        <f t="shared" si="1"/>
        <v>2.2338055642810105E-3</v>
      </c>
      <c r="AJ25" s="134">
        <f t="shared" si="2"/>
        <v>1.364274491353078E-3</v>
      </c>
    </row>
    <row r="26" spans="3:36" ht="12" customHeight="1" x14ac:dyDescent="0.2">
      <c r="C26" s="135" t="s">
        <v>49</v>
      </c>
      <c r="D26" s="120">
        <f t="shared" si="5"/>
        <v>42184</v>
      </c>
      <c r="E26" s="136">
        <f>_xll.qlCalendarAdvance(Calendar,SettlementDate,C26,"mf",TRUE,Trigger)</f>
        <v>42429</v>
      </c>
      <c r="F26" s="158"/>
      <c r="G26" s="158"/>
      <c r="H26" s="158"/>
      <c r="I26" s="158"/>
      <c r="J26" s="122">
        <f>_xll.qlDayCounterYearFraction(DayCounter,D26,E26,,,Trigger)</f>
        <v>0.68055555555555558</v>
      </c>
      <c r="K26" s="161">
        <f>_xll.qlYieldTSDiscount(Discounting,D26,,AllTriggers)</f>
        <v>1.0000122223436072</v>
      </c>
      <c r="L26" s="161">
        <f>_xll.qlYieldTSDiscount(Discounting,E26,,AllTriggers)</f>
        <v>1.0008686211996463</v>
      </c>
      <c r="M26" s="171">
        <f t="shared" si="10"/>
        <v>-1.2572898838999094E-3</v>
      </c>
      <c r="N26" s="134">
        <f t="shared" si="11"/>
        <v>1.6178363655731222E-3</v>
      </c>
      <c r="O26" s="134">
        <f t="shared" si="12"/>
        <v>1.3641241610366154E-3</v>
      </c>
      <c r="P26" s="134">
        <f t="shared" si="13"/>
        <v>1.3995701791481461E-3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2.8747744721065458E-3</v>
      </c>
      <c r="AI26" s="134">
        <f t="shared" si="1"/>
        <v>2.2379949035478438E-3</v>
      </c>
      <c r="AJ26" s="134">
        <f t="shared" si="2"/>
        <v>1.3857656190156625E-3</v>
      </c>
    </row>
    <row r="27" spans="3:36" ht="12" customHeight="1" x14ac:dyDescent="0.2">
      <c r="C27" s="135" t="s">
        <v>50</v>
      </c>
      <c r="D27" s="120">
        <f t="shared" si="5"/>
        <v>42184</v>
      </c>
      <c r="E27" s="136">
        <f>_xll.qlCalendarAdvance(Calendar,SettlementDate,C27,"mf",TRUE,Trigger)</f>
        <v>42458</v>
      </c>
      <c r="F27" s="158"/>
      <c r="G27" s="158"/>
      <c r="H27" s="158"/>
      <c r="I27" s="158"/>
      <c r="J27" s="122">
        <f>_xll.qlDayCounterYearFraction(DayCounter,D27,E27,,,Trigger)</f>
        <v>0.76111111111111107</v>
      </c>
      <c r="K27" s="161">
        <f>_xll.qlYieldTSDiscount(Discounting,D27,,AllTriggers)</f>
        <v>1.0000122223436072</v>
      </c>
      <c r="L27" s="161">
        <f>_xll.qlYieldTSDiscount(Discounting,E27,,AllTriggers)</f>
        <v>1.0009716555295021</v>
      </c>
      <c r="M27" s="171">
        <f t="shared" si="10"/>
        <v>-1.2593454993329628E-3</v>
      </c>
      <c r="N27" s="134">
        <f t="shared" si="11"/>
        <v>1.6158178104876851E-3</v>
      </c>
      <c r="O27" s="134">
        <f t="shared" si="12"/>
        <v>1.4228853560623064E-3</v>
      </c>
      <c r="P27" s="134">
        <f t="shared" si="13"/>
        <v>1.4958231644949971E-3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2.8747744721065458E-3</v>
      </c>
      <c r="AI27" s="134">
        <f t="shared" si="1"/>
        <v>2.2421842428146776E-3</v>
      </c>
      <c r="AJ27" s="134">
        <f t="shared" si="2"/>
        <v>1.4071534524191676E-3</v>
      </c>
    </row>
    <row r="28" spans="3:36" ht="12" customHeight="1" x14ac:dyDescent="0.2">
      <c r="C28" s="135" t="s">
        <v>51</v>
      </c>
      <c r="D28" s="120">
        <f t="shared" si="5"/>
        <v>42184</v>
      </c>
      <c r="E28" s="136">
        <f>_xll.qlCalendarAdvance(Calendar,SettlementDate,C28,"mf",TRUE,Trigger)</f>
        <v>42489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1.0000122223436072</v>
      </c>
      <c r="L28" s="161">
        <f>_xll.qlYieldTSDiscount(Discounting,E28,,AllTriggers)</f>
        <v>1.0010799302215856</v>
      </c>
      <c r="M28" s="171">
        <f t="shared" si="10"/>
        <v>-1.2588858552905243E-3</v>
      </c>
      <c r="N28" s="134">
        <f t="shared" si="11"/>
        <v>1.6163224769608576E-3</v>
      </c>
      <c r="O28" s="134">
        <f t="shared" si="12"/>
        <v>1.4883795817199168E-3</v>
      </c>
      <c r="P28" s="134">
        <f t="shared" si="13"/>
        <v>1.5693465105590773E-3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2.8747744721065458E-3</v>
      </c>
      <c r="AI28" s="134">
        <f t="shared" si="1"/>
        <v>2.2547522606151784E-3</v>
      </c>
      <c r="AJ28" s="134">
        <f t="shared" si="2"/>
        <v>1.4706971870752082E-3</v>
      </c>
    </row>
    <row r="29" spans="3:36" ht="12" customHeight="1" x14ac:dyDescent="0.2">
      <c r="C29" s="135" t="s">
        <v>52</v>
      </c>
      <c r="D29" s="120">
        <f t="shared" si="5"/>
        <v>42184</v>
      </c>
      <c r="E29" s="136">
        <f>_xll.qlCalendarAdvance(Calendar,SettlementDate,C29,"mf",TRUE,Trigger)</f>
        <v>42520</v>
      </c>
      <c r="F29" s="158"/>
      <c r="G29" s="158"/>
      <c r="H29" s="158"/>
      <c r="I29" s="158"/>
      <c r="J29" s="122">
        <f>_xll.qlDayCounterYearFraction(DayCounter,D29,E29,,,Trigger)</f>
        <v>0.93333333333333335</v>
      </c>
      <c r="K29" s="161">
        <f>_xll.qlYieldTSDiscount(Discounting,D29,,AllTriggers)</f>
        <v>1.0000122223436072</v>
      </c>
      <c r="L29" s="161">
        <f>_xll.qlYieldTSDiscount(Discounting,E29,,AllTriggers)</f>
        <v>1.0011879563482302</v>
      </c>
      <c r="M29" s="171">
        <f t="shared" si="10"/>
        <v>-1.2582202941672465E-3</v>
      </c>
      <c r="N29" s="134">
        <f t="shared" si="11"/>
        <v>1.6170338233789661E-3</v>
      </c>
      <c r="O29" s="134">
        <f t="shared" si="12"/>
        <v>1.5541007396846496E-3</v>
      </c>
      <c r="P29" s="134">
        <f t="shared" si="13"/>
        <v>1.6099620006127763E-3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2.8747744721065458E-3</v>
      </c>
      <c r="AI29" s="134">
        <f t="shared" si="1"/>
        <v>2.2589415998820117E-3</v>
      </c>
      <c r="AJ29" s="134">
        <f t="shared" si="2"/>
        <v>1.4916718434423966E-3</v>
      </c>
    </row>
    <row r="30" spans="3:36" ht="12" customHeight="1" x14ac:dyDescent="0.2">
      <c r="C30" s="139" t="s">
        <v>53</v>
      </c>
      <c r="D30" s="125">
        <f t="shared" si="5"/>
        <v>42184</v>
      </c>
      <c r="E30" s="140">
        <f>_xll.qlCalendarAdvance(Calendar,SettlementDate,C30,"mf",TRUE,Trigger)</f>
        <v>42550</v>
      </c>
      <c r="F30" s="162"/>
      <c r="G30" s="162"/>
      <c r="H30" s="162"/>
      <c r="I30" s="162"/>
      <c r="J30" s="127">
        <f>_xll.qlDayCounterYearFraction(DayCounter,D30,E30,,,Trigger)</f>
        <v>1.0166666666666666</v>
      </c>
      <c r="K30" s="163">
        <f>_xll.qlYieldTSDiscount(Discounting,D30,,AllTriggers)</f>
        <v>1.0000122223436072</v>
      </c>
      <c r="L30" s="163">
        <f>_xll.qlYieldTSDiscount(Discounting,E30,,AllTriggers)</f>
        <v>1.0012900959247215</v>
      </c>
      <c r="M30" s="172">
        <f t="shared" si="10"/>
        <v>-1.2553053695413901E-3</v>
      </c>
      <c r="N30" s="143">
        <f t="shared" si="11"/>
        <v>1.6199999999999548E-3</v>
      </c>
      <c r="O30" s="143">
        <f t="shared" si="12"/>
        <v>1.6199999999999548E-3</v>
      </c>
      <c r="P30" s="143">
        <f t="shared" si="13"/>
        <v>1.6199999999999548E-3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2.8747744721065458E-3</v>
      </c>
      <c r="AI30" s="134">
        <f t="shared" si="1"/>
        <v>2.2631309391488454E-3</v>
      </c>
      <c r="AJ30" s="134">
        <f t="shared" si="2"/>
        <v>1.5125432055505064E-3</v>
      </c>
    </row>
    <row r="31" spans="3:36" ht="12" customHeight="1" x14ac:dyDescent="0.2"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2.8747744721065458E-3</v>
      </c>
      <c r="AI31" s="134">
        <f t="shared" si="1"/>
        <v>2.2673202784156792E-3</v>
      </c>
      <c r="AJ31" s="134">
        <f t="shared" si="2"/>
        <v>1.5333112733995366E-3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2.8747744721065458E-3</v>
      </c>
      <c r="AI32" s="134">
        <f t="shared" si="1"/>
        <v>2.2715096176825125E-3</v>
      </c>
      <c r="AJ32" s="134">
        <f t="shared" si="2"/>
        <v>1.5539760469894879E-3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2.8747744721065458E-3</v>
      </c>
      <c r="AI33" s="134">
        <f t="shared" si="1"/>
        <v>2.2840776354830132E-3</v>
      </c>
      <c r="AJ33" s="134">
        <f t="shared" si="2"/>
        <v>1.6153506022048673E-3</v>
      </c>
    </row>
    <row r="34" spans="3:36" ht="12" customHeight="1" x14ac:dyDescent="0.2">
      <c r="C34" s="134">
        <f>IF($C$33="FLAT",N15,IF($C$33="linear",O15,P15))</f>
        <v>9.4372072148907193E-4</v>
      </c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2.8747744721065458E-3</v>
      </c>
      <c r="AI34" s="134">
        <f t="shared" si="1"/>
        <v>2.288266974749847E-3</v>
      </c>
      <c r="AJ34" s="134">
        <f t="shared" si="2"/>
        <v>1.6356021987585024E-3</v>
      </c>
    </row>
    <row r="35" spans="3:36" ht="12" customHeight="1" x14ac:dyDescent="0.2">
      <c r="C35" s="134">
        <f t="shared" ref="C35:C49" si="14">IF($C$33="FLAT",N16,IF($C$33="linear",O16,P16))</f>
        <v>1.02278644886005E-3</v>
      </c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si="0"/>
        <v>2.8747744721065458E-3</v>
      </c>
      <c r="AI35" s="134">
        <f t="shared" si="1"/>
        <v>2.2924563140166803E-3</v>
      </c>
      <c r="AJ35" s="134">
        <f t="shared" si="2"/>
        <v>1.6557505010530581E-3</v>
      </c>
    </row>
    <row r="36" spans="3:36" ht="12" customHeight="1" x14ac:dyDescent="0.2">
      <c r="C36" s="134">
        <f t="shared" si="14"/>
        <v>9.5744149112381952E-4</v>
      </c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0"/>
        <v>2.8747744721065458E-3</v>
      </c>
      <c r="AI36" s="134">
        <f t="shared" si="1"/>
        <v>2.296645653283514E-3</v>
      </c>
      <c r="AJ36" s="134">
        <f t="shared" si="2"/>
        <v>1.6757955090885347E-3</v>
      </c>
    </row>
    <row r="37" spans="3:36" ht="12" customHeight="1" x14ac:dyDescent="0.2">
      <c r="C37" s="134">
        <f t="shared" si="14"/>
        <v>9.4209662946249343E-4</v>
      </c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0"/>
        <v>2.8747744721065458E-3</v>
      </c>
      <c r="AI37" s="134">
        <f t="shared" si="1"/>
        <v>2.3008349925503478E-3</v>
      </c>
      <c r="AJ37" s="134">
        <f t="shared" si="2"/>
        <v>1.6957372228649321E-3</v>
      </c>
    </row>
    <row r="38" spans="3:36" x14ac:dyDescent="0.2">
      <c r="C38" s="134">
        <f t="shared" si="14"/>
        <v>9.4093932182648388E-4</v>
      </c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0"/>
        <v>2.8747744721065458E-3</v>
      </c>
      <c r="AI38" s="134">
        <f t="shared" si="1"/>
        <v>2.3134030103508481E-3</v>
      </c>
      <c r="AJ38" s="134">
        <f t="shared" si="2"/>
        <v>1.7549425986396502E-3</v>
      </c>
    </row>
    <row r="39" spans="3:36" x14ac:dyDescent="0.2">
      <c r="C39" s="134">
        <f t="shared" si="14"/>
        <v>1.0100464318707481E-3</v>
      </c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0"/>
        <v>2.8747744721065458E-3</v>
      </c>
      <c r="AI39" s="134">
        <f t="shared" si="1"/>
        <v>2.3175923496176819E-3</v>
      </c>
      <c r="AJ39" s="134">
        <f t="shared" si="2"/>
        <v>1.7744711353797314E-3</v>
      </c>
    </row>
    <row r="40" spans="3:36" x14ac:dyDescent="0.2">
      <c r="C40" s="134">
        <f t="shared" si="14"/>
        <v>1.083676565705569E-3</v>
      </c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0"/>
        <v>2.8747744721065458E-3</v>
      </c>
      <c r="AI40" s="134">
        <f t="shared" si="1"/>
        <v>2.3217816888845156E-3</v>
      </c>
      <c r="AJ40" s="134">
        <f t="shared" si="2"/>
        <v>1.7938963778607335E-3</v>
      </c>
    </row>
    <row r="41" spans="3:36" x14ac:dyDescent="0.2">
      <c r="C41" s="134">
        <f t="shared" si="14"/>
        <v>1.1278729221939111E-3</v>
      </c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0"/>
        <v>2.8747744721065458E-3</v>
      </c>
      <c r="AI41" s="134">
        <f t="shared" si="1"/>
        <v>2.3259710281513489E-3</v>
      </c>
      <c r="AJ41" s="134">
        <f t="shared" si="2"/>
        <v>1.8132183260826562E-3</v>
      </c>
    </row>
    <row r="42" spans="3:36" x14ac:dyDescent="0.2">
      <c r="C42" s="134">
        <f t="shared" si="14"/>
        <v>1.1852842270076991E-3</v>
      </c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0"/>
        <v>2.8747744721065458E-3</v>
      </c>
      <c r="AI42" s="134">
        <f t="shared" si="1"/>
        <v>2.3301603674181826E-3</v>
      </c>
      <c r="AJ42" s="134">
        <f t="shared" si="2"/>
        <v>1.8324369800455001E-3</v>
      </c>
    </row>
    <row r="43" spans="3:36" ht="11.25" customHeight="1" x14ac:dyDescent="0.2">
      <c r="C43" s="134">
        <f t="shared" si="14"/>
        <v>1.2428153198315993E-3</v>
      </c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0"/>
        <v>2.8747744721065458E-3</v>
      </c>
      <c r="AI43" s="134">
        <f t="shared" si="1"/>
        <v>2.3427283852186834E-3</v>
      </c>
      <c r="AJ43" s="134">
        <f t="shared" si="2"/>
        <v>1.8894731763795568E-3</v>
      </c>
    </row>
    <row r="44" spans="3:36" x14ac:dyDescent="0.2">
      <c r="C44" s="134">
        <f t="shared" si="14"/>
        <v>1.3041759033740462E-3</v>
      </c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0"/>
        <v>2.8747744721065458E-3</v>
      </c>
      <c r="AI44" s="134">
        <f t="shared" si="1"/>
        <v>2.3469177244855167E-3</v>
      </c>
      <c r="AJ44" s="134">
        <f t="shared" si="2"/>
        <v>1.9082786533060844E-3</v>
      </c>
    </row>
    <row r="45" spans="3:36" x14ac:dyDescent="0.2">
      <c r="C45" s="134">
        <f t="shared" si="14"/>
        <v>1.3641241610366154E-3</v>
      </c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0"/>
        <v>2.8747744721065458E-3</v>
      </c>
      <c r="AI45" s="134">
        <f t="shared" si="1"/>
        <v>2.3511070637523505E-3</v>
      </c>
      <c r="AJ45" s="134">
        <f t="shared" si="2"/>
        <v>1.9269808359735328E-3</v>
      </c>
    </row>
    <row r="46" spans="3:36" x14ac:dyDescent="0.2">
      <c r="C46" s="134">
        <f t="shared" si="14"/>
        <v>1.4228853560623064E-3</v>
      </c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0"/>
        <v>2.8747744721065458E-3</v>
      </c>
      <c r="AI46" s="134">
        <f t="shared" si="1"/>
        <v>2.3552964030191842E-3</v>
      </c>
      <c r="AJ46" s="134">
        <f t="shared" si="2"/>
        <v>1.9455797243819017E-3</v>
      </c>
    </row>
    <row r="47" spans="3:36" x14ac:dyDescent="0.2">
      <c r="C47" s="134">
        <f t="shared" si="14"/>
        <v>1.4883795817199168E-3</v>
      </c>
      <c r="N47" s="107"/>
      <c r="O47" s="107"/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0"/>
        <v>2.8747744721065458E-3</v>
      </c>
      <c r="AI47" s="134">
        <f t="shared" si="1"/>
        <v>2.3594857422860175E-3</v>
      </c>
      <c r="AJ47" s="134">
        <f t="shared" si="2"/>
        <v>1.9640753185311915E-3</v>
      </c>
    </row>
    <row r="48" spans="3:36" x14ac:dyDescent="0.2">
      <c r="C48" s="134">
        <f t="shared" si="14"/>
        <v>1.5541007396846496E-3</v>
      </c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0"/>
        <v>2.8747744721065458E-3</v>
      </c>
      <c r="AI48" s="134">
        <f t="shared" si="1"/>
        <v>2.3720537600865183E-3</v>
      </c>
      <c r="AJ48" s="134">
        <f t="shared" si="2"/>
        <v>2.0189423354245875E-3</v>
      </c>
    </row>
    <row r="49" spans="3:36" x14ac:dyDescent="0.2">
      <c r="C49" s="143">
        <f t="shared" si="14"/>
        <v>1.6199999999999548E-3</v>
      </c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0"/>
        <v>2.8747744721065458E-3</v>
      </c>
      <c r="AI49" s="134">
        <f t="shared" si="1"/>
        <v>2.376243099353352E-3</v>
      </c>
      <c r="AJ49" s="134">
        <f t="shared" si="2"/>
        <v>2.037024752537561E-3</v>
      </c>
    </row>
    <row r="50" spans="3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0"/>
        <v>2.8747744721065458E-3</v>
      </c>
      <c r="AI50" s="134">
        <f t="shared" si="1"/>
        <v>2.3804324386201853E-3</v>
      </c>
      <c r="AJ50" s="134">
        <f t="shared" si="2"/>
        <v>2.0550038753914552E-3</v>
      </c>
    </row>
    <row r="51" spans="3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0"/>
        <v>2.8747744721065458E-3</v>
      </c>
      <c r="AI51" s="134">
        <f t="shared" si="1"/>
        <v>2.3846217778870191E-3</v>
      </c>
      <c r="AJ51" s="134">
        <f t="shared" si="2"/>
        <v>2.0728797039862704E-3</v>
      </c>
    </row>
    <row r="52" spans="3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0"/>
        <v>2.8747744721065458E-3</v>
      </c>
      <c r="AI52" s="134">
        <f t="shared" si="1"/>
        <v>2.3888111171538528E-3</v>
      </c>
      <c r="AJ52" s="134">
        <f t="shared" si="2"/>
        <v>2.0906522383220068E-3</v>
      </c>
    </row>
    <row r="53" spans="3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0"/>
        <v>2.8747744721065458E-3</v>
      </c>
      <c r="AI53" s="134">
        <f t="shared" si="1"/>
        <v>2.4013791349543536E-3</v>
      </c>
      <c r="AJ53" s="134">
        <f t="shared" si="2"/>
        <v>2.1433500757747411E-3</v>
      </c>
    </row>
    <row r="54" spans="3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0"/>
        <v>2.8747744721065458E-3</v>
      </c>
      <c r="AI54" s="134">
        <f t="shared" si="1"/>
        <v>2.4055684742211869E-3</v>
      </c>
      <c r="AJ54" s="134">
        <f t="shared" si="2"/>
        <v>2.1607094330741605E-3</v>
      </c>
    </row>
    <row r="55" spans="3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0"/>
        <v>2.8747744721065458E-3</v>
      </c>
      <c r="AI55" s="134">
        <f t="shared" si="1"/>
        <v>2.4097578134880207E-3</v>
      </c>
      <c r="AJ55" s="134">
        <f t="shared" si="2"/>
        <v>2.1779654961145015E-3</v>
      </c>
    </row>
    <row r="56" spans="3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0"/>
        <v>2.8747744721065458E-3</v>
      </c>
      <c r="AI56" s="134">
        <f t="shared" si="1"/>
        <v>2.413947152754854E-3</v>
      </c>
      <c r="AJ56" s="134">
        <f t="shared" si="2"/>
        <v>2.1951182648957636E-3</v>
      </c>
    </row>
    <row r="57" spans="3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0"/>
        <v>2.8747744721065458E-3</v>
      </c>
      <c r="AI57" s="134">
        <f t="shared" si="1"/>
        <v>2.4181364920216877E-3</v>
      </c>
      <c r="AJ57" s="134">
        <f t="shared" si="2"/>
        <v>2.2121677394179463E-3</v>
      </c>
    </row>
    <row r="58" spans="3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0"/>
        <v>2.8747744721065458E-3</v>
      </c>
      <c r="AI58" s="134">
        <f t="shared" si="1"/>
        <v>2.4307045098221885E-3</v>
      </c>
      <c r="AJ58" s="134">
        <f t="shared" si="2"/>
        <v>2.2626963974300184E-3</v>
      </c>
    </row>
    <row r="59" spans="3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0"/>
        <v>2.8747744721065458E-3</v>
      </c>
      <c r="AI59" s="134">
        <f t="shared" si="1"/>
        <v>2.4348938490890218E-3</v>
      </c>
      <c r="AJ59" s="134">
        <f t="shared" si="2"/>
        <v>2.2793326949158846E-3</v>
      </c>
    </row>
    <row r="60" spans="3:36" x14ac:dyDescent="0.2"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0"/>
        <v>2.8747744721065458E-3</v>
      </c>
      <c r="AI60" s="134">
        <f t="shared" si="1"/>
        <v>2.4390831883558555E-3</v>
      </c>
      <c r="AJ60" s="134">
        <f t="shared" si="2"/>
        <v>2.2958656981426719E-3</v>
      </c>
    </row>
    <row r="61" spans="3:36" x14ac:dyDescent="0.2"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0"/>
        <v>2.8747744721065458E-3</v>
      </c>
      <c r="AI61" s="134">
        <f t="shared" si="1"/>
        <v>2.4432725276226893E-3</v>
      </c>
      <c r="AJ61" s="134">
        <f t="shared" si="2"/>
        <v>2.3122954071103795E-3</v>
      </c>
    </row>
    <row r="62" spans="3:36" x14ac:dyDescent="0.2"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0"/>
        <v>2.8747744721065458E-3</v>
      </c>
      <c r="AI62" s="134">
        <f t="shared" si="1"/>
        <v>2.4474618668895226E-3</v>
      </c>
      <c r="AJ62" s="134">
        <f t="shared" si="2"/>
        <v>2.3286218218190086E-3</v>
      </c>
    </row>
    <row r="63" spans="3:36" x14ac:dyDescent="0.2"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0"/>
        <v>2.8747744721065458E-3</v>
      </c>
      <c r="AI63" s="134">
        <f t="shared" si="1"/>
        <v>2.4600298846900234E-3</v>
      </c>
      <c r="AJ63" s="134">
        <f t="shared" si="2"/>
        <v>2.3769813003904202E-3</v>
      </c>
    </row>
    <row r="64" spans="3:36" x14ac:dyDescent="0.2"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0"/>
        <v>2.8747744721065458E-3</v>
      </c>
      <c r="AI64" s="134">
        <f t="shared" si="1"/>
        <v>2.4642192239568571E-3</v>
      </c>
      <c r="AJ64" s="134">
        <f t="shared" si="2"/>
        <v>2.3928945380627324E-3</v>
      </c>
    </row>
    <row r="65" spans="14:36" x14ac:dyDescent="0.2">
      <c r="AF65" s="136">
        <f>_xll.qlCalendarAdvance(Calendar,AF64,"1d","mf",,Trigger)</f>
        <v>42270</v>
      </c>
      <c r="AG65" s="122">
        <f>_xll.qlDayCounterYearFraction(DayCounter,SettlementDate,AF65,,,Trigger)</f>
        <v>0.2388888888888889</v>
      </c>
      <c r="AH65" s="134">
        <f t="shared" si="0"/>
        <v>2.8747744721065458E-3</v>
      </c>
      <c r="AI65" s="134">
        <f t="shared" si="1"/>
        <v>2.4684085632236908E-3</v>
      </c>
      <c r="AJ65" s="134">
        <f t="shared" si="2"/>
        <v>2.4087044814759661E-3</v>
      </c>
    </row>
    <row r="66" spans="14:36" x14ac:dyDescent="0.2">
      <c r="N66" s="107"/>
      <c r="AF66" s="136">
        <f>_xll.qlCalendarAdvance(Calendar,AF65,"1d","mf",,Trigger)</f>
        <v>42271</v>
      </c>
      <c r="AG66" s="122">
        <f>_xll.qlDayCounterYearFraction(DayCounter,SettlementDate,AF66,,,Trigger)</f>
        <v>0.24166666666666667</v>
      </c>
      <c r="AH66" s="134">
        <f t="shared" si="0"/>
        <v>2.8747744721065458E-3</v>
      </c>
      <c r="AI66" s="134">
        <f t="shared" si="1"/>
        <v>2.4725979024905241E-3</v>
      </c>
      <c r="AJ66" s="134">
        <f t="shared" si="2"/>
        <v>2.42441113063012E-3</v>
      </c>
    </row>
    <row r="67" spans="14:36" x14ac:dyDescent="0.2">
      <c r="N67" s="107"/>
      <c r="AF67" s="136">
        <f>_xll.qlCalendarAdvance(Calendar,AF66,"1d","mf",,Trigger)</f>
        <v>42272</v>
      </c>
      <c r="AG67" s="122">
        <f>_xll.qlDayCounterYearFraction(DayCounter,SettlementDate,AF67,,,Trigger)</f>
        <v>0.24444444444444444</v>
      </c>
      <c r="AH67" s="134">
        <f t="shared" ref="AH67:AH130" si="15">$W$13</f>
        <v>2.8747744721065458E-3</v>
      </c>
      <c r="AI67" s="134">
        <f t="shared" ref="AI67:AI123" si="16">$W$10+$W$9*AG67</f>
        <v>2.4767872417573579E-3</v>
      </c>
      <c r="AJ67" s="134">
        <f t="shared" ref="AJ67:AJ123" si="17">($W$5+$W$4*AG67+$W$3*AG67^2)</f>
        <v>2.440014485525195E-3</v>
      </c>
    </row>
    <row r="68" spans="14:36" x14ac:dyDescent="0.2">
      <c r="N68" s="107"/>
      <c r="AF68" s="136">
        <f>_xll.qlCalendarAdvance(Calendar,AF67,"1d","mf",,Trigger)</f>
        <v>42275</v>
      </c>
      <c r="AG68" s="122">
        <f>_xll.qlDayCounterYearFraction(DayCounter,SettlementDate,AF68,,,Trigger)</f>
        <v>0.25277777777777777</v>
      </c>
      <c r="AH68" s="134">
        <f t="shared" si="15"/>
        <v>2.8747744721065458E-3</v>
      </c>
      <c r="AI68" s="134">
        <f t="shared" si="16"/>
        <v>2.4893552595578587E-3</v>
      </c>
      <c r="AJ68" s="134">
        <f t="shared" si="17"/>
        <v>2.4862047846559449E-3</v>
      </c>
    </row>
    <row r="69" spans="14:36" x14ac:dyDescent="0.2">
      <c r="N69" s="107"/>
      <c r="AF69" s="136">
        <f>_xll.qlCalendarAdvance(Calendar,AF68,"1d","mf",,Trigger)</f>
        <v>42276</v>
      </c>
      <c r="AG69" s="122">
        <f>_xll.qlDayCounterYearFraction(DayCounter,SettlementDate,AF69,,,Trigger)</f>
        <v>0.25555555555555554</v>
      </c>
      <c r="AH69" s="134">
        <f t="shared" si="15"/>
        <v>2.8747744721065458E-3</v>
      </c>
      <c r="AI69" s="134">
        <f t="shared" si="16"/>
        <v>2.493544598824692E-3</v>
      </c>
      <c r="AJ69" s="134">
        <f t="shared" si="17"/>
        <v>2.5013949625147039E-3</v>
      </c>
    </row>
    <row r="70" spans="14:36" x14ac:dyDescent="0.2">
      <c r="N70" s="107"/>
      <c r="AF70" s="136">
        <f>_xll.qlCalendarAdvance(Calendar,AF69,"1d","mf",,Trigger)</f>
        <v>42277</v>
      </c>
      <c r="AG70" s="122">
        <f>_xll.qlDayCounterYearFraction(DayCounter,SettlementDate,AF70,,,Trigger)</f>
        <v>0.25833333333333336</v>
      </c>
      <c r="AH70" s="134">
        <f t="shared" si="15"/>
        <v>2.8747744721065458E-3</v>
      </c>
      <c r="AI70" s="134">
        <f t="shared" si="16"/>
        <v>2.4977339380915257E-3</v>
      </c>
      <c r="AJ70" s="134">
        <f t="shared" si="17"/>
        <v>2.5164818461143831E-3</v>
      </c>
    </row>
    <row r="71" spans="14:36" x14ac:dyDescent="0.2">
      <c r="N71" s="107"/>
      <c r="AF71" s="136">
        <f>_xll.qlCalendarAdvance(Calendar,AF70,"1d","mf",,Trigger)</f>
        <v>42278</v>
      </c>
      <c r="AG71" s="122">
        <f>_xll.qlDayCounterYearFraction(DayCounter,SettlementDate,AF71,,,Trigger)</f>
        <v>0.26111111111111113</v>
      </c>
      <c r="AH71" s="134">
        <f t="shared" si="15"/>
        <v>2.8747744721065458E-3</v>
      </c>
      <c r="AI71" s="134">
        <f t="shared" si="16"/>
        <v>2.501923277358359E-3</v>
      </c>
      <c r="AJ71" s="134">
        <f t="shared" si="17"/>
        <v>2.5314654354549838E-3</v>
      </c>
    </row>
    <row r="72" spans="14:36" x14ac:dyDescent="0.2">
      <c r="N72" s="107"/>
      <c r="O72" s="107"/>
      <c r="AF72" s="136">
        <f>_xll.qlCalendarAdvance(Calendar,AF71,"1d","mf",,Trigger)</f>
        <v>42279</v>
      </c>
      <c r="AG72" s="122">
        <f>_xll.qlDayCounterYearFraction(DayCounter,SettlementDate,AF72,,,Trigger)</f>
        <v>0.2638888888888889</v>
      </c>
      <c r="AH72" s="134">
        <f t="shared" si="15"/>
        <v>2.8747744721065458E-3</v>
      </c>
      <c r="AI72" s="134">
        <f t="shared" si="16"/>
        <v>2.5061126166251928E-3</v>
      </c>
      <c r="AJ72" s="134">
        <f t="shared" si="17"/>
        <v>2.5463457305365048E-3</v>
      </c>
    </row>
    <row r="73" spans="14:36" x14ac:dyDescent="0.2">
      <c r="N73" s="107"/>
      <c r="O73" s="107"/>
      <c r="AF73" s="136">
        <f>_xll.qlCalendarAdvance(Calendar,AF72,"1d","mf",,Trigger)</f>
        <v>42282</v>
      </c>
      <c r="AG73" s="122">
        <f>_xll.qlDayCounterYearFraction(DayCounter,SettlementDate,AF73,,,Trigger)</f>
        <v>0.2722222222222222</v>
      </c>
      <c r="AH73" s="134">
        <f t="shared" si="15"/>
        <v>2.8747744721065458E-3</v>
      </c>
      <c r="AI73" s="134">
        <f t="shared" si="16"/>
        <v>2.5186806344256935E-3</v>
      </c>
      <c r="AJ73" s="134">
        <f t="shared" si="17"/>
        <v>2.5903668502265938E-3</v>
      </c>
    </row>
    <row r="74" spans="14:36" x14ac:dyDescent="0.2">
      <c r="N74" s="107"/>
      <c r="O74" s="107"/>
      <c r="AF74" s="136">
        <f>_xll.qlCalendarAdvance(Calendar,AF73,"1d","mf",,Trigger)</f>
        <v>42283</v>
      </c>
      <c r="AG74" s="122">
        <f>_xll.qlDayCounterYearFraction(DayCounter,SettlementDate,AF74,,,Trigger)</f>
        <v>0.27500000000000002</v>
      </c>
      <c r="AH74" s="134">
        <f t="shared" si="15"/>
        <v>2.8747744721065458E-3</v>
      </c>
      <c r="AI74" s="134">
        <f t="shared" si="16"/>
        <v>2.5228699736925273E-3</v>
      </c>
      <c r="AJ74" s="134">
        <f t="shared" si="17"/>
        <v>2.6048339682717987E-3</v>
      </c>
    </row>
    <row r="75" spans="14:36" x14ac:dyDescent="0.2">
      <c r="N75" s="107"/>
      <c r="O75" s="107"/>
      <c r="AF75" s="136">
        <f>_xll.qlCalendarAdvance(Calendar,AF74,"1d","mf",,Trigger)</f>
        <v>42284</v>
      </c>
      <c r="AG75" s="122">
        <f>_xll.qlDayCounterYearFraction(DayCounter,SettlementDate,AF75,,,Trigger)</f>
        <v>0.27777777777777779</v>
      </c>
      <c r="AH75" s="134">
        <f t="shared" si="15"/>
        <v>2.8747744721065458E-3</v>
      </c>
      <c r="AI75" s="134">
        <f t="shared" si="16"/>
        <v>2.5270593129593606E-3</v>
      </c>
      <c r="AJ75" s="134">
        <f t="shared" si="17"/>
        <v>2.6191977920579246E-3</v>
      </c>
    </row>
    <row r="76" spans="14:36" x14ac:dyDescent="0.2">
      <c r="N76" s="107"/>
      <c r="O76" s="107"/>
      <c r="AF76" s="136">
        <f>_xll.qlCalendarAdvance(Calendar,AF75,"1d","mf",,Trigger)</f>
        <v>42285</v>
      </c>
      <c r="AG76" s="122">
        <f>_xll.qlDayCounterYearFraction(DayCounter,SettlementDate,AF76,,,Trigger)</f>
        <v>0.28055555555555556</v>
      </c>
      <c r="AH76" s="134">
        <f t="shared" si="15"/>
        <v>2.8747744721065458E-3</v>
      </c>
      <c r="AI76" s="134">
        <f t="shared" si="16"/>
        <v>2.5312486522261943E-3</v>
      </c>
      <c r="AJ76" s="134">
        <f t="shared" si="17"/>
        <v>2.6334583215849709E-3</v>
      </c>
    </row>
    <row r="77" spans="14:36" x14ac:dyDescent="0.2">
      <c r="N77" s="107"/>
      <c r="O77" s="107"/>
      <c r="AF77" s="136">
        <f>_xll.qlCalendarAdvance(Calendar,AF76,"1d","mf",,Trigger)</f>
        <v>42286</v>
      </c>
      <c r="AG77" s="122">
        <f>_xll.qlDayCounterYearFraction(DayCounter,SettlementDate,AF77,,,Trigger)</f>
        <v>0.28333333333333333</v>
      </c>
      <c r="AH77" s="134">
        <f t="shared" si="15"/>
        <v>2.8747744721065458E-3</v>
      </c>
      <c r="AI77" s="134">
        <f t="shared" si="16"/>
        <v>2.5354379914930281E-3</v>
      </c>
      <c r="AJ77" s="134">
        <f t="shared" si="17"/>
        <v>2.6476155568529386E-3</v>
      </c>
    </row>
    <row r="78" spans="14:36" x14ac:dyDescent="0.2">
      <c r="N78" s="107"/>
      <c r="O78" s="107"/>
      <c r="AF78" s="136">
        <f>_xll.qlCalendarAdvance(Calendar,AF77,"1d","mf",,Trigger)</f>
        <v>42289</v>
      </c>
      <c r="AG78" s="122">
        <f>_xll.qlDayCounterYearFraction(DayCounter,SettlementDate,AF78,,,Trigger)</f>
        <v>0.29166666666666669</v>
      </c>
      <c r="AH78" s="134">
        <f t="shared" si="15"/>
        <v>2.8747744721065458E-3</v>
      </c>
      <c r="AI78" s="134">
        <f t="shared" si="16"/>
        <v>2.5480060092935284E-3</v>
      </c>
      <c r="AJ78" s="134">
        <f t="shared" si="17"/>
        <v>2.6894674971023663E-3</v>
      </c>
    </row>
    <row r="79" spans="14:36" x14ac:dyDescent="0.2">
      <c r="N79" s="107"/>
      <c r="O79" s="107"/>
      <c r="AF79" s="136">
        <f>_xll.qlCalendarAdvance(Calendar,AF78,"1d","mf",,Trigger)</f>
        <v>42290</v>
      </c>
      <c r="AG79" s="122">
        <f>_xll.qlDayCounterYearFraction(DayCounter,SettlementDate,AF79,,,Trigger)</f>
        <v>0.29444444444444445</v>
      </c>
      <c r="AH79" s="134">
        <f t="shared" si="15"/>
        <v>2.8747744721065458E-3</v>
      </c>
      <c r="AI79" s="134">
        <f t="shared" si="16"/>
        <v>2.5521953485603622E-3</v>
      </c>
      <c r="AJ79" s="134">
        <f t="shared" si="17"/>
        <v>2.7032115553340171E-3</v>
      </c>
    </row>
    <row r="80" spans="14:36" x14ac:dyDescent="0.2">
      <c r="N80" s="107"/>
      <c r="O80" s="107"/>
      <c r="AF80" s="136">
        <f>_xll.qlCalendarAdvance(Calendar,AF79,"1d","mf",,Trigger)</f>
        <v>42291</v>
      </c>
      <c r="AG80" s="122">
        <f>_xll.qlDayCounterYearFraction(DayCounter,SettlementDate,AF80,,,Trigger)</f>
        <v>0.29722222222222222</v>
      </c>
      <c r="AH80" s="134">
        <f t="shared" si="15"/>
        <v>2.8747744721065458E-3</v>
      </c>
      <c r="AI80" s="134">
        <f t="shared" si="16"/>
        <v>2.5563846878271959E-3</v>
      </c>
      <c r="AJ80" s="134">
        <f t="shared" si="17"/>
        <v>2.7168523193065895E-3</v>
      </c>
    </row>
    <row r="81" spans="14:36" x14ac:dyDescent="0.2">
      <c r="N81" s="107"/>
      <c r="O81" s="107"/>
      <c r="AF81" s="136">
        <f>_xll.qlCalendarAdvance(Calendar,AF80,"1d","mf",,Trigger)</f>
        <v>42292</v>
      </c>
      <c r="AG81" s="122">
        <f>_xll.qlDayCounterYearFraction(DayCounter,SettlementDate,AF81,,,Trigger)</f>
        <v>0.3</v>
      </c>
      <c r="AH81" s="134">
        <f t="shared" si="15"/>
        <v>2.8747744721065458E-3</v>
      </c>
      <c r="AI81" s="134">
        <f t="shared" si="16"/>
        <v>2.5605740270940292E-3</v>
      </c>
      <c r="AJ81" s="134">
        <f t="shared" si="17"/>
        <v>2.7303897890200816E-3</v>
      </c>
    </row>
    <row r="82" spans="14:36" x14ac:dyDescent="0.2">
      <c r="N82" s="107"/>
      <c r="O82" s="107"/>
      <c r="AF82" s="136">
        <f>_xll.qlCalendarAdvance(Calendar,AF81,"1d","mf",,Trigger)</f>
        <v>42293</v>
      </c>
      <c r="AG82" s="122">
        <f>_xll.qlDayCounterYearFraction(DayCounter,SettlementDate,AF82,,,Trigger)</f>
        <v>0.30277777777777776</v>
      </c>
      <c r="AH82" s="134">
        <f t="shared" si="15"/>
        <v>2.8747744721065458E-3</v>
      </c>
      <c r="AI82" s="134">
        <f t="shared" si="16"/>
        <v>2.5647633663608629E-3</v>
      </c>
      <c r="AJ82" s="134">
        <f t="shared" si="17"/>
        <v>2.7438239644744958E-3</v>
      </c>
    </row>
    <row r="83" spans="14:36" x14ac:dyDescent="0.2">
      <c r="N83" s="107"/>
      <c r="O83" s="107"/>
      <c r="AF83" s="136">
        <f>_xll.qlCalendarAdvance(Calendar,AF82,"1d","mf",,Trigger)</f>
        <v>42296</v>
      </c>
      <c r="AG83" s="122">
        <f>_xll.qlDayCounterYearFraction(DayCounter,SettlementDate,AF83,,,Trigger)</f>
        <v>0.31111111111111112</v>
      </c>
      <c r="AH83" s="134">
        <f t="shared" si="15"/>
        <v>2.8747744721065458E-3</v>
      </c>
      <c r="AI83" s="134">
        <f t="shared" si="16"/>
        <v>2.5773313841613637E-3</v>
      </c>
      <c r="AJ83" s="134">
        <f t="shared" si="17"/>
        <v>2.7835067252832621E-3</v>
      </c>
    </row>
    <row r="84" spans="14:36" x14ac:dyDescent="0.2">
      <c r="N84" s="107"/>
      <c r="O84" s="107"/>
      <c r="AF84" s="136">
        <f>_xll.qlCalendarAdvance(Calendar,AF83,"1d","mf",,Trigger)</f>
        <v>42297</v>
      </c>
      <c r="AG84" s="122">
        <f>_xll.qlDayCounterYearFraction(DayCounter,SettlementDate,AF84,,,Trigger)</f>
        <v>0.31388888888888888</v>
      </c>
      <c r="AH84" s="134">
        <f t="shared" si="15"/>
        <v>2.8747744721065458E-3</v>
      </c>
      <c r="AI84" s="134">
        <f t="shared" si="16"/>
        <v>2.581520723428197E-3</v>
      </c>
      <c r="AJ84" s="134">
        <f t="shared" si="17"/>
        <v>2.7965277237013597E-3</v>
      </c>
    </row>
    <row r="85" spans="14:36" x14ac:dyDescent="0.2">
      <c r="N85" s="107"/>
      <c r="O85" s="107"/>
      <c r="AF85" s="136">
        <f>_xll.qlCalendarAdvance(Calendar,AF84,"1d","mf",,Trigger)</f>
        <v>42298</v>
      </c>
      <c r="AG85" s="122">
        <f>_xll.qlDayCounterYearFraction(DayCounter,SettlementDate,AF85,,,Trigger)</f>
        <v>0.31666666666666665</v>
      </c>
      <c r="AH85" s="134">
        <f t="shared" si="15"/>
        <v>2.8747744721065458E-3</v>
      </c>
      <c r="AI85" s="134">
        <f t="shared" si="16"/>
        <v>2.5857100626950308E-3</v>
      </c>
      <c r="AJ85" s="134">
        <f t="shared" si="17"/>
        <v>2.8094454278603776E-3</v>
      </c>
    </row>
    <row r="86" spans="14:36" x14ac:dyDescent="0.2">
      <c r="N86" s="107"/>
      <c r="O86" s="107"/>
      <c r="AF86" s="136">
        <f>_xll.qlCalendarAdvance(Calendar,AF85,"1d","mf",,Trigger)</f>
        <v>42299</v>
      </c>
      <c r="AG86" s="122">
        <f>_xll.qlDayCounterYearFraction(DayCounter,SettlementDate,AF86,,,Trigger)</f>
        <v>0.31944444444444442</v>
      </c>
      <c r="AH86" s="134">
        <f t="shared" si="15"/>
        <v>2.8747744721065458E-3</v>
      </c>
      <c r="AI86" s="134">
        <f t="shared" si="16"/>
        <v>2.5898994019618645E-3</v>
      </c>
      <c r="AJ86" s="134">
        <f t="shared" si="17"/>
        <v>2.822259837760317E-3</v>
      </c>
    </row>
    <row r="87" spans="14:36" x14ac:dyDescent="0.2">
      <c r="N87" s="107"/>
      <c r="O87" s="107"/>
      <c r="AF87" s="136">
        <f>_xll.qlCalendarAdvance(Calendar,AF86,"1d","mf",,Trigger)</f>
        <v>42300</v>
      </c>
      <c r="AG87" s="122">
        <f>_xll.qlDayCounterYearFraction(DayCounter,SettlementDate,AF87,,,Trigger)</f>
        <v>0.32222222222222224</v>
      </c>
      <c r="AH87" s="134">
        <f t="shared" si="15"/>
        <v>2.8747744721065458E-3</v>
      </c>
      <c r="AI87" s="134">
        <f t="shared" si="16"/>
        <v>2.5940887412286978E-3</v>
      </c>
      <c r="AJ87" s="134">
        <f t="shared" si="17"/>
        <v>2.8349709534011766E-3</v>
      </c>
    </row>
    <row r="88" spans="14:36" x14ac:dyDescent="0.2">
      <c r="N88" s="107"/>
      <c r="O88" s="107"/>
      <c r="AF88" s="136">
        <f>_xll.qlCalendarAdvance(Calendar,AF87,"1d","mf",,Trigger)</f>
        <v>42303</v>
      </c>
      <c r="AG88" s="122">
        <f>_xll.qlDayCounterYearFraction(DayCounter,SettlementDate,AF88,,,Trigger)</f>
        <v>0.33055555555555555</v>
      </c>
      <c r="AH88" s="134">
        <f t="shared" si="15"/>
        <v>2.8747744721065458E-3</v>
      </c>
      <c r="AI88" s="134">
        <f t="shared" si="16"/>
        <v>2.6066567590291986E-3</v>
      </c>
      <c r="AJ88" s="134">
        <f t="shared" si="17"/>
        <v>2.872484534769282E-3</v>
      </c>
    </row>
    <row r="89" spans="14:36" x14ac:dyDescent="0.2">
      <c r="N89" s="107"/>
      <c r="O89" s="107"/>
      <c r="AF89" s="136">
        <f>_xll.qlCalendarAdvance(Calendar,AF88,"1d","mf",,Trigger)</f>
        <v>42304</v>
      </c>
      <c r="AG89" s="122">
        <f>_xll.qlDayCounterYearFraction(DayCounter,SettlementDate,AF89,,,Trigger)</f>
        <v>0.33333333333333331</v>
      </c>
      <c r="AH89" s="134">
        <f t="shared" si="15"/>
        <v>2.8747744721065458E-3</v>
      </c>
      <c r="AI89" s="134">
        <f t="shared" si="16"/>
        <v>2.6108460982960319E-3</v>
      </c>
      <c r="AJ89" s="134">
        <f t="shared" si="17"/>
        <v>2.8847824733738256E-3</v>
      </c>
    </row>
    <row r="90" spans="14:36" x14ac:dyDescent="0.2">
      <c r="N90" s="107"/>
      <c r="O90" s="107"/>
      <c r="AF90" s="136">
        <f>_xll.qlCalendarAdvance(Calendar,AF89,"1d","mf",,Trigger)</f>
        <v>42305</v>
      </c>
      <c r="AG90" s="122">
        <f>_xll.qlDayCounterYearFraction(DayCounter,SettlementDate,AF90,,,Trigger)</f>
        <v>0.33611111111111114</v>
      </c>
      <c r="AH90" s="134">
        <f t="shared" si="15"/>
        <v>2.8747744721065458E-3</v>
      </c>
      <c r="AI90" s="134">
        <f t="shared" si="16"/>
        <v>2.6150354375628661E-3</v>
      </c>
      <c r="AJ90" s="134">
        <f t="shared" si="17"/>
        <v>2.8969771177192903E-3</v>
      </c>
    </row>
    <row r="91" spans="14:36" x14ac:dyDescent="0.2">
      <c r="N91" s="107"/>
      <c r="O91" s="107"/>
      <c r="AF91" s="136">
        <f>_xll.qlCalendarAdvance(Calendar,AF90,"1d","mf",,Trigger)</f>
        <v>42306</v>
      </c>
      <c r="AG91" s="122">
        <f>_xll.qlDayCounterYearFraction(DayCounter,SettlementDate,AF91,,,Trigger)</f>
        <v>0.33888888888888891</v>
      </c>
      <c r="AH91" s="134">
        <f t="shared" si="15"/>
        <v>2.8747744721065458E-3</v>
      </c>
      <c r="AI91" s="134">
        <f t="shared" si="16"/>
        <v>2.6192247768296994E-3</v>
      </c>
      <c r="AJ91" s="134">
        <f t="shared" si="17"/>
        <v>2.9090684678056752E-3</v>
      </c>
    </row>
    <row r="92" spans="14:36" x14ac:dyDescent="0.2">
      <c r="N92" s="107"/>
      <c r="O92" s="107"/>
      <c r="AF92" s="136">
        <f>_xll.qlCalendarAdvance(Calendar,AF91,"1d","mf",,Trigger)</f>
        <v>42307</v>
      </c>
      <c r="AG92" s="122">
        <f>_xll.qlDayCounterYearFraction(DayCounter,SettlementDate,AF92,,,Trigger)</f>
        <v>0.34166666666666667</v>
      </c>
      <c r="AH92" s="134">
        <f t="shared" si="15"/>
        <v>2.8747744721065458E-3</v>
      </c>
      <c r="AI92" s="134">
        <f t="shared" si="16"/>
        <v>2.6234141160965327E-3</v>
      </c>
      <c r="AJ92" s="134">
        <f t="shared" si="17"/>
        <v>2.9210565236329816E-3</v>
      </c>
    </row>
    <row r="93" spans="14:36" x14ac:dyDescent="0.2">
      <c r="N93" s="107"/>
      <c r="O93" s="107"/>
      <c r="AF93" s="136">
        <f>_xll.qlCalendarAdvance(Calendar,AF92,"1d","mf",,Trigger)</f>
        <v>42310</v>
      </c>
      <c r="AG93" s="122">
        <f>_xll.qlDayCounterYearFraction(DayCounter,SettlementDate,AF93,,,Trigger)</f>
        <v>0.35</v>
      </c>
      <c r="AH93" s="134">
        <f t="shared" si="15"/>
        <v>2.8747744721065458E-3</v>
      </c>
      <c r="AI93" s="134">
        <f t="shared" si="16"/>
        <v>2.6359821338970335E-3</v>
      </c>
      <c r="AJ93" s="134">
        <f t="shared" si="17"/>
        <v>2.9564009255604257E-3</v>
      </c>
    </row>
    <row r="94" spans="14:36" x14ac:dyDescent="0.2">
      <c r="N94" s="107"/>
      <c r="O94" s="107"/>
      <c r="AF94" s="136">
        <f>_xll.qlCalendarAdvance(Calendar,AF93,"1d","mf",,Trigger)</f>
        <v>42311</v>
      </c>
      <c r="AG94" s="122">
        <f>_xll.qlDayCounterYearFraction(DayCounter,SettlementDate,AF94,,,Trigger)</f>
        <v>0.3527777777777778</v>
      </c>
      <c r="AH94" s="134">
        <f t="shared" si="15"/>
        <v>2.8747744721065458E-3</v>
      </c>
      <c r="AI94" s="134">
        <f t="shared" si="16"/>
        <v>2.6401714731638672E-3</v>
      </c>
      <c r="AJ94" s="134">
        <f t="shared" si="17"/>
        <v>2.9679758043514152E-3</v>
      </c>
    </row>
    <row r="95" spans="14:36" x14ac:dyDescent="0.2">
      <c r="N95" s="107"/>
      <c r="O95" s="107"/>
      <c r="AF95" s="136">
        <f>_xll.qlCalendarAdvance(Calendar,AF94,"1d","mf",,Trigger)</f>
        <v>42312</v>
      </c>
      <c r="AG95" s="122">
        <f>_xll.qlDayCounterYearFraction(DayCounter,SettlementDate,AF95,,,Trigger)</f>
        <v>0.35555555555555557</v>
      </c>
      <c r="AH95" s="134">
        <f t="shared" si="15"/>
        <v>2.8747744721065458E-3</v>
      </c>
      <c r="AI95" s="134">
        <f t="shared" si="16"/>
        <v>2.644360812430701E-3</v>
      </c>
      <c r="AJ95" s="134">
        <f t="shared" si="17"/>
        <v>2.9794473888833262E-3</v>
      </c>
    </row>
    <row r="96" spans="14:36" x14ac:dyDescent="0.2">
      <c r="N96" s="107"/>
      <c r="O96" s="107"/>
      <c r="AF96" s="136">
        <f>_xll.qlCalendarAdvance(Calendar,AF95,"1d","mf",,Trigger)</f>
        <v>42313</v>
      </c>
      <c r="AG96" s="122">
        <f>_xll.qlDayCounterYearFraction(DayCounter,SettlementDate,AF96,,,Trigger)</f>
        <v>0.35833333333333334</v>
      </c>
      <c r="AH96" s="134">
        <f t="shared" si="15"/>
        <v>2.8747744721065458E-3</v>
      </c>
      <c r="AI96" s="134">
        <f t="shared" si="16"/>
        <v>2.6485501516975343E-3</v>
      </c>
      <c r="AJ96" s="134">
        <f t="shared" si="17"/>
        <v>2.9908156791561575E-3</v>
      </c>
    </row>
    <row r="97" spans="14:36" x14ac:dyDescent="0.2">
      <c r="N97" s="107"/>
      <c r="O97" s="107"/>
      <c r="AF97" s="136">
        <f>_xll.qlCalendarAdvance(Calendar,AF96,"1d","mf",,Trigger)</f>
        <v>42314</v>
      </c>
      <c r="AG97" s="122">
        <f>_xll.qlDayCounterYearFraction(DayCounter,SettlementDate,AF97,,,Trigger)</f>
        <v>0.3611111111111111</v>
      </c>
      <c r="AH97" s="134">
        <f t="shared" si="15"/>
        <v>2.8747744721065458E-3</v>
      </c>
      <c r="AI97" s="134">
        <f t="shared" si="16"/>
        <v>2.652739490964368E-3</v>
      </c>
      <c r="AJ97" s="134">
        <f t="shared" si="17"/>
        <v>3.0020806751699099E-3</v>
      </c>
    </row>
    <row r="98" spans="14:36" x14ac:dyDescent="0.2">
      <c r="N98" s="107"/>
      <c r="O98" s="107"/>
      <c r="AF98" s="136">
        <f>_xll.qlCalendarAdvance(Calendar,AF97,"1d","mf",,Trigger)</f>
        <v>42317</v>
      </c>
      <c r="AG98" s="122">
        <f>_xll.qlDayCounterYearFraction(DayCounter,SettlementDate,AF98,,,Trigger)</f>
        <v>0.36944444444444446</v>
      </c>
      <c r="AH98" s="134">
        <f t="shared" si="15"/>
        <v>2.8747744721065458E-3</v>
      </c>
      <c r="AI98" s="134">
        <f t="shared" si="16"/>
        <v>2.6653075087648688E-3</v>
      </c>
      <c r="AJ98" s="134">
        <f t="shared" si="17"/>
        <v>3.0352558976566922E-3</v>
      </c>
    </row>
    <row r="99" spans="14:36" x14ac:dyDescent="0.2">
      <c r="N99" s="107"/>
      <c r="O99" s="107"/>
      <c r="AF99" s="136">
        <f>_xll.qlCalendarAdvance(Calendar,AF98,"1d","mf",,Trigger)</f>
        <v>42318</v>
      </c>
      <c r="AG99" s="122">
        <f>_xll.qlDayCounterYearFraction(DayCounter,SettlementDate,AF99,,,Trigger)</f>
        <v>0.37222222222222223</v>
      </c>
      <c r="AH99" s="134">
        <f t="shared" si="15"/>
        <v>2.8747744721065458E-3</v>
      </c>
      <c r="AI99" s="134">
        <f t="shared" si="16"/>
        <v>2.6694968480317025E-3</v>
      </c>
      <c r="AJ99" s="134">
        <f t="shared" si="17"/>
        <v>3.0461077166341285E-3</v>
      </c>
    </row>
    <row r="100" spans="14:36" x14ac:dyDescent="0.2">
      <c r="N100" s="107"/>
      <c r="O100" s="107"/>
      <c r="AF100" s="136">
        <f>_xll.qlCalendarAdvance(Calendar,AF99,"1d","mf",,Trigger)</f>
        <v>42319</v>
      </c>
      <c r="AG100" s="122">
        <f>_xll.qlDayCounterYearFraction(DayCounter,SettlementDate,AF100,,,Trigger)</f>
        <v>0.375</v>
      </c>
      <c r="AH100" s="134">
        <f t="shared" si="15"/>
        <v>2.8747744721065458E-3</v>
      </c>
      <c r="AI100" s="134">
        <f t="shared" si="16"/>
        <v>2.6736861872985358E-3</v>
      </c>
      <c r="AJ100" s="134">
        <f t="shared" si="17"/>
        <v>3.0568562413524855E-3</v>
      </c>
    </row>
    <row r="101" spans="14:36" x14ac:dyDescent="0.2">
      <c r="N101" s="107"/>
      <c r="O101" s="107"/>
      <c r="AF101" s="136">
        <f>_xll.qlCalendarAdvance(Calendar,AF100,"1d","mf",,Trigger)</f>
        <v>42320</v>
      </c>
      <c r="AG101" s="122">
        <f>_xll.qlDayCounterYearFraction(DayCounter,SettlementDate,AF101,,,Trigger)</f>
        <v>0.37777777777777777</v>
      </c>
      <c r="AH101" s="134">
        <f t="shared" si="15"/>
        <v>2.8747744721065458E-3</v>
      </c>
      <c r="AI101" s="134">
        <f t="shared" si="16"/>
        <v>2.6778755265653691E-3</v>
      </c>
      <c r="AJ101" s="134">
        <f t="shared" si="17"/>
        <v>3.0675014718117635E-3</v>
      </c>
    </row>
    <row r="102" spans="14:36" x14ac:dyDescent="0.2">
      <c r="N102" s="107"/>
      <c r="O102" s="107"/>
      <c r="AF102" s="136">
        <f>_xll.qlCalendarAdvance(Calendar,AF101,"1d","mf",,Trigger)</f>
        <v>42321</v>
      </c>
      <c r="AG102" s="122">
        <f>_xll.qlDayCounterYearFraction(DayCounter,SettlementDate,AF102,,,Trigger)</f>
        <v>0.38055555555555554</v>
      </c>
      <c r="AH102" s="134">
        <f t="shared" si="15"/>
        <v>2.8747744721065458E-3</v>
      </c>
      <c r="AI102" s="134">
        <f t="shared" si="16"/>
        <v>2.6820648658322029E-3</v>
      </c>
      <c r="AJ102" s="134">
        <f t="shared" si="17"/>
        <v>3.0780434080119622E-3</v>
      </c>
    </row>
    <row r="103" spans="14:36" x14ac:dyDescent="0.2">
      <c r="N103" s="107"/>
      <c r="O103" s="107"/>
      <c r="AF103" s="136">
        <f>_xll.qlCalendarAdvance(Calendar,AF102,"1d","mf",,Trigger)</f>
        <v>42324</v>
      </c>
      <c r="AG103" s="122">
        <f>_xll.qlDayCounterYearFraction(DayCounter,SettlementDate,AF103,,,Trigger)</f>
        <v>0.3888888888888889</v>
      </c>
      <c r="AH103" s="134">
        <f t="shared" si="15"/>
        <v>2.8747744721065458E-3</v>
      </c>
      <c r="AI103" s="134">
        <f t="shared" si="16"/>
        <v>2.6946328836327037E-3</v>
      </c>
      <c r="AJ103" s="134">
        <f t="shared" si="17"/>
        <v>3.1090494510580833E-3</v>
      </c>
    </row>
    <row r="104" spans="14:36" x14ac:dyDescent="0.2">
      <c r="N104" s="107"/>
      <c r="O104" s="107"/>
      <c r="AF104" s="136">
        <f>_xll.qlCalendarAdvance(Calendar,AF103,"1d","mf",,Trigger)</f>
        <v>42325</v>
      </c>
      <c r="AG104" s="122">
        <f>_xll.qlDayCounterYearFraction(DayCounter,SettlementDate,AF104,,,Trigger)</f>
        <v>0.39166666666666666</v>
      </c>
      <c r="AH104" s="134">
        <f t="shared" si="15"/>
        <v>2.8747744721065458E-3</v>
      </c>
      <c r="AI104" s="134">
        <f t="shared" si="16"/>
        <v>2.6988222228995374E-3</v>
      </c>
      <c r="AJ104" s="134">
        <f t="shared" si="17"/>
        <v>3.1191782102219659E-3</v>
      </c>
    </row>
    <row r="105" spans="14:36" x14ac:dyDescent="0.2">
      <c r="N105" s="107"/>
      <c r="O105" s="107"/>
      <c r="AF105" s="136">
        <f>_xll.qlCalendarAdvance(Calendar,AF104,"1d","mf",,Trigger)</f>
        <v>42326</v>
      </c>
      <c r="AG105" s="122">
        <f>_xll.qlDayCounterYearFraction(DayCounter,SettlementDate,AF105,,,Trigger)</f>
        <v>0.39444444444444443</v>
      </c>
      <c r="AH105" s="134">
        <f t="shared" si="15"/>
        <v>2.8747744721065458E-3</v>
      </c>
      <c r="AI105" s="134">
        <f t="shared" si="16"/>
        <v>2.7030115621663707E-3</v>
      </c>
      <c r="AJ105" s="134">
        <f t="shared" si="17"/>
        <v>3.1292036751267684E-3</v>
      </c>
    </row>
    <row r="106" spans="14:36" x14ac:dyDescent="0.2">
      <c r="N106" s="107"/>
      <c r="O106" s="107"/>
      <c r="AF106" s="136">
        <f>_xll.qlCalendarAdvance(Calendar,AF105,"1d","mf",,Trigger)</f>
        <v>42327</v>
      </c>
      <c r="AG106" s="122">
        <f>_xll.qlDayCounterYearFraction(DayCounter,SettlementDate,AF106,,,Trigger)</f>
        <v>0.3972222222222222</v>
      </c>
      <c r="AH106" s="134">
        <f t="shared" si="15"/>
        <v>2.8747744721065458E-3</v>
      </c>
      <c r="AI106" s="134">
        <f t="shared" si="16"/>
        <v>2.7072009014332044E-3</v>
      </c>
      <c r="AJ106" s="134">
        <f t="shared" si="17"/>
        <v>3.1391258457724924E-3</v>
      </c>
    </row>
    <row r="107" spans="14:36" x14ac:dyDescent="0.2">
      <c r="N107" s="107"/>
      <c r="O107" s="107"/>
      <c r="AF107" s="136">
        <f>_xll.qlCalendarAdvance(Calendar,AF106,"1d","mf",,Trigger)</f>
        <v>42328</v>
      </c>
      <c r="AG107" s="122">
        <f>_xll.qlDayCounterYearFraction(DayCounter,SettlementDate,AF107,,,Trigger)</f>
        <v>0.4</v>
      </c>
      <c r="AH107" s="134">
        <f t="shared" si="15"/>
        <v>2.8747744721065458E-3</v>
      </c>
      <c r="AI107" s="134">
        <f t="shared" si="16"/>
        <v>2.7113902407000382E-3</v>
      </c>
      <c r="AJ107" s="134">
        <f t="shared" si="17"/>
        <v>3.1489447221591371E-3</v>
      </c>
    </row>
    <row r="108" spans="14:36" x14ac:dyDescent="0.2">
      <c r="N108" s="107"/>
      <c r="O108" s="107"/>
      <c r="AF108" s="136">
        <f>_xll.qlCalendarAdvance(Calendar,AF107,"1d","mf",,Trigger)</f>
        <v>42331</v>
      </c>
      <c r="AG108" s="122">
        <f>_xll.qlDayCounterYearFraction(DayCounter,SettlementDate,AF108,,,Trigger)</f>
        <v>0.40833333333333333</v>
      </c>
      <c r="AH108" s="134">
        <f t="shared" si="15"/>
        <v>2.8747744721065458E-3</v>
      </c>
      <c r="AI108" s="134">
        <f t="shared" si="16"/>
        <v>2.723958258500539E-3</v>
      </c>
      <c r="AJ108" s="134">
        <f t="shared" si="17"/>
        <v>3.1777815857645976E-3</v>
      </c>
    </row>
    <row r="109" spans="14:36" x14ac:dyDescent="0.2">
      <c r="N109" s="107"/>
      <c r="O109" s="107"/>
      <c r="AF109" s="136">
        <f>_xll.qlCalendarAdvance(Calendar,AF108,"1d","mf",,Trigger)</f>
        <v>42332</v>
      </c>
      <c r="AG109" s="122">
        <f>_xll.qlDayCounterYearFraction(DayCounter,SettlementDate,AF109,,,Trigger)</f>
        <v>0.41111111111111109</v>
      </c>
      <c r="AH109" s="134">
        <f t="shared" si="15"/>
        <v>2.8747744721065458E-3</v>
      </c>
      <c r="AI109" s="134">
        <f t="shared" si="16"/>
        <v>2.7281475977673723E-3</v>
      </c>
      <c r="AJ109" s="134">
        <f t="shared" si="17"/>
        <v>3.1871872851149266E-3</v>
      </c>
    </row>
    <row r="110" spans="14:36" x14ac:dyDescent="0.2">
      <c r="N110" s="107"/>
      <c r="O110" s="107"/>
      <c r="AF110" s="136">
        <f>_xll.qlCalendarAdvance(Calendar,AF109,"1d","mf",,Trigger)</f>
        <v>42333</v>
      </c>
      <c r="AG110" s="122">
        <f>_xll.qlDayCounterYearFraction(DayCounter,SettlementDate,AF110,,,Trigger)</f>
        <v>0.41388888888888886</v>
      </c>
      <c r="AH110" s="134">
        <f t="shared" si="15"/>
        <v>2.8747744721065458E-3</v>
      </c>
      <c r="AI110" s="134">
        <f t="shared" si="16"/>
        <v>2.7323369370342056E-3</v>
      </c>
      <c r="AJ110" s="134">
        <f t="shared" si="17"/>
        <v>3.1964896902061755E-3</v>
      </c>
    </row>
    <row r="111" spans="14:36" x14ac:dyDescent="0.2">
      <c r="N111" s="107"/>
      <c r="O111" s="107"/>
      <c r="AF111" s="136">
        <f>_xll.qlCalendarAdvance(Calendar,AF110,"1d","mf",,Trigger)</f>
        <v>42334</v>
      </c>
      <c r="AG111" s="122">
        <f>_xll.qlDayCounterYearFraction(DayCounter,SettlementDate,AF111,,,Trigger)</f>
        <v>0.41666666666666669</v>
      </c>
      <c r="AH111" s="134">
        <f t="shared" si="15"/>
        <v>2.8747744721065458E-3</v>
      </c>
      <c r="AI111" s="134">
        <f t="shared" si="16"/>
        <v>2.7365262763010397E-3</v>
      </c>
      <c r="AJ111" s="134">
        <f t="shared" si="17"/>
        <v>3.2056888010383463E-3</v>
      </c>
    </row>
    <row r="112" spans="14:36" x14ac:dyDescent="0.2">
      <c r="N112" s="107"/>
      <c r="O112" s="107"/>
      <c r="AF112" s="136">
        <f>_xll.qlCalendarAdvance(Calendar,AF111,"1d","mf",,Trigger)</f>
        <v>42335</v>
      </c>
      <c r="AG112" s="122">
        <f>_xll.qlDayCounterYearFraction(DayCounter,SettlementDate,AF112,,,Trigger)</f>
        <v>0.41944444444444445</v>
      </c>
      <c r="AH112" s="134">
        <f t="shared" si="15"/>
        <v>2.8747744721065458E-3</v>
      </c>
      <c r="AI112" s="134">
        <f t="shared" si="16"/>
        <v>2.7407156155678731E-3</v>
      </c>
      <c r="AJ112" s="134">
        <f t="shared" si="17"/>
        <v>3.2147846176114369E-3</v>
      </c>
    </row>
    <row r="113" spans="14:36" x14ac:dyDescent="0.2">
      <c r="N113" s="107"/>
      <c r="O113" s="107"/>
      <c r="AF113" s="136">
        <f>_xll.qlCalendarAdvance(Calendar,AF112,"1d","mf",,Trigger)</f>
        <v>42338</v>
      </c>
      <c r="AG113" s="122">
        <f>_xll.qlDayCounterYearFraction(DayCounter,SettlementDate,AF113,,,Trigger)</f>
        <v>0.42777777777777776</v>
      </c>
      <c r="AH113" s="134">
        <f t="shared" si="15"/>
        <v>2.8747744721065458E-3</v>
      </c>
      <c r="AI113" s="134">
        <f t="shared" si="16"/>
        <v>2.7532836333683738E-3</v>
      </c>
      <c r="AJ113" s="134">
        <f t="shared" si="17"/>
        <v>3.2414523017762356E-3</v>
      </c>
    </row>
    <row r="114" spans="14:36" x14ac:dyDescent="0.2">
      <c r="N114" s="107"/>
      <c r="O114" s="107"/>
      <c r="AF114" s="136">
        <f>_xll.qlCalendarAdvance(Calendar,AF113,"1d","mf",,Trigger)</f>
        <v>42339</v>
      </c>
      <c r="AG114" s="122">
        <f>_xll.qlDayCounterYearFraction(DayCounter,SettlementDate,AF114,,,Trigger)</f>
        <v>0.43055555555555558</v>
      </c>
      <c r="AH114" s="134">
        <f t="shared" si="15"/>
        <v>2.8747744721065458E-3</v>
      </c>
      <c r="AI114" s="134">
        <f t="shared" si="16"/>
        <v>2.7574729726352071E-3</v>
      </c>
      <c r="AJ114" s="134">
        <f t="shared" si="17"/>
        <v>3.2501349413130102E-3</v>
      </c>
    </row>
    <row r="115" spans="14:36" x14ac:dyDescent="0.2">
      <c r="N115" s="107"/>
      <c r="O115" s="107"/>
      <c r="AF115" s="136">
        <f>_xll.qlCalendarAdvance(Calendar,AF114,"1d","mf",,Trigger)</f>
        <v>42340</v>
      </c>
      <c r="AG115" s="122">
        <f>_xll.qlDayCounterYearFraction(DayCounter,SettlementDate,AF115,,,Trigger)</f>
        <v>0.43333333333333335</v>
      </c>
      <c r="AH115" s="134">
        <f t="shared" si="15"/>
        <v>2.8747744721065458E-3</v>
      </c>
      <c r="AI115" s="134">
        <f t="shared" si="16"/>
        <v>2.7616623119020409E-3</v>
      </c>
      <c r="AJ115" s="134">
        <f t="shared" si="17"/>
        <v>3.2587142865907063E-3</v>
      </c>
    </row>
    <row r="116" spans="14:36" x14ac:dyDescent="0.2">
      <c r="N116" s="107"/>
      <c r="O116" s="107"/>
      <c r="AF116" s="136">
        <f>_xll.qlCalendarAdvance(Calendar,AF115,"1d","mf",,Trigger)</f>
        <v>42341</v>
      </c>
      <c r="AG116" s="122">
        <f>_xll.qlDayCounterYearFraction(DayCounter,SettlementDate,AF116,,,Trigger)</f>
        <v>0.43611111111111112</v>
      </c>
      <c r="AH116" s="134">
        <f t="shared" si="15"/>
        <v>2.8747744721065458E-3</v>
      </c>
      <c r="AI116" s="134">
        <f t="shared" si="16"/>
        <v>2.7658516511688746E-3</v>
      </c>
      <c r="AJ116" s="134">
        <f t="shared" si="17"/>
        <v>3.2671903376093226E-3</v>
      </c>
    </row>
    <row r="117" spans="14:36" x14ac:dyDescent="0.2">
      <c r="N117" s="107"/>
      <c r="O117" s="107"/>
      <c r="AF117" s="136">
        <f>_xll.qlCalendarAdvance(Calendar,AF116,"1d","mf",,Trigger)</f>
        <v>42342</v>
      </c>
      <c r="AG117" s="122">
        <f>_xll.qlDayCounterYearFraction(DayCounter,SettlementDate,AF117,,,Trigger)</f>
        <v>0.43888888888888888</v>
      </c>
      <c r="AH117" s="134">
        <f t="shared" si="15"/>
        <v>2.8747744721065458E-3</v>
      </c>
      <c r="AI117" s="134">
        <f t="shared" si="16"/>
        <v>2.7700409904357079E-3</v>
      </c>
      <c r="AJ117" s="134">
        <f t="shared" si="17"/>
        <v>3.2755630943688604E-3</v>
      </c>
    </row>
    <row r="118" spans="14:36" x14ac:dyDescent="0.2">
      <c r="N118" s="107"/>
      <c r="O118" s="107"/>
      <c r="AF118" s="136">
        <f>_xll.qlCalendarAdvance(Calendar,AF117,"1d","mf",,Trigger)</f>
        <v>42345</v>
      </c>
      <c r="AG118" s="122">
        <f>_xll.qlDayCounterYearFraction(DayCounter,SettlementDate,AF118,,,Trigger)</f>
        <v>0.44722222222222224</v>
      </c>
      <c r="AH118" s="134">
        <f t="shared" si="15"/>
        <v>2.8747744721065458E-3</v>
      </c>
      <c r="AI118" s="134">
        <f t="shared" si="16"/>
        <v>2.7826090082362087E-3</v>
      </c>
      <c r="AJ118" s="134">
        <f t="shared" si="17"/>
        <v>3.3000615990929983E-3</v>
      </c>
    </row>
    <row r="119" spans="14:36" x14ac:dyDescent="0.2">
      <c r="N119" s="108"/>
      <c r="O119" s="107"/>
      <c r="AF119" s="136">
        <f>_xll.qlCalendarAdvance(Calendar,AF118,"1d","mf",,Trigger)</f>
        <v>42346</v>
      </c>
      <c r="AG119" s="122">
        <f>_xll.qlDayCounterYearFraction(DayCounter,SettlementDate,AF119,,,Trigger)</f>
        <v>0.45</v>
      </c>
      <c r="AH119" s="134">
        <f t="shared" si="15"/>
        <v>2.8747744721065458E-3</v>
      </c>
      <c r="AI119" s="134">
        <f t="shared" si="16"/>
        <v>2.7867983475030425E-3</v>
      </c>
      <c r="AJ119" s="134">
        <f t="shared" si="17"/>
        <v>3.3080211788162183E-3</v>
      </c>
    </row>
    <row r="120" spans="14:36" x14ac:dyDescent="0.2">
      <c r="N120" s="108"/>
      <c r="O120" s="107"/>
      <c r="AF120" s="136">
        <f>_xll.qlCalendarAdvance(Calendar,AF119,"1d","mf",,Trigger)</f>
        <v>42347</v>
      </c>
      <c r="AG120" s="122">
        <f>_xll.qlDayCounterYearFraction(DayCounter,SettlementDate,AF120,,,Trigger)</f>
        <v>0.45277777777777778</v>
      </c>
      <c r="AH120" s="134">
        <f t="shared" si="15"/>
        <v>2.8747744721065458E-3</v>
      </c>
      <c r="AI120" s="134">
        <f t="shared" si="16"/>
        <v>2.7909876867698762E-3</v>
      </c>
      <c r="AJ120" s="134">
        <f t="shared" si="17"/>
        <v>3.3158774642803607E-3</v>
      </c>
    </row>
    <row r="121" spans="14:36" x14ac:dyDescent="0.2">
      <c r="N121" s="108"/>
      <c r="O121" s="107"/>
      <c r="AF121" s="136">
        <f>_xll.qlCalendarAdvance(Calendar,AF120,"1d","mf",,Trigger)</f>
        <v>42348</v>
      </c>
      <c r="AG121" s="122">
        <f>_xll.qlDayCounterYearFraction(DayCounter,SettlementDate,AF121,,,Trigger)</f>
        <v>0.45555555555555555</v>
      </c>
      <c r="AH121" s="134">
        <f t="shared" si="15"/>
        <v>2.8747744721065458E-3</v>
      </c>
      <c r="AI121" s="134">
        <f t="shared" si="16"/>
        <v>2.7951770260367095E-3</v>
      </c>
      <c r="AJ121" s="134">
        <f t="shared" si="17"/>
        <v>3.3236304554854234E-3</v>
      </c>
    </row>
    <row r="122" spans="14:36" x14ac:dyDescent="0.2">
      <c r="N122" s="108"/>
      <c r="O122" s="107"/>
      <c r="AF122" s="136">
        <f>_xll.qlCalendarAdvance(Calendar,AF121,"1d","mf",,Trigger)</f>
        <v>42349</v>
      </c>
      <c r="AG122" s="122">
        <f>_xll.qlDayCounterYearFraction(DayCounter,SettlementDate,AF122,,,Trigger)</f>
        <v>0.45833333333333331</v>
      </c>
      <c r="AH122" s="134">
        <f t="shared" si="15"/>
        <v>2.8747744721065458E-3</v>
      </c>
      <c r="AI122" s="134">
        <f t="shared" si="16"/>
        <v>2.7993663653035428E-3</v>
      </c>
      <c r="AJ122" s="134">
        <f t="shared" si="17"/>
        <v>3.3312801524314067E-3</v>
      </c>
    </row>
    <row r="123" spans="14:36" x14ac:dyDescent="0.2">
      <c r="N123" s="108"/>
      <c r="O123" s="107"/>
      <c r="AF123" s="136">
        <f>_xll.qlCalendarAdvance(Calendar,AF122,"1d","mf",,Trigger)</f>
        <v>42352</v>
      </c>
      <c r="AG123" s="122">
        <f>_xll.qlDayCounterYearFraction(DayCounter,SettlementDate,AF123,,,Trigger)</f>
        <v>0.46666666666666667</v>
      </c>
      <c r="AH123" s="134">
        <f t="shared" si="15"/>
        <v>2.8747744721065458E-3</v>
      </c>
      <c r="AI123" s="134">
        <f t="shared" si="16"/>
        <v>2.8119343831040436E-3</v>
      </c>
      <c r="AJ123" s="134">
        <f t="shared" si="17"/>
        <v>3.3536094777148829E-3</v>
      </c>
    </row>
    <row r="124" spans="14:36" x14ac:dyDescent="0.2">
      <c r="N124" s="108"/>
      <c r="O124" s="107"/>
      <c r="AF124" s="136">
        <f>_xll.qlCalendarAdvance(Calendar,AF123,"1d","mf",,Trigger)</f>
        <v>42353</v>
      </c>
      <c r="AG124" s="122">
        <f>_xll.qlDayCounterYearFraction(DayCounter,SettlementDate,AF124,,,Trigger)</f>
        <v>0.46944444444444444</v>
      </c>
      <c r="AH124" s="134">
        <f t="shared" si="15"/>
        <v>2.8747744721065458E-3</v>
      </c>
      <c r="AI124" s="134">
        <f>$W$10+$W$9*AG124</f>
        <v>2.8161237223708773E-3</v>
      </c>
      <c r="AJ124" s="134">
        <f>($W$5+$W$4*AG124+$W$3*AG124^2)</f>
        <v>3.3608459976245501E-3</v>
      </c>
    </row>
    <row r="125" spans="14:36" x14ac:dyDescent="0.2">
      <c r="N125" s="108"/>
      <c r="O125" s="108"/>
      <c r="AF125" s="136">
        <f>_xll.qlCalendarAdvance(Calendar,AF124,"1d","mf",,Trigger)</f>
        <v>42354</v>
      </c>
      <c r="AG125" s="122">
        <f>_xll.qlDayCounterYearFraction(DayCounter,SettlementDate,AF125,,,Trigger)</f>
        <v>0.47222222222222221</v>
      </c>
      <c r="AH125" s="134">
        <f t="shared" si="15"/>
        <v>2.8747744721065458E-3</v>
      </c>
      <c r="AI125" s="134">
        <f t="shared" ref="AI125:AI188" si="18">$W$10+$W$9*AG125</f>
        <v>2.8203130616377111E-3</v>
      </c>
      <c r="AJ125" s="134">
        <f t="shared" ref="AJ125:AJ188" si="19">($W$5+$W$4*AG125+$W$3*AG125^2)</f>
        <v>3.3679792232751389E-3</v>
      </c>
    </row>
    <row r="126" spans="14:36" x14ac:dyDescent="0.2">
      <c r="N126" s="108"/>
      <c r="O126" s="108"/>
      <c r="AF126" s="136">
        <f>_xll.qlCalendarAdvance(Calendar,AF125,"1d","mf",,Trigger)</f>
        <v>42355</v>
      </c>
      <c r="AG126" s="122">
        <f>_xll.qlDayCounterYearFraction(DayCounter,SettlementDate,AF126,,,Trigger)</f>
        <v>0.47499999999999998</v>
      </c>
      <c r="AH126" s="134">
        <f t="shared" si="15"/>
        <v>2.8747744721065458E-3</v>
      </c>
      <c r="AI126" s="134">
        <f t="shared" si="18"/>
        <v>2.8245024009045444E-3</v>
      </c>
      <c r="AJ126" s="134">
        <f t="shared" si="19"/>
        <v>3.3750091546666471E-3</v>
      </c>
    </row>
    <row r="127" spans="14:36" x14ac:dyDescent="0.2">
      <c r="N127" s="108"/>
      <c r="O127" s="108"/>
      <c r="AF127" s="136">
        <f>_xll.qlCalendarAdvance(Calendar,AF126,"1d","mf",,Trigger)</f>
        <v>42356</v>
      </c>
      <c r="AG127" s="122">
        <f>_xll.qlDayCounterYearFraction(DayCounter,SettlementDate,AF127,,,Trigger)</f>
        <v>0.4777777777777778</v>
      </c>
      <c r="AH127" s="134">
        <f t="shared" si="15"/>
        <v>2.8747744721065458E-3</v>
      </c>
      <c r="AI127" s="134">
        <f t="shared" si="18"/>
        <v>2.8286917401713781E-3</v>
      </c>
      <c r="AJ127" s="134">
        <f t="shared" si="19"/>
        <v>3.3819357917990777E-3</v>
      </c>
    </row>
    <row r="128" spans="14:36" x14ac:dyDescent="0.2">
      <c r="N128" s="108"/>
      <c r="O128" s="108"/>
      <c r="AF128" s="136">
        <f>_xll.qlCalendarAdvance(Calendar,AF127,"1d","mf",,Trigger)</f>
        <v>42359</v>
      </c>
      <c r="AG128" s="122">
        <f>_xll.qlDayCounterYearFraction(DayCounter,SettlementDate,AF128,,,Trigger)</f>
        <v>0.4861111111111111</v>
      </c>
      <c r="AH128" s="134">
        <f t="shared" si="15"/>
        <v>2.8747744721065458E-3</v>
      </c>
      <c r="AI128" s="134">
        <f t="shared" si="18"/>
        <v>2.8412597579718789E-3</v>
      </c>
      <c r="AJ128" s="134">
        <f t="shared" si="19"/>
        <v>3.4020959376418929E-3</v>
      </c>
    </row>
    <row r="129" spans="14:36" x14ac:dyDescent="0.2">
      <c r="N129" s="108"/>
      <c r="O129" s="108"/>
      <c r="AF129" s="136">
        <f>_xll.qlCalendarAdvance(Calendar,AF128,"1d","mf",,Trigger)</f>
        <v>42360</v>
      </c>
      <c r="AG129" s="122">
        <f>_xll.qlDayCounterYearFraction(DayCounter,SettlementDate,AF129,,,Trigger)</f>
        <v>0.48888888888888887</v>
      </c>
      <c r="AH129" s="134">
        <f t="shared" si="15"/>
        <v>2.8747744721065458E-3</v>
      </c>
      <c r="AI129" s="134">
        <f t="shared" si="18"/>
        <v>2.8454490972387126E-3</v>
      </c>
      <c r="AJ129" s="134">
        <f t="shared" si="19"/>
        <v>3.4086093977380065E-3</v>
      </c>
    </row>
    <row r="130" spans="14:36" x14ac:dyDescent="0.2">
      <c r="N130" s="108"/>
      <c r="O130" s="108"/>
      <c r="AF130" s="136">
        <f>_xll.qlCalendarAdvance(Calendar,AF129,"1d","mf",,Trigger)</f>
        <v>42361</v>
      </c>
      <c r="AG130" s="122">
        <f>_xll.qlDayCounterYearFraction(DayCounter,SettlementDate,AF130,,,Trigger)</f>
        <v>0.49166666666666664</v>
      </c>
      <c r="AH130" s="134">
        <f t="shared" si="15"/>
        <v>2.8747744721065458E-3</v>
      </c>
      <c r="AI130" s="134">
        <f t="shared" si="18"/>
        <v>2.8496384365055459E-3</v>
      </c>
      <c r="AJ130" s="134">
        <f t="shared" si="19"/>
        <v>3.41501956357504E-3</v>
      </c>
    </row>
    <row r="131" spans="14:36" x14ac:dyDescent="0.2">
      <c r="N131" s="108"/>
      <c r="O131" s="108"/>
      <c r="AF131" s="136">
        <f>_xll.qlCalendarAdvance(Calendar,AF130,"1d","mf",,Trigger)</f>
        <v>42362</v>
      </c>
      <c r="AG131" s="122">
        <f>_xll.qlDayCounterYearFraction(DayCounter,SettlementDate,AF131,,,Trigger)</f>
        <v>0.49444444444444446</v>
      </c>
      <c r="AH131" s="134">
        <f t="shared" ref="AH131:AH194" si="20">$W$13</f>
        <v>2.8747744721065458E-3</v>
      </c>
      <c r="AI131" s="134">
        <f t="shared" si="18"/>
        <v>2.8538277757723797E-3</v>
      </c>
      <c r="AJ131" s="134">
        <f t="shared" si="19"/>
        <v>3.4213264351529958E-3</v>
      </c>
    </row>
    <row r="132" spans="14:36" x14ac:dyDescent="0.2">
      <c r="N132" s="108"/>
      <c r="O132" s="108"/>
      <c r="AF132" s="136">
        <f>_xll.qlCalendarAdvance(Calendar,AF131,"1d","mf",,Trigger)</f>
        <v>42366</v>
      </c>
      <c r="AG132" s="122">
        <f>_xll.qlDayCounterYearFraction(DayCounter,SettlementDate,AF132,,,Trigger)</f>
        <v>0.50555555555555554</v>
      </c>
      <c r="AH132" s="134">
        <f t="shared" si="20"/>
        <v>2.8747744721065458E-3</v>
      </c>
      <c r="AI132" s="134">
        <f t="shared" si="18"/>
        <v>2.8705851328397138E-3</v>
      </c>
      <c r="AJ132" s="134">
        <f t="shared" si="19"/>
        <v>3.4455209788740249E-3</v>
      </c>
    </row>
    <row r="133" spans="14:36" x14ac:dyDescent="0.2">
      <c r="N133" s="108"/>
      <c r="O133" s="108"/>
      <c r="AF133" s="136">
        <f>_xll.qlCalendarAdvance(Calendar,AF132,"1d","mf",,Trigger)</f>
        <v>42367</v>
      </c>
      <c r="AG133" s="122">
        <f>_xll.qlDayCounterYearFraction(DayCounter,SettlementDate,AF133,,,Trigger)</f>
        <v>0.5083333333333333</v>
      </c>
      <c r="AH133" s="134">
        <f t="shared" si="20"/>
        <v>2.8747744721065458E-3</v>
      </c>
      <c r="AI133" s="134">
        <f t="shared" si="18"/>
        <v>2.8747744721065475E-3</v>
      </c>
      <c r="AJ133" s="134">
        <f t="shared" si="19"/>
        <v>3.4513113791565849E-3</v>
      </c>
    </row>
    <row r="134" spans="14:36" x14ac:dyDescent="0.2">
      <c r="N134" s="108"/>
      <c r="O134" s="108"/>
      <c r="AF134" s="136">
        <f>_xll.qlCalendarAdvance(Calendar,AF133,"1d","mf",,Trigger)</f>
        <v>42368</v>
      </c>
      <c r="AG134" s="122">
        <f>_xll.qlDayCounterYearFraction(DayCounter,SettlementDate,AF134,,,Trigger)</f>
        <v>0.51111111111111107</v>
      </c>
      <c r="AH134" s="134">
        <f t="shared" si="20"/>
        <v>2.8747744721065458E-3</v>
      </c>
      <c r="AI134" s="134">
        <f t="shared" si="18"/>
        <v>2.8789638113733808E-3</v>
      </c>
      <c r="AJ134" s="134">
        <f t="shared" si="19"/>
        <v>3.4569984851800656E-3</v>
      </c>
    </row>
    <row r="135" spans="14:36" x14ac:dyDescent="0.2">
      <c r="O135" s="108"/>
      <c r="AF135" s="136">
        <f>_xll.qlCalendarAdvance(Calendar,AF134,"1d","mf",,Trigger)</f>
        <v>42369</v>
      </c>
      <c r="AG135" s="122">
        <f>_xll.qlDayCounterYearFraction(DayCounter,SettlementDate,AF135,,,Trigger)</f>
        <v>0.51388888888888884</v>
      </c>
      <c r="AH135" s="134">
        <f t="shared" si="20"/>
        <v>2.8747744721065458E-3</v>
      </c>
      <c r="AI135" s="134">
        <f t="shared" si="18"/>
        <v>2.8831531506402146E-3</v>
      </c>
      <c r="AJ135" s="134">
        <f t="shared" si="19"/>
        <v>3.4625822969444674E-3</v>
      </c>
    </row>
    <row r="136" spans="14:36" x14ac:dyDescent="0.2">
      <c r="O136" s="108"/>
      <c r="AF136" s="136">
        <f>_xll.qlCalendarAdvance(Calendar,AF135,"1d","mf",,Trigger)</f>
        <v>42373</v>
      </c>
      <c r="AG136" s="122">
        <f>_xll.qlDayCounterYearFraction(DayCounter,SettlementDate,AF136,,,Trigger)</f>
        <v>0.52500000000000002</v>
      </c>
      <c r="AH136" s="134">
        <f t="shared" si="20"/>
        <v>2.8747744721065458E-3</v>
      </c>
      <c r="AI136" s="134">
        <f t="shared" si="18"/>
        <v>2.8999105077075491E-3</v>
      </c>
      <c r="AJ136" s="134">
        <f t="shared" si="19"/>
        <v>3.4838846014112823E-3</v>
      </c>
    </row>
    <row r="137" spans="14:36" x14ac:dyDescent="0.2">
      <c r="O137" s="108"/>
      <c r="AF137" s="136">
        <f>_xll.qlCalendarAdvance(Calendar,AF136,"1d","mf",,Trigger)</f>
        <v>42374</v>
      </c>
      <c r="AG137" s="122">
        <f>_xll.qlDayCounterYearFraction(DayCounter,SettlementDate,AF137,,,Trigger)</f>
        <v>0.52777777777777779</v>
      </c>
      <c r="AH137" s="134">
        <f t="shared" si="20"/>
        <v>2.8747744721065458E-3</v>
      </c>
      <c r="AI137" s="134">
        <f t="shared" si="18"/>
        <v>2.9040998469743824E-3</v>
      </c>
      <c r="AJ137" s="134">
        <f t="shared" si="19"/>
        <v>3.4889519418802874E-3</v>
      </c>
    </row>
    <row r="138" spans="14:36" x14ac:dyDescent="0.2">
      <c r="O138" s="108"/>
      <c r="AF138" s="136">
        <f>_xll.qlCalendarAdvance(Calendar,AF137,"1d","mf",,Trigger)</f>
        <v>42375</v>
      </c>
      <c r="AG138" s="122">
        <f>_xll.qlDayCounterYearFraction(DayCounter,SettlementDate,AF138,,,Trigger)</f>
        <v>0.53055555555555556</v>
      </c>
      <c r="AH138" s="134">
        <f t="shared" si="20"/>
        <v>2.8747744721065458E-3</v>
      </c>
      <c r="AI138" s="134">
        <f t="shared" si="18"/>
        <v>2.9082891862412161E-3</v>
      </c>
      <c r="AJ138" s="134">
        <f t="shared" si="19"/>
        <v>3.4939159880902145E-3</v>
      </c>
    </row>
    <row r="139" spans="14:36" x14ac:dyDescent="0.2">
      <c r="O139" s="108"/>
      <c r="AF139" s="136">
        <f>_xll.qlCalendarAdvance(Calendar,AF138,"1d","mf",,Trigger)</f>
        <v>42376</v>
      </c>
      <c r="AG139" s="122">
        <f>_xll.qlDayCounterYearFraction(DayCounter,SettlementDate,AF139,,,Trigger)</f>
        <v>0.53333333333333333</v>
      </c>
      <c r="AH139" s="134">
        <f t="shared" si="20"/>
        <v>2.8747744721065458E-3</v>
      </c>
      <c r="AI139" s="134">
        <f t="shared" si="18"/>
        <v>2.9124785255080499E-3</v>
      </c>
      <c r="AJ139" s="134">
        <f t="shared" si="19"/>
        <v>3.4987767400410626E-3</v>
      </c>
    </row>
    <row r="140" spans="14:36" x14ac:dyDescent="0.2">
      <c r="O140" s="108"/>
      <c r="AF140" s="136">
        <f>_xll.qlCalendarAdvance(Calendar,AF139,"1d","mf",,Trigger)</f>
        <v>42377</v>
      </c>
      <c r="AG140" s="122">
        <f>_xll.qlDayCounterYearFraction(DayCounter,SettlementDate,AF140,,,Trigger)</f>
        <v>0.53611111111111109</v>
      </c>
      <c r="AH140" s="134">
        <f t="shared" si="20"/>
        <v>2.8747744721065458E-3</v>
      </c>
      <c r="AI140" s="134">
        <f t="shared" si="18"/>
        <v>2.9166678647748832E-3</v>
      </c>
      <c r="AJ140" s="134">
        <f t="shared" si="19"/>
        <v>3.5035341977328314E-3</v>
      </c>
    </row>
    <row r="141" spans="14:36" x14ac:dyDescent="0.2">
      <c r="AF141" s="136">
        <f>_xll.qlCalendarAdvance(Calendar,AF140,"1d","mf",,Trigger)</f>
        <v>42380</v>
      </c>
      <c r="AG141" s="122">
        <f>_xll.qlDayCounterYearFraction(DayCounter,SettlementDate,AF141,,,Trigger)</f>
        <v>0.5444444444444444</v>
      </c>
      <c r="AH141" s="134">
        <f t="shared" si="20"/>
        <v>2.8747744721065458E-3</v>
      </c>
      <c r="AI141" s="134">
        <f t="shared" si="18"/>
        <v>2.929235882575384E-3</v>
      </c>
      <c r="AJ141" s="134">
        <f t="shared" si="19"/>
        <v>3.5171868052536622E-3</v>
      </c>
    </row>
    <row r="142" spans="14:36" x14ac:dyDescent="0.2">
      <c r="AF142" s="136">
        <f>_xll.qlCalendarAdvance(Calendar,AF141,"1d","mf",,Trigger)</f>
        <v>42381</v>
      </c>
      <c r="AG142" s="122">
        <f>_xll.qlDayCounterYearFraction(DayCounter,SettlementDate,AF142,,,Trigger)</f>
        <v>0.54722222222222228</v>
      </c>
      <c r="AH142" s="134">
        <f t="shared" si="20"/>
        <v>2.8747744721065458E-3</v>
      </c>
      <c r="AI142" s="134">
        <f t="shared" si="18"/>
        <v>2.9334252218422177E-3</v>
      </c>
      <c r="AJ142" s="134">
        <f t="shared" si="19"/>
        <v>3.5215310859091145E-3</v>
      </c>
    </row>
    <row r="143" spans="14:36" x14ac:dyDescent="0.2">
      <c r="AF143" s="136">
        <f>_xll.qlCalendarAdvance(Calendar,AF142,"1d","mf",,Trigger)</f>
        <v>42382</v>
      </c>
      <c r="AG143" s="122">
        <f>_xll.qlDayCounterYearFraction(DayCounter,SettlementDate,AF143,,,Trigger)</f>
        <v>0.55000000000000004</v>
      </c>
      <c r="AH143" s="134">
        <f t="shared" si="20"/>
        <v>2.8747744721065458E-3</v>
      </c>
      <c r="AI143" s="134">
        <f t="shared" si="18"/>
        <v>2.937614561109051E-3</v>
      </c>
      <c r="AJ143" s="134">
        <f t="shared" si="19"/>
        <v>3.5257720723054871E-3</v>
      </c>
    </row>
    <row r="144" spans="14:36" x14ac:dyDescent="0.2">
      <c r="AF144" s="136">
        <f>_xll.qlCalendarAdvance(Calendar,AF143,"1d","mf",,Trigger)</f>
        <v>42383</v>
      </c>
      <c r="AG144" s="122">
        <f>_xll.qlDayCounterYearFraction(DayCounter,SettlementDate,AF144,,,Trigger)</f>
        <v>0.55277777777777781</v>
      </c>
      <c r="AH144" s="134">
        <f t="shared" si="20"/>
        <v>2.8747744721065458E-3</v>
      </c>
      <c r="AI144" s="134">
        <f t="shared" si="18"/>
        <v>2.9418039003758847E-3</v>
      </c>
      <c r="AJ144" s="134">
        <f t="shared" si="19"/>
        <v>3.5299097644427816E-3</v>
      </c>
    </row>
    <row r="145" spans="32:36" x14ac:dyDescent="0.2">
      <c r="AF145" s="136">
        <f>_xll.qlCalendarAdvance(Calendar,AF144,"1d","mf",,Trigger)</f>
        <v>42384</v>
      </c>
      <c r="AG145" s="122">
        <f>_xll.qlDayCounterYearFraction(DayCounter,SettlementDate,AF145,,,Trigger)</f>
        <v>0.55555555555555558</v>
      </c>
      <c r="AH145" s="134">
        <f t="shared" si="20"/>
        <v>2.8747744721065458E-3</v>
      </c>
      <c r="AI145" s="134">
        <f t="shared" si="18"/>
        <v>2.945993239642718E-3</v>
      </c>
      <c r="AJ145" s="134">
        <f t="shared" si="19"/>
        <v>3.5339441623209963E-3</v>
      </c>
    </row>
    <row r="146" spans="32:36" x14ac:dyDescent="0.2">
      <c r="AF146" s="136">
        <f>_xll.qlCalendarAdvance(Calendar,AF145,"1d","mf",,Trigger)</f>
        <v>42387</v>
      </c>
      <c r="AG146" s="122">
        <f>_xll.qlDayCounterYearFraction(DayCounter,SettlementDate,AF146,,,Trigger)</f>
        <v>0.56388888888888888</v>
      </c>
      <c r="AH146" s="134">
        <f t="shared" si="20"/>
        <v>2.8747744721065458E-3</v>
      </c>
      <c r="AI146" s="134">
        <f t="shared" si="18"/>
        <v>2.9585612574432188E-3</v>
      </c>
      <c r="AJ146" s="134">
        <f t="shared" si="19"/>
        <v>3.5454275904011662E-3</v>
      </c>
    </row>
    <row r="147" spans="32:36" x14ac:dyDescent="0.2">
      <c r="AF147" s="136">
        <f>_xll.qlCalendarAdvance(Calendar,AF146,"1d","mf",,Trigger)</f>
        <v>42388</v>
      </c>
      <c r="AG147" s="122">
        <f>_xll.qlDayCounterYearFraction(DayCounter,SettlementDate,AF147,,,Trigger)</f>
        <v>0.56666666666666665</v>
      </c>
      <c r="AH147" s="134">
        <f t="shared" si="20"/>
        <v>2.8747744721065458E-3</v>
      </c>
      <c r="AI147" s="134">
        <f t="shared" si="18"/>
        <v>2.9627505967100526E-3</v>
      </c>
      <c r="AJ147" s="134">
        <f t="shared" si="19"/>
        <v>3.5490488112430649E-3</v>
      </c>
    </row>
    <row r="148" spans="32:36" x14ac:dyDescent="0.2">
      <c r="AF148" s="136">
        <f>_xll.qlCalendarAdvance(Calendar,AF147,"1d","mf",,Trigger)</f>
        <v>42389</v>
      </c>
      <c r="AG148" s="122">
        <f>_xll.qlDayCounterYearFraction(DayCounter,SettlementDate,AF148,,,Trigger)</f>
        <v>0.56944444444444442</v>
      </c>
      <c r="AH148" s="134">
        <f t="shared" si="20"/>
        <v>2.8747744721065458E-3</v>
      </c>
      <c r="AI148" s="134">
        <f t="shared" si="18"/>
        <v>2.9669399359768863E-3</v>
      </c>
      <c r="AJ148" s="134">
        <f t="shared" si="19"/>
        <v>3.5525667378258833E-3</v>
      </c>
    </row>
    <row r="149" spans="32:36" x14ac:dyDescent="0.2">
      <c r="AF149" s="136">
        <f>_xll.qlCalendarAdvance(Calendar,AF148,"1d","mf",,Trigger)</f>
        <v>42390</v>
      </c>
      <c r="AG149" s="122">
        <f>_xll.qlDayCounterYearFraction(DayCounter,SettlementDate,AF149,,,Trigger)</f>
        <v>0.57222222222222219</v>
      </c>
      <c r="AH149" s="134">
        <f t="shared" si="20"/>
        <v>2.8747744721065458E-3</v>
      </c>
      <c r="AI149" s="134">
        <f t="shared" si="18"/>
        <v>2.9711292752437196E-3</v>
      </c>
      <c r="AJ149" s="134">
        <f t="shared" si="19"/>
        <v>3.5559813701496238E-3</v>
      </c>
    </row>
    <row r="150" spans="32:36" x14ac:dyDescent="0.2">
      <c r="AF150" s="136">
        <f>_xll.qlCalendarAdvance(Calendar,AF149,"1d","mf",,Trigger)</f>
        <v>42391</v>
      </c>
      <c r="AG150" s="122">
        <f>_xll.qlDayCounterYearFraction(DayCounter,SettlementDate,AF150,,,Trigger)</f>
        <v>0.57499999999999996</v>
      </c>
      <c r="AH150" s="134">
        <f t="shared" si="20"/>
        <v>2.8747744721065458E-3</v>
      </c>
      <c r="AI150" s="134">
        <f t="shared" si="18"/>
        <v>2.9753186145105534E-3</v>
      </c>
      <c r="AJ150" s="134">
        <f t="shared" si="19"/>
        <v>3.5592927082142853E-3</v>
      </c>
    </row>
    <row r="151" spans="32:36" x14ac:dyDescent="0.2">
      <c r="AF151" s="136">
        <f>_xll.qlCalendarAdvance(Calendar,AF150,"1d","mf",,Trigger)</f>
        <v>42394</v>
      </c>
      <c r="AG151" s="122">
        <f>_xll.qlDayCounterYearFraction(DayCounter,SettlementDate,AF151,,,Trigger)</f>
        <v>0.58333333333333337</v>
      </c>
      <c r="AH151" s="134">
        <f t="shared" si="20"/>
        <v>2.8747744721065458E-3</v>
      </c>
      <c r="AI151" s="134">
        <f t="shared" si="18"/>
        <v>2.9878866323110541E-3</v>
      </c>
      <c r="AJ151" s="134">
        <f t="shared" si="19"/>
        <v>3.5686069568537935E-3</v>
      </c>
    </row>
    <row r="152" spans="32:36" x14ac:dyDescent="0.2">
      <c r="AF152" s="136">
        <f>_xll.qlCalendarAdvance(Calendar,AF151,"1d","mf",,Trigger)</f>
        <v>42395</v>
      </c>
      <c r="AG152" s="122">
        <f>_xll.qlDayCounterYearFraction(DayCounter,SettlementDate,AF152,,,Trigger)</f>
        <v>0.58611111111111114</v>
      </c>
      <c r="AH152" s="134">
        <f t="shared" si="20"/>
        <v>2.8747744721065458E-3</v>
      </c>
      <c r="AI152" s="134">
        <f t="shared" si="18"/>
        <v>2.9920759715778879E-3</v>
      </c>
      <c r="AJ152" s="134">
        <f t="shared" si="19"/>
        <v>3.5715051178821385E-3</v>
      </c>
    </row>
    <row r="153" spans="32:36" x14ac:dyDescent="0.2">
      <c r="AF153" s="136">
        <f>_xll.qlCalendarAdvance(Calendar,AF152,"1d","mf",,Trigger)</f>
        <v>42396</v>
      </c>
      <c r="AG153" s="122">
        <f>_xll.qlDayCounterYearFraction(DayCounter,SettlementDate,AF153,,,Trigger)</f>
        <v>0.58888888888888891</v>
      </c>
      <c r="AH153" s="134">
        <f t="shared" si="20"/>
        <v>2.8747744721065458E-3</v>
      </c>
      <c r="AI153" s="134">
        <f t="shared" si="18"/>
        <v>2.9962653108447212E-3</v>
      </c>
      <c r="AJ153" s="134">
        <f t="shared" si="19"/>
        <v>3.5742999846514033E-3</v>
      </c>
    </row>
    <row r="154" spans="32:36" x14ac:dyDescent="0.2">
      <c r="AF154" s="136">
        <f>_xll.qlCalendarAdvance(Calendar,AF153,"1d","mf",,Trigger)</f>
        <v>42397</v>
      </c>
      <c r="AG154" s="122">
        <f>_xll.qlDayCounterYearFraction(DayCounter,SettlementDate,AF154,,,Trigger)</f>
        <v>0.59166666666666667</v>
      </c>
      <c r="AH154" s="134">
        <f t="shared" si="20"/>
        <v>2.8747744721065458E-3</v>
      </c>
      <c r="AI154" s="134">
        <f t="shared" si="18"/>
        <v>3.0004546501115545E-3</v>
      </c>
      <c r="AJ154" s="134">
        <f t="shared" si="19"/>
        <v>3.5769915571615902E-3</v>
      </c>
    </row>
    <row r="155" spans="32:36" x14ac:dyDescent="0.2">
      <c r="AF155" s="136">
        <f>_xll.qlCalendarAdvance(Calendar,AF154,"1d","mf",,Trigger)</f>
        <v>42398</v>
      </c>
      <c r="AG155" s="122">
        <f>_xll.qlDayCounterYearFraction(DayCounter,SettlementDate,AF155,,,Trigger)</f>
        <v>0.59444444444444444</v>
      </c>
      <c r="AH155" s="134">
        <f t="shared" si="20"/>
        <v>2.8747744721065458E-3</v>
      </c>
      <c r="AI155" s="134">
        <f t="shared" si="18"/>
        <v>3.0046439893783882E-3</v>
      </c>
      <c r="AJ155" s="134">
        <f t="shared" si="19"/>
        <v>3.5795798354126976E-3</v>
      </c>
    </row>
    <row r="156" spans="32:36" x14ac:dyDescent="0.2">
      <c r="AF156" s="136">
        <f>_xll.qlCalendarAdvance(Calendar,AF155,"1d","mf",,Trigger)</f>
        <v>42401</v>
      </c>
      <c r="AG156" s="122">
        <f>_xll.qlDayCounterYearFraction(DayCounter,SettlementDate,AF156,,,Trigger)</f>
        <v>0.60277777777777775</v>
      </c>
      <c r="AH156" s="134">
        <f t="shared" si="20"/>
        <v>2.8747744721065458E-3</v>
      </c>
      <c r="AI156" s="134">
        <f t="shared" si="18"/>
        <v>3.017212007178889E-3</v>
      </c>
      <c r="AJ156" s="134">
        <f t="shared" si="19"/>
        <v>3.5867249046115449E-3</v>
      </c>
    </row>
    <row r="157" spans="32:36" x14ac:dyDescent="0.2">
      <c r="AF157" s="136">
        <f>_xll.qlCalendarAdvance(Calendar,AF156,"1d","mf",,Trigger)</f>
        <v>42402</v>
      </c>
      <c r="AG157" s="122">
        <f>_xll.qlDayCounterYearFraction(DayCounter,SettlementDate,AF157,,,Trigger)</f>
        <v>0.60555555555555551</v>
      </c>
      <c r="AH157" s="134">
        <f t="shared" si="20"/>
        <v>2.8747744721065458E-3</v>
      </c>
      <c r="AI157" s="134">
        <f t="shared" si="18"/>
        <v>3.0214013464457228E-3</v>
      </c>
      <c r="AJ157" s="134">
        <f t="shared" si="19"/>
        <v>3.5889000058263358E-3</v>
      </c>
    </row>
    <row r="158" spans="32:36" x14ac:dyDescent="0.2">
      <c r="AF158" s="136">
        <f>_xll.qlCalendarAdvance(Calendar,AF157,"1d","mf",,Trigger)</f>
        <v>42403</v>
      </c>
      <c r="AG158" s="122">
        <f>_xll.qlDayCounterYearFraction(DayCounter,SettlementDate,AF158,,,Trigger)</f>
        <v>0.60833333333333328</v>
      </c>
      <c r="AH158" s="134">
        <f t="shared" si="20"/>
        <v>2.8747744721065458E-3</v>
      </c>
      <c r="AI158" s="134">
        <f t="shared" si="18"/>
        <v>3.0255906857125561E-3</v>
      </c>
      <c r="AJ158" s="134">
        <f t="shared" si="19"/>
        <v>3.5909718127820479E-3</v>
      </c>
    </row>
    <row r="159" spans="32:36" x14ac:dyDescent="0.2">
      <c r="AF159" s="136">
        <f>_xll.qlCalendarAdvance(Calendar,AF158,"1d","mf",,Trigger)</f>
        <v>42404</v>
      </c>
      <c r="AG159" s="122">
        <f>_xll.qlDayCounterYearFraction(DayCounter,SettlementDate,AF159,,,Trigger)</f>
        <v>0.61111111111111116</v>
      </c>
      <c r="AH159" s="134">
        <f t="shared" si="20"/>
        <v>2.8747744721065458E-3</v>
      </c>
      <c r="AI159" s="134">
        <f t="shared" si="18"/>
        <v>3.0297800249793898E-3</v>
      </c>
      <c r="AJ159" s="134">
        <f t="shared" si="19"/>
        <v>3.5929403254786798E-3</v>
      </c>
    </row>
    <row r="160" spans="32:36" x14ac:dyDescent="0.2">
      <c r="AF160" s="136">
        <f>_xll.qlCalendarAdvance(Calendar,AF159,"1d","mf",,Trigger)</f>
        <v>42405</v>
      </c>
      <c r="AG160" s="122">
        <f>_xll.qlDayCounterYearFraction(DayCounter,SettlementDate,AF160,,,Trigger)</f>
        <v>0.61388888888888893</v>
      </c>
      <c r="AH160" s="134">
        <f t="shared" si="20"/>
        <v>2.8747744721065458E-3</v>
      </c>
      <c r="AI160" s="134">
        <f t="shared" si="18"/>
        <v>3.0339693642462235E-3</v>
      </c>
      <c r="AJ160" s="134">
        <f t="shared" si="19"/>
        <v>3.5948055439162336E-3</v>
      </c>
    </row>
    <row r="161" spans="32:36" x14ac:dyDescent="0.2">
      <c r="AF161" s="136">
        <f>_xll.qlCalendarAdvance(Calendar,AF160,"1d","mf",,Trigger)</f>
        <v>42408</v>
      </c>
      <c r="AG161" s="122">
        <f>_xll.qlDayCounterYearFraction(DayCounter,SettlementDate,AF161,,,Trigger)</f>
        <v>0.62222222222222223</v>
      </c>
      <c r="AH161" s="134">
        <f t="shared" si="20"/>
        <v>2.8747744721065458E-3</v>
      </c>
      <c r="AI161" s="134">
        <f t="shared" si="18"/>
        <v>3.0465373820467243E-3</v>
      </c>
      <c r="AJ161" s="134">
        <f t="shared" si="19"/>
        <v>3.5997814336744195E-3</v>
      </c>
    </row>
    <row r="162" spans="32:36" x14ac:dyDescent="0.2">
      <c r="AF162" s="136">
        <f>_xll.qlCalendarAdvance(Calendar,AF161,"1d","mf",,Trigger)</f>
        <v>42409</v>
      </c>
      <c r="AG162" s="122">
        <f>_xll.qlDayCounterYearFraction(DayCounter,SettlementDate,AF162,,,Trigger)</f>
        <v>0.625</v>
      </c>
      <c r="AH162" s="134">
        <f t="shared" si="20"/>
        <v>2.8747744721065458E-3</v>
      </c>
      <c r="AI162" s="134">
        <f t="shared" si="18"/>
        <v>3.0507267213135576E-3</v>
      </c>
      <c r="AJ162" s="134">
        <f t="shared" si="19"/>
        <v>3.6012334750756569E-3</v>
      </c>
    </row>
    <row r="163" spans="32:36" x14ac:dyDescent="0.2">
      <c r="AF163" s="136">
        <f>_xll.qlCalendarAdvance(Calendar,AF162,"1d","mf",,Trigger)</f>
        <v>42410</v>
      </c>
      <c r="AG163" s="122">
        <f>_xll.qlDayCounterYearFraction(DayCounter,SettlementDate,AF163,,,Trigger)</f>
        <v>0.62777777777777777</v>
      </c>
      <c r="AH163" s="134">
        <f t="shared" si="20"/>
        <v>2.8747744721065458E-3</v>
      </c>
      <c r="AI163" s="134">
        <f t="shared" si="18"/>
        <v>3.0549160605803909E-3</v>
      </c>
      <c r="AJ163" s="134">
        <f t="shared" si="19"/>
        <v>3.6025822222178153E-3</v>
      </c>
    </row>
    <row r="164" spans="32:36" x14ac:dyDescent="0.2">
      <c r="AF164" s="136">
        <f>_xll.qlCalendarAdvance(Calendar,AF163,"1d","mf",,Trigger)</f>
        <v>42411</v>
      </c>
      <c r="AG164" s="122">
        <f>_xll.qlDayCounterYearFraction(DayCounter,SettlementDate,AF164,,,Trigger)</f>
        <v>0.63055555555555554</v>
      </c>
      <c r="AH164" s="134">
        <f t="shared" si="20"/>
        <v>2.8747744721065458E-3</v>
      </c>
      <c r="AI164" s="134">
        <f t="shared" si="18"/>
        <v>3.0591053998472247E-3</v>
      </c>
      <c r="AJ164" s="134">
        <f t="shared" si="19"/>
        <v>3.6038276751008936E-3</v>
      </c>
    </row>
    <row r="165" spans="32:36" x14ac:dyDescent="0.2">
      <c r="AF165" s="136">
        <f>_xll.qlCalendarAdvance(Calendar,AF164,"1d","mf",,Trigger)</f>
        <v>42412</v>
      </c>
      <c r="AG165" s="122">
        <f>_xll.qlDayCounterYearFraction(DayCounter,SettlementDate,AF165,,,Trigger)</f>
        <v>0.6333333333333333</v>
      </c>
      <c r="AH165" s="134">
        <f t="shared" si="20"/>
        <v>2.8747744721065458E-3</v>
      </c>
      <c r="AI165" s="134">
        <f t="shared" si="18"/>
        <v>3.0632947391140584E-3</v>
      </c>
      <c r="AJ165" s="134">
        <f t="shared" si="19"/>
        <v>3.6049698337248933E-3</v>
      </c>
    </row>
    <row r="166" spans="32:36" x14ac:dyDescent="0.2">
      <c r="AF166" s="136">
        <f>_xll.qlCalendarAdvance(Calendar,AF165,"1d","mf",,Trigger)</f>
        <v>42415</v>
      </c>
      <c r="AG166" s="122">
        <f>_xll.qlDayCounterYearFraction(DayCounter,SettlementDate,AF166,,,Trigger)</f>
        <v>0.64166666666666672</v>
      </c>
      <c r="AH166" s="134">
        <f t="shared" si="20"/>
        <v>2.8747744721065458E-3</v>
      </c>
      <c r="AI166" s="134">
        <f t="shared" si="18"/>
        <v>3.0758627569145592E-3</v>
      </c>
      <c r="AJ166" s="134">
        <f t="shared" si="19"/>
        <v>3.6077765440424179E-3</v>
      </c>
    </row>
    <row r="167" spans="32:36" x14ac:dyDescent="0.2">
      <c r="AF167" s="136">
        <f>_xll.qlCalendarAdvance(Calendar,AF166,"1d","mf",,Trigger)</f>
        <v>42416</v>
      </c>
      <c r="AG167" s="122">
        <f>_xll.qlDayCounterYearFraction(DayCounter,SettlementDate,AF167,,,Trigger)</f>
        <v>0.64444444444444449</v>
      </c>
      <c r="AH167" s="134">
        <f t="shared" si="20"/>
        <v>2.8747744721065458E-3</v>
      </c>
      <c r="AI167" s="134">
        <f t="shared" si="18"/>
        <v>3.0800520961813925E-3</v>
      </c>
      <c r="AJ167" s="134">
        <f t="shared" si="19"/>
        <v>3.6085055256301016E-3</v>
      </c>
    </row>
    <row r="168" spans="32:36" x14ac:dyDescent="0.2">
      <c r="AF168" s="136">
        <f>_xll.qlCalendarAdvance(Calendar,AF167,"1d","mf",,Trigger)</f>
        <v>42417</v>
      </c>
      <c r="AG168" s="122">
        <f>_xll.qlDayCounterYearFraction(DayCounter,SettlementDate,AF168,,,Trigger)</f>
        <v>0.64722222222222225</v>
      </c>
      <c r="AH168" s="134">
        <f t="shared" si="20"/>
        <v>2.8747744721065458E-3</v>
      </c>
      <c r="AI168" s="134">
        <f t="shared" si="18"/>
        <v>3.0842414354482262E-3</v>
      </c>
      <c r="AJ168" s="134">
        <f t="shared" si="19"/>
        <v>3.609131212958706E-3</v>
      </c>
    </row>
    <row r="169" spans="32:36" x14ac:dyDescent="0.2">
      <c r="AF169" s="136">
        <f>_xll.qlCalendarAdvance(Calendar,AF168,"1d","mf",,Trigger)</f>
        <v>42418</v>
      </c>
      <c r="AG169" s="122">
        <f>_xll.qlDayCounterYearFraction(DayCounter,SettlementDate,AF169,,,Trigger)</f>
        <v>0.65</v>
      </c>
      <c r="AH169" s="134">
        <f t="shared" si="20"/>
        <v>2.8747744721065458E-3</v>
      </c>
      <c r="AI169" s="134">
        <f t="shared" si="18"/>
        <v>3.08843077471506E-3</v>
      </c>
      <c r="AJ169" s="134">
        <f t="shared" si="19"/>
        <v>3.6096536060282315E-3</v>
      </c>
    </row>
    <row r="170" spans="32:36" x14ac:dyDescent="0.2">
      <c r="AF170" s="136">
        <f>_xll.qlCalendarAdvance(Calendar,AF169,"1d","mf",,Trigger)</f>
        <v>42419</v>
      </c>
      <c r="AG170" s="122">
        <f>_xll.qlDayCounterYearFraction(DayCounter,SettlementDate,AF170,,,Trigger)</f>
        <v>0.65277777777777779</v>
      </c>
      <c r="AH170" s="134">
        <f t="shared" si="20"/>
        <v>2.8747744721065458E-3</v>
      </c>
      <c r="AI170" s="134">
        <f t="shared" si="18"/>
        <v>3.0926201139818933E-3</v>
      </c>
      <c r="AJ170" s="134">
        <f t="shared" si="19"/>
        <v>3.6100727048386772E-3</v>
      </c>
    </row>
    <row r="171" spans="32:36" x14ac:dyDescent="0.2">
      <c r="AF171" s="136">
        <f>_xll.qlCalendarAdvance(Calendar,AF170,"1d","mf",,Trigger)</f>
        <v>42422</v>
      </c>
      <c r="AG171" s="122">
        <f>_xll.qlDayCounterYearFraction(DayCounter,SettlementDate,AF171,,,Trigger)</f>
        <v>0.66111111111111109</v>
      </c>
      <c r="AH171" s="134">
        <f t="shared" si="20"/>
        <v>2.8747744721065458E-3</v>
      </c>
      <c r="AI171" s="134">
        <f t="shared" si="18"/>
        <v>3.1051881317823941E-3</v>
      </c>
      <c r="AJ171" s="134">
        <f t="shared" si="19"/>
        <v>3.6107102357155409E-3</v>
      </c>
    </row>
    <row r="172" spans="32:36" x14ac:dyDescent="0.2">
      <c r="AF172" s="136">
        <f>_xll.qlCalendarAdvance(Calendar,AF171,"1d","mf",,Trigger)</f>
        <v>42423</v>
      </c>
      <c r="AG172" s="122">
        <f>_xll.qlDayCounterYearFraction(DayCounter,SettlementDate,AF172,,,Trigger)</f>
        <v>0.66388888888888886</v>
      </c>
      <c r="AH172" s="134">
        <f t="shared" si="20"/>
        <v>2.8747744721065458E-3</v>
      </c>
      <c r="AI172" s="134">
        <f t="shared" si="18"/>
        <v>3.1093774710492274E-3</v>
      </c>
      <c r="AJ172" s="134">
        <f t="shared" si="19"/>
        <v>3.6107161574896701E-3</v>
      </c>
    </row>
    <row r="173" spans="32:36" x14ac:dyDescent="0.2">
      <c r="AF173" s="136">
        <f>_xll.qlCalendarAdvance(Calendar,AF172,"1d","mf",,Trigger)</f>
        <v>42424</v>
      </c>
      <c r="AG173" s="122">
        <f>_xll.qlDayCounterYearFraction(DayCounter,SettlementDate,AF173,,,Trigger)</f>
        <v>0.66666666666666663</v>
      </c>
      <c r="AH173" s="134">
        <f t="shared" si="20"/>
        <v>2.8747744721065458E-3</v>
      </c>
      <c r="AI173" s="134">
        <f t="shared" si="18"/>
        <v>3.1135668103160611E-3</v>
      </c>
      <c r="AJ173" s="134">
        <f t="shared" si="19"/>
        <v>3.6106187850047208E-3</v>
      </c>
    </row>
    <row r="174" spans="32:36" x14ac:dyDescent="0.2">
      <c r="AF174" s="136">
        <f>_xll.qlCalendarAdvance(Calendar,AF173,"1d","mf",,Trigger)</f>
        <v>42425</v>
      </c>
      <c r="AG174" s="122">
        <f>_xll.qlDayCounterYearFraction(DayCounter,SettlementDate,AF174,,,Trigger)</f>
        <v>0.6694444444444444</v>
      </c>
      <c r="AH174" s="134">
        <f t="shared" si="20"/>
        <v>2.8747744721065458E-3</v>
      </c>
      <c r="AI174" s="134">
        <f t="shared" si="18"/>
        <v>3.1177561495828949E-3</v>
      </c>
      <c r="AJ174" s="134">
        <f t="shared" si="19"/>
        <v>3.6104181182606927E-3</v>
      </c>
    </row>
    <row r="175" spans="32:36" x14ac:dyDescent="0.2">
      <c r="AF175" s="136">
        <f>_xll.qlCalendarAdvance(Calendar,AF174,"1d","mf",,Trigger)</f>
        <v>42426</v>
      </c>
      <c r="AG175" s="122">
        <f>_xll.qlDayCounterYearFraction(DayCounter,SettlementDate,AF175,,,Trigger)</f>
        <v>0.67222222222222228</v>
      </c>
      <c r="AH175" s="134">
        <f t="shared" si="20"/>
        <v>2.8747744721065458E-3</v>
      </c>
      <c r="AI175" s="134">
        <f t="shared" si="18"/>
        <v>3.1219454888497286E-3</v>
      </c>
      <c r="AJ175" s="134">
        <f t="shared" si="19"/>
        <v>3.6101141572575848E-3</v>
      </c>
    </row>
    <row r="176" spans="32:36" x14ac:dyDescent="0.2">
      <c r="AF176" s="136">
        <f>_xll.qlCalendarAdvance(Calendar,AF175,"1d","mf",,Trigger)</f>
        <v>42429</v>
      </c>
      <c r="AG176" s="122">
        <f>_xll.qlDayCounterYearFraction(DayCounter,SettlementDate,AF176,,,Trigger)</f>
        <v>0.68055555555555558</v>
      </c>
      <c r="AH176" s="134">
        <f t="shared" si="20"/>
        <v>2.8747744721065458E-3</v>
      </c>
      <c r="AI176" s="134">
        <f t="shared" si="18"/>
        <v>3.1345135066502289E-3</v>
      </c>
      <c r="AJ176" s="134">
        <f t="shared" si="19"/>
        <v>3.6085825086937867E-3</v>
      </c>
    </row>
    <row r="177" spans="32:36" x14ac:dyDescent="0.2">
      <c r="AF177" s="136">
        <f>_xll.qlCalendarAdvance(Calendar,AF176,"1d","mf",,Trigger)</f>
        <v>42430</v>
      </c>
      <c r="AG177" s="122">
        <f>_xll.qlDayCounterYearFraction(DayCounter,SettlementDate,AF177,,,Trigger)</f>
        <v>0.68333333333333335</v>
      </c>
      <c r="AH177" s="134">
        <f t="shared" si="20"/>
        <v>2.8747744721065458E-3</v>
      </c>
      <c r="AI177" s="134">
        <f t="shared" si="18"/>
        <v>3.1387028459170627E-3</v>
      </c>
      <c r="AJ177" s="134">
        <f t="shared" si="19"/>
        <v>3.6078653706543623E-3</v>
      </c>
    </row>
    <row r="178" spans="32:36" x14ac:dyDescent="0.2">
      <c r="AF178" s="136">
        <f>_xll.qlCalendarAdvance(Calendar,AF177,"1d","mf",,Trigger)</f>
        <v>42431</v>
      </c>
      <c r="AG178" s="122">
        <f>_xll.qlDayCounterYearFraction(DayCounter,SettlementDate,AF178,,,Trigger)</f>
        <v>0.68611111111111112</v>
      </c>
      <c r="AH178" s="134">
        <f t="shared" si="20"/>
        <v>2.8747744721065458E-3</v>
      </c>
      <c r="AI178" s="134">
        <f t="shared" si="18"/>
        <v>3.1428921851838964E-3</v>
      </c>
      <c r="AJ178" s="134">
        <f t="shared" si="19"/>
        <v>3.6070449383558594E-3</v>
      </c>
    </row>
    <row r="179" spans="32:36" x14ac:dyDescent="0.2">
      <c r="AF179" s="136">
        <f>_xll.qlCalendarAdvance(Calendar,AF178,"1d","mf",,Trigger)</f>
        <v>42432</v>
      </c>
      <c r="AG179" s="122">
        <f>_xll.qlDayCounterYearFraction(DayCounter,SettlementDate,AF179,,,Trigger)</f>
        <v>0.68888888888888888</v>
      </c>
      <c r="AH179" s="134">
        <f t="shared" si="20"/>
        <v>2.8747744721065458E-3</v>
      </c>
      <c r="AI179" s="134">
        <f t="shared" si="18"/>
        <v>3.1470815244507297E-3</v>
      </c>
      <c r="AJ179" s="134">
        <f t="shared" si="19"/>
        <v>3.6061212117982772E-3</v>
      </c>
    </row>
    <row r="180" spans="32:36" x14ac:dyDescent="0.2">
      <c r="AF180" s="136">
        <f>_xll.qlCalendarAdvance(Calendar,AF179,"1d","mf",,Trigger)</f>
        <v>42433</v>
      </c>
      <c r="AG180" s="122">
        <f>_xll.qlDayCounterYearFraction(DayCounter,SettlementDate,AF180,,,Trigger)</f>
        <v>0.69166666666666665</v>
      </c>
      <c r="AH180" s="134">
        <f t="shared" si="20"/>
        <v>2.8747744721065458E-3</v>
      </c>
      <c r="AI180" s="134">
        <f t="shared" si="18"/>
        <v>3.1512708637175635E-3</v>
      </c>
      <c r="AJ180" s="134">
        <f t="shared" si="19"/>
        <v>3.605094190981616E-3</v>
      </c>
    </row>
    <row r="181" spans="32:36" x14ac:dyDescent="0.2">
      <c r="AF181" s="136">
        <f>_xll.qlCalendarAdvance(Calendar,AF180,"1d","mf",,Trigger)</f>
        <v>42436</v>
      </c>
      <c r="AG181" s="122">
        <f>_xll.qlDayCounterYearFraction(DayCounter,SettlementDate,AF181,,,Trigger)</f>
        <v>0.7</v>
      </c>
      <c r="AH181" s="134">
        <f t="shared" si="20"/>
        <v>2.8747744721065458E-3</v>
      </c>
      <c r="AI181" s="134">
        <f t="shared" si="18"/>
        <v>3.1638388815180638E-3</v>
      </c>
      <c r="AJ181" s="134">
        <f t="shared" si="19"/>
        <v>3.6013933629771566E-3</v>
      </c>
    </row>
    <row r="182" spans="32:36" x14ac:dyDescent="0.2">
      <c r="AF182" s="136">
        <f>_xll.qlCalendarAdvance(Calendar,AF181,"1d","mf",,Trigger)</f>
        <v>42437</v>
      </c>
      <c r="AG182" s="122">
        <f>_xll.qlDayCounterYearFraction(DayCounter,SettlementDate,AF182,,,Trigger)</f>
        <v>0.70277777777777772</v>
      </c>
      <c r="AH182" s="134">
        <f t="shared" si="20"/>
        <v>2.8747744721065458E-3</v>
      </c>
      <c r="AI182" s="134">
        <f t="shared" si="18"/>
        <v>3.1680282207848976E-3</v>
      </c>
      <c r="AJ182" s="134">
        <f t="shared" si="19"/>
        <v>3.5999531651241781E-3</v>
      </c>
    </row>
    <row r="183" spans="32:36" x14ac:dyDescent="0.2">
      <c r="AF183" s="136">
        <f>_xll.qlCalendarAdvance(Calendar,AF182,"1d","mf",,Trigger)</f>
        <v>42438</v>
      </c>
      <c r="AG183" s="122">
        <f>_xll.qlDayCounterYearFraction(DayCounter,SettlementDate,AF183,,,Trigger)</f>
        <v>0.7055555555555556</v>
      </c>
      <c r="AH183" s="134">
        <f t="shared" si="20"/>
        <v>2.8747744721065458E-3</v>
      </c>
      <c r="AI183" s="134">
        <f t="shared" si="18"/>
        <v>3.1722175600517313E-3</v>
      </c>
      <c r="AJ183" s="134">
        <f t="shared" si="19"/>
        <v>3.5984096730121212E-3</v>
      </c>
    </row>
    <row r="184" spans="32:36" x14ac:dyDescent="0.2">
      <c r="AF184" s="136">
        <f>_xll.qlCalendarAdvance(Calendar,AF183,"1d","mf",,Trigger)</f>
        <v>42439</v>
      </c>
      <c r="AG184" s="122">
        <f>_xll.qlDayCounterYearFraction(DayCounter,SettlementDate,AF184,,,Trigger)</f>
        <v>0.70833333333333337</v>
      </c>
      <c r="AH184" s="134">
        <f t="shared" si="20"/>
        <v>2.8747744721065458E-3</v>
      </c>
      <c r="AI184" s="134">
        <f t="shared" si="18"/>
        <v>3.176406899318565E-3</v>
      </c>
      <c r="AJ184" s="134">
        <f t="shared" si="19"/>
        <v>3.5967628866409853E-3</v>
      </c>
    </row>
    <row r="185" spans="32:36" x14ac:dyDescent="0.2">
      <c r="AF185" s="136">
        <f>_xll.qlCalendarAdvance(Calendar,AF184,"1d","mf",,Trigger)</f>
        <v>42440</v>
      </c>
      <c r="AG185" s="122">
        <f>_xll.qlDayCounterYearFraction(DayCounter,SettlementDate,AF185,,,Trigger)</f>
        <v>0.71111111111111114</v>
      </c>
      <c r="AH185" s="134">
        <f t="shared" si="20"/>
        <v>2.8747744721065458E-3</v>
      </c>
      <c r="AI185" s="134">
        <f t="shared" si="18"/>
        <v>3.1805962385853988E-3</v>
      </c>
      <c r="AJ185" s="134">
        <f t="shared" si="19"/>
        <v>3.5950128060107706E-3</v>
      </c>
    </row>
    <row r="186" spans="32:36" x14ac:dyDescent="0.2">
      <c r="AF186" s="136">
        <f>_xll.qlCalendarAdvance(Calendar,AF185,"1d","mf",,Trigger)</f>
        <v>42443</v>
      </c>
      <c r="AG186" s="122">
        <f>_xll.qlDayCounterYearFraction(DayCounter,SettlementDate,AF186,,,Trigger)</f>
        <v>0.71944444444444444</v>
      </c>
      <c r="AH186" s="134">
        <f t="shared" si="20"/>
        <v>2.8747744721065458E-3</v>
      </c>
      <c r="AI186" s="134">
        <f t="shared" si="18"/>
        <v>3.1931642563858991E-3</v>
      </c>
      <c r="AJ186" s="134">
        <f t="shared" si="19"/>
        <v>3.5891427985656503E-3</v>
      </c>
    </row>
    <row r="187" spans="32:36" x14ac:dyDescent="0.2">
      <c r="AF187" s="136">
        <f>_xll.qlCalendarAdvance(Calendar,AF186,"1d","mf",,Trigger)</f>
        <v>42444</v>
      </c>
      <c r="AG187" s="122">
        <f>_xll.qlDayCounterYearFraction(DayCounter,SettlementDate,AF187,,,Trigger)</f>
        <v>0.72222222222222221</v>
      </c>
      <c r="AH187" s="134">
        <f t="shared" si="20"/>
        <v>2.8747744721065458E-3</v>
      </c>
      <c r="AI187" s="134">
        <f t="shared" si="18"/>
        <v>3.1973535956527329E-3</v>
      </c>
      <c r="AJ187" s="134">
        <f t="shared" si="19"/>
        <v>3.5869795408991182E-3</v>
      </c>
    </row>
    <row r="188" spans="32:36" x14ac:dyDescent="0.2">
      <c r="AF188" s="136">
        <f>_xll.qlCalendarAdvance(Calendar,AF187,"1d","mf",,Trigger)</f>
        <v>42445</v>
      </c>
      <c r="AG188" s="122">
        <f>_xll.qlDayCounterYearFraction(DayCounter,SettlementDate,AF188,,,Trigger)</f>
        <v>0.72499999999999998</v>
      </c>
      <c r="AH188" s="134">
        <f t="shared" si="20"/>
        <v>2.8747744721065458E-3</v>
      </c>
      <c r="AI188" s="134">
        <f t="shared" si="18"/>
        <v>3.2015429349195662E-3</v>
      </c>
      <c r="AJ188" s="134">
        <f t="shared" si="19"/>
        <v>3.5847129889735067E-3</v>
      </c>
    </row>
    <row r="189" spans="32:36" x14ac:dyDescent="0.2">
      <c r="AF189" s="136">
        <f>_xll.qlCalendarAdvance(Calendar,AF188,"1d","mf",,Trigger)</f>
        <v>42446</v>
      </c>
      <c r="AG189" s="122">
        <f>_xll.qlDayCounterYearFraction(DayCounter,SettlementDate,AF189,,,Trigger)</f>
        <v>0.72777777777777775</v>
      </c>
      <c r="AH189" s="134">
        <f t="shared" si="20"/>
        <v>2.8747744721065458E-3</v>
      </c>
      <c r="AI189" s="134">
        <f t="shared" ref="AI189:AI252" si="21">$W$10+$W$9*AG189</f>
        <v>3.2057322741863999E-3</v>
      </c>
      <c r="AJ189" s="134">
        <f t="shared" ref="AJ189:AJ252" si="22">($W$5+$W$4*AG189+$W$3*AG189^2)</f>
        <v>3.5823431427888176E-3</v>
      </c>
    </row>
    <row r="190" spans="32:36" x14ac:dyDescent="0.2">
      <c r="AF190" s="136">
        <f>_xll.qlCalendarAdvance(Calendar,AF189,"1d","mf",,Trigger)</f>
        <v>42447</v>
      </c>
      <c r="AG190" s="122">
        <f>_xll.qlDayCounterYearFraction(DayCounter,SettlementDate,AF190,,,Trigger)</f>
        <v>0.73055555555555551</v>
      </c>
      <c r="AH190" s="134">
        <f t="shared" si="20"/>
        <v>2.8747744721065458E-3</v>
      </c>
      <c r="AI190" s="134">
        <f t="shared" si="21"/>
        <v>3.2099216134532337E-3</v>
      </c>
      <c r="AJ190" s="134">
        <f t="shared" si="22"/>
        <v>3.5798700023450488E-3</v>
      </c>
    </row>
    <row r="191" spans="32:36" x14ac:dyDescent="0.2">
      <c r="AF191" s="136">
        <f>_xll.qlCalendarAdvance(Calendar,AF190,"1d","mf",,Trigger)</f>
        <v>42450</v>
      </c>
      <c r="AG191" s="122">
        <f>_xll.qlDayCounterYearFraction(DayCounter,SettlementDate,AF191,,,Trigger)</f>
        <v>0.73888888888888893</v>
      </c>
      <c r="AH191" s="134">
        <f t="shared" si="20"/>
        <v>2.8747744721065458E-3</v>
      </c>
      <c r="AI191" s="134">
        <f t="shared" si="21"/>
        <v>3.2224896312537344E-3</v>
      </c>
      <c r="AJ191" s="134">
        <f t="shared" si="22"/>
        <v>3.5718308154592663E-3</v>
      </c>
    </row>
    <row r="192" spans="32:36" x14ac:dyDescent="0.2">
      <c r="AF192" s="136">
        <f>_xll.qlCalendarAdvance(Calendar,AF191,"1d","mf",,Trigger)</f>
        <v>42451</v>
      </c>
      <c r="AG192" s="122">
        <f>_xll.qlDayCounterYearFraction(DayCounter,SettlementDate,AF192,,,Trigger)</f>
        <v>0.7416666666666667</v>
      </c>
      <c r="AH192" s="134">
        <f t="shared" si="20"/>
        <v>2.8747744721065458E-3</v>
      </c>
      <c r="AI192" s="134">
        <f t="shared" si="21"/>
        <v>3.2266789705205677E-3</v>
      </c>
      <c r="AJ192" s="134">
        <f t="shared" si="22"/>
        <v>3.5689444979791814E-3</v>
      </c>
    </row>
    <row r="193" spans="32:36" x14ac:dyDescent="0.2">
      <c r="AF193" s="136">
        <f>_xll.qlCalendarAdvance(Calendar,AF192,"1d","mf",,Trigger)</f>
        <v>42452</v>
      </c>
      <c r="AG193" s="122">
        <f>_xll.qlDayCounterYearFraction(DayCounter,SettlementDate,AF193,,,Trigger)</f>
        <v>0.74444444444444446</v>
      </c>
      <c r="AH193" s="134">
        <f t="shared" si="20"/>
        <v>2.8747744721065458E-3</v>
      </c>
      <c r="AI193" s="134">
        <f t="shared" si="21"/>
        <v>3.2308683097874015E-3</v>
      </c>
      <c r="AJ193" s="134">
        <f t="shared" si="22"/>
        <v>3.5659548862400172E-3</v>
      </c>
    </row>
    <row r="194" spans="32:36" x14ac:dyDescent="0.2">
      <c r="AF194" s="136">
        <f>_xll.qlCalendarAdvance(Calendar,AF193,"1d","mf",,Trigger)</f>
        <v>42453</v>
      </c>
      <c r="AG194" s="122">
        <f>_xll.qlDayCounterYearFraction(DayCounter,SettlementDate,AF194,,,Trigger)</f>
        <v>0.74722222222222223</v>
      </c>
      <c r="AH194" s="134">
        <f t="shared" si="20"/>
        <v>2.8747744721065458E-3</v>
      </c>
      <c r="AI194" s="134">
        <f t="shared" si="21"/>
        <v>3.2350576490542352E-3</v>
      </c>
      <c r="AJ194" s="134">
        <f t="shared" si="22"/>
        <v>3.5628619802417724E-3</v>
      </c>
    </row>
    <row r="195" spans="32:36" x14ac:dyDescent="0.2">
      <c r="AF195" s="136">
        <f>_xll.qlCalendarAdvance(Calendar,AF194,"1d","mf",,Trigger)</f>
        <v>42458</v>
      </c>
      <c r="AG195" s="122">
        <f>_xll.qlDayCounterYearFraction(DayCounter,SettlementDate,AF195,,,Trigger)</f>
        <v>0.76111111111111107</v>
      </c>
      <c r="AH195" s="134">
        <f t="shared" ref="AH195:AH258" si="23">$W$13</f>
        <v>2.8747744721065458E-3</v>
      </c>
      <c r="AI195" s="134">
        <f t="shared" si="21"/>
        <v>3.2560043453884026E-3</v>
      </c>
      <c r="AJ195" s="134">
        <f t="shared" si="22"/>
        <v>3.545848036364368E-3</v>
      </c>
    </row>
    <row r="196" spans="32:36" x14ac:dyDescent="0.2">
      <c r="AF196" s="136">
        <f>_xll.qlCalendarAdvance(Calendar,AF195,"1d","mf",,Trigger)</f>
        <v>42459</v>
      </c>
      <c r="AG196" s="122">
        <f>_xll.qlDayCounterYearFraction(DayCounter,SettlementDate,AF196,,,Trigger)</f>
        <v>0.76388888888888884</v>
      </c>
      <c r="AH196" s="134">
        <f t="shared" si="23"/>
        <v>2.8747744721065458E-3</v>
      </c>
      <c r="AI196" s="134">
        <f t="shared" si="21"/>
        <v>3.2601936846552364E-3</v>
      </c>
      <c r="AJ196" s="134">
        <f t="shared" si="22"/>
        <v>3.5421353648116501E-3</v>
      </c>
    </row>
    <row r="197" spans="32:36" x14ac:dyDescent="0.2">
      <c r="AF197" s="136">
        <f>_xll.qlCalendarAdvance(Calendar,AF196,"1d","mf",,Trigger)</f>
        <v>42460</v>
      </c>
      <c r="AG197" s="122">
        <f>_xll.qlDayCounterYearFraction(DayCounter,SettlementDate,AF197,,,Trigger)</f>
        <v>0.76666666666666672</v>
      </c>
      <c r="AH197" s="134">
        <f t="shared" si="23"/>
        <v>2.8747744721065458E-3</v>
      </c>
      <c r="AI197" s="134">
        <f t="shared" si="21"/>
        <v>3.2643830239220701E-3</v>
      </c>
      <c r="AJ197" s="134">
        <f t="shared" si="22"/>
        <v>3.5383193989998521E-3</v>
      </c>
    </row>
    <row r="198" spans="32:36" x14ac:dyDescent="0.2">
      <c r="AF198" s="136">
        <f>_xll.qlCalendarAdvance(Calendar,AF197,"1d","mf",,Trigger)</f>
        <v>42461</v>
      </c>
      <c r="AG198" s="122">
        <f>_xll.qlDayCounterYearFraction(DayCounter,SettlementDate,AF198,,,Trigger)</f>
        <v>0.76944444444444449</v>
      </c>
      <c r="AH198" s="134">
        <f t="shared" si="23"/>
        <v>2.8747744721065458E-3</v>
      </c>
      <c r="AI198" s="134">
        <f t="shared" si="21"/>
        <v>3.2685723631889034E-3</v>
      </c>
      <c r="AJ198" s="134">
        <f t="shared" si="22"/>
        <v>3.534400138928976E-3</v>
      </c>
    </row>
    <row r="199" spans="32:36" x14ac:dyDescent="0.2">
      <c r="AF199" s="136">
        <f>_xll.qlCalendarAdvance(Calendar,AF198,"1d","mf",,Trigger)</f>
        <v>42464</v>
      </c>
      <c r="AG199" s="122">
        <f>_xll.qlDayCounterYearFraction(DayCounter,SettlementDate,AF199,,,Trigger)</f>
        <v>0.77777777777777779</v>
      </c>
      <c r="AH199" s="134">
        <f t="shared" si="23"/>
        <v>2.8747744721065458E-3</v>
      </c>
      <c r="AI199" s="134">
        <f t="shared" si="21"/>
        <v>3.2811403809894042E-3</v>
      </c>
      <c r="AJ199" s="134">
        <f t="shared" si="22"/>
        <v>3.5220225931618717E-3</v>
      </c>
    </row>
    <row r="200" spans="32:36" x14ac:dyDescent="0.2">
      <c r="AF200" s="136">
        <f>_xll.qlCalendarAdvance(Calendar,AF199,"1d","mf",,Trigger)</f>
        <v>42465</v>
      </c>
      <c r="AG200" s="122">
        <f>_xll.qlDayCounterYearFraction(DayCounter,SettlementDate,AF200,,,Trigger)</f>
        <v>0.78055555555555556</v>
      </c>
      <c r="AH200" s="134">
        <f t="shared" si="23"/>
        <v>2.8747744721065458E-3</v>
      </c>
      <c r="AI200" s="134">
        <f t="shared" si="21"/>
        <v>3.2853297202562379E-3</v>
      </c>
      <c r="AJ200" s="134">
        <f t="shared" si="22"/>
        <v>3.5176901560546791E-3</v>
      </c>
    </row>
    <row r="201" spans="32:36" x14ac:dyDescent="0.2">
      <c r="AF201" s="136">
        <f>_xll.qlCalendarAdvance(Calendar,AF200,"1d","mf",,Trigger)</f>
        <v>42466</v>
      </c>
      <c r="AG201" s="122">
        <f>_xll.qlDayCounterYearFraction(DayCounter,SettlementDate,AF201,,,Trigger)</f>
        <v>0.78333333333333333</v>
      </c>
      <c r="AH201" s="134">
        <f t="shared" si="23"/>
        <v>2.8747744721065458E-3</v>
      </c>
      <c r="AI201" s="134">
        <f t="shared" si="21"/>
        <v>3.2895190595230717E-3</v>
      </c>
      <c r="AJ201" s="134">
        <f t="shared" si="22"/>
        <v>3.5132544246884072E-3</v>
      </c>
    </row>
    <row r="202" spans="32:36" x14ac:dyDescent="0.2">
      <c r="AF202" s="136">
        <f>_xll.qlCalendarAdvance(Calendar,AF201,"1d","mf",,Trigger)</f>
        <v>42467</v>
      </c>
      <c r="AG202" s="122">
        <f>_xll.qlDayCounterYearFraction(DayCounter,SettlementDate,AF202,,,Trigger)</f>
        <v>0.78611111111111109</v>
      </c>
      <c r="AH202" s="134">
        <f t="shared" si="23"/>
        <v>2.8747744721065458E-3</v>
      </c>
      <c r="AI202" s="134">
        <f t="shared" si="21"/>
        <v>3.293708398789905E-3</v>
      </c>
      <c r="AJ202" s="134">
        <f t="shared" si="22"/>
        <v>3.508715399063056E-3</v>
      </c>
    </row>
    <row r="203" spans="32:36" x14ac:dyDescent="0.2">
      <c r="AF203" s="136">
        <f>_xll.qlCalendarAdvance(Calendar,AF202,"1d","mf",,Trigger)</f>
        <v>42468</v>
      </c>
      <c r="AG203" s="122">
        <f>_xll.qlDayCounterYearFraction(DayCounter,SettlementDate,AF203,,,Trigger)</f>
        <v>0.78888888888888886</v>
      </c>
      <c r="AH203" s="134">
        <f t="shared" si="23"/>
        <v>2.8747744721065458E-3</v>
      </c>
      <c r="AI203" s="134">
        <f t="shared" si="21"/>
        <v>3.2978977380567383E-3</v>
      </c>
      <c r="AJ203" s="134">
        <f t="shared" si="22"/>
        <v>3.5040730791786254E-3</v>
      </c>
    </row>
    <row r="204" spans="32:36" x14ac:dyDescent="0.2">
      <c r="AF204" s="136">
        <f>_xll.qlCalendarAdvance(Calendar,AF203,"1d","mf",,Trigger)</f>
        <v>42471</v>
      </c>
      <c r="AG204" s="122">
        <f>_xll.qlDayCounterYearFraction(DayCounter,SettlementDate,AF204,,,Trigger)</f>
        <v>0.79722222222222228</v>
      </c>
      <c r="AH204" s="134">
        <f t="shared" si="23"/>
        <v>2.8747744721065458E-3</v>
      </c>
      <c r="AI204" s="134">
        <f t="shared" si="21"/>
        <v>3.3104657558572395E-3</v>
      </c>
      <c r="AJ204" s="134">
        <f t="shared" si="22"/>
        <v>3.4895263539708602E-3</v>
      </c>
    </row>
    <row r="205" spans="32:36" x14ac:dyDescent="0.2">
      <c r="AF205" s="136">
        <f>_xll.qlCalendarAdvance(Calendar,AF204,"1d","mf",,Trigger)</f>
        <v>42472</v>
      </c>
      <c r="AG205" s="122">
        <f>_xll.qlDayCounterYearFraction(DayCounter,SettlementDate,AF205,,,Trigger)</f>
        <v>0.8</v>
      </c>
      <c r="AH205" s="134">
        <f t="shared" si="23"/>
        <v>2.8747744721065458E-3</v>
      </c>
      <c r="AI205" s="134">
        <f t="shared" si="21"/>
        <v>3.3146550951240732E-3</v>
      </c>
      <c r="AJ205" s="134">
        <f t="shared" si="22"/>
        <v>3.4844708570501122E-3</v>
      </c>
    </row>
    <row r="206" spans="32:36" x14ac:dyDescent="0.2">
      <c r="AF206" s="136">
        <f>_xll.qlCalendarAdvance(Calendar,AF205,"1d","mf",,Trigger)</f>
        <v>42473</v>
      </c>
      <c r="AG206" s="122">
        <f>_xll.qlDayCounterYearFraction(DayCounter,SettlementDate,AF206,,,Trigger)</f>
        <v>0.80277777777777781</v>
      </c>
      <c r="AH206" s="134">
        <f t="shared" si="23"/>
        <v>2.8747744721065458E-3</v>
      </c>
      <c r="AI206" s="134">
        <f t="shared" si="21"/>
        <v>3.3188444343909065E-3</v>
      </c>
      <c r="AJ206" s="134">
        <f t="shared" si="22"/>
        <v>3.4793120658702867E-3</v>
      </c>
    </row>
    <row r="207" spans="32:36" x14ac:dyDescent="0.2">
      <c r="AF207" s="136">
        <f>_xll.qlCalendarAdvance(Calendar,AF206,"1d","mf",,Trigger)</f>
        <v>42474</v>
      </c>
      <c r="AG207" s="122">
        <f>_xll.qlDayCounterYearFraction(DayCounter,SettlementDate,AF207,,,Trigger)</f>
        <v>0.80555555555555558</v>
      </c>
      <c r="AH207" s="134">
        <f t="shared" si="23"/>
        <v>2.8747744721065458E-3</v>
      </c>
      <c r="AI207" s="134">
        <f t="shared" si="21"/>
        <v>3.3230337736577398E-3</v>
      </c>
      <c r="AJ207" s="134">
        <f t="shared" si="22"/>
        <v>3.4740499804313818E-3</v>
      </c>
    </row>
    <row r="208" spans="32:36" x14ac:dyDescent="0.2">
      <c r="AF208" s="136">
        <f>_xll.qlCalendarAdvance(Calendar,AF207,"1d","mf",,Trigger)</f>
        <v>42475</v>
      </c>
      <c r="AG208" s="122">
        <f>_xll.qlDayCounterYearFraction(DayCounter,SettlementDate,AF208,,,Trigger)</f>
        <v>0.80833333333333335</v>
      </c>
      <c r="AH208" s="134">
        <f t="shared" si="23"/>
        <v>2.8747744721065458E-3</v>
      </c>
      <c r="AI208" s="134">
        <f t="shared" si="21"/>
        <v>3.3272231129245736E-3</v>
      </c>
      <c r="AJ208" s="134">
        <f t="shared" si="22"/>
        <v>3.4686846007333984E-3</v>
      </c>
    </row>
    <row r="209" spans="32:36" x14ac:dyDescent="0.2">
      <c r="AF209" s="136">
        <f>_xll.qlCalendarAdvance(Calendar,AF208,"1d","mf",,Trigger)</f>
        <v>42478</v>
      </c>
      <c r="AG209" s="122">
        <f>_xll.qlDayCounterYearFraction(DayCounter,SettlementDate,AF209,,,Trigger)</f>
        <v>0.81666666666666665</v>
      </c>
      <c r="AH209" s="134">
        <f t="shared" si="23"/>
        <v>2.8747744721065458E-3</v>
      </c>
      <c r="AI209" s="134">
        <f t="shared" si="21"/>
        <v>3.3397911307250744E-3</v>
      </c>
      <c r="AJ209" s="134">
        <f t="shared" si="22"/>
        <v>3.4519686960849715E-3</v>
      </c>
    </row>
    <row r="210" spans="32:36" x14ac:dyDescent="0.2">
      <c r="AF210" s="136">
        <f>_xll.qlCalendarAdvance(Calendar,AF209,"1d","mf",,Trigger)</f>
        <v>42479</v>
      </c>
      <c r="AG210" s="122">
        <f>_xll.qlDayCounterYearFraction(DayCounter,SettlementDate,AF210,,,Trigger)</f>
        <v>0.81944444444444442</v>
      </c>
      <c r="AH210" s="134">
        <f t="shared" si="23"/>
        <v>2.8747744721065458E-3</v>
      </c>
      <c r="AI210" s="134">
        <f t="shared" si="21"/>
        <v>3.3439804699919081E-3</v>
      </c>
      <c r="AJ210" s="134">
        <f t="shared" si="22"/>
        <v>3.4461901393506725E-3</v>
      </c>
    </row>
    <row r="211" spans="32:36" x14ac:dyDescent="0.2">
      <c r="AF211" s="136">
        <f>_xll.qlCalendarAdvance(Calendar,AF210,"1d","mf",,Trigger)</f>
        <v>42480</v>
      </c>
      <c r="AG211" s="122">
        <f>_xll.qlDayCounterYearFraction(DayCounter,SettlementDate,AF211,,,Trigger)</f>
        <v>0.82222222222222219</v>
      </c>
      <c r="AH211" s="134">
        <f t="shared" si="23"/>
        <v>2.8747744721065458E-3</v>
      </c>
      <c r="AI211" s="134">
        <f t="shared" si="21"/>
        <v>3.3481698092587414E-3</v>
      </c>
      <c r="AJ211" s="134">
        <f t="shared" si="22"/>
        <v>3.4403082883572925E-3</v>
      </c>
    </row>
    <row r="212" spans="32:36" x14ac:dyDescent="0.2">
      <c r="AF212" s="136">
        <f>_xll.qlCalendarAdvance(Calendar,AF211,"1d","mf",,Trigger)</f>
        <v>42481</v>
      </c>
      <c r="AG212" s="122">
        <f>_xll.qlDayCounterYearFraction(DayCounter,SettlementDate,AF212,,,Trigger)</f>
        <v>0.82499999999999996</v>
      </c>
      <c r="AH212" s="134">
        <f t="shared" si="23"/>
        <v>2.8747744721065458E-3</v>
      </c>
      <c r="AI212" s="134">
        <f t="shared" si="21"/>
        <v>3.3523591485255747E-3</v>
      </c>
      <c r="AJ212" s="134">
        <f t="shared" si="22"/>
        <v>3.4343231431048339E-3</v>
      </c>
    </row>
    <row r="213" spans="32:36" x14ac:dyDescent="0.2">
      <c r="AF213" s="136">
        <f>_xll.qlCalendarAdvance(Calendar,AF212,"1d","mf",,Trigger)</f>
        <v>42482</v>
      </c>
      <c r="AG213" s="122">
        <f>_xll.qlDayCounterYearFraction(DayCounter,SettlementDate,AF213,,,Trigger)</f>
        <v>0.82777777777777772</v>
      </c>
      <c r="AH213" s="134">
        <f t="shared" si="23"/>
        <v>2.8747744721065458E-3</v>
      </c>
      <c r="AI213" s="134">
        <f t="shared" si="21"/>
        <v>3.3565484877924085E-3</v>
      </c>
      <c r="AJ213" s="134">
        <f t="shared" si="22"/>
        <v>3.4282347035932944E-3</v>
      </c>
    </row>
    <row r="214" spans="32:36" x14ac:dyDescent="0.2">
      <c r="AF214" s="136">
        <f>_xll.qlCalendarAdvance(Calendar,AF213,"1d","mf",,Trigger)</f>
        <v>42485</v>
      </c>
      <c r="AG214" s="122">
        <f>_xll.qlDayCounterYearFraction(DayCounter,SettlementDate,AF214,,,Trigger)</f>
        <v>0.83611111111111114</v>
      </c>
      <c r="AH214" s="134">
        <f t="shared" si="23"/>
        <v>2.8747744721065458E-3</v>
      </c>
      <c r="AI214" s="134">
        <f t="shared" si="21"/>
        <v>3.3691165055929097E-3</v>
      </c>
      <c r="AJ214" s="134">
        <f t="shared" si="22"/>
        <v>3.4093496195042082E-3</v>
      </c>
    </row>
    <row r="215" spans="32:36" x14ac:dyDescent="0.2">
      <c r="AF215" s="136">
        <f>_xll.qlCalendarAdvance(Calendar,AF214,"1d","mf",,Trigger)</f>
        <v>42486</v>
      </c>
      <c r="AG215" s="122">
        <f>_xll.qlDayCounterYearFraction(DayCounter,SettlementDate,AF215,,,Trigger)</f>
        <v>0.83888888888888891</v>
      </c>
      <c r="AH215" s="134">
        <f t="shared" si="23"/>
        <v>2.8747744721065458E-3</v>
      </c>
      <c r="AI215" s="134">
        <f t="shared" si="21"/>
        <v>3.373305844859743E-3</v>
      </c>
      <c r="AJ215" s="134">
        <f t="shared" si="22"/>
        <v>3.4028480029563522E-3</v>
      </c>
    </row>
    <row r="216" spans="32:36" x14ac:dyDescent="0.2">
      <c r="AF216" s="136">
        <f>_xll.qlCalendarAdvance(Calendar,AF215,"1d","mf",,Trigger)</f>
        <v>42487</v>
      </c>
      <c r="AG216" s="122">
        <f>_xll.qlDayCounterYearFraction(DayCounter,SettlementDate,AF216,,,Trigger)</f>
        <v>0.84166666666666667</v>
      </c>
      <c r="AH216" s="134">
        <f t="shared" si="23"/>
        <v>2.8747744721065458E-3</v>
      </c>
      <c r="AI216" s="134">
        <f t="shared" si="21"/>
        <v>3.3774951841265763E-3</v>
      </c>
      <c r="AJ216" s="134">
        <f t="shared" si="22"/>
        <v>3.3962430921494194E-3</v>
      </c>
    </row>
    <row r="217" spans="32:36" x14ac:dyDescent="0.2">
      <c r="AF217" s="136">
        <f>_xll.qlCalendarAdvance(Calendar,AF216,"1d","mf",,Trigger)</f>
        <v>42488</v>
      </c>
      <c r="AG217" s="122">
        <f>_xll.qlDayCounterYearFraction(DayCounter,SettlementDate,AF217,,,Trigger)</f>
        <v>0.84444444444444444</v>
      </c>
      <c r="AH217" s="134">
        <f t="shared" si="23"/>
        <v>2.8747744721065458E-3</v>
      </c>
      <c r="AI217" s="134">
        <f t="shared" si="21"/>
        <v>3.38168452339341E-3</v>
      </c>
      <c r="AJ217" s="134">
        <f t="shared" si="22"/>
        <v>3.3895348870834072E-3</v>
      </c>
    </row>
    <row r="218" spans="32:36" x14ac:dyDescent="0.2">
      <c r="AF218" s="136">
        <f>_xll.qlCalendarAdvance(Calendar,AF217,"1d","mf",,Trigger)</f>
        <v>42489</v>
      </c>
      <c r="AG218" s="122">
        <f>_xll.qlDayCounterYearFraction(DayCounter,SettlementDate,AF218,,,Trigger)</f>
        <v>0.84722222222222221</v>
      </c>
      <c r="AH218" s="134">
        <f t="shared" si="23"/>
        <v>2.8747744721065458E-3</v>
      </c>
      <c r="AI218" s="134">
        <f t="shared" si="21"/>
        <v>3.3858738626602438E-3</v>
      </c>
      <c r="AJ218" s="134">
        <f t="shared" si="22"/>
        <v>3.3827233877583157E-3</v>
      </c>
    </row>
    <row r="219" spans="32:36" x14ac:dyDescent="0.2">
      <c r="AF219" s="136">
        <f>_xll.qlCalendarAdvance(Calendar,AF218,"1d","mf",,Trigger)</f>
        <v>42492</v>
      </c>
      <c r="AG219" s="122">
        <f>_xll.qlDayCounterYearFraction(DayCounter,SettlementDate,AF219,,,Trigger)</f>
        <v>0.85555555555555551</v>
      </c>
      <c r="AH219" s="134">
        <f t="shared" si="23"/>
        <v>2.8747744721065458E-3</v>
      </c>
      <c r="AI219" s="134">
        <f t="shared" si="21"/>
        <v>3.3984418804607446E-3</v>
      </c>
      <c r="AJ219" s="134">
        <f t="shared" si="22"/>
        <v>3.3616691242285652E-3</v>
      </c>
    </row>
    <row r="220" spans="32:36" x14ac:dyDescent="0.2">
      <c r="AF220" s="136">
        <f>_xll.qlCalendarAdvance(Calendar,AF219,"1d","mf",,Trigger)</f>
        <v>42493</v>
      </c>
      <c r="AG220" s="122">
        <f>_xll.qlDayCounterYearFraction(DayCounter,SettlementDate,AF220,,,Trigger)</f>
        <v>0.85833333333333328</v>
      </c>
      <c r="AH220" s="134">
        <f t="shared" si="23"/>
        <v>2.8747744721065458E-3</v>
      </c>
      <c r="AI220" s="134">
        <f t="shared" si="21"/>
        <v>3.4026312197275779E-3</v>
      </c>
      <c r="AJ220" s="134">
        <f t="shared" si="22"/>
        <v>3.3544444478671581E-3</v>
      </c>
    </row>
    <row r="221" spans="32:36" x14ac:dyDescent="0.2">
      <c r="AF221" s="136">
        <f>_xll.qlCalendarAdvance(Calendar,AF220,"1d","mf",,Trigger)</f>
        <v>42494</v>
      </c>
      <c r="AG221" s="122">
        <f>_xll.qlDayCounterYearFraction(DayCounter,SettlementDate,AF221,,,Trigger)</f>
        <v>0.86111111111111116</v>
      </c>
      <c r="AH221" s="134">
        <f t="shared" si="23"/>
        <v>2.8747744721065458E-3</v>
      </c>
      <c r="AI221" s="134">
        <f t="shared" si="21"/>
        <v>3.4068205589944116E-3</v>
      </c>
      <c r="AJ221" s="134">
        <f t="shared" si="22"/>
        <v>3.3471164772466691E-3</v>
      </c>
    </row>
    <row r="222" spans="32:36" x14ac:dyDescent="0.2">
      <c r="AF222" s="136">
        <f>_xll.qlCalendarAdvance(Calendar,AF221,"1d","mf",,Trigger)</f>
        <v>42495</v>
      </c>
      <c r="AG222" s="122">
        <f>_xll.qlDayCounterYearFraction(DayCounter,SettlementDate,AF222,,,Trigger)</f>
        <v>0.86388888888888893</v>
      </c>
      <c r="AH222" s="134">
        <f t="shared" si="23"/>
        <v>2.8747744721065458E-3</v>
      </c>
      <c r="AI222" s="134">
        <f t="shared" si="21"/>
        <v>3.4110098982612453E-3</v>
      </c>
      <c r="AJ222" s="134">
        <f t="shared" si="22"/>
        <v>3.3396852123671033E-3</v>
      </c>
    </row>
    <row r="223" spans="32:36" x14ac:dyDescent="0.2">
      <c r="AF223" s="136">
        <f>_xll.qlCalendarAdvance(Calendar,AF222,"1d","mf",,Trigger)</f>
        <v>42496</v>
      </c>
      <c r="AG223" s="122">
        <f>_xll.qlDayCounterYearFraction(DayCounter,SettlementDate,AF223,,,Trigger)</f>
        <v>0.8666666666666667</v>
      </c>
      <c r="AH223" s="134">
        <f t="shared" si="23"/>
        <v>2.8747744721065458E-3</v>
      </c>
      <c r="AI223" s="134">
        <f t="shared" si="21"/>
        <v>3.4151992375280786E-3</v>
      </c>
      <c r="AJ223" s="134">
        <f t="shared" si="22"/>
        <v>3.332150653228459E-3</v>
      </c>
    </row>
    <row r="224" spans="32:36" x14ac:dyDescent="0.2">
      <c r="AF224" s="136">
        <f>_xll.qlCalendarAdvance(Calendar,AF223,"1d","mf",,Trigger)</f>
        <v>42499</v>
      </c>
      <c r="AG224" s="122">
        <f>_xll.qlDayCounterYearFraction(DayCounter,SettlementDate,AF224,,,Trigger)</f>
        <v>0.875</v>
      </c>
      <c r="AH224" s="134">
        <f t="shared" si="23"/>
        <v>2.8747744721065458E-3</v>
      </c>
      <c r="AI224" s="134">
        <f t="shared" si="21"/>
        <v>3.4277672553285794E-3</v>
      </c>
      <c r="AJ224" s="134">
        <f t="shared" si="22"/>
        <v>3.3089272102580485E-3</v>
      </c>
    </row>
    <row r="225" spans="32:36" x14ac:dyDescent="0.2">
      <c r="AF225" s="136">
        <f>_xll.qlCalendarAdvance(Calendar,AF224,"1d","mf",,Trigger)</f>
        <v>42500</v>
      </c>
      <c r="AG225" s="122">
        <f>_xll.qlDayCounterYearFraction(DayCounter,SettlementDate,AF225,,,Trigger)</f>
        <v>0.87777777777777777</v>
      </c>
      <c r="AH225" s="134">
        <f t="shared" si="23"/>
        <v>2.8747744721065458E-3</v>
      </c>
      <c r="AI225" s="134">
        <f t="shared" si="21"/>
        <v>3.4319565945954127E-3</v>
      </c>
      <c r="AJ225" s="134">
        <f t="shared" si="22"/>
        <v>3.3009794740830869E-3</v>
      </c>
    </row>
    <row r="226" spans="32:36" x14ac:dyDescent="0.2">
      <c r="AF226" s="136">
        <f>_xll.qlCalendarAdvance(Calendar,AF225,"1d","mf",,Trigger)</f>
        <v>42501</v>
      </c>
      <c r="AG226" s="122">
        <f>_xll.qlDayCounterYearFraction(DayCounter,SettlementDate,AF226,,,Trigger)</f>
        <v>0.88055555555555554</v>
      </c>
      <c r="AH226" s="134">
        <f t="shared" si="23"/>
        <v>2.8747744721065458E-3</v>
      </c>
      <c r="AI226" s="134">
        <f t="shared" si="21"/>
        <v>3.4361459338622465E-3</v>
      </c>
      <c r="AJ226" s="134">
        <f t="shared" si="22"/>
        <v>3.2929284436490468E-3</v>
      </c>
    </row>
    <row r="227" spans="32:36" x14ac:dyDescent="0.2">
      <c r="AF227" s="136">
        <f>_xll.qlCalendarAdvance(Calendar,AF226,"1d","mf",,Trigger)</f>
        <v>42502</v>
      </c>
      <c r="AG227" s="122">
        <f>_xll.qlDayCounterYearFraction(DayCounter,SettlementDate,AF227,,,Trigger)</f>
        <v>0.8833333333333333</v>
      </c>
      <c r="AH227" s="134">
        <f t="shared" si="23"/>
        <v>2.8747744721065458E-3</v>
      </c>
      <c r="AI227" s="134">
        <f t="shared" si="21"/>
        <v>3.4403352731290802E-3</v>
      </c>
      <c r="AJ227" s="134">
        <f t="shared" si="22"/>
        <v>3.2847741189559274E-3</v>
      </c>
    </row>
    <row r="228" spans="32:36" x14ac:dyDescent="0.2">
      <c r="AF228" s="136">
        <f>_xll.qlCalendarAdvance(Calendar,AF227,"1d","mf",,Trigger)</f>
        <v>42503</v>
      </c>
      <c r="AG228" s="122">
        <f>_xll.qlDayCounterYearFraction(DayCounter,SettlementDate,AF228,,,Trigger)</f>
        <v>0.88611111111111107</v>
      </c>
      <c r="AH228" s="134">
        <f t="shared" si="23"/>
        <v>2.8747744721065458E-3</v>
      </c>
      <c r="AI228" s="134">
        <f t="shared" si="21"/>
        <v>3.4445246123959135E-3</v>
      </c>
      <c r="AJ228" s="134">
        <f t="shared" si="22"/>
        <v>3.2765165000037261E-3</v>
      </c>
    </row>
    <row r="229" spans="32:36" x14ac:dyDescent="0.2">
      <c r="AF229" s="136">
        <f>_xll.qlCalendarAdvance(Calendar,AF228,"1d","mf",,Trigger)</f>
        <v>42506</v>
      </c>
      <c r="AG229" s="122">
        <f>_xll.qlDayCounterYearFraction(DayCounter,SettlementDate,AF229,,,Trigger)</f>
        <v>0.89444444444444449</v>
      </c>
      <c r="AH229" s="134">
        <f t="shared" si="23"/>
        <v>2.8747744721065458E-3</v>
      </c>
      <c r="AI229" s="134">
        <f t="shared" si="21"/>
        <v>3.4570926301964143E-3</v>
      </c>
      <c r="AJ229" s="134">
        <f t="shared" si="22"/>
        <v>3.2511238775926564E-3</v>
      </c>
    </row>
    <row r="230" spans="32:36" x14ac:dyDescent="0.2">
      <c r="AF230" s="136">
        <f>_xll.qlCalendarAdvance(Calendar,AF229,"1d","mf",,Trigger)</f>
        <v>42507</v>
      </c>
      <c r="AG230" s="122">
        <f>_xll.qlDayCounterYearFraction(DayCounter,SettlementDate,AF230,,,Trigger)</f>
        <v>0.89722222222222225</v>
      </c>
      <c r="AH230" s="134">
        <f t="shared" si="23"/>
        <v>2.8747744721065458E-3</v>
      </c>
      <c r="AI230" s="134">
        <f t="shared" si="21"/>
        <v>3.461281969463248E-3</v>
      </c>
      <c r="AJ230" s="134">
        <f t="shared" si="22"/>
        <v>3.2424530816041386E-3</v>
      </c>
    </row>
    <row r="231" spans="32:36" x14ac:dyDescent="0.2">
      <c r="AF231" s="136">
        <f>_xll.qlCalendarAdvance(Calendar,AF230,"1d","mf",,Trigger)</f>
        <v>42508</v>
      </c>
      <c r="AG231" s="122">
        <f>_xll.qlDayCounterYearFraction(DayCounter,SettlementDate,AF231,,,Trigger)</f>
        <v>0.9</v>
      </c>
      <c r="AH231" s="134">
        <f t="shared" si="23"/>
        <v>2.8747744721065458E-3</v>
      </c>
      <c r="AI231" s="134">
        <f t="shared" si="21"/>
        <v>3.4654713087300818E-3</v>
      </c>
      <c r="AJ231" s="134">
        <f t="shared" si="22"/>
        <v>3.2336789913565448E-3</v>
      </c>
    </row>
    <row r="232" spans="32:36" x14ac:dyDescent="0.2">
      <c r="AF232" s="136">
        <f>_xll.qlCalendarAdvance(Calendar,AF231,"1d","mf",,Trigger)</f>
        <v>42509</v>
      </c>
      <c r="AG232" s="122">
        <f>_xll.qlDayCounterYearFraction(DayCounter,SettlementDate,AF232,,,Trigger)</f>
        <v>0.90277777777777779</v>
      </c>
      <c r="AH232" s="134">
        <f t="shared" si="23"/>
        <v>2.8747744721065458E-3</v>
      </c>
      <c r="AI232" s="134">
        <f t="shared" si="21"/>
        <v>3.4696606479969151E-3</v>
      </c>
      <c r="AJ232" s="134">
        <f t="shared" si="22"/>
        <v>3.2248016068498718E-3</v>
      </c>
    </row>
    <row r="233" spans="32:36" x14ac:dyDescent="0.2">
      <c r="AF233" s="136">
        <f>_xll.qlCalendarAdvance(Calendar,AF232,"1d","mf",,Trigger)</f>
        <v>42510</v>
      </c>
      <c r="AG233" s="122">
        <f>_xll.qlDayCounterYearFraction(DayCounter,SettlementDate,AF233,,,Trigger)</f>
        <v>0.90555555555555556</v>
      </c>
      <c r="AH233" s="134">
        <f t="shared" si="23"/>
        <v>2.8747744721065458E-3</v>
      </c>
      <c r="AI233" s="134">
        <f t="shared" si="21"/>
        <v>3.4738499872637488E-3</v>
      </c>
      <c r="AJ233" s="134">
        <f t="shared" si="22"/>
        <v>3.2158209280841185E-3</v>
      </c>
    </row>
    <row r="234" spans="32:36" x14ac:dyDescent="0.2">
      <c r="AF234" s="136">
        <f>_xll.qlCalendarAdvance(Calendar,AF233,"1d","mf",,Trigger)</f>
        <v>42513</v>
      </c>
      <c r="AG234" s="122">
        <f>_xll.qlDayCounterYearFraction(DayCounter,SettlementDate,AF234,,,Trigger)</f>
        <v>0.91388888888888886</v>
      </c>
      <c r="AH234" s="134">
        <f t="shared" si="23"/>
        <v>2.8747744721065458E-3</v>
      </c>
      <c r="AI234" s="134">
        <f t="shared" si="21"/>
        <v>3.4864180050642492E-3</v>
      </c>
      <c r="AJ234" s="134">
        <f t="shared" si="22"/>
        <v>3.1882591262323871E-3</v>
      </c>
    </row>
    <row r="235" spans="32:36" x14ac:dyDescent="0.2">
      <c r="AF235" s="136">
        <f>_xll.qlCalendarAdvance(Calendar,AF234,"1d","mf",,Trigger)</f>
        <v>42514</v>
      </c>
      <c r="AG235" s="122">
        <f>_xll.qlDayCounterYearFraction(DayCounter,SettlementDate,AF235,,,Trigger)</f>
        <v>0.91666666666666663</v>
      </c>
      <c r="AH235" s="134">
        <f t="shared" si="23"/>
        <v>2.8747744721065458E-3</v>
      </c>
      <c r="AI235" s="134">
        <f t="shared" si="21"/>
        <v>3.4906073443310829E-3</v>
      </c>
      <c r="AJ235" s="134">
        <f t="shared" si="22"/>
        <v>3.1788652704303156E-3</v>
      </c>
    </row>
    <row r="236" spans="32:36" x14ac:dyDescent="0.2">
      <c r="AF236" s="136">
        <f>_xll.qlCalendarAdvance(Calendar,AF235,"1d","mf",,Trigger)</f>
        <v>42515</v>
      </c>
      <c r="AG236" s="122">
        <f>_xll.qlDayCounterYearFraction(DayCounter,SettlementDate,AF236,,,Trigger)</f>
        <v>0.9194444444444444</v>
      </c>
      <c r="AH236" s="134">
        <f t="shared" si="23"/>
        <v>2.8747744721065458E-3</v>
      </c>
      <c r="AI236" s="134">
        <f t="shared" si="21"/>
        <v>3.4947966835979167E-3</v>
      </c>
      <c r="AJ236" s="134">
        <f t="shared" si="22"/>
        <v>3.1693681203691674E-3</v>
      </c>
    </row>
    <row r="237" spans="32:36" x14ac:dyDescent="0.2">
      <c r="AF237" s="136">
        <f>_xll.qlCalendarAdvance(Calendar,AF236,"1d","mf",,Trigger)</f>
        <v>42516</v>
      </c>
      <c r="AG237" s="122">
        <f>_xll.qlDayCounterYearFraction(DayCounter,SettlementDate,AF237,,,Trigger)</f>
        <v>0.92222222222222228</v>
      </c>
      <c r="AH237" s="134">
        <f t="shared" si="23"/>
        <v>2.8747744721065458E-3</v>
      </c>
      <c r="AI237" s="134">
        <f t="shared" si="21"/>
        <v>3.4989860228647504E-3</v>
      </c>
      <c r="AJ237" s="134">
        <f t="shared" si="22"/>
        <v>3.1597676760489407E-3</v>
      </c>
    </row>
    <row r="238" spans="32:36" x14ac:dyDescent="0.2">
      <c r="AF238" s="136">
        <f>_xll.qlCalendarAdvance(Calendar,AF237,"1d","mf",,Trigger)</f>
        <v>42517</v>
      </c>
      <c r="AG238" s="122">
        <f>_xll.qlDayCounterYearFraction(DayCounter,SettlementDate,AF238,,,Trigger)</f>
        <v>0.92500000000000004</v>
      </c>
      <c r="AH238" s="134">
        <f t="shared" si="23"/>
        <v>2.8747744721065458E-3</v>
      </c>
      <c r="AI238" s="134">
        <f t="shared" si="21"/>
        <v>3.5031753621315841E-3</v>
      </c>
      <c r="AJ238" s="134">
        <f t="shared" si="22"/>
        <v>3.1500639374696347E-3</v>
      </c>
    </row>
    <row r="239" spans="32:36" x14ac:dyDescent="0.2">
      <c r="AF239" s="136">
        <f>_xll.qlCalendarAdvance(Calendar,AF238,"1d","mf",,Trigger)</f>
        <v>42520</v>
      </c>
      <c r="AG239" s="122">
        <f>_xll.qlDayCounterYearFraction(DayCounter,SettlementDate,AF239,,,Trigger)</f>
        <v>0.93333333333333335</v>
      </c>
      <c r="AH239" s="134">
        <f t="shared" si="23"/>
        <v>2.8747744721065458E-3</v>
      </c>
      <c r="AI239" s="134">
        <f t="shared" si="21"/>
        <v>3.5157433799320845E-3</v>
      </c>
      <c r="AJ239" s="134">
        <f t="shared" si="22"/>
        <v>3.1203329561772389E-3</v>
      </c>
    </row>
    <row r="240" spans="32:36" x14ac:dyDescent="0.2">
      <c r="AF240" s="136">
        <f>_xll.qlCalendarAdvance(Calendar,AF239,"1d","mf",,Trigger)</f>
        <v>42521</v>
      </c>
      <c r="AG240" s="122">
        <f>_xll.qlDayCounterYearFraction(DayCounter,SettlementDate,AF240,,,Trigger)</f>
        <v>0.93611111111111112</v>
      </c>
      <c r="AH240" s="134">
        <f t="shared" si="23"/>
        <v>2.8747744721065458E-3</v>
      </c>
      <c r="AI240" s="134">
        <f t="shared" si="21"/>
        <v>3.5199327191989182E-3</v>
      </c>
      <c r="AJ240" s="134">
        <f t="shared" si="22"/>
        <v>3.1102160405616164E-3</v>
      </c>
    </row>
    <row r="241" spans="32:36" x14ac:dyDescent="0.2">
      <c r="AF241" s="136">
        <f>_xll.qlCalendarAdvance(Calendar,AF240,"1d","mf",,Trigger)</f>
        <v>42522</v>
      </c>
      <c r="AG241" s="122">
        <f>_xll.qlDayCounterYearFraction(DayCounter,SettlementDate,AF241,,,Trigger)</f>
        <v>0.93888888888888888</v>
      </c>
      <c r="AH241" s="134">
        <f t="shared" si="23"/>
        <v>2.8747744721065458E-3</v>
      </c>
      <c r="AI241" s="134">
        <f t="shared" si="21"/>
        <v>3.5241220584657515E-3</v>
      </c>
      <c r="AJ241" s="134">
        <f t="shared" si="22"/>
        <v>3.0999958306869137E-3</v>
      </c>
    </row>
    <row r="242" spans="32:36" x14ac:dyDescent="0.2">
      <c r="AF242" s="136">
        <f>_xll.qlCalendarAdvance(Calendar,AF241,"1d","mf",,Trigger)</f>
        <v>42523</v>
      </c>
      <c r="AG242" s="122">
        <f>_xll.qlDayCounterYearFraction(DayCounter,SettlementDate,AF242,,,Trigger)</f>
        <v>0.94166666666666665</v>
      </c>
      <c r="AH242" s="134">
        <f t="shared" si="23"/>
        <v>2.8747744721065458E-3</v>
      </c>
      <c r="AI242" s="134">
        <f t="shared" si="21"/>
        <v>3.5283113977325853E-3</v>
      </c>
      <c r="AJ242" s="134">
        <f t="shared" si="22"/>
        <v>3.0896723265531334E-3</v>
      </c>
    </row>
    <row r="243" spans="32:36" x14ac:dyDescent="0.2">
      <c r="AF243" s="136">
        <f>_xll.qlCalendarAdvance(Calendar,AF242,"1d","mf",,Trigger)</f>
        <v>42524</v>
      </c>
      <c r="AG243" s="122">
        <f>_xll.qlDayCounterYearFraction(DayCounter,SettlementDate,AF243,,,Trigger)</f>
        <v>0.94444444444444442</v>
      </c>
      <c r="AH243" s="134">
        <f t="shared" si="23"/>
        <v>2.8747744721065458E-3</v>
      </c>
      <c r="AI243" s="134">
        <f t="shared" si="21"/>
        <v>3.532500736999419E-3</v>
      </c>
      <c r="AJ243" s="134">
        <f t="shared" si="22"/>
        <v>3.0792455281602729E-3</v>
      </c>
    </row>
    <row r="244" spans="32:36" x14ac:dyDescent="0.2">
      <c r="AF244" s="136">
        <f>_xll.qlCalendarAdvance(Calendar,AF243,"1d","mf",,Trigger)</f>
        <v>42527</v>
      </c>
      <c r="AG244" s="122">
        <f>_xll.qlDayCounterYearFraction(DayCounter,SettlementDate,AF244,,,Trigger)</f>
        <v>0.95277777777777772</v>
      </c>
      <c r="AH244" s="134">
        <f t="shared" si="23"/>
        <v>2.8747744721065458E-3</v>
      </c>
      <c r="AI244" s="134">
        <f t="shared" si="21"/>
        <v>3.5450687547999194E-3</v>
      </c>
      <c r="AJ244" s="134">
        <f t="shared" si="22"/>
        <v>3.047345367427217E-3</v>
      </c>
    </row>
    <row r="245" spans="32:36" x14ac:dyDescent="0.2">
      <c r="AF245" s="136">
        <f>_xll.qlCalendarAdvance(Calendar,AF244,"1d","mf",,Trigger)</f>
        <v>42528</v>
      </c>
      <c r="AG245" s="122">
        <f>_xll.qlDayCounterYearFraction(DayCounter,SettlementDate,AF245,,,Trigger)</f>
        <v>0.9555555555555556</v>
      </c>
      <c r="AH245" s="134">
        <f t="shared" si="23"/>
        <v>2.8747744721065458E-3</v>
      </c>
      <c r="AI245" s="134">
        <f t="shared" si="21"/>
        <v>3.5492580940667531E-3</v>
      </c>
      <c r="AJ245" s="134">
        <f t="shared" si="22"/>
        <v>3.0365053919980409E-3</v>
      </c>
    </row>
    <row r="246" spans="32:36" x14ac:dyDescent="0.2">
      <c r="AF246" s="136">
        <f>_xll.qlCalendarAdvance(Calendar,AF245,"1d","mf",,Trigger)</f>
        <v>42529</v>
      </c>
      <c r="AG246" s="122">
        <f>_xll.qlDayCounterYearFraction(DayCounter,SettlementDate,AF246,,,Trigger)</f>
        <v>0.95833333333333337</v>
      </c>
      <c r="AH246" s="134">
        <f t="shared" si="23"/>
        <v>2.8747744721065458E-3</v>
      </c>
      <c r="AI246" s="134">
        <f t="shared" si="21"/>
        <v>3.5534474333335868E-3</v>
      </c>
      <c r="AJ246" s="134">
        <f t="shared" si="22"/>
        <v>3.0255621223097846E-3</v>
      </c>
    </row>
    <row r="247" spans="32:36" x14ac:dyDescent="0.2">
      <c r="AF247" s="136">
        <f>_xll.qlCalendarAdvance(Calendar,AF246,"1d","mf",,Trigger)</f>
        <v>42530</v>
      </c>
      <c r="AG247" s="122">
        <f>_xll.qlDayCounterYearFraction(DayCounter,SettlementDate,AF247,,,Trigger)</f>
        <v>0.96111111111111114</v>
      </c>
      <c r="AH247" s="134">
        <f t="shared" si="23"/>
        <v>2.8747744721065458E-3</v>
      </c>
      <c r="AI247" s="134">
        <f t="shared" si="21"/>
        <v>3.5576367726004206E-3</v>
      </c>
      <c r="AJ247" s="134">
        <f t="shared" si="22"/>
        <v>3.014515558362448E-3</v>
      </c>
    </row>
    <row r="248" spans="32:36" x14ac:dyDescent="0.2">
      <c r="AF248" s="136">
        <f>_xll.qlCalendarAdvance(Calendar,AF247,"1d","mf",,Trigger)</f>
        <v>42531</v>
      </c>
      <c r="AG248" s="122">
        <f>_xll.qlDayCounterYearFraction(DayCounter,SettlementDate,AF248,,,Trigger)</f>
        <v>0.96388888888888891</v>
      </c>
      <c r="AH248" s="134">
        <f t="shared" si="23"/>
        <v>2.8747744721065458E-3</v>
      </c>
      <c r="AI248" s="134">
        <f t="shared" si="21"/>
        <v>3.5618261118672539E-3</v>
      </c>
      <c r="AJ248" s="134">
        <f t="shared" si="22"/>
        <v>3.0033657001560347E-3</v>
      </c>
    </row>
    <row r="249" spans="32:36" x14ac:dyDescent="0.2">
      <c r="AF249" s="136">
        <f>_xll.qlCalendarAdvance(Calendar,AF248,"1d","mf",,Trigger)</f>
        <v>42534</v>
      </c>
      <c r="AG249" s="122">
        <f>_xll.qlDayCounterYearFraction(DayCounter,SettlementDate,AF249,,,Trigger)</f>
        <v>0.97222222222222221</v>
      </c>
      <c r="AH249" s="134">
        <f t="shared" si="23"/>
        <v>2.8747744721065458E-3</v>
      </c>
      <c r="AI249" s="134">
        <f t="shared" si="21"/>
        <v>3.5743941296677547E-3</v>
      </c>
      <c r="AJ249" s="134">
        <f t="shared" si="22"/>
        <v>2.9692963599823189E-3</v>
      </c>
    </row>
    <row r="250" spans="32:36" x14ac:dyDescent="0.2">
      <c r="AF250" s="136">
        <f>_xll.qlCalendarAdvance(Calendar,AF249,"1d","mf",,Trigger)</f>
        <v>42535</v>
      </c>
      <c r="AG250" s="122">
        <f>_xll.qlDayCounterYearFraction(DayCounter,SettlementDate,AF250,,,Trigger)</f>
        <v>0.97499999999999998</v>
      </c>
      <c r="AH250" s="134">
        <f t="shared" si="23"/>
        <v>2.8747744721065458E-3</v>
      </c>
      <c r="AI250" s="134">
        <f t="shared" si="21"/>
        <v>3.578583468934588E-3</v>
      </c>
      <c r="AJ250" s="134">
        <f t="shared" si="22"/>
        <v>2.9577333247395882E-3</v>
      </c>
    </row>
    <row r="251" spans="32:36" x14ac:dyDescent="0.2">
      <c r="AF251" s="136">
        <f>_xll.qlCalendarAdvance(Calendar,AF250,"1d","mf",,Trigger)</f>
        <v>42536</v>
      </c>
      <c r="AG251" s="122">
        <f>_xll.qlDayCounterYearFraction(DayCounter,SettlementDate,AF251,,,Trigger)</f>
        <v>0.97777777777777775</v>
      </c>
      <c r="AH251" s="134">
        <f t="shared" si="23"/>
        <v>2.8747744721065458E-3</v>
      </c>
      <c r="AI251" s="134">
        <f t="shared" si="21"/>
        <v>3.5827728082014217E-3</v>
      </c>
      <c r="AJ251" s="134">
        <f t="shared" si="22"/>
        <v>2.9460669952377791E-3</v>
      </c>
    </row>
    <row r="252" spans="32:36" x14ac:dyDescent="0.2">
      <c r="AF252" s="136">
        <f>_xll.qlCalendarAdvance(Calendar,AF251,"1d","mf",,Trigger)</f>
        <v>42537</v>
      </c>
      <c r="AG252" s="122">
        <f>_xll.qlDayCounterYearFraction(DayCounter,SettlementDate,AF252,,,Trigger)</f>
        <v>0.98055555555555551</v>
      </c>
      <c r="AH252" s="134">
        <f t="shared" si="23"/>
        <v>2.8747744721065458E-3</v>
      </c>
      <c r="AI252" s="134">
        <f t="shared" si="21"/>
        <v>3.5869621474682555E-3</v>
      </c>
      <c r="AJ252" s="134">
        <f t="shared" si="22"/>
        <v>2.9342973714768881E-3</v>
      </c>
    </row>
    <row r="253" spans="32:36" x14ac:dyDescent="0.2">
      <c r="AF253" s="136">
        <f>_xll.qlCalendarAdvance(Calendar,AF252,"1d","mf",,Trigger)</f>
        <v>42538</v>
      </c>
      <c r="AG253" s="122">
        <f>_xll.qlDayCounterYearFraction(DayCounter,SettlementDate,AF253,,,Trigger)</f>
        <v>0.98333333333333328</v>
      </c>
      <c r="AH253" s="134">
        <f t="shared" si="23"/>
        <v>2.8747744721065458E-3</v>
      </c>
      <c r="AI253" s="134">
        <f t="shared" ref="AI253:AI259" si="24">$W$10+$W$9*AG253</f>
        <v>3.5911514867350888E-3</v>
      </c>
      <c r="AJ253" s="134">
        <f t="shared" ref="AJ253:AJ259" si="25">($W$5+$W$4*AG253+$W$3*AG253^2)</f>
        <v>2.9224244534569203E-3</v>
      </c>
    </row>
    <row r="254" spans="32:36" x14ac:dyDescent="0.2">
      <c r="AF254" s="136">
        <f>_xll.qlCalendarAdvance(Calendar,AF253,"1d","mf",,Trigger)</f>
        <v>42541</v>
      </c>
      <c r="AG254" s="122">
        <f>_xll.qlDayCounterYearFraction(DayCounter,SettlementDate,AF254,,,Trigger)</f>
        <v>0.9916666666666667</v>
      </c>
      <c r="AH254" s="134">
        <f t="shared" si="23"/>
        <v>2.8747744721065458E-3</v>
      </c>
      <c r="AI254" s="134">
        <f t="shared" si="24"/>
        <v>3.6037195045355895E-3</v>
      </c>
      <c r="AJ254" s="134">
        <f t="shared" si="25"/>
        <v>2.8861859338425418E-3</v>
      </c>
    </row>
    <row r="255" spans="32:36" x14ac:dyDescent="0.2">
      <c r="AF255" s="136">
        <f>_xll.qlCalendarAdvance(Calendar,AF254,"1d","mf",,Trigger)</f>
        <v>42542</v>
      </c>
      <c r="AG255" s="122">
        <f>_xll.qlDayCounterYearFraction(DayCounter,SettlementDate,AF255,,,Trigger)</f>
        <v>0.99444444444444446</v>
      </c>
      <c r="AH255" s="134">
        <f t="shared" si="23"/>
        <v>2.8747744721065458E-3</v>
      </c>
      <c r="AI255" s="134">
        <f t="shared" si="24"/>
        <v>3.6079088438024233E-3</v>
      </c>
      <c r="AJ255" s="134">
        <f t="shared" si="25"/>
        <v>2.8738998387862584E-3</v>
      </c>
    </row>
    <row r="256" spans="32:36" x14ac:dyDescent="0.2">
      <c r="AF256" s="136">
        <f>_xll.qlCalendarAdvance(Calendar,AF255,"1d","mf",,Trigger)</f>
        <v>42543</v>
      </c>
      <c r="AG256" s="122">
        <f>_xll.qlDayCounterYearFraction(DayCounter,SettlementDate,AF256,,,Trigger)</f>
        <v>0.99722222222222223</v>
      </c>
      <c r="AH256" s="134">
        <f t="shared" si="23"/>
        <v>2.8747744721065458E-3</v>
      </c>
      <c r="AI256" s="134">
        <f t="shared" si="24"/>
        <v>3.612098183069257E-3</v>
      </c>
      <c r="AJ256" s="134">
        <f t="shared" si="25"/>
        <v>2.8615104494708948E-3</v>
      </c>
    </row>
    <row r="257" spans="32:36" x14ac:dyDescent="0.2">
      <c r="AF257" s="136">
        <f>_xll.qlCalendarAdvance(Calendar,AF256,"1d","mf",,Trigger)</f>
        <v>42544</v>
      </c>
      <c r="AG257" s="122">
        <f>_xll.qlDayCounterYearFraction(DayCounter,SettlementDate,AF257,,,Trigger)</f>
        <v>1</v>
      </c>
      <c r="AH257" s="134">
        <f t="shared" si="23"/>
        <v>2.8747744721065458E-3</v>
      </c>
      <c r="AI257" s="134">
        <f t="shared" si="24"/>
        <v>3.6162875223360903E-3</v>
      </c>
      <c r="AJ257" s="134">
        <f t="shared" si="25"/>
        <v>2.8490177658964527E-3</v>
      </c>
    </row>
    <row r="258" spans="32:36" x14ac:dyDescent="0.2">
      <c r="AF258" s="136">
        <f>_xll.qlCalendarAdvance(Calendar,AF257,"1d","mf",,Trigger)</f>
        <v>42545</v>
      </c>
      <c r="AG258" s="122">
        <f>_xll.qlDayCounterYearFraction(DayCounter,SettlementDate,AF258,,,Trigger)</f>
        <v>1.0027777777777778</v>
      </c>
      <c r="AH258" s="134">
        <f t="shared" si="23"/>
        <v>2.8747744721065458E-3</v>
      </c>
      <c r="AI258" s="134">
        <f t="shared" si="24"/>
        <v>3.6204768616029236E-3</v>
      </c>
      <c r="AJ258" s="134">
        <f t="shared" si="25"/>
        <v>2.8364217880629313E-3</v>
      </c>
    </row>
    <row r="259" spans="32:36" x14ac:dyDescent="0.2">
      <c r="AF259" s="140">
        <f>_xll.qlCalendarAdvance(Calendar,AF258,"1d","mf",,Trigger)</f>
        <v>42548</v>
      </c>
      <c r="AG259" s="127">
        <f>_xll.qlDayCounterYearFraction(DayCounter,SettlementDate,AF259,,,Trigger)</f>
        <v>1.0111111111111111</v>
      </c>
      <c r="AH259" s="143">
        <f t="shared" ref="AH259" si="26">$W$13</f>
        <v>2.8747744721065458E-3</v>
      </c>
      <c r="AI259" s="143">
        <f t="shared" si="24"/>
        <v>3.6330448794034244E-3</v>
      </c>
      <c r="AJ259" s="143">
        <f t="shared" si="25"/>
        <v>2.798014089007891E-3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75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EURSND_SYNTH1M_Quote#0001</v>
      </c>
      <c r="E3" s="236" t="str">
        <f>_xll.ohRangeRetrieveError(D3)</f>
        <v/>
      </c>
      <c r="F3" s="14"/>
      <c r="G3" s="217" t="s">
        <v>58</v>
      </c>
      <c r="H3" s="218">
        <f>'1MSynthDepo'!C23</f>
        <v>-5.5394918768048029E-4</v>
      </c>
      <c r="I3" s="15" t="s">
        <v>59</v>
      </c>
      <c r="J3" s="213">
        <v>-5.5394918768048029E-4</v>
      </c>
      <c r="K3" s="14"/>
      <c r="L3" s="205">
        <f t="array" ref="L3:L40">QuoteLive</f>
        <v>-5.5394918768048029E-4</v>
      </c>
      <c r="M3" s="206">
        <f>_xll.qlSimpleQuoteSetValue(D3,ROUND($L3,6),EvaluationDate)</f>
        <v>0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EURSWD_SYNTH1M_Quote#0001</v>
      </c>
      <c r="E4" s="237" t="str">
        <f>_xll.ohRangeRetrieveError(D4)</f>
        <v/>
      </c>
      <c r="F4" s="14"/>
      <c r="G4" s="217" t="s">
        <v>60</v>
      </c>
      <c r="H4" s="218">
        <f>'1MSynthDepo'!C24</f>
        <v>-4.9816837238798276E-4</v>
      </c>
      <c r="I4" s="15" t="s">
        <v>59</v>
      </c>
      <c r="J4" s="213">
        <v>-4.9816837238798276E-4</v>
      </c>
      <c r="K4" s="14"/>
      <c r="L4" s="205">
        <v>-4.9816837238798276E-4</v>
      </c>
      <c r="M4" s="206">
        <f>_xll.qlSimpleQuoteSetValue(D4,ROUND($L4,6),EvaluationDate)</f>
        <v>0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EUR2WD_SYNTH1M_Quote#0001</v>
      </c>
      <c r="E5" s="237" t="str">
        <f>_xll.ohRangeRetrieveError(D5)</f>
        <v/>
      </c>
      <c r="F5" s="14"/>
      <c r="G5" s="217" t="s">
        <v>61</v>
      </c>
      <c r="H5" s="218">
        <f>'1MSynthDepo'!C25</f>
        <v>-5.8941108972389495E-4</v>
      </c>
      <c r="I5" s="15" t="s">
        <v>59</v>
      </c>
      <c r="J5" s="213">
        <v>-5.8941108972389495E-4</v>
      </c>
      <c r="K5" s="14"/>
      <c r="L5" s="205">
        <v>-5.8941108972389495E-4</v>
      </c>
      <c r="M5" s="206">
        <f>_xll.qlSimpleQuoteSetValue(D5,ROUND($L5,6),EvaluationDate)</f>
        <v>0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EUR3WD_SYNTH1M_Quote#0001</v>
      </c>
      <c r="E6" s="237" t="str">
        <f>_xll.ohRangeRetrieveError(D6)</f>
        <v/>
      </c>
      <c r="F6" s="14"/>
      <c r="G6" s="219" t="s">
        <v>62</v>
      </c>
      <c r="H6" s="218">
        <f>'1MSynthDepo'!C26</f>
        <v>-6.2929331983660063E-4</v>
      </c>
      <c r="I6" s="15" t="s">
        <v>59</v>
      </c>
      <c r="J6" s="214">
        <v>-6.2929331983660063E-4</v>
      </c>
      <c r="K6" s="14"/>
      <c r="L6" s="207">
        <v>-6.2929331983660063E-4</v>
      </c>
      <c r="M6" s="208">
        <f>_xll.qlSimpleQuoteSetValue(D6,ROUND($L6,6),EvaluationDate)</f>
        <v>0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EUR1MD_SYNTH1M_Quote#0001</v>
      </c>
      <c r="E7" s="238" t="str">
        <f>_xll.ohRangeRetrieveError(D7)</f>
        <v/>
      </c>
      <c r="F7" s="14"/>
      <c r="G7" s="220" t="s">
        <v>63</v>
      </c>
      <c r="H7" s="221">
        <f>'1MSynthDepo'!C27</f>
        <v>-6.6000000000032699E-4</v>
      </c>
      <c r="I7" s="15" t="s">
        <v>59</v>
      </c>
      <c r="J7" s="215">
        <v>-6.6000000000032699E-4</v>
      </c>
      <c r="K7" s="14"/>
      <c r="L7" s="209">
        <v>-6.6000000000032699E-4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EURSND_SYNTH3M_Quote#0001</v>
      </c>
      <c r="E8" s="236"/>
      <c r="F8" s="16"/>
      <c r="G8" s="222" t="s">
        <v>58</v>
      </c>
      <c r="H8" s="223">
        <f>'3MSynthDepo'!C25</f>
        <v>-1.200637867526666E-4</v>
      </c>
      <c r="I8" s="17"/>
      <c r="J8" s="213">
        <v>-1.200637867526666E-4</v>
      </c>
      <c r="K8" s="16"/>
      <c r="L8" s="205">
        <v>-1.200637867526666E-4</v>
      </c>
      <c r="M8" s="206">
        <f>_xll.qlSimpleQuoteSetValue(D8,ROUND($L8,6),EvaluationDate)</f>
        <v>0</v>
      </c>
      <c r="N8" s="195">
        <f>_xll.ohTrigger(M8:M14)</f>
        <v>75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EURSWD_SYNTH3M_Quote#0001</v>
      </c>
      <c r="E9" s="237"/>
      <c r="F9" s="16"/>
      <c r="G9" s="224" t="s">
        <v>60</v>
      </c>
      <c r="H9" s="218">
        <f>'3MSynthDepo'!C26</f>
        <v>-4.5313336797089422E-5</v>
      </c>
      <c r="I9" s="17"/>
      <c r="J9" s="213">
        <v>-4.5313336797089422E-5</v>
      </c>
      <c r="K9" s="16"/>
      <c r="L9" s="205">
        <v>-4.5313336797089422E-5</v>
      </c>
      <c r="M9" s="206">
        <f>_xll.qlSimpleQuoteSetValue(D9,ROUND($L9,6),EvaluationDate)</f>
        <v>0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EUR2WD_SYNTH3M_Quote#0001</v>
      </c>
      <c r="E10" s="237"/>
      <c r="F10" s="16"/>
      <c r="G10" s="224" t="s">
        <v>61</v>
      </c>
      <c r="H10" s="218">
        <f>'3MSynthDepo'!C27</f>
        <v>-1.1573986830366272E-4</v>
      </c>
      <c r="I10" s="17"/>
      <c r="J10" s="213">
        <v>-1.1573986830366272E-4</v>
      </c>
      <c r="K10" s="16"/>
      <c r="L10" s="205">
        <v>-1.1573986830366272E-4</v>
      </c>
      <c r="M10" s="206">
        <f>_xll.qlSimpleQuoteSetValue(D10,ROUND($L10,6),EvaluationDate)</f>
        <v>0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EUR3WD_SYNTH3M_Quote#0001</v>
      </c>
      <c r="E11" s="237"/>
      <c r="F11" s="16"/>
      <c r="G11" s="225" t="s">
        <v>62</v>
      </c>
      <c r="H11" s="226">
        <f>'3MSynthDepo'!C28</f>
        <v>-1.3622061670088518E-4</v>
      </c>
      <c r="I11" s="17"/>
      <c r="J11" s="214">
        <v>-1.3622061670088518E-4</v>
      </c>
      <c r="K11" s="16"/>
      <c r="L11" s="207">
        <v>-1.3622061670088518E-4</v>
      </c>
      <c r="M11" s="208">
        <f>_xll.qlSimpleQuoteSetValue(D11,ROUND($L11,6),EvaluationDate)</f>
        <v>0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EUR1MD_SYNTH3M_Quote#0001</v>
      </c>
      <c r="E12" s="237"/>
      <c r="F12" s="16"/>
      <c r="G12" s="224" t="s">
        <v>63</v>
      </c>
      <c r="H12" s="218">
        <f>'3MSynthDepo'!C29</f>
        <v>-1.4406114916720725E-4</v>
      </c>
      <c r="I12" s="17"/>
      <c r="J12" s="213">
        <v>-1.4406114916720725E-4</v>
      </c>
      <c r="K12" s="16"/>
      <c r="L12" s="205">
        <v>-1.4406114916720725E-4</v>
      </c>
      <c r="M12" s="206">
        <f>_xll.qlSimpleQuoteSetValue(D12,ROUND($L12,6),EvaluationDate)</f>
        <v>0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EUR2MD_SYNTH3M_Quote#0001</v>
      </c>
      <c r="E13" s="237"/>
      <c r="F13" s="16"/>
      <c r="G13" s="224" t="s">
        <v>64</v>
      </c>
      <c r="H13" s="218">
        <f>'3MSynthDepo'!C30</f>
        <v>-1.0023533779562095E-4</v>
      </c>
      <c r="I13" s="17"/>
      <c r="J13" s="213">
        <v>-1.0023533779562095E-4</v>
      </c>
      <c r="K13" s="16"/>
      <c r="L13" s="205">
        <v>-1.0023533779562095E-4</v>
      </c>
      <c r="M13" s="206">
        <f>_xll.qlSimpleQuoteSetValue(D13,ROUND($L13,6),EvaluationDate)</f>
        <v>0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EUR3MD_SYNTH3M_Quote#0001</v>
      </c>
      <c r="E14" s="238"/>
      <c r="F14" s="16"/>
      <c r="G14" s="225" t="s">
        <v>65</v>
      </c>
      <c r="H14" s="226">
        <f>'3MSynthDepo'!C31</f>
        <v>-4.9827164240710281E-5</v>
      </c>
      <c r="I14" s="17"/>
      <c r="J14" s="214">
        <v>-4.9827164240710281E-5</v>
      </c>
      <c r="K14" s="16"/>
      <c r="L14" s="207">
        <v>-4.9827164240710281E-5</v>
      </c>
      <c r="M14" s="208">
        <f>_xll.qlSimpleQuoteSetValue(D14,ROUND($L14,6),EvaluationDate)</f>
        <v>0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EURSND_SYNTH6M_Quote#0001</v>
      </c>
      <c r="E15" s="236" t="str">
        <f>_xll.ohRangeRetrieveError(D15)</f>
        <v/>
      </c>
      <c r="F15" s="16"/>
      <c r="G15" s="222" t="s">
        <v>58</v>
      </c>
      <c r="H15" s="223">
        <f>'6MSynthDepo'!C28</f>
        <v>4.3320958796222442E-4</v>
      </c>
      <c r="I15" s="17"/>
      <c r="J15" s="213">
        <v>4.3320958796222442E-4</v>
      </c>
      <c r="K15" s="16"/>
      <c r="L15" s="205">
        <v>4.3320958796222442E-4</v>
      </c>
      <c r="M15" s="206">
        <f>_xll.qlSimpleQuoteSetValue(D15,ROUND($L15,6),EvaluationDate)</f>
        <v>0</v>
      </c>
      <c r="N15" s="197">
        <f>_xll.ohTrigger(M15:M24)</f>
        <v>75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EURSWD_SYNTH6M_Quote#0001</v>
      </c>
      <c r="E16" s="237" t="str">
        <f>_xll.ohRangeRetrieveError(D16)</f>
        <v/>
      </c>
      <c r="F16" s="16"/>
      <c r="G16" s="224" t="s">
        <v>60</v>
      </c>
      <c r="H16" s="218">
        <f>'6MSynthDepo'!C29</f>
        <v>5.0603652616792213E-4</v>
      </c>
      <c r="I16" s="17"/>
      <c r="J16" s="213">
        <v>5.0603652616792213E-4</v>
      </c>
      <c r="K16" s="16"/>
      <c r="L16" s="205">
        <v>5.0603652616792213E-4</v>
      </c>
      <c r="M16" s="206">
        <f>_xll.qlSimpleQuoteSetValue(D16,ROUND($L16,6),EvaluationDate)</f>
        <v>0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EUR2WD_SYNTH6M_Quote#0001</v>
      </c>
      <c r="E17" s="237" t="str">
        <f>_xll.ohRangeRetrieveError(D17)</f>
        <v/>
      </c>
      <c r="F17" s="10"/>
      <c r="G17" s="224" t="s">
        <v>61</v>
      </c>
      <c r="H17" s="218">
        <f>'6MSynthDepo'!C30</f>
        <v>4.3341431172017053E-4</v>
      </c>
      <c r="I17" s="17"/>
      <c r="J17" s="213">
        <v>4.3341431172017053E-4</v>
      </c>
      <c r="K17" s="16"/>
      <c r="L17" s="205">
        <v>4.3341431172017053E-4</v>
      </c>
      <c r="M17" s="206">
        <f>_xll.qlSimpleQuoteSetValue(D17,ROUND($L17,6),EvaluationDate)</f>
        <v>0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EUR3WD_SYNTH6M_Quote#0001</v>
      </c>
      <c r="E18" s="237" t="str">
        <f>_xll.ohRangeRetrieveError(D18)</f>
        <v/>
      </c>
      <c r="F18" s="10"/>
      <c r="G18" s="224" t="s">
        <v>62</v>
      </c>
      <c r="H18" s="218">
        <f>'6MSynthDepo'!C31</f>
        <v>4.1079189192748188E-4</v>
      </c>
      <c r="I18" s="17"/>
      <c r="J18" s="213">
        <v>4.1079189192748188E-4</v>
      </c>
      <c r="K18" s="16"/>
      <c r="L18" s="205">
        <v>4.1079189192748188E-4</v>
      </c>
      <c r="M18" s="206">
        <f>_xll.qlSimpleQuoteSetValue(D18,ROUND($L18,6),EvaluationDate)</f>
        <v>0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EUR1MD_SYNTH6M_Quote#0001</v>
      </c>
      <c r="E19" s="237" t="str">
        <f>_xll.ohRangeRetrieveError(D19)</f>
        <v/>
      </c>
      <c r="F19" s="10"/>
      <c r="G19" s="222" t="s">
        <v>63</v>
      </c>
      <c r="H19" s="223">
        <f>'6MSynthDepo'!C32</f>
        <v>4.002772083522288E-4</v>
      </c>
      <c r="I19" s="67"/>
      <c r="J19" s="216">
        <v>4.002772083522288E-4</v>
      </c>
      <c r="K19" s="68"/>
      <c r="L19" s="211">
        <v>4.002772083522288E-4</v>
      </c>
      <c r="M19" s="212">
        <f>_xll.qlSimpleQuoteSetValue(D19,ROUND($L19,6),EvaluationDate)</f>
        <v>0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EUR2MD_SYNTH6M_Quote#0001</v>
      </c>
      <c r="E20" s="237" t="str">
        <f>_xll.ohRangeRetrieveError(D20)</f>
        <v/>
      </c>
      <c r="F20" s="10"/>
      <c r="G20" s="224" t="s">
        <v>64</v>
      </c>
      <c r="H20" s="218">
        <f>'6MSynthDepo'!C33</f>
        <v>4.3506536887782948E-4</v>
      </c>
      <c r="I20" s="17"/>
      <c r="J20" s="213">
        <v>4.3506536887782948E-4</v>
      </c>
      <c r="K20" s="16"/>
      <c r="L20" s="205">
        <v>4.3506536887782948E-4</v>
      </c>
      <c r="M20" s="206">
        <f>_xll.qlSimpleQuoteSetValue(D20,ROUND($L20,6),EvaluationDate)</f>
        <v>0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EUR3MD_SYNTH6M_Quote#0001</v>
      </c>
      <c r="E21" s="237" t="str">
        <f>_xll.ohRangeRetrieveError(D21)</f>
        <v/>
      </c>
      <c r="F21" s="10"/>
      <c r="G21" s="224" t="s">
        <v>65</v>
      </c>
      <c r="H21" s="218">
        <f>'6MSynthDepo'!C34</f>
        <v>4.7852568238611158E-4</v>
      </c>
      <c r="I21" s="17"/>
      <c r="J21" s="213">
        <v>4.7852568238611158E-4</v>
      </c>
      <c r="K21" s="16"/>
      <c r="L21" s="205">
        <v>4.7852568238611158E-4</v>
      </c>
      <c r="M21" s="206">
        <f>_xll.qlSimpleQuoteSetValue(D21,ROUND($L21,6),EvaluationDate)</f>
        <v>9.999999999999701E-7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EUR4MD_SYNTH6M_Quote#0001</v>
      </c>
      <c r="E22" s="237" t="str">
        <f>_xll.ohRangeRetrieveError(D22)</f>
        <v/>
      </c>
      <c r="F22" s="10"/>
      <c r="G22" s="224" t="s">
        <v>66</v>
      </c>
      <c r="H22" s="218">
        <f>'6MSynthDepo'!C35</f>
        <v>4.9150782096854116E-4</v>
      </c>
      <c r="I22" s="17"/>
      <c r="J22" s="213">
        <v>4.9150782096854116E-4</v>
      </c>
      <c r="K22" s="16"/>
      <c r="L22" s="205">
        <v>4.9150782096854116E-4</v>
      </c>
      <c r="M22" s="206">
        <f>_xll.qlSimpleQuoteSetValue(D22,ROUND($L22,6),EvaluationDate)</f>
        <v>1.0000000000000243E-6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EUR5MD_SYNTH6M_Quote#0001</v>
      </c>
      <c r="E23" s="237" t="str">
        <f>_xll.ohRangeRetrieveError(D23)</f>
        <v/>
      </c>
      <c r="F23" s="10"/>
      <c r="G23" s="224" t="s">
        <v>67</v>
      </c>
      <c r="H23" s="218">
        <f>'6MSynthDepo'!C36</f>
        <v>5.1561236930972791E-4</v>
      </c>
      <c r="I23" s="17"/>
      <c r="J23" s="213">
        <v>5.1561236930972791E-4</v>
      </c>
      <c r="K23" s="16"/>
      <c r="L23" s="205">
        <v>5.1561236930972791E-4</v>
      </c>
      <c r="M23" s="206">
        <f>_xll.qlSimpleQuoteSetValue(D23,ROUND($L23,6),EvaluationDate)</f>
        <v>0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EUR6MD_SYNTH6M_Quote#0001</v>
      </c>
      <c r="E24" s="238" t="str">
        <f>_xll.ohRangeRetrieveError(D24)</f>
        <v/>
      </c>
      <c r="F24" s="10"/>
      <c r="G24" s="225" t="s">
        <v>68</v>
      </c>
      <c r="H24" s="226">
        <f>'6MSynthDepo'!C37</f>
        <v>5.4294774836618641E-4</v>
      </c>
      <c r="I24" s="17"/>
      <c r="J24" s="214">
        <v>5.4294774836618641E-4</v>
      </c>
      <c r="K24" s="16"/>
      <c r="L24" s="207">
        <v>5.4294774836618641E-4</v>
      </c>
      <c r="M24" s="208">
        <f>_xll.qlSimpleQuoteSetValue(D24,ROUND($L24,6),EvaluationDate)</f>
        <v>0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EURSND_SYNTH1Y_Quote#0001</v>
      </c>
      <c r="E25" s="237" t="str">
        <f>_xll.ohRangeRetrieveError(D25)</f>
        <v/>
      </c>
      <c r="F25" s="16"/>
      <c r="G25" s="227" t="s">
        <v>58</v>
      </c>
      <c r="H25" s="223">
        <f>'12MSynthDepo'!C34</f>
        <v>9.4372072148907193E-4</v>
      </c>
      <c r="I25" s="17"/>
      <c r="J25" s="213">
        <v>9.4372072148907193E-4</v>
      </c>
      <c r="K25" s="16"/>
      <c r="L25" s="205">
        <v>9.4372072148907193E-4</v>
      </c>
      <c r="M25" s="206">
        <f>_xll.qlSimpleQuoteSetValue(D25,ROUND($L25,6),EvaluationDate)</f>
        <v>6.0999999999999965E-5</v>
      </c>
      <c r="N25" s="197">
        <f>_xll.ohTrigger(M25:M40)</f>
        <v>75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EURSWD_SYNTH1Y_Quote#0001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1.02278644886005E-3</v>
      </c>
      <c r="I26" s="17"/>
      <c r="J26" s="213">
        <v>1.02278644886005E-3</v>
      </c>
      <c r="K26" s="16"/>
      <c r="L26" s="205">
        <v>1.02278644886005E-3</v>
      </c>
      <c r="M26" s="206">
        <f>_xll.qlSimpleQuoteSetValue(D26,ROUND($L26,6),EvaluationDate)</f>
        <v>6.0000000000000049E-5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EUR2WD_SYNTH1Y_Quote#0001</v>
      </c>
      <c r="E27" s="237" t="str">
        <f>_xll.ohRangeRetrieveError(D27)</f>
        <v/>
      </c>
      <c r="F27" s="10"/>
      <c r="G27" s="228" t="s">
        <v>61</v>
      </c>
      <c r="H27" s="218">
        <f>'12MSynthDepo'!C36</f>
        <v>9.5744149112381952E-4</v>
      </c>
      <c r="I27" s="17"/>
      <c r="J27" s="213">
        <v>9.5744149112381952E-4</v>
      </c>
      <c r="K27" s="16"/>
      <c r="L27" s="205">
        <v>9.5744149112381952E-4</v>
      </c>
      <c r="M27" s="206">
        <f>_xll.qlSimpleQuoteSetValue(D27,ROUND($L27,6),EvaluationDate)</f>
        <v>5.8E-5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EUR3WD_SYNTH1Y_Quote#0001</v>
      </c>
      <c r="E28" s="237" t="str">
        <f>_xll.ohRangeRetrieveError(D28)</f>
        <v/>
      </c>
      <c r="F28" s="10"/>
      <c r="G28" s="228" t="s">
        <v>62</v>
      </c>
      <c r="H28" s="218">
        <f>'12MSynthDepo'!C37</f>
        <v>9.4209662946249343E-4</v>
      </c>
      <c r="I28" s="17"/>
      <c r="J28" s="213">
        <v>9.4209662946249343E-4</v>
      </c>
      <c r="K28" s="16"/>
      <c r="L28" s="205">
        <v>9.4209662946249343E-4</v>
      </c>
      <c r="M28" s="206">
        <f>_xll.qlSimpleQuoteSetValue(D28,ROUND($L28,6),EvaluationDate)</f>
        <v>5.6999999999999976E-5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EUR1MD_SYNTH1Y_Quote#0001</v>
      </c>
      <c r="E29" s="237" t="str">
        <f>_xll.ohRangeRetrieveError(D29)</f>
        <v/>
      </c>
      <c r="F29" s="10"/>
      <c r="G29" s="229" t="s">
        <v>63</v>
      </c>
      <c r="H29" s="226">
        <f>'12MSynthDepo'!C38</f>
        <v>9.4093932182648388E-4</v>
      </c>
      <c r="I29" s="17"/>
      <c r="J29" s="214">
        <v>9.4093932182648388E-4</v>
      </c>
      <c r="K29" s="16"/>
      <c r="L29" s="207">
        <v>9.4093932182648388E-4</v>
      </c>
      <c r="M29" s="208">
        <f>_xll.qlSimpleQuoteSetValue(D29,ROUND($L29,6),EvaluationDate)</f>
        <v>5.5999999999999952E-5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EUR2MD_SYNTH1Y_Quote#0001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1.0100464318707481E-3</v>
      </c>
      <c r="I30" s="17"/>
      <c r="J30" s="213">
        <v>1.0100464318707481E-3</v>
      </c>
      <c r="K30" s="16"/>
      <c r="L30" s="205">
        <v>1.0100464318707481E-3</v>
      </c>
      <c r="M30" s="206">
        <f>_xll.qlSimpleQuoteSetValue(D30,ROUND($L30,6),EvaluationDate)</f>
        <v>5.0000000000000023E-5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EUR3MD_SYNTH1Y_Quote#0001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1.083676565705569E-3</v>
      </c>
      <c r="I31" s="17"/>
      <c r="J31" s="213">
        <v>1.083676565705569E-3</v>
      </c>
      <c r="K31" s="16"/>
      <c r="L31" s="205">
        <v>1.083676565705569E-3</v>
      </c>
      <c r="M31" s="206">
        <f>_xll.qlSimpleQuoteSetValue(D31,ROUND($L31,6),EvaluationDate)</f>
        <v>4.5999999999999817E-5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EUR4MD_SYNTH1Y_Quote#0001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1.1278729221939111E-3</v>
      </c>
      <c r="I32" s="17"/>
      <c r="J32" s="213">
        <v>1.1278729221939111E-3</v>
      </c>
      <c r="K32" s="16"/>
      <c r="L32" s="205">
        <v>1.1278729221939111E-3</v>
      </c>
      <c r="M32" s="206">
        <f>_xll.qlSimpleQuoteSetValue(D32,ROUND($L32,6),EvaluationDate)</f>
        <v>4.1000000000000021E-5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EUR5MD_SYNTH1Y_Quote#0001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1.1852842270076991E-3</v>
      </c>
      <c r="I33" s="17"/>
      <c r="J33" s="213">
        <v>1.1852842270076991E-3</v>
      </c>
      <c r="K33" s="16"/>
      <c r="L33" s="205">
        <v>1.1852842270076991E-3</v>
      </c>
      <c r="M33" s="206">
        <f>_xll.qlSimpleQuoteSetValue(D33,ROUND($L33,6),EvaluationDate)</f>
        <v>3.5000000000000092E-5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EUR6MD_SYNTH1Y_Quote#0001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1.2428153198315993E-3</v>
      </c>
      <c r="I34" s="17"/>
      <c r="J34" s="213">
        <v>1.2428153198315993E-3</v>
      </c>
      <c r="K34" s="16"/>
      <c r="L34" s="205">
        <v>1.2428153198315993E-3</v>
      </c>
      <c r="M34" s="206">
        <f>_xll.qlSimpleQuoteSetValue(D34,ROUND($L34,6),EvaluationDate)</f>
        <v>3.0999999999999995E-5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EUR7MD_SYNTH1Y_Quote#0001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1.3041759033740462E-3</v>
      </c>
      <c r="I35" s="17"/>
      <c r="J35" s="213">
        <v>1.3041759033740462E-3</v>
      </c>
      <c r="K35" s="16"/>
      <c r="L35" s="205">
        <v>1.3041759033740462E-3</v>
      </c>
      <c r="M35" s="206">
        <f>_xll.qlSimpleQuoteSetValue(D35,ROUND($L35,6),EvaluationDate)</f>
        <v>2.5000000000000066E-5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EUR8MD_SYNTH1Y_Quote#0001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1.3641241610366154E-3</v>
      </c>
      <c r="I36" s="17"/>
      <c r="J36" s="213">
        <v>1.3641241610366154E-3</v>
      </c>
      <c r="K36" s="16"/>
      <c r="L36" s="205">
        <v>1.3641241610366154E-3</v>
      </c>
      <c r="M36" s="206">
        <f>_xll.qlSimpleQuoteSetValue(D36,ROUND($L36,6),EvaluationDate)</f>
        <v>2.0000000000000052E-5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EUR9MD_SYNTH1Y_Quote#0001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1.4228853560623064E-3</v>
      </c>
      <c r="I37" s="17"/>
      <c r="J37" s="213">
        <v>1.4228853560623064E-3</v>
      </c>
      <c r="K37" s="16"/>
      <c r="L37" s="205">
        <v>1.4228853560623064E-3</v>
      </c>
      <c r="M37" s="206">
        <f>_xll.qlSimpleQuoteSetValue(D37,ROUND($L37,6),EvaluationDate)</f>
        <v>1.5000000000000039E-5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EUR10MD_SYNTH1Y_Quote#0001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1.4883795817199168E-3</v>
      </c>
      <c r="I38" s="17"/>
      <c r="J38" s="213">
        <v>1.4883795817199168E-3</v>
      </c>
      <c r="K38" s="16"/>
      <c r="L38" s="205">
        <v>1.4883795817199168E-3</v>
      </c>
      <c r="M38" s="206">
        <f>_xll.qlSimpleQuoteSetValue(D38,ROUND($L38,6),EvaluationDate)</f>
        <v>1.0000000000000026E-5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EUR11MD_SYNTH1Y_Quote#0001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1.5541007396846496E-3</v>
      </c>
      <c r="I39" s="17"/>
      <c r="J39" s="213">
        <v>1.5541007396846496E-3</v>
      </c>
      <c r="K39" s="16"/>
      <c r="L39" s="205">
        <v>1.5541007396846496E-3</v>
      </c>
      <c r="M39" s="206">
        <f>_xll.qlSimpleQuoteSetValue(D39,ROUND($L39,6),EvaluationDate)</f>
        <v>5.0000000000000131E-6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EUR1YD_SYNTH1Y_Quote#0001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1.6199999999999548E-3</v>
      </c>
      <c r="I40" s="17"/>
      <c r="J40" s="214">
        <v>1.6199999999999548E-3</v>
      </c>
      <c r="K40" s="16"/>
      <c r="L40" s="207">
        <v>1.6199999999999548E-3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obj_0056a#0001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obj_00597#0001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-6.5999999999999989E-4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42184</v>
      </c>
      <c r="U3" s="286">
        <f>_xll.qlRateHelperLatestDate(L3,Trigger)</f>
        <v>42214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_xll.qlSwapRateHelper2(,$K4,$B4,D4,Calendar,$G4,$H4,$I4,$L$1,$J4,C4,Discounting,Permanent,Trigger,ObjectOverwrite)</f>
        <v>obj_00570#0001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-6.8000000000000005E-4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42184</v>
      </c>
      <c r="U4" s="286">
        <f>_xll.qlRateHelperLatestDate(L4,Trigger)</f>
        <v>42247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_xll.qlSwapRateHelper2(,$K5,$B5,D5,Calendar,$G5,$H5,$I5,$L$1,$J5,C5,Discounting,Permanent,Trigger,ObjectOverwrite)</f>
        <v>obj_0056f#0001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-6.6E-4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42184</v>
      </c>
      <c r="U5" s="286">
        <f>_xll.qlRateHelperLatestDate(L5,Trigger)</f>
        <v>42276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_xll.qlSwapRateHelper2(,$K6,$B6,D6,Calendar,$G6,$H6,$I6,$L$1,$J6,C6,Discounting,Permanent,Trigger,ObjectOverwrite)</f>
        <v>obj_0056c#0001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-6.4999999999999997E-4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42184</v>
      </c>
      <c r="U6" s="286">
        <f>_xll.qlRateHelperLatestDate(L6,Trigger)</f>
        <v>42306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_xll.qlSwapRateHelper2(,$K7,$B7,D7,Calendar,$G7,$H7,$I7,$L$1,$J7,C7,Discounting,Permanent,Trigger,ObjectOverwrite)</f>
        <v>obj_0056e#0001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-6.6E-4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42184</v>
      </c>
      <c r="U7" s="286">
        <f>_xll.qlRateHelperLatestDate(L7,Trigger)</f>
        <v>42338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_xll.qlSwapRateHelper2(,$K8,$B8,D8,Calendar,$G8,$H8,$I8,$L$1,$J8,C8,Discounting,Permanent,Trigger,ObjectOverwrite)</f>
        <v>obj_0056b#0001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-6.7000000000000002E-4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42184</v>
      </c>
      <c r="U8" s="286">
        <f>_xll.qlRateHelperLatestDate(L8,Trigger)</f>
        <v>42367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_xll.qlSwapRateHelper2(,$K9,$B9,D9,Calendar,$G9,$H9,$I9,$L$1,$J9,C9,Discounting,Permanent,Trigger,ObjectOverwrite)</f>
        <v>obj_0056d#0001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-6.6E-4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42184</v>
      </c>
      <c r="U9" s="291">
        <f>_xll.qlRateHelperLatestDate(L9,Trigger)</f>
        <v>42398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obj_00597#0001</v>
      </c>
      <c r="P13" s="283" t="str">
        <f t="array" ref="P13:P21">_xll.ohFilter(P3:P8,S3:S8)</f>
        <v>Euribor1MLastFixing_Quote</v>
      </c>
      <c r="Q13" s="284">
        <f t="array" ref="Q13:Q21">_xll.ohFilter(Q3:Q8,S3:S8)</f>
        <v>-6.5999999999999989E-4</v>
      </c>
      <c r="R13" s="285" t="str">
        <f t="array" ref="R13:R21">_xll.ohFilter(R3:R8,S3:S8)</f>
        <v>--</v>
      </c>
      <c r="S13" s="286">
        <f t="array" ref="S13:S21">_xll.ohFilter(T3:T8,S3:S8)</f>
        <v>42184</v>
      </c>
      <c r="T13" s="286">
        <f t="array" ref="T13:T21">_xll.ohFilter(U3:U8,S3:S8)</f>
        <v>42214</v>
      </c>
      <c r="U13" s="287">
        <v>1.0000550030251663</v>
      </c>
    </row>
    <row r="14" spans="1:21" x14ac:dyDescent="0.2">
      <c r="M14" s="45" t="str">
        <v>obj_00570#0001</v>
      </c>
      <c r="P14" s="283" t="str">
        <v>EUR2X1S_Quote</v>
      </c>
      <c r="Q14" s="284">
        <v>-6.8000000000000005E-4</v>
      </c>
      <c r="R14" s="285">
        <v>0</v>
      </c>
      <c r="S14" s="286">
        <v>42184</v>
      </c>
      <c r="T14" s="286">
        <v>42247</v>
      </c>
      <c r="U14" s="287">
        <v>1.0001190168448681</v>
      </c>
    </row>
    <row r="15" spans="1:21" x14ac:dyDescent="0.2">
      <c r="J15" s="258"/>
      <c r="K15" s="258"/>
      <c r="M15" s="45" t="str">
        <v>obj_0056f#0001</v>
      </c>
      <c r="P15" s="283" t="str">
        <v>EUR3X1S_Quote</v>
      </c>
      <c r="Q15" s="284">
        <v>-6.6E-4</v>
      </c>
      <c r="R15" s="285">
        <v>0</v>
      </c>
      <c r="S15" s="286">
        <v>42184</v>
      </c>
      <c r="T15" s="286">
        <v>42276</v>
      </c>
      <c r="U15" s="287">
        <v>1.0001687032942155</v>
      </c>
    </row>
    <row r="16" spans="1:21" x14ac:dyDescent="0.2">
      <c r="M16" s="45" t="str">
        <v>obj_0056c#0001</v>
      </c>
      <c r="P16" s="283" t="str">
        <v>EUR4X1S_Quote</v>
      </c>
      <c r="Q16" s="284">
        <v>-6.4999999999999997E-4</v>
      </c>
      <c r="R16" s="285">
        <v>0</v>
      </c>
      <c r="S16" s="286">
        <v>42184</v>
      </c>
      <c r="T16" s="286">
        <v>42306</v>
      </c>
      <c r="U16" s="287">
        <v>1.0002203439595956</v>
      </c>
    </row>
    <row r="17" spans="10:24" x14ac:dyDescent="0.2">
      <c r="J17" s="258"/>
      <c r="K17" s="258"/>
      <c r="M17" s="45" t="str">
        <v>obj_0056e#0001</v>
      </c>
      <c r="P17" s="283" t="str">
        <v>EUR5X1S_Quote</v>
      </c>
      <c r="Q17" s="284">
        <v>-6.6E-4</v>
      </c>
      <c r="R17" s="285">
        <v>0</v>
      </c>
      <c r="S17" s="286">
        <v>42184</v>
      </c>
      <c r="T17" s="286">
        <v>42338</v>
      </c>
      <c r="U17" s="287">
        <v>1.0002824421638903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42184</v>
      </c>
      <c r="R26" s="299">
        <f>_xll.qlInterestRateIndexMaturity(iborindex1M,Q26,Trigger)</f>
        <v>42214</v>
      </c>
      <c r="S26" s="122">
        <f>_xll.qlDayCounterYearFraction(DayCounter,Q26,R26,,,Trigger)</f>
        <v>8.3333333333333329E-2</v>
      </c>
      <c r="T26" s="134">
        <f>_xll.qlIndexFixing(iborindex1M,_xll.qlInterestRateIndexFixingDate(iborindex1M,Q26,Trigger),TRUE,AllTriggers)</f>
        <v>-6.5999999999899472E-4</v>
      </c>
      <c r="U26" s="134">
        <f>(V26/W26-1)/S26</f>
        <v>-1.2299999999987321E-3</v>
      </c>
      <c r="V26" s="137">
        <f>_xll.qlYieldTSDiscount(Discounting,Q26,,AllTriggers)</f>
        <v>1.0000122223436072</v>
      </c>
      <c r="W26" s="137">
        <f>_xll.qlYieldTSDiscount(Discounting,R26,,AllTriggers)</f>
        <v>1.0001147341038528</v>
      </c>
      <c r="X26" s="300">
        <f>LN((1+T26*S26)/(1+U26*S26))</f>
        <v>4.7503740928414606E-5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42214</v>
      </c>
      <c r="R27" s="299">
        <f>_xll.qlInterestRateIndexMaturity(iborindex1M,Q27,Trigger)</f>
        <v>42247</v>
      </c>
      <c r="S27" s="122">
        <f>_xll.qlDayCounterYearFraction(DayCounter,Q27,R27,,,Trigger)</f>
        <v>9.166666666666666E-2</v>
      </c>
      <c r="T27" s="134">
        <f>_xll.qlIndexFixing(iborindex1M,_xll.qlInterestRateIndexFixingDate(iborindex1M,Q27,Trigger),TRUE,AllTriggers)</f>
        <v>-6.9824947511711673E-4</v>
      </c>
      <c r="U27" s="134">
        <f>(V27/W27-1)/S27</f>
        <v>-1.2301260879254983E-3</v>
      </c>
      <c r="V27" s="137">
        <f>_xll.qlYieldTSDiscount(Discounting,Q27,,AllTriggers)</f>
        <v>1.0001147341038528</v>
      </c>
      <c r="W27" s="137">
        <f>_xll.qlYieldTSDiscount(Discounting,R27,,AllTriggers)</f>
        <v>1.0002275213175709</v>
      </c>
      <c r="X27" s="300">
        <f>LN((1+T27*S27)/(1+U27*S27))</f>
        <v>4.8759665752275742E-5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42247</v>
      </c>
      <c r="R28" s="299">
        <f>_xll.qlInterestRateIndexMaturity(iborindex1M,Q28,Trigger)</f>
        <v>42277</v>
      </c>
      <c r="S28" s="122">
        <f>_xll.qlDayCounterYearFraction(DayCounter,Q28,R28,,,Trigger)</f>
        <v>8.3333333333333329E-2</v>
      </c>
      <c r="T28" s="134">
        <f>_xll.qlIndexFixing(iborindex1M,_xll.qlInterestRateIndexFixingDate(iborindex1M,Q28,Trigger),TRUE,AllTriggers)</f>
        <v>-6.1678802699383084E-4</v>
      </c>
      <c r="U28" s="134">
        <f>(V28/W28-1)/S28</f>
        <v>-1.1918762963221141E-3</v>
      </c>
      <c r="V28" s="137">
        <f>_xll.qlYieldTSDiscount(Discounting,Q28,,AllTriggers)</f>
        <v>1.0002275213175709</v>
      </c>
      <c r="W28" s="137">
        <f>_xll.qlYieldTSDiscount(Discounting,R28,,AllTriggers)</f>
        <v>1.0003268768086577</v>
      </c>
      <c r="X28" s="300">
        <f>LN((1+T28*S28)/(1+U28*S28))</f>
        <v>4.7927634328212946E-5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42277</v>
      </c>
      <c r="R29" s="302">
        <f>_xll.qlInterestRateIndexMaturity(iborindex1M,Q29,Trigger)</f>
        <v>42307</v>
      </c>
      <c r="S29" s="127">
        <f>_xll.qlDayCounterYearFraction(DayCounter,Q29,R29,,,Trigger)</f>
        <v>8.3333333333333329E-2</v>
      </c>
      <c r="T29" s="143">
        <f>_xll.qlIndexFixing(iborindex1M,_xll.qlInterestRateIndexFixingDate(iborindex1M,Q29,Trigger),TRUE,AllTriggers)</f>
        <v>-6.2218005926517606E-4</v>
      </c>
      <c r="U29" s="143">
        <f>(V29/W29-1)/S29</f>
        <v>-1.2944510211787552E-3</v>
      </c>
      <c r="V29" s="141">
        <f>_xll.qlYieldTSDiscount(Discounting,Q29,,AllTriggers)</f>
        <v>1.0003268768086577</v>
      </c>
      <c r="W29" s="141">
        <f>_xll.qlYieldTSDiscount(Discounting,R29,,AllTriggers)</f>
        <v>1.0004347946287853</v>
      </c>
      <c r="X29" s="303">
        <f>LN((1+T29*S29)/(1+U29*S29))</f>
        <v>5.6027054473816114E-5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I6" sqref="I6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customWidth="1" outlineLevel="1"/>
    <col min="11" max="11" width="10.5" style="82" bestFit="1" customWidth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obj_0080f#0069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42184</v>
      </c>
      <c r="F3" s="277">
        <f>_xll.qlCalendarAdvance(Calendar,E3,F1,"mf",,Trigger)</f>
        <v>42276</v>
      </c>
      <c r="G3" s="117">
        <f>_xll.qlDayCounterYearFraction(DayCounter,E3,F3,,,Trigger)</f>
        <v>0.25555555555555554</v>
      </c>
      <c r="H3" s="278">
        <f>_xll.qlQuoteValue(D3,LastFixingsTrigger)</f>
        <v>-1.4999999999999999E-4</v>
      </c>
      <c r="I3" s="279">
        <f>_xll.qlYieldTSDiscount(Discounting,E3,,AllTriggers)</f>
        <v>1.0000122223436072</v>
      </c>
      <c r="J3" s="279">
        <f>_xll.qlYieldTSDiscount(Discounting,F3,,AllTriggers)</f>
        <v>1.0003233644785945</v>
      </c>
      <c r="K3" s="278">
        <f t="shared" ref="K3:K8" si="0">(I3/J3-1)/G3</f>
        <v>-1.2171191290317838E-3</v>
      </c>
      <c r="L3" s="278">
        <f>H3-K3</f>
        <v>1.0671191290317838E-3</v>
      </c>
      <c r="M3" s="265" t="b">
        <v>0</v>
      </c>
      <c r="N3" s="271">
        <f>_xll.qlInterpolationInterpolate(B3Minterpolation,E3,TRUE,Trigger)</f>
        <v>1.1672919647909583E-3</v>
      </c>
      <c r="O3" s="272">
        <f>(L3-N3)*10000</f>
        <v>-1.0017283575917448</v>
      </c>
      <c r="P3" s="273">
        <f>LN((1+H3*G3)/(1+K3*G3))</f>
        <v>2.727558705802334E-4</v>
      </c>
      <c r="R3" s="131">
        <f>E3</f>
        <v>42184</v>
      </c>
      <c r="S3" s="131">
        <f>_xll.qlCalendarAdvance(Calendar,R3,$F$1,"mf",,Trigger)</f>
        <v>42276</v>
      </c>
      <c r="T3" s="132">
        <f>_xll.qlDayCounterYearFraction(DayCounter,R3,S3,,,Trigger)</f>
        <v>0.25555555555555554</v>
      </c>
      <c r="U3" s="147">
        <f>_xll.qlInterpolationInterpolate(B3Minterpolation,R3,TRUE)</f>
        <v>1.1672919647909583E-3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42214</v>
      </c>
      <c r="F4" s="136">
        <f>_xll.qlCalendarAdvance(Calendar,E4,$F$1,"mf",,Trigger)</f>
        <v>42306</v>
      </c>
      <c r="G4" s="122">
        <f>_xll.qlDayCounterYearFraction(DayCounter,E4,F4,,,Trigger)</f>
        <v>0.25555555555555554</v>
      </c>
      <c r="H4" s="134">
        <f>_xll.qlQuoteValue(D4,AllTriggers)</f>
        <v>1.0000000000000009E-5</v>
      </c>
      <c r="I4" s="137">
        <f>_xll.qlYieldTSDiscount(Discounting,E4,,AllTriggers)</f>
        <v>1.0001147341038528</v>
      </c>
      <c r="J4" s="137">
        <f>_xll.qlYieldTSDiscount(Discounting,F4,,AllTriggers)</f>
        <v>1.0004311878531875</v>
      </c>
      <c r="K4" s="134">
        <f t="shared" si="0"/>
        <v>-1.2377635713882633E-3</v>
      </c>
      <c r="L4" s="134">
        <f t="shared" ref="L4:L15" si="1">H4-K4</f>
        <v>1.2477635713882634E-3</v>
      </c>
      <c r="M4" s="66" t="b">
        <v>0</v>
      </c>
      <c r="N4" s="134">
        <f>_xll.qlInterpolationInterpolate(B3Minterpolation,E4,TRUE,Trigger)</f>
        <v>1.2448850646825209E-3</v>
      </c>
      <c r="O4" s="274">
        <f t="shared" ref="O4:O15" si="2">(L4-N4)*10000</f>
        <v>2.8785067057424639E-2</v>
      </c>
      <c r="P4" s="268">
        <f t="shared" ref="P4:P15" si="3">LN((1+H4*G4)/(1+K4*G4))</f>
        <v>3.1892294831045921E-4</v>
      </c>
      <c r="R4" s="136">
        <f>_xll.qlCalendarAdvance(Calendar,R3,"1D","f")</f>
        <v>42185</v>
      </c>
      <c r="S4" s="136">
        <f>_xll.qlCalendarAdvance(Calendar,R4,$F$1,"mf",,Trigger)</f>
        <v>42277</v>
      </c>
      <c r="T4" s="122">
        <f>_xll.qlDayCounterYearFraction(DayCounter,R4,S4,,,Trigger)</f>
        <v>0.25555555555555554</v>
      </c>
      <c r="U4" s="134">
        <f>_xll.qlInterpolationInterpolate(B3Minterpolation,R4,TRUE)</f>
        <v>1.1698356748570009E-3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42247</v>
      </c>
      <c r="F5" s="136">
        <f>_xll.qlCalendarAdvance(Calendar,E5,$F$1,"mf",,Trigger)</f>
        <v>42338</v>
      </c>
      <c r="G5" s="122">
        <f>_xll.qlDayCounterYearFraction(DayCounter,E5,F5,,,Trigger)</f>
        <v>0.25277777777777777</v>
      </c>
      <c r="H5" s="134">
        <f>_xll.qlQuoteValue(D5,AllTriggers)</f>
        <v>3.9999999999999983E-5</v>
      </c>
      <c r="I5" s="137">
        <f>_xll.qlYieldTSDiscount(Discounting,E5,,AllTriggers)</f>
        <v>1.0002275213175709</v>
      </c>
      <c r="J5" s="137">
        <f>_xll.qlYieldTSDiscount(Discounting,F5,,AllTriggers)</f>
        <v>1.000545262491934</v>
      </c>
      <c r="K5" s="134">
        <f t="shared" si="0"/>
        <v>-1.2563130320510296E-3</v>
      </c>
      <c r="L5" s="134">
        <f t="shared" si="1"/>
        <v>1.2963130320510295E-3</v>
      </c>
      <c r="M5" s="66" t="b">
        <v>0</v>
      </c>
      <c r="N5" s="134">
        <f>_xll.qlInterpolationInterpolate(B3Minterpolation,E5,TRUE,Trigger)</f>
        <v>1.3221293877818921E-3</v>
      </c>
      <c r="O5" s="274">
        <f t="shared" si="2"/>
        <v>-0.25816355730862639</v>
      </c>
      <c r="P5" s="268">
        <f t="shared" si="3"/>
        <v>3.277295118299033E-4</v>
      </c>
      <c r="R5" s="136">
        <f>_xll.qlCalendarAdvance(Calendar,R4,"1D","f")</f>
        <v>42186</v>
      </c>
      <c r="S5" s="136">
        <f>_xll.qlCalendarAdvance(Calendar,R5,$F$1,"mf",,Trigger)</f>
        <v>42278</v>
      </c>
      <c r="T5" s="122">
        <f>_xll.qlDayCounterYearFraction(DayCounter,R5,S5,,,Trigger)</f>
        <v>0.25555555555555554</v>
      </c>
      <c r="U5" s="134">
        <f>_xll.qlInterpolationInterpolate(B3Minterpolation,R5,TRUE)</f>
        <v>1.1723871849103275E-3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42276</v>
      </c>
      <c r="F6" s="140">
        <f>_xll.qlCalendarAdvance(Calendar,E6,$F$1,"mf",,Trigger)</f>
        <v>42367</v>
      </c>
      <c r="G6" s="127">
        <f>_xll.qlDayCounterYearFraction(DayCounter,E6,F6,,,Trigger)</f>
        <v>0.25277777777777777</v>
      </c>
      <c r="H6" s="143">
        <f>_xll.qlQuoteValue(D6,AllTriggers)</f>
        <v>6.0000000000000002E-5</v>
      </c>
      <c r="I6" s="141">
        <f>_xll.qlYieldTSDiscount(Discounting,E6,,AllTriggers)</f>
        <v>1.0003233644785945</v>
      </c>
      <c r="J6" s="141">
        <f>_xll.qlYieldTSDiscount(Discounting,F6,,AllTriggers)</f>
        <v>1.0006473537842342</v>
      </c>
      <c r="K6" s="143">
        <f t="shared" si="0"/>
        <v>-1.2808867475157203E-3</v>
      </c>
      <c r="L6" s="143">
        <f t="shared" si="1"/>
        <v>1.3408867475157202E-3</v>
      </c>
      <c r="M6" s="71" t="b">
        <v>0</v>
      </c>
      <c r="N6" s="143">
        <f>_xll.qlInterpolationInterpolate(B3Minterpolation,E6,TRUE,Trigger)</f>
        <v>1.368991240737557E-3</v>
      </c>
      <c r="O6" s="275">
        <f t="shared" si="2"/>
        <v>-0.28104493221836785</v>
      </c>
      <c r="P6" s="270">
        <f t="shared" si="3"/>
        <v>3.3899868524172054E-4</v>
      </c>
      <c r="R6" s="136">
        <f>_xll.qlCalendarAdvance(Calendar,R5,"1D","f")</f>
        <v>42187</v>
      </c>
      <c r="S6" s="136">
        <f>_xll.qlCalendarAdvance(Calendar,R6,$F$1,"mf",,Trigger)</f>
        <v>42279</v>
      </c>
      <c r="T6" s="122">
        <f>_xll.qlDayCounterYearFraction(DayCounter,R6,S6,,,Trigger)</f>
        <v>0.25555555555555554</v>
      </c>
      <c r="U6" s="134">
        <f>_xll.qlInterpolationInterpolate(B3Minterpolation,R6,TRUE)</f>
        <v>1.1749459749517853E-3</v>
      </c>
      <c r="Z6" s="108"/>
      <c r="AA6" s="108"/>
    </row>
    <row r="7" spans="1:27" ht="11.25" customHeight="1" x14ac:dyDescent="0.2">
      <c r="C7" s="82" t="str">
        <f>_xll.qlIMMNextCode(SettlementDate,FALSE)</f>
        <v>N5</v>
      </c>
      <c r="D7" s="280" t="str">
        <f t="shared" ref="D7:D15" si="5">Currency&amp;"FUT"&amp;"3M"&amp;C7&amp;QuoteSuffix</f>
        <v>EURFUT3MN5_Quote</v>
      </c>
      <c r="E7" s="136">
        <f>_xll.qlIMMdate(C7,$E$3,Trigger)</f>
        <v>42200</v>
      </c>
      <c r="F7" s="136">
        <f>_xll.qlCalendarAdvance(Calendar,E7,$F$1,"mf",,Trigger)</f>
        <v>42292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-2.4999999999941735E-5</v>
      </c>
      <c r="I7" s="137">
        <f>_xll.qlYieldTSDiscount(Discounting,E7,,AllTriggers)</f>
        <v>1.0000651283981692</v>
      </c>
      <c r="J7" s="137">
        <f>_xll.qlYieldTSDiscount(Discounting,F7,,AllTriggers)</f>
        <v>1.000380510924245</v>
      </c>
      <c r="K7" s="134">
        <f t="shared" si="0"/>
        <v>-1.2336361247963659E-3</v>
      </c>
      <c r="L7" s="134">
        <f t="shared" si="1"/>
        <v>1.2086361247964242E-3</v>
      </c>
      <c r="M7" s="66" t="b">
        <v>1</v>
      </c>
      <c r="N7" s="134">
        <f>_xll.qlInterpolationInterpolate(B3Minterpolation,E7,TRUE,Trigger)</f>
        <v>1.2086361247964242E-3</v>
      </c>
      <c r="O7" s="274">
        <f t="shared" si="2"/>
        <v>0</v>
      </c>
      <c r="P7" s="268">
        <f t="shared" si="3"/>
        <v>3.0892336161759027E-4</v>
      </c>
      <c r="R7" s="136">
        <f>_xll.qlCalendarAdvance(Calendar,R6,"1D","f")</f>
        <v>42188</v>
      </c>
      <c r="S7" s="136">
        <f>_xll.qlCalendarAdvance(Calendar,R7,$F$1,"mf",,Trigger)</f>
        <v>42282</v>
      </c>
      <c r="T7" s="122">
        <f>_xll.qlDayCounterYearFraction(DayCounter,R7,S7,,,Trigger)</f>
        <v>0.26111111111111113</v>
      </c>
      <c r="U7" s="134">
        <f>_xll.qlInterpolationInterpolate(B3Minterpolation,R7,TRUE)</f>
        <v>1.1775115249822222E-3</v>
      </c>
      <c r="Z7" s="108"/>
      <c r="AA7" s="108"/>
    </row>
    <row r="8" spans="1:27" ht="11.25" customHeight="1" x14ac:dyDescent="0.2">
      <c r="C8" s="82" t="str">
        <f>_xll.qlIMMNextCode($E$7,TRUE)</f>
        <v>U5</v>
      </c>
      <c r="D8" s="280" t="str">
        <f t="shared" si="5"/>
        <v>EURFUT3MU5_Quote</v>
      </c>
      <c r="E8" s="136">
        <f>_xll.qlIMMdate(C8,$E$3,Trigger)</f>
        <v>42263</v>
      </c>
      <c r="F8" s="136">
        <f>_xll.qlCalendarAdvance(Calendar,E8,$F$1,"mf",,Trigger)</f>
        <v>42354</v>
      </c>
      <c r="G8" s="122">
        <f>_xll.qlDayCounterYearFraction(DayCounter,E8,F8,,,Trigger)</f>
        <v>0.25277777777777777</v>
      </c>
      <c r="H8" s="134">
        <f>1-_xll.qlQuoteValue(D8,AllTriggers)/100-_xll.qlQuoteValue(Currency&amp;"FUT"&amp;"3M"&amp;C8&amp;"ConvAdj_Quote")</f>
        <v>7.4999999999936229E-5</v>
      </c>
      <c r="I8" s="137">
        <f>_xll.qlYieldTSDiscount(Discounting,E8,,AllTriggers)</f>
        <v>1.0002788517547681</v>
      </c>
      <c r="J8" s="137">
        <f>_xll.qlYieldTSDiscount(Discounting,F8,,AllTriggers)</f>
        <v>1.0006016296599789</v>
      </c>
      <c r="K8" s="134">
        <f t="shared" si="0"/>
        <v>-1.2761558078690915E-3</v>
      </c>
      <c r="L8" s="134">
        <f t="shared" si="1"/>
        <v>1.3511558078690277E-3</v>
      </c>
      <c r="M8" s="66" t="b">
        <v>1</v>
      </c>
      <c r="N8" s="134">
        <f>_xll.qlInterpolationInterpolate(B3Minterpolation,E8,TRUE,Trigger)</f>
        <v>1.3511558078690277E-3</v>
      </c>
      <c r="O8" s="274">
        <f t="shared" si="2"/>
        <v>0</v>
      </c>
      <c r="P8" s="268">
        <f t="shared" si="3"/>
        <v>3.4159402419309043E-4</v>
      </c>
      <c r="R8" s="136">
        <f>_xll.qlCalendarAdvance(Calendar,R7,"1D","f")</f>
        <v>42191</v>
      </c>
      <c r="S8" s="136">
        <f>_xll.qlCalendarAdvance(Calendar,R8,$F$1,"mf",,Trigger)</f>
        <v>42283</v>
      </c>
      <c r="T8" s="122">
        <f>_xll.qlDayCounterYearFraction(DayCounter,R8,S8,,,Trigger)</f>
        <v>0.25555555555555554</v>
      </c>
      <c r="U8" s="134">
        <f>_xll.qlInterpolationInterpolate(B3Minterpolation,R8,TRUE)</f>
        <v>1.1852435350158859E-3</v>
      </c>
      <c r="Z8" s="108"/>
      <c r="AA8" s="108"/>
    </row>
    <row r="9" spans="1:27" ht="11.25" customHeight="1" x14ac:dyDescent="0.2">
      <c r="C9" s="82" t="str">
        <f>_xll.qlIMMNextCode($E8,TRUE)</f>
        <v>Z5</v>
      </c>
      <c r="D9" s="280" t="str">
        <f t="shared" si="5"/>
        <v>EURFUT3MZ5_Quote</v>
      </c>
      <c r="E9" s="136">
        <f>_xll.qlIMMdate(C9,$E$3,Trigger)</f>
        <v>42354</v>
      </c>
      <c r="F9" s="136">
        <f>_xll.qlCalendarAdvance(Calendar,E9,$F$1,"mf",,Trigger)</f>
        <v>42445</v>
      </c>
      <c r="G9" s="122">
        <f>_xll.qlDayCounterYearFraction(DayCounter,E9,F9,,,Trigger)</f>
        <v>0.25277777777777777</v>
      </c>
      <c r="H9" s="134">
        <f>1-_xll.qlQuoteValue(D9,AllTriggers)/100-_xll.qlQuoteValue(Currency&amp;"FUT"&amp;"3M"&amp;C9&amp;"ConvAdj_Quote")</f>
        <v>1.2500000000004174E-4</v>
      </c>
      <c r="I9" s="137">
        <f>_xll.qlYieldTSDiscount(Discounting,E9,,AllTriggers)</f>
        <v>1.0006016296599789</v>
      </c>
      <c r="J9" s="137">
        <f>_xll.qlYieldTSDiscount(Discounting,F9,,AllTriggers)</f>
        <v>1.0009257894677446</v>
      </c>
      <c r="K9" s="134">
        <f t="shared" ref="K9:K15" si="6">(I9/J9-1)/G9</f>
        <v>-1.2812043228356078E-3</v>
      </c>
      <c r="L9" s="134">
        <f t="shared" si="1"/>
        <v>1.4062043228356496E-3</v>
      </c>
      <c r="M9" s="66" t="b">
        <v>1</v>
      </c>
      <c r="N9" s="134">
        <f>_xll.qlInterpolationInterpolate(B3Minterpolation,E9,TRUE,Trigger)</f>
        <v>1.4062043228356496E-3</v>
      </c>
      <c r="O9" s="274">
        <f t="shared" si="2"/>
        <v>0</v>
      </c>
      <c r="P9" s="268">
        <f t="shared" si="3"/>
        <v>3.5550915861548576E-4</v>
      </c>
      <c r="R9" s="136">
        <f>_xll.qlCalendarAdvance(Calendar,R8,"1D","f")</f>
        <v>42192</v>
      </c>
      <c r="S9" s="136">
        <f>_xll.qlCalendarAdvance(Calendar,R9,$F$1,"mf",,Trigger)</f>
        <v>42284</v>
      </c>
      <c r="T9" s="122">
        <f>_xll.qlDayCounterYearFraction(DayCounter,R9,S9,,,Trigger)</f>
        <v>0.25555555555555554</v>
      </c>
      <c r="U9" s="134">
        <f>_xll.qlInterpolationInterpolate(B3Minterpolation,R9,TRUE)</f>
        <v>1.1878309250107171E-3</v>
      </c>
      <c r="Z9" s="108"/>
      <c r="AA9" s="108"/>
    </row>
    <row r="10" spans="1:27" ht="11.25" customHeight="1" x14ac:dyDescent="0.2">
      <c r="C10" s="82" t="str">
        <f>_xll.qlIMMNextCode($E9,TRUE)</f>
        <v>H6</v>
      </c>
      <c r="D10" s="280" t="str">
        <f t="shared" si="5"/>
        <v>EURFUT3MH6_Quote</v>
      </c>
      <c r="E10" s="136">
        <f>_xll.qlIMMdate(C10,$E$3,Trigger)</f>
        <v>42445</v>
      </c>
      <c r="F10" s="136">
        <f>_xll.qlCalendarAdvance(Calendar,E10,$F$1,"mf",,Trigger)</f>
        <v>42537</v>
      </c>
      <c r="G10" s="122">
        <f>_xll.qlDayCounterYearFraction(DayCounter,E10,F10,,,Trigger)</f>
        <v>0.25555555555555554</v>
      </c>
      <c r="H10" s="134">
        <f>1-_xll.qlQuoteValue(D10,AllTriggers)/100-_xll.qlQuoteValue(Currency&amp;"FUT"&amp;"3M"&amp;C10&amp;"ConvAdj_Quote")</f>
        <v>1.7500000000003624E-4</v>
      </c>
      <c r="I10" s="137">
        <f>_xll.qlYieldTSDiscount(Discounting,E10,,AllTriggers)</f>
        <v>1.0009257894677446</v>
      </c>
      <c r="J10" s="137">
        <f>_xll.qlYieldTSDiscount(Discounting,F10,,AllTriggers)</f>
        <v>1.0012462645216309</v>
      </c>
      <c r="K10" s="134">
        <f>(I10/J10-1)/G10</f>
        <v>-1.252471908251502E-3</v>
      </c>
      <c r="L10" s="134">
        <f t="shared" si="1"/>
        <v>1.4274719082515382E-3</v>
      </c>
      <c r="M10" s="66" t="b">
        <v>1</v>
      </c>
      <c r="N10" s="134">
        <f>_xll.qlInterpolationInterpolate(B3Minterpolation,E10,TRUE,Trigger)</f>
        <v>1.4274719082515382E-3</v>
      </c>
      <c r="O10" s="274">
        <f t="shared" si="2"/>
        <v>0</v>
      </c>
      <c r="P10" s="268">
        <f t="shared" si="3"/>
        <v>3.6484861184964617E-4</v>
      </c>
      <c r="R10" s="136">
        <f>_xll.qlCalendarAdvance(Calendar,R9,"1D","f")</f>
        <v>42193</v>
      </c>
      <c r="S10" s="136">
        <f>_xll.qlCalendarAdvance(Calendar,R10,$F$1,"mf",,Trigger)</f>
        <v>42285</v>
      </c>
      <c r="T10" s="122">
        <f>_xll.qlDayCounterYearFraction(DayCounter,R10,S10,,,Trigger)</f>
        <v>0.25555555555555554</v>
      </c>
      <c r="U10" s="134">
        <f>_xll.qlInterpolationInterpolate(B3Minterpolation,R10,TRUE)</f>
        <v>1.1904224749987662E-3</v>
      </c>
      <c r="Z10" s="108"/>
      <c r="AA10" s="108"/>
    </row>
    <row r="11" spans="1:27" ht="11.25" customHeight="1" x14ac:dyDescent="0.2">
      <c r="C11" s="82" t="str">
        <f>_xll.qlIMMNextCode($E10,TRUE)</f>
        <v>M6</v>
      </c>
      <c r="D11" s="280" t="str">
        <f t="shared" si="5"/>
        <v>EURFUT3MM6_Quote</v>
      </c>
      <c r="E11" s="136">
        <f>_xll.qlIMMdate(C11,$E$3,Trigger)</f>
        <v>42536</v>
      </c>
      <c r="F11" s="136">
        <f>_xll.qlCalendarAdvance(Calendar,E11,$F$1,"mf",,Trigger)</f>
        <v>42628</v>
      </c>
      <c r="G11" s="122">
        <f>_xll.qlDayCounterYearFraction(DayCounter,E11,F11,,,Trigger)</f>
        <v>0.25555555555555554</v>
      </c>
      <c r="H11" s="134">
        <f>1-_xll.qlQuoteValue(D11,AllTriggers)/100-_xll.qlQuoteValue(Currency&amp;"FUT"&amp;"3M"&amp;C11&amp;"ConvAdj_Quote")</f>
        <v>3.2500000000001972E-4</v>
      </c>
      <c r="I11" s="137">
        <f>_xll.qlYieldTSDiscount(Discounting,E11,,AllTriggers)</f>
        <v>1.0012428649402145</v>
      </c>
      <c r="J11" s="137">
        <f>_xll.qlYieldTSDiscount(Discounting,F11,,AllTriggers)</f>
        <v>1.0015377222464521</v>
      </c>
      <c r="K11" s="134">
        <f>(I11/J11-1)/G11</f>
        <v>-1.1520179755211812E-3</v>
      </c>
      <c r="L11" s="134">
        <f t="shared" si="1"/>
        <v>1.4770179755212009E-3</v>
      </c>
      <c r="M11" s="66" t="b">
        <v>1</v>
      </c>
      <c r="N11" s="134">
        <f>_xll.qlInterpolationInterpolate(B3Minterpolation,E11,TRUE,Trigger)</f>
        <v>1.4770179755212009E-3</v>
      </c>
      <c r="O11" s="274">
        <f t="shared" si="2"/>
        <v>0</v>
      </c>
      <c r="P11" s="268">
        <f t="shared" si="3"/>
        <v>3.7750004591820052E-4</v>
      </c>
      <c r="R11" s="136">
        <f>_xll.qlCalendarAdvance(Calendar,R10,"1D","f")</f>
        <v>42194</v>
      </c>
      <c r="S11" s="136">
        <f>_xll.qlCalendarAdvance(Calendar,R11,$F$1,"mf",,Trigger)</f>
        <v>42286</v>
      </c>
      <c r="T11" s="122">
        <f>_xll.qlDayCounterYearFraction(DayCounter,R11,S11,,,Trigger)</f>
        <v>0.25555555555555554</v>
      </c>
      <c r="U11" s="134">
        <f>_xll.qlInterpolationInterpolate(B3Minterpolation,R11,TRUE)</f>
        <v>1.1930176649808809E-3</v>
      </c>
      <c r="Z11" s="108"/>
      <c r="AA11" s="108"/>
    </row>
    <row r="12" spans="1:27" ht="11.25" customHeight="1" x14ac:dyDescent="0.2">
      <c r="C12" s="82" t="str">
        <f>_xll.qlIMMNextCode($E11,TRUE)</f>
        <v>U6</v>
      </c>
      <c r="D12" s="280" t="str">
        <f t="shared" si="5"/>
        <v>EURFUT3MU6_Quote</v>
      </c>
      <c r="E12" s="136">
        <f>_xll.qlIMMdate(C12,$E$3,Trigger)</f>
        <v>42634</v>
      </c>
      <c r="F12" s="136">
        <f>_xll.qlCalendarAdvance(Calendar,E12,$F$1,"mf",,Trigger)</f>
        <v>42725</v>
      </c>
      <c r="G12" s="122">
        <f>_xll.qlDayCounterYearFraction(DayCounter,E12,F12,,,Trigger)</f>
        <v>0.25277777777777777</v>
      </c>
      <c r="H12" s="134">
        <f>1-_xll.qlQuoteValue(D12,AllTriggers)/100-_xll.qlQuoteValue(Currency&amp;"FUT"&amp;"3M"&amp;C12&amp;"ConvAdj_Quote")</f>
        <v>6.2499999999998668E-4</v>
      </c>
      <c r="I12" s="137">
        <f>_xll.qlYieldTSDiscount(Discounting,E12,,AllTriggers)</f>
        <v>1.0015555898425543</v>
      </c>
      <c r="J12" s="137">
        <f>_xll.qlYieldTSDiscount(Discounting,F12,,AllTriggers)</f>
        <v>1.0017967895563122</v>
      </c>
      <c r="K12" s="134">
        <f>(I12/J12-1)/G12</f>
        <v>-9.5248525425411525E-4</v>
      </c>
      <c r="L12" s="134">
        <f t="shared" si="1"/>
        <v>1.5774852542541019E-3</v>
      </c>
      <c r="M12" s="66" t="b">
        <v>1</v>
      </c>
      <c r="N12" s="134">
        <f>_xll.qlInterpolationInterpolate(B3Minterpolation,E12,TRUE,Trigger)</f>
        <v>1.5774852542541019E-3</v>
      </c>
      <c r="O12" s="274">
        <f t="shared" si="2"/>
        <v>0</v>
      </c>
      <c r="P12" s="268">
        <f t="shared" si="3"/>
        <v>3.9876972760910842E-4</v>
      </c>
      <c r="R12" s="136">
        <f>_xll.qlCalendarAdvance(Calendar,R11,"1D","f")</f>
        <v>42195</v>
      </c>
      <c r="S12" s="136">
        <f>_xll.qlCalendarAdvance(Calendar,R12,$F$1,"mf",,Trigger)</f>
        <v>42289</v>
      </c>
      <c r="T12" s="122">
        <f>_xll.qlDayCounterYearFraction(DayCounter,R12,S12,,,Trigger)</f>
        <v>0.26111111111111113</v>
      </c>
      <c r="U12" s="134">
        <f>_xll.qlInterpolationInterpolate(B3Minterpolation,R12,TRUE)</f>
        <v>1.1956159749579092E-3</v>
      </c>
      <c r="Z12" s="108"/>
      <c r="AA12" s="108"/>
    </row>
    <row r="13" spans="1:27" ht="11.25" customHeight="1" x14ac:dyDescent="0.2">
      <c r="C13" s="82" t="str">
        <f>_xll.qlIMMNextCode($E12,TRUE)</f>
        <v>Z6</v>
      </c>
      <c r="D13" s="280" t="str">
        <f t="shared" si="5"/>
        <v>EURFUT3MZ6_Quote</v>
      </c>
      <c r="E13" s="136">
        <f>_xll.qlIMMdate(C13,$E$3,Trigger)</f>
        <v>42725</v>
      </c>
      <c r="F13" s="136">
        <f>_xll.qlCalendarAdvance(Calendar,E13,$F$1,"mf",,Trigger)</f>
        <v>42815</v>
      </c>
      <c r="G13" s="122">
        <f>_xll.qlDayCounterYearFraction(DayCounter,E13,F13,,,Trigger)</f>
        <v>0.25</v>
      </c>
      <c r="H13" s="134">
        <f>1-_xll.qlQuoteValue(D13,AllTriggers)/100-_xll.qlQuoteValue(Currency&amp;"FUT"&amp;"3M"&amp;C13&amp;"ConvAdj_Quote")</f>
        <v>1.0249999999999426E-3</v>
      </c>
      <c r="I13" s="137">
        <f>_xll.qlYieldTSDiscount(Discounting,E13,,AllTriggers)</f>
        <v>1.0017967895563122</v>
      </c>
      <c r="J13" s="137">
        <f>_xll.qlYieldTSDiscount(Discounting,F13,,AllTriggers)</f>
        <v>1.0019430687409305</v>
      </c>
      <c r="K13" s="134">
        <f>(I13/J13-1)/G13</f>
        <v>-5.8398202126230814E-4</v>
      </c>
      <c r="L13" s="134">
        <f t="shared" si="1"/>
        <v>1.6089820212622508E-3</v>
      </c>
      <c r="M13" s="66" t="b">
        <v>1</v>
      </c>
      <c r="N13" s="134">
        <f>_xll.qlInterpolationInterpolate(B3Minterpolation,E13,TRUE,Trigger)</f>
        <v>1.6089820212622508E-3</v>
      </c>
      <c r="O13" s="274">
        <f t="shared" si="2"/>
        <v>0</v>
      </c>
      <c r="P13" s="268">
        <f t="shared" si="3"/>
        <v>4.0222333727323815E-4</v>
      </c>
      <c r="R13" s="136">
        <f>_xll.qlCalendarAdvance(Calendar,R12,"1D","f")</f>
        <v>42198</v>
      </c>
      <c r="S13" s="136">
        <f>_xll.qlCalendarAdvance(Calendar,R13,$F$1,"mf",,Trigger)</f>
        <v>42290</v>
      </c>
      <c r="T13" s="122">
        <f>_xll.qlDayCounterYearFraction(DayCounter,R13,S13,,,Trigger)</f>
        <v>0.25555555555555554</v>
      </c>
      <c r="U13" s="134">
        <f>_xll.qlInterpolationInterpolate(B3Minterpolation,R13,TRUE)</f>
        <v>1.2034244248669526E-3</v>
      </c>
      <c r="Z13" s="108"/>
      <c r="AA13" s="108"/>
    </row>
    <row r="14" spans="1:27" ht="11.25" customHeight="1" x14ac:dyDescent="0.2">
      <c r="C14" s="82" t="str">
        <f>_xll.qlIMMNextCode($E13,TRUE)</f>
        <v>H7</v>
      </c>
      <c r="D14" s="280" t="str">
        <f t="shared" si="5"/>
        <v>EURFUT3MH7_Quote</v>
      </c>
      <c r="E14" s="136">
        <f>_xll.qlIMMdate(C14,$E$3,Trigger)</f>
        <v>42809</v>
      </c>
      <c r="F14" s="136">
        <f>_xll.qlCalendarAdvance(Calendar,E14,$F$1,"mf",,Trigger)</f>
        <v>42901</v>
      </c>
      <c r="G14" s="122">
        <f>_xll.qlDayCounterYearFraction(DayCounter,E14,F14,,,Trigger)</f>
        <v>0.25555555555555554</v>
      </c>
      <c r="H14" s="134">
        <f>1-_xll.qlQuoteValue(D14,AllTriggers)/100-_xll.qlQuoteValue(Currency&amp;"FUT"&amp;"3M"&amp;C14&amp;"ConvAdj_Quote")</f>
        <v>1.5749999999999931E-3</v>
      </c>
      <c r="I14" s="137">
        <f>_xll.qlYieldTSDiscount(Discounting,E14,,AllTriggers)</f>
        <v>1.0019371861349158</v>
      </c>
      <c r="J14" s="137">
        <f>_xll.qlYieldTSDiscount(Discounting,F14,,AllTriggers)</f>
        <v>1.0019554900978933</v>
      </c>
      <c r="K14" s="134">
        <f>(I14/J14-1)/G14</f>
        <v>-7.148441588797229E-5</v>
      </c>
      <c r="L14" s="134">
        <f t="shared" si="1"/>
        <v>1.6464844158879653E-3</v>
      </c>
      <c r="M14" s="66" t="b">
        <v>1</v>
      </c>
      <c r="N14" s="134">
        <f>_xll.qlInterpolationInterpolate(B3Minterpolation,E14,TRUE,Trigger)</f>
        <v>1.6464844158879653E-3</v>
      </c>
      <c r="O14" s="274">
        <f t="shared" si="2"/>
        <v>0</v>
      </c>
      <c r="P14" s="268">
        <f t="shared" si="3"/>
        <v>4.2068742508655162E-4</v>
      </c>
      <c r="R14" s="136">
        <f>_xll.qlCalendarAdvance(Calendar,R13,"1D","f")</f>
        <v>42199</v>
      </c>
      <c r="S14" s="136">
        <f>_xll.qlCalendarAdvance(Calendar,R14,$F$1,"mf",,Trigger)</f>
        <v>42291</v>
      </c>
      <c r="T14" s="122">
        <f>_xll.qlDayCounterYearFraction(DayCounter,R14,S14,,,Trigger)</f>
        <v>0.25555555555555554</v>
      </c>
      <c r="U14" s="134">
        <f>_xll.qlInterpolationInterpolate(B3Minterpolation,R14,TRUE)</f>
        <v>1.2060300148321122E-3</v>
      </c>
      <c r="Z14" s="108"/>
      <c r="AA14" s="108"/>
    </row>
    <row r="15" spans="1:27" ht="11.25" customHeight="1" x14ac:dyDescent="0.2">
      <c r="C15" s="82" t="str">
        <f>_xll.qlIMMNextCode($E14,TRUE)</f>
        <v>M7</v>
      </c>
      <c r="D15" s="281" t="str">
        <f t="shared" si="5"/>
        <v>EURFUT3MM7_Quote</v>
      </c>
      <c r="E15" s="140">
        <f>_xll.qlIMMdate(C15,$E$3,Trigger)</f>
        <v>42907</v>
      </c>
      <c r="F15" s="140">
        <f>_xll.qlCalendarAdvance(Calendar,E15,$F$1,"mf",,Trigger)</f>
        <v>42999</v>
      </c>
      <c r="G15" s="127">
        <f>_xll.qlDayCounterYearFraction(DayCounter,E15,F15,,,Trigger)</f>
        <v>0.25555555555555554</v>
      </c>
      <c r="H15" s="143">
        <f>1-_xll.qlQuoteValue(D15,AllTriggers)/100-_xll.qlQuoteValue(Currency&amp;"FUT"&amp;"3M"&amp;C15&amp;"ConvAdj_Quote")</f>
        <v>2.175000000000038E-3</v>
      </c>
      <c r="I15" s="141">
        <f>_xll.qlYieldTSDiscount(Discounting,E15,,AllTriggers)</f>
        <v>1.001951185707417</v>
      </c>
      <c r="J15" s="141">
        <f>_xll.qlYieldTSDiscount(Discounting,F15,,AllTriggers)</f>
        <v>1.0017957969617859</v>
      </c>
      <c r="K15" s="143">
        <f t="shared" si="6"/>
        <v>6.0695295341781932E-4</v>
      </c>
      <c r="L15" s="143">
        <f t="shared" si="1"/>
        <v>1.5680470465822187E-3</v>
      </c>
      <c r="M15" s="71" t="b">
        <v>1</v>
      </c>
      <c r="N15" s="143">
        <f>_xll.qlInterpolationInterpolate(B3Minterpolation,E15,TRUE,Trigger)</f>
        <v>1.5680470465822187E-3</v>
      </c>
      <c r="O15" s="275">
        <f t="shared" si="2"/>
        <v>0</v>
      </c>
      <c r="P15" s="270">
        <f t="shared" si="3"/>
        <v>4.0058074434026075E-4</v>
      </c>
      <c r="R15" s="136">
        <f>_xll.qlCalendarAdvance(Calendar,R14,"1D","f")</f>
        <v>42200</v>
      </c>
      <c r="S15" s="136">
        <f>_xll.qlCalendarAdvance(Calendar,R15,$F$1,"mf",,Trigger)</f>
        <v>42292</v>
      </c>
      <c r="T15" s="122">
        <f>_xll.qlDayCounterYearFraction(DayCounter,R15,S15,,,Trigger)</f>
        <v>0.25555555555555554</v>
      </c>
      <c r="U15" s="134">
        <f>_xll.qlInterpolationInterpolate(B3Minterpolation,R15,TRUE)</f>
        <v>1.2086361247964242E-3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42201</v>
      </c>
      <c r="S16" s="136">
        <f>_xll.qlCalendarAdvance(Calendar,R16,$F$1,"mf",,Trigger)</f>
        <v>42293</v>
      </c>
      <c r="T16" s="122">
        <f>_xll.qlDayCounterYearFraction(DayCounter,R16,S16,,,Trigger)</f>
        <v>0.25555555555555554</v>
      </c>
      <c r="U16" s="134">
        <f>_xll.qlInterpolationInterpolate(B3Minterpolation,R16,TRUE)</f>
        <v>1.2112422347607362E-3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42202</v>
      </c>
      <c r="S17" s="136">
        <f>_xll.qlCalendarAdvance(Calendar,R17,$F$1,"mf",,Trigger)</f>
        <v>42296</v>
      </c>
      <c r="T17" s="122">
        <f>_xll.qlDayCounterYearFraction(DayCounter,R17,S17,,,Trigger)</f>
        <v>0.26111111111111113</v>
      </c>
      <c r="U17" s="134">
        <f>_xll.qlInterpolationInterpolate(B3Minterpolation,R17,TRUE)</f>
        <v>1.2138478247258958E-3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42205</v>
      </c>
      <c r="S18" s="136">
        <f>_xll.qlCalendarAdvance(Calendar,R18,$F$1,"mf",,Trigger)</f>
        <v>42297</v>
      </c>
      <c r="T18" s="122">
        <f>_xll.qlDayCounterYearFraction(DayCounter,R18,S18,,,Trigger)</f>
        <v>0.25555555555555554</v>
      </c>
      <c r="U18" s="134">
        <f>_xll.qlInterpolationInterpolate(B3Minterpolation,R18,TRUE)</f>
        <v>1.2216562746349391E-3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42206</v>
      </c>
      <c r="S19" s="136">
        <f>_xll.qlCalendarAdvance(Calendar,R19,$F$1,"mf",,Trigger)</f>
        <v>42298</v>
      </c>
      <c r="T19" s="122">
        <f>_xll.qlDayCounterYearFraction(DayCounter,R19,S19,,,Trigger)</f>
        <v>0.25555555555555554</v>
      </c>
      <c r="U19" s="134">
        <f>_xll.qlInterpolationInterpolate(B3Minterpolation,R19,TRUE)</f>
        <v>1.2242545846119675E-3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42207</v>
      </c>
      <c r="S20" s="136">
        <f>_xll.qlCalendarAdvance(Calendar,R20,$F$1,"mf",,Trigger)</f>
        <v>42299</v>
      </c>
      <c r="T20" s="122">
        <f>_xll.qlDayCounterYearFraction(DayCounter,R20,S20,,,Trigger)</f>
        <v>0.25555555555555554</v>
      </c>
      <c r="U20" s="134">
        <f>_xll.qlInterpolationInterpolate(B3Minterpolation,R20,TRUE)</f>
        <v>1.2268497745940821E-3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42208</v>
      </c>
      <c r="S21" s="136">
        <f>_xll.qlCalendarAdvance(Calendar,R21,$F$1,"mf",,Trigger)</f>
        <v>42300</v>
      </c>
      <c r="T21" s="122">
        <f>_xll.qlDayCounterYearFraction(DayCounter,R21,S21,,,Trigger)</f>
        <v>0.25555555555555554</v>
      </c>
      <c r="U21" s="134">
        <f>_xll.qlInterpolationInterpolate(B3Minterpolation,R21,TRUE)</f>
        <v>1.2294413245821313E-3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42209</v>
      </c>
      <c r="S22" s="136">
        <f>_xll.qlCalendarAdvance(Calendar,R22,$F$1,"mf",,Trigger)</f>
        <v>42303</v>
      </c>
      <c r="T22" s="122">
        <f>_xll.qlDayCounterYearFraction(DayCounter,R22,S22,,,Trigger)</f>
        <v>0.26111111111111113</v>
      </c>
      <c r="U22" s="134">
        <f>_xll.qlInterpolationInterpolate(B3Minterpolation,R22,TRUE)</f>
        <v>1.2320287145769625E-3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42212</v>
      </c>
      <c r="S23" s="136">
        <f>_xll.qlCalendarAdvance(Calendar,R23,$F$1,"mf",,Trigger)</f>
        <v>42304</v>
      </c>
      <c r="T23" s="122">
        <f>_xll.qlDayCounterYearFraction(DayCounter,R23,S23,,,Trigger)</f>
        <v>0.25555555555555554</v>
      </c>
      <c r="U23" s="134">
        <f>_xll.qlInterpolationInterpolate(B3Minterpolation,R23,TRUE)</f>
        <v>1.2397607246106262E-3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42213</v>
      </c>
      <c r="S24" s="136">
        <f>_xll.qlCalendarAdvance(Calendar,R24,$F$1,"mf",,Trigger)</f>
        <v>42305</v>
      </c>
      <c r="T24" s="122">
        <f>_xll.qlDayCounterYearFraction(DayCounter,R24,S24,,,Trigger)</f>
        <v>0.25555555555555554</v>
      </c>
      <c r="U24" s="134">
        <f>_xll.qlInterpolationInterpolate(B3Minterpolation,R24,TRUE)</f>
        <v>1.2423262746410631E-3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42214</v>
      </c>
      <c r="S25" s="136">
        <f>_xll.qlCalendarAdvance(Calendar,R25,$F$1,"mf",,Trigger)</f>
        <v>42306</v>
      </c>
      <c r="T25" s="122">
        <f>_xll.qlDayCounterYearFraction(DayCounter,R25,S25,,,Trigger)</f>
        <v>0.25555555555555554</v>
      </c>
      <c r="U25" s="134">
        <f>_xll.qlInterpolationInterpolate(B3Minterpolation,R25,TRUE)</f>
        <v>1.2448850646825209E-3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42215</v>
      </c>
      <c r="S26" s="136">
        <f>_xll.qlCalendarAdvance(Calendar,R26,$F$1,"mf",,Trigger)</f>
        <v>42307</v>
      </c>
      <c r="T26" s="122">
        <f>_xll.qlDayCounterYearFraction(DayCounter,R26,S26,,,Trigger)</f>
        <v>0.25555555555555554</v>
      </c>
      <c r="U26" s="134">
        <f>_xll.qlInterpolationInterpolate(B3Minterpolation,R26,TRUE)</f>
        <v>1.2474365747358474E-3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42216</v>
      </c>
      <c r="S27" s="136">
        <f>_xll.qlCalendarAdvance(Calendar,R27,$F$1,"mf",,Trigger)</f>
        <v>42307</v>
      </c>
      <c r="T27" s="122">
        <f>_xll.qlDayCounterYearFraction(DayCounter,R27,S27,,,Trigger)</f>
        <v>0.25277777777777777</v>
      </c>
      <c r="U27" s="134">
        <f>_xll.qlInterpolationInterpolate(B3Minterpolation,R27,TRUE)</f>
        <v>1.2499802848018901E-3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42219</v>
      </c>
      <c r="S28" s="136">
        <f>_xll.qlCalendarAdvance(Calendar,R28,$F$1,"mf",,Trigger)</f>
        <v>42311</v>
      </c>
      <c r="T28" s="122">
        <f>_xll.qlDayCounterYearFraction(DayCounter,R28,S28,,,Trigger)</f>
        <v>0.25555555555555554</v>
      </c>
      <c r="U28" s="134">
        <f>_xll.qlInterpolationInterpolate(B3Minterpolation,R28,TRUE)</f>
        <v>1.2575594150847943E-3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42220</v>
      </c>
      <c r="S29" s="136">
        <f>_xll.qlCalendarAdvance(Calendar,R29,$F$1,"mf",,Trigger)</f>
        <v>42312</v>
      </c>
      <c r="T29" s="122">
        <f>_xll.qlDayCounterYearFraction(DayCounter,R29,S29,,,Trigger)</f>
        <v>0.25555555555555554</v>
      </c>
      <c r="U29" s="134">
        <f>_xll.qlInterpolationInterpolate(B3Minterpolation,R29,TRUE)</f>
        <v>1.2600667252101801E-3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42221</v>
      </c>
      <c r="S30" s="136">
        <f>_xll.qlCalendarAdvance(Calendar,R30,$F$1,"mf",,Trigger)</f>
        <v>42313</v>
      </c>
      <c r="T30" s="122">
        <f>_xll.qlDayCounterYearFraction(DayCounter,R30,S30,,,Trigger)</f>
        <v>0.25555555555555554</v>
      </c>
      <c r="U30" s="134">
        <f>_xll.qlInterpolationInterpolate(B3Minterpolation,R30,TRUE)</f>
        <v>1.262563635352521E-3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42222</v>
      </c>
      <c r="S31" s="136">
        <f>_xll.qlCalendarAdvance(Calendar,R31,$F$1,"mf",,Trigger)</f>
        <v>42314</v>
      </c>
      <c r="T31" s="122">
        <f>_xll.qlDayCounterYearFraction(DayCounter,R31,S31,,,Trigger)</f>
        <v>0.25555555555555554</v>
      </c>
      <c r="U31" s="134">
        <f>_xll.qlInterpolationInterpolate(B3Minterpolation,R31,TRUE)</f>
        <v>1.2650496255126647E-3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42223</v>
      </c>
      <c r="S32" s="136">
        <f>_xll.qlCalendarAdvance(Calendar,R32,$F$1,"mf",,Trigger)</f>
        <v>42317</v>
      </c>
      <c r="T32" s="122">
        <f>_xll.qlDayCounterYearFraction(DayCounter,R32,S32,,,Trigger)</f>
        <v>0.26111111111111113</v>
      </c>
      <c r="U32" s="134">
        <f>_xll.qlInterpolationInterpolate(B3Minterpolation,R32,TRUE)</f>
        <v>1.2675241756914593E-3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42226</v>
      </c>
      <c r="S33" s="136">
        <f>_xll.qlCalendarAdvance(Calendar,R33,$F$1,"mf",,Trigger)</f>
        <v>42318</v>
      </c>
      <c r="T33" s="122">
        <f>_xll.qlDayCounterYearFraction(DayCounter,R33,S33,,,Trigger)</f>
        <v>0.25555555555555554</v>
      </c>
      <c r="U33" s="134">
        <f>_xll.qlInterpolationInterpolate(B3Minterpolation,R33,TRUE)</f>
        <v>1.2748739863482242E-3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42227</v>
      </c>
      <c r="S34" s="136">
        <f>_xll.qlCalendarAdvance(Calendar,R34,$F$1,"mf",,Trigger)</f>
        <v>42319</v>
      </c>
      <c r="T34" s="122">
        <f>_xll.qlDayCounterYearFraction(DayCounter,R34,S34,,,Trigger)</f>
        <v>0.25555555555555554</v>
      </c>
      <c r="U34" s="134">
        <f>_xll.qlInterpolationInterpolate(B3Minterpolation,R34,TRUE)</f>
        <v>1.277297576610099E-3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42228</v>
      </c>
      <c r="S35" s="136">
        <f>_xll.qlCalendarAdvance(Calendar,R35,$F$1,"mf",,Trigger)</f>
        <v>42320</v>
      </c>
      <c r="T35" s="122">
        <f>_xll.qlDayCounterYearFraction(DayCounter,R35,S35,,,Trigger)</f>
        <v>0.25555555555555554</v>
      </c>
      <c r="U35" s="134">
        <f>_xll.qlInterpolationInterpolate(B3Minterpolation,R35,TRUE)</f>
        <v>1.279707126894863E-3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42229</v>
      </c>
      <c r="S36" s="136">
        <f>_xll.qlCalendarAdvance(Calendar,R36,$F$1,"mf",,Trigger)</f>
        <v>42321</v>
      </c>
      <c r="T36" s="122">
        <f>_xll.qlDayCounterYearFraction(DayCounter,R36,S36,,,Trigger)</f>
        <v>0.25555555555555554</v>
      </c>
      <c r="U36" s="134">
        <f>_xll.qlInterpolationInterpolate(B3Minterpolation,R36,TRUE)</f>
        <v>1.2821021172033644E-3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42230</v>
      </c>
      <c r="S37" s="136">
        <f>_xll.qlCalendarAdvance(Calendar,R37,$F$1,"mf",,Trigger)</f>
        <v>42324</v>
      </c>
      <c r="T37" s="122">
        <f>_xll.qlDayCounterYearFraction(DayCounter,R37,S37,,,Trigger)</f>
        <v>0.26111111111111113</v>
      </c>
      <c r="U37" s="134">
        <f>_xll.qlInterpolationInterpolate(B3Minterpolation,R37,TRUE)</f>
        <v>1.2844820275364508E-3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42233</v>
      </c>
      <c r="S38" s="136">
        <f>_xll.qlCalendarAdvance(Calendar,R38,$F$1,"mf",,Trigger)</f>
        <v>42325</v>
      </c>
      <c r="T38" s="122">
        <f>_xll.qlDayCounterYearFraction(DayCounter,R38,S38,,,Trigger)</f>
        <v>0.25555555555555554</v>
      </c>
      <c r="U38" s="134">
        <f>_xll.qlInterpolationInterpolate(B3Minterpolation,R38,TRUE)</f>
        <v>1.2915260786916969E-3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42234</v>
      </c>
      <c r="S39" s="136">
        <f>_xll.qlCalendarAdvance(Calendar,R39,$F$1,"mf",,Trigger)</f>
        <v>42326</v>
      </c>
      <c r="T39" s="122">
        <f>_xll.qlDayCounterYearFraction(DayCounter,R39,S39,,,Trigger)</f>
        <v>0.25555555555555554</v>
      </c>
      <c r="U39" s="134">
        <f>_xll.qlInterpolationInterpolate(B3Minterpolation,R39,TRUE)</f>
        <v>1.2938404691316004E-3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42235</v>
      </c>
      <c r="S40" s="136">
        <f>_xll.qlCalendarAdvance(Calendar,R40,$F$1,"mf",,Trigger)</f>
        <v>42327</v>
      </c>
      <c r="T40" s="122">
        <f>_xll.qlDayCounterYearFraction(DayCounter,R40,S40,,,Trigger)</f>
        <v>0.25555555555555554</v>
      </c>
      <c r="U40" s="134">
        <f>_xll.qlInterpolationInterpolate(B3Minterpolation,R40,TRUE)</f>
        <v>1.2961371796003278E-3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42236</v>
      </c>
      <c r="S41" s="136">
        <f>_xll.qlCalendarAdvance(Calendar,R41,$F$1,"mf",,Trigger)</f>
        <v>42328</v>
      </c>
      <c r="T41" s="122">
        <f>_xll.qlDayCounterYearFraction(DayCounter,R41,S41,,,Trigger)</f>
        <v>0.25555555555555554</v>
      </c>
      <c r="U41" s="134">
        <f>_xll.qlInterpolationInterpolate(B3Minterpolation,R41,TRUE)</f>
        <v>1.2984156900987267E-3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42237</v>
      </c>
      <c r="S42" s="136">
        <f>_xll.qlCalendarAdvance(Calendar,R42,$F$1,"mf",,Trigger)</f>
        <v>42331</v>
      </c>
      <c r="T42" s="122">
        <f>_xll.qlDayCounterYearFraction(DayCounter,R42,S42,,,Trigger)</f>
        <v>0.26111111111111113</v>
      </c>
      <c r="U42" s="134">
        <f>_xll.qlInterpolationInterpolate(B3Minterpolation,R42,TRUE)</f>
        <v>1.3006754806276449E-3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42240</v>
      </c>
      <c r="S43" s="136">
        <f>_xll.qlCalendarAdvance(Calendar,R43,$F$1,"mf",,Trigger)</f>
        <v>42332</v>
      </c>
      <c r="T43" s="122">
        <f>_xll.qlDayCounterYearFraction(DayCounter,R43,S43,,,Trigger)</f>
        <v>0.25555555555555554</v>
      </c>
      <c r="U43" s="134">
        <f>_xll.qlInterpolationInterpolate(B3Minterpolation,R43,TRUE)</f>
        <v>1.3073373324059925E-3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42241</v>
      </c>
      <c r="S44" s="136">
        <f>_xll.qlCalendarAdvance(Calendar,R44,$F$1,"mf",,Trigger)</f>
        <v>42333</v>
      </c>
      <c r="T44" s="122">
        <f>_xll.qlDayCounterYearFraction(DayCounter,R44,S44,,,Trigger)</f>
        <v>0.25555555555555554</v>
      </c>
      <c r="U44" s="134">
        <f>_xll.qlInterpolationInterpolate(B3Minterpolation,R44,TRUE)</f>
        <v>1.3095170430654653E-3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42242</v>
      </c>
      <c r="S45" s="136">
        <f>_xll.qlCalendarAdvance(Calendar,R45,$F$1,"mf",,Trigger)</f>
        <v>42334</v>
      </c>
      <c r="T45" s="122">
        <f>_xll.qlDayCounterYearFraction(DayCounter,R45,S45,,,Trigger)</f>
        <v>0.25555555555555554</v>
      </c>
      <c r="U45" s="134">
        <f>_xll.qlInterpolationInterpolate(B3Minterpolation,R45,TRUE)</f>
        <v>1.3116754337596961E-3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42243</v>
      </c>
      <c r="S46" s="136">
        <f>_xll.qlCalendarAdvance(Calendar,R46,$F$1,"mf",,Trigger)</f>
        <v>42335</v>
      </c>
      <c r="T46" s="122">
        <f>_xll.qlDayCounterYearFraction(DayCounter,R46,S46,,,Trigger)</f>
        <v>0.25555555555555554</v>
      </c>
      <c r="U46" s="134">
        <f>_xll.qlInterpolationInterpolate(B3Minterpolation,R46,TRUE)</f>
        <v>1.3138119844895327E-3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42244</v>
      </c>
      <c r="S47" s="136">
        <f>_xll.qlCalendarAdvance(Calendar,R47,$F$1,"mf",,Trigger)</f>
        <v>42338</v>
      </c>
      <c r="T47" s="122">
        <f>_xll.qlDayCounterYearFraction(DayCounter,R47,S47,,,Trigger)</f>
        <v>0.26111111111111113</v>
      </c>
      <c r="U47" s="134">
        <f>_xll.qlInterpolationInterpolate(B3Minterpolation,R47,TRUE)</f>
        <v>1.3159261752558227E-3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42247</v>
      </c>
      <c r="S48" s="136">
        <f>_xll.qlCalendarAdvance(Calendar,R48,$F$1,"mf",,Trigger)</f>
        <v>42338</v>
      </c>
      <c r="T48" s="122">
        <f>_xll.qlDayCounterYearFraction(DayCounter,R48,S48,,,Trigger)</f>
        <v>0.25277777777777777</v>
      </c>
      <c r="U48" s="134">
        <f>_xll.qlInterpolationInterpolate(B3Minterpolation,R48,TRUE)</f>
        <v>1.3221293877818921E-3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42248</v>
      </c>
      <c r="S49" s="136">
        <f>_xll.qlCalendarAdvance(Calendar,R49,$F$1,"mf",,Trigger)</f>
        <v>42339</v>
      </c>
      <c r="T49" s="122">
        <f>_xll.qlDayCounterYearFraction(DayCounter,R49,S49,,,Trigger)</f>
        <v>0.25277777777777777</v>
      </c>
      <c r="U49" s="134">
        <f>_xll.qlInterpolationInterpolate(B3Minterpolation,R49,TRUE)</f>
        <v>1.3241489387024741E-3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42249</v>
      </c>
      <c r="S50" s="136">
        <f>_xll.qlCalendarAdvance(Calendar,R50,$F$1,"mf",,Trigger)</f>
        <v>42340</v>
      </c>
      <c r="T50" s="122">
        <f>_xll.qlDayCounterYearFraction(DayCounter,R50,S50,,,Trigger)</f>
        <v>0.25277777777777777</v>
      </c>
      <c r="U50" s="134">
        <f>_xll.qlInterpolationInterpolate(B3Minterpolation,R50,TRUE)</f>
        <v>1.3261435296637483E-3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42250</v>
      </c>
      <c r="S51" s="136">
        <f>_xll.qlCalendarAdvance(Calendar,R51,$F$1,"mf",,Trigger)</f>
        <v>42341</v>
      </c>
      <c r="T51" s="122">
        <f>_xll.qlDayCounterYearFraction(DayCounter,R51,S51,,,Trigger)</f>
        <v>0.25277777777777777</v>
      </c>
      <c r="U51" s="134">
        <f>_xll.qlInterpolationInterpolate(B3Minterpolation,R51,TRUE)</f>
        <v>1.3281126406665628E-3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42251</v>
      </c>
      <c r="S52" s="136">
        <f>_xll.qlCalendarAdvance(Calendar,R52,$F$1,"mf",,Trigger)</f>
        <v>42342</v>
      </c>
      <c r="T52" s="122">
        <f>_xll.qlDayCounterYearFraction(DayCounter,R52,S52,,,Trigger)</f>
        <v>0.25277777777777777</v>
      </c>
      <c r="U52" s="134">
        <f>_xll.qlInterpolationInterpolate(B3Minterpolation,R52,TRUE)</f>
        <v>1.330055751711765E-3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42254</v>
      </c>
      <c r="S53" s="136">
        <f>_xll.qlCalendarAdvance(Calendar,R53,$F$1,"mf",,Trigger)</f>
        <v>42345</v>
      </c>
      <c r="T53" s="122">
        <f>_xll.qlDayCounterYearFraction(DayCounter,R53,S53,,,Trigger)</f>
        <v>0.25277777777777777</v>
      </c>
      <c r="U53" s="134">
        <f>_xll.qlInterpolationInterpolate(B3Minterpolation,R53,TRUE)</f>
        <v>1.3357238851101762E-3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42255</v>
      </c>
      <c r="S54" s="136">
        <f>_xll.qlCalendarAdvance(Calendar,R54,$F$1,"mf",,Trigger)</f>
        <v>42346</v>
      </c>
      <c r="T54" s="122">
        <f>_xll.qlDayCounterYearFraction(DayCounter,R54,S54,,,Trigger)</f>
        <v>0.25277777777777777</v>
      </c>
      <c r="U54" s="134">
        <f>_xll.qlInterpolationInterpolate(B3Minterpolation,R54,TRUE)</f>
        <v>1.3375577963334075E-3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42256</v>
      </c>
      <c r="S55" s="136">
        <f>_xll.qlCalendarAdvance(Calendar,R55,$F$1,"mf",,Trigger)</f>
        <v>42347</v>
      </c>
      <c r="T55" s="122">
        <f>_xll.qlDayCounterYearFraction(DayCounter,R55,S55,,,Trigger)</f>
        <v>0.25277777777777777</v>
      </c>
      <c r="U55" s="134">
        <f>_xll.qlInterpolationInterpolate(B3Minterpolation,R55,TRUE)</f>
        <v>1.3393631076032654E-3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42257</v>
      </c>
      <c r="S56" s="136">
        <f>_xll.qlCalendarAdvance(Calendar,R56,$F$1,"mf",,Trigger)</f>
        <v>42348</v>
      </c>
      <c r="T56" s="122">
        <f>_xll.qlDayCounterYearFraction(DayCounter,R56,S56,,,Trigger)</f>
        <v>0.25277777777777777</v>
      </c>
      <c r="U56" s="134">
        <f>_xll.qlInterpolationInterpolate(B3Minterpolation,R56,TRUE)</f>
        <v>1.3411392989205976E-3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42258</v>
      </c>
      <c r="S57" s="136">
        <f>_xll.qlCalendarAdvance(Calendar,R57,$F$1,"mf",,Trigger)</f>
        <v>42349</v>
      </c>
      <c r="T57" s="122">
        <f>_xll.qlDayCounterYearFraction(DayCounter,R57,S57,,,Trigger)</f>
        <v>0.25277777777777777</v>
      </c>
      <c r="U57" s="134">
        <f>_xll.qlInterpolationInterpolate(B3Minterpolation,R57,TRUE)</f>
        <v>1.342885850286252E-3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42261</v>
      </c>
      <c r="S58" s="136">
        <f>_xll.qlCalendarAdvance(Calendar,R58,$F$1,"mf",,Trigger)</f>
        <v>42352</v>
      </c>
      <c r="T58" s="122">
        <f>_xll.qlDayCounterYearFraction(DayCounter,R58,S58,,,Trigger)</f>
        <v>0.25277777777777777</v>
      </c>
      <c r="U58" s="134">
        <f>_xll.qlInterpolationInterpolate(B3Minterpolation,R58,TRUE)</f>
        <v>1.3479424646816256E-3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42262</v>
      </c>
      <c r="S59" s="136">
        <f>_xll.qlCalendarAdvance(Calendar,R59,$F$1,"mf",,Trigger)</f>
        <v>42353</v>
      </c>
      <c r="T59" s="122">
        <f>_xll.qlDayCounterYearFraction(DayCounter,R59,S59,,,Trigger)</f>
        <v>0.25277777777777777</v>
      </c>
      <c r="U59" s="134">
        <f>_xll.qlInterpolationInterpolate(B3Minterpolation,R59,TRUE)</f>
        <v>1.3495652562490461E-3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42263</v>
      </c>
      <c r="S60" s="136">
        <f>_xll.qlCalendarAdvance(Calendar,R60,$F$1,"mf",,Trigger)</f>
        <v>42354</v>
      </c>
      <c r="T60" s="122">
        <f>_xll.qlDayCounterYearFraction(DayCounter,R60,S60,,,Trigger)</f>
        <v>0.25277777777777777</v>
      </c>
      <c r="U60" s="134">
        <f>_xll.qlInterpolationInterpolate(B3Minterpolation,R60,TRUE)</f>
        <v>1.3511558078690277E-3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42264</v>
      </c>
      <c r="S61" s="136">
        <f>_xll.qlCalendarAdvance(Calendar,R61,$F$1,"mf",,Trigger)</f>
        <v>42355</v>
      </c>
      <c r="T61" s="122">
        <f>_xll.qlDayCounterYearFraction(DayCounter,R61,S61,,,Trigger)</f>
        <v>0.25277777777777777</v>
      </c>
      <c r="U61" s="134">
        <f>_xll.qlInterpolationInterpolate(B3Minterpolation,R61,TRUE)</f>
        <v>1.3527137491539973E-3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42265</v>
      </c>
      <c r="S62" s="136">
        <f>_xll.qlCalendarAdvance(Calendar,R62,$F$1,"mf",,Trigger)</f>
        <v>42356</v>
      </c>
      <c r="T62" s="122">
        <f>_xll.qlDayCounterYearFraction(DayCounter,R62,S62,,,Trigger)</f>
        <v>0.25277777777777777</v>
      </c>
      <c r="U62" s="134">
        <f>_xll.qlInterpolationInterpolate(B3Minterpolation,R62,TRUE)</f>
        <v>1.3542393081626999E-3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42268</v>
      </c>
      <c r="S63" s="136">
        <f>_xll.qlCalendarAdvance(Calendar,R63,$F$1,"mf",,Trigger)</f>
        <v>42359</v>
      </c>
      <c r="T63" s="122">
        <f>_xll.qlDayCounterYearFraction(DayCounter,R63,S63,,,Trigger)</f>
        <v>0.25277777777777777</v>
      </c>
      <c r="U63" s="134">
        <f>_xll.qlInterpolationInterpolate(B3Minterpolation,R63,TRUE)</f>
        <v>1.3586254682344489E-3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42269</v>
      </c>
      <c r="S64" s="136">
        <f>_xll.qlCalendarAdvance(Calendar,R64,$F$1,"mf",,Trigger)</f>
        <v>42360</v>
      </c>
      <c r="T64" s="122">
        <f>_xll.qlDayCounterYearFraction(DayCounter,R64,S64,,,Trigger)</f>
        <v>0.25277777777777777</v>
      </c>
      <c r="U64" s="134">
        <f>_xll.qlInterpolationInterpolate(B3Minterpolation,R64,TRUE)</f>
        <v>1.3600252748413265E-3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42270</v>
      </c>
      <c r="S65" s="136">
        <f>_xll.qlCalendarAdvance(Calendar,R65,$F$1,"mf",,Trigger)</f>
        <v>42361</v>
      </c>
      <c r="T65" s="122">
        <f>_xll.qlDayCounterYearFraction(DayCounter,R65,S65,,,Trigger)</f>
        <v>0.25277777777777777</v>
      </c>
      <c r="U65" s="134">
        <f>_xll.qlInterpolationInterpolate(B3Minterpolation,R65,TRUE)</f>
        <v>1.3613945875235586E-3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42271</v>
      </c>
      <c r="S66" s="136">
        <f>_xll.qlCalendarAdvance(Calendar,R66,$F$1,"mf",,Trigger)</f>
        <v>42362</v>
      </c>
      <c r="T66" s="122">
        <f>_xll.qlDayCounterYearFraction(DayCounter,R66,S66,,,Trigger)</f>
        <v>0.25277777777777777</v>
      </c>
      <c r="U66" s="134">
        <f>_xll.qlInterpolationInterpolate(B3Minterpolation,R66,TRUE)</f>
        <v>1.3627337839514696E-3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42272</v>
      </c>
      <c r="S67" s="136">
        <f>_xll.qlCalendarAdvance(Calendar,R67,$F$1,"mf",,Trigger)</f>
        <v>42366</v>
      </c>
      <c r="T67" s="122">
        <f>_xll.qlDayCounterYearFraction(DayCounter,R67,S67,,,Trigger)</f>
        <v>0.26111111111111113</v>
      </c>
      <c r="U67" s="134">
        <f>_xll.qlInterpolationInterpolate(B3Minterpolation,R67,TRUE)</f>
        <v>1.3640432417953835E-3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42275</v>
      </c>
      <c r="S68" s="136">
        <f>_xll.qlCalendarAdvance(Calendar,R68,$F$1,"mf",,Trigger)</f>
        <v>42366</v>
      </c>
      <c r="T68" s="122">
        <f>_xll.qlDayCounterYearFraction(DayCounter,R68,S68,,,Trigger)</f>
        <v>0.25277777777777777</v>
      </c>
      <c r="U68" s="134">
        <f>_xll.qlInterpolationInterpolate(B3Minterpolation,R68,TRUE)</f>
        <v>1.3677969605263875E-3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42276</v>
      </c>
      <c r="S69" s="136">
        <f>_xll.qlCalendarAdvance(Calendar,R69,$F$1,"mf",,Trigger)</f>
        <v>42367</v>
      </c>
      <c r="T69" s="122">
        <f>_xll.qlDayCounterYearFraction(DayCounter,R69,S69,,,Trigger)</f>
        <v>0.25277777777777777</v>
      </c>
      <c r="U69" s="134">
        <f>_xll.qlInterpolationInterpolate(B3Minterpolation,R69,TRUE)</f>
        <v>1.368991240737557E-3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42277</v>
      </c>
      <c r="S70" s="136">
        <f>_xll.qlCalendarAdvance(Calendar,R70,$F$1,"mf",,Trigger)</f>
        <v>42368</v>
      </c>
      <c r="T70" s="122">
        <f>_xll.qlDayCounterYearFraction(DayCounter,R70,S70,,,Trigger)</f>
        <v>0.25277777777777777</v>
      </c>
      <c r="U70" s="134">
        <f>_xll.qlInterpolationInterpolate(B3Minterpolation,R70,TRUE)</f>
        <v>1.3701576707163511E-3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42278</v>
      </c>
      <c r="S71" s="136">
        <f>_xll.qlCalendarAdvance(Calendar,R71,$F$1,"mf",,Trigger)</f>
        <v>42373</v>
      </c>
      <c r="T71" s="122">
        <f>_xll.qlDayCounterYearFraction(DayCounter,R71,S71,,,Trigger)</f>
        <v>0.2638888888888889</v>
      </c>
      <c r="U71" s="134">
        <f>_xll.qlInterpolationInterpolate(B3Minterpolation,R71,TRUE)</f>
        <v>1.3712966281330941E-3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42279</v>
      </c>
      <c r="S72" s="136">
        <f>_xll.qlCalendarAdvance(Calendar,R72,$F$1,"mf",,Trigger)</f>
        <v>42373</v>
      </c>
      <c r="T72" s="122">
        <f>_xll.qlDayCounterYearFraction(DayCounter,R72,S72,,,Trigger)</f>
        <v>0.26111111111111113</v>
      </c>
      <c r="U72" s="134">
        <f>_xll.qlInterpolationInterpolate(B3Minterpolation,R72,TRUE)</f>
        <v>1.3724084906581104E-3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42282</v>
      </c>
      <c r="S73" s="136">
        <f>_xll.qlCalendarAdvance(Calendar,R73,$F$1,"mf",,Trigger)</f>
        <v>42374</v>
      </c>
      <c r="T73" s="122">
        <f>_xll.qlDayCounterYearFraction(DayCounter,R73,S73,,,Trigger)</f>
        <v>0.25555555555555554</v>
      </c>
      <c r="U73" s="134">
        <f>_xll.qlInterpolationInterpolate(B3Minterpolation,R73,TRUE)</f>
        <v>1.3755852855860415E-3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42283</v>
      </c>
      <c r="S74" s="136">
        <f>_xll.qlCalendarAdvance(Calendar,R74,$F$1,"mf",,Trigger)</f>
        <v>42375</v>
      </c>
      <c r="T74" s="122">
        <f>_xll.qlDayCounterYearFraction(DayCounter,R74,S74,,,Trigger)</f>
        <v>0.25555555555555554</v>
      </c>
      <c r="U74" s="134">
        <f>_xll.qlInterpolationInterpolate(B3Minterpolation,R74,TRUE)</f>
        <v>1.3765925452473935E-3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42284</v>
      </c>
      <c r="S75" s="136">
        <f>_xll.qlCalendarAdvance(Calendar,R75,$F$1,"mf",,Trigger)</f>
        <v>42376</v>
      </c>
      <c r="T75" s="122">
        <f>_xll.qlDayCounterYearFraction(DayCounter,R75,S75,,,Trigger)</f>
        <v>0.25555555555555554</v>
      </c>
      <c r="U75" s="134">
        <f>_xll.qlInterpolationInterpolate(B3Minterpolation,R75,TRUE)</f>
        <v>1.3775745983686403E-3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42285</v>
      </c>
      <c r="S76" s="136">
        <f>_xll.qlCalendarAdvance(Calendar,R76,$F$1,"mf",,Trigger)</f>
        <v>42377</v>
      </c>
      <c r="T76" s="122">
        <f>_xll.qlDayCounterYearFraction(DayCounter,R76,S76,,,Trigger)</f>
        <v>0.25555555555555554</v>
      </c>
      <c r="U76" s="134">
        <f>_xll.qlInterpolationInterpolate(B3Minterpolation,R76,TRUE)</f>
        <v>1.3785318226201063E-3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42286</v>
      </c>
      <c r="S77" s="136">
        <f>_xll.qlCalendarAdvance(Calendar,R77,$F$1,"mf",,Trigger)</f>
        <v>42380</v>
      </c>
      <c r="T77" s="122">
        <f>_xll.qlDayCounterYearFraction(DayCounter,R77,S77,,,Trigger)</f>
        <v>0.26111111111111113</v>
      </c>
      <c r="U77" s="134">
        <f>_xll.qlInterpolationInterpolate(B3Minterpolation,R77,TRUE)</f>
        <v>1.3794645956721155E-3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42289</v>
      </c>
      <c r="S78" s="136">
        <f>_xll.qlCalendarAdvance(Calendar,R78,$F$1,"mf",,Trigger)</f>
        <v>42381</v>
      </c>
      <c r="T78" s="122">
        <f>_xll.qlDayCounterYearFraction(DayCounter,R78,S78,,,Trigger)</f>
        <v>0.25555555555555554</v>
      </c>
      <c r="U78" s="134">
        <f>_xll.qlInterpolationInterpolate(B3Minterpolation,R78,TRUE)</f>
        <v>1.3821199843346461E-3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42290</v>
      </c>
      <c r="S79" s="136">
        <f>_xll.qlCalendarAdvance(Calendar,R79,$F$1,"mf",,Trigger)</f>
        <v>42382</v>
      </c>
      <c r="T79" s="122">
        <f>_xll.qlDayCounterYearFraction(DayCounter,R79,S79,,,Trigger)</f>
        <v>0.25555555555555554</v>
      </c>
      <c r="U79" s="134">
        <f>_xll.qlInterpolationInterpolate(B3Minterpolation,R79,TRUE)</f>
        <v>1.3829587292920717E-3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42291</v>
      </c>
      <c r="S80" s="136">
        <f>_xll.qlCalendarAdvance(Calendar,R80,$F$1,"mf",,Trigger)</f>
        <v>42383</v>
      </c>
      <c r="T80" s="122">
        <f>_xll.qlDayCounterYearFraction(DayCounter,R80,S80,,,Trigger)</f>
        <v>0.25555555555555554</v>
      </c>
      <c r="U80" s="134">
        <f>_xll.qlInterpolationInterpolate(B3Minterpolation,R80,TRUE)</f>
        <v>1.383774911401662E-3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42292</v>
      </c>
      <c r="S81" s="136">
        <f>_xll.qlCalendarAdvance(Calendar,R81,$F$1,"mf",,Trigger)</f>
        <v>42384</v>
      </c>
      <c r="T81" s="122">
        <f>_xll.qlDayCounterYearFraction(DayCounter,R81,S81,,,Trigger)</f>
        <v>0.25555555555555554</v>
      </c>
      <c r="U81" s="134">
        <f>_xll.qlInterpolationInterpolate(B3Minterpolation,R81,TRUE)</f>
        <v>1.3845689083337414E-3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42293</v>
      </c>
      <c r="S82" s="136">
        <f>_xll.qlCalendarAdvance(Calendar,R82,$F$1,"mf",,Trigger)</f>
        <v>42387</v>
      </c>
      <c r="T82" s="122">
        <f>_xll.qlDayCounterYearFraction(DayCounter,R82,S82,,,Trigger)</f>
        <v>0.26111111111111113</v>
      </c>
      <c r="U82" s="134">
        <f>_xll.qlInterpolationInterpolate(B3Minterpolation,R82,TRUE)</f>
        <v>1.3853410977586345E-3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42296</v>
      </c>
      <c r="S83" s="136">
        <f>_xll.qlCalendarAdvance(Calendar,R83,$F$1,"mf",,Trigger)</f>
        <v>42388</v>
      </c>
      <c r="T83" s="122">
        <f>_xll.qlDayCounterYearFraction(DayCounter,R83,S83,,,Trigger)</f>
        <v>0.25555555555555554</v>
      </c>
      <c r="U83" s="134">
        <f>_xll.qlInterpolationInterpolate(B3Minterpolation,R83,TRUE)</f>
        <v>1.3875305976934369E-3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42297</v>
      </c>
      <c r="S84" s="136">
        <f>_xll.qlCalendarAdvance(Calendar,R84,$F$1,"mf",,Trigger)</f>
        <v>42389</v>
      </c>
      <c r="T84" s="122">
        <f>_xll.qlDayCounterYearFraction(DayCounter,R84,S84,,,Trigger)</f>
        <v>0.25555555555555554</v>
      </c>
      <c r="U84" s="134">
        <f>_xll.qlInterpolationInterpolate(B3Minterpolation,R84,TRUE)</f>
        <v>1.3882193337928267E-3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42298</v>
      </c>
      <c r="S85" s="136">
        <f>_xll.qlCalendarAdvance(Calendar,R85,$F$1,"mf",,Trigger)</f>
        <v>42390</v>
      </c>
      <c r="T85" s="122">
        <f>_xll.qlDayCounterYearFraction(DayCounter,R85,S85,,,Trigger)</f>
        <v>0.25555555555555554</v>
      </c>
      <c r="U85" s="134">
        <f>_xll.qlInterpolationInterpolate(B3Minterpolation,R85,TRUE)</f>
        <v>1.3888881507366513E-3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42299</v>
      </c>
      <c r="S86" s="136">
        <f>_xll.qlCalendarAdvance(Calendar,R86,$F$1,"mf",,Trigger)</f>
        <v>42391</v>
      </c>
      <c r="T86" s="122">
        <f>_xll.qlDayCounterYearFraction(DayCounter,R86,S86,,,Trigger)</f>
        <v>0.25555555555555554</v>
      </c>
      <c r="U86" s="134">
        <f>_xll.qlInterpolationInterpolate(B3Minterpolation,R86,TRUE)</f>
        <v>1.3895374261952351E-3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42300</v>
      </c>
      <c r="S87" s="136">
        <f>_xll.qlCalendarAdvance(Calendar,R87,$F$1,"mf",,Trigger)</f>
        <v>42394</v>
      </c>
      <c r="T87" s="122">
        <f>_xll.qlDayCounterYearFraction(DayCounter,R87,S87,,,Trigger)</f>
        <v>0.26111111111111113</v>
      </c>
      <c r="U87" s="134">
        <f>_xll.qlInterpolationInterpolate(B3Minterpolation,R87,TRUE)</f>
        <v>1.3901675378389026E-3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42303</v>
      </c>
      <c r="S88" s="136">
        <f>_xll.qlCalendarAdvance(Calendar,R88,$F$1,"mf",,Trigger)</f>
        <v>42395</v>
      </c>
      <c r="T88" s="122">
        <f>_xll.qlDayCounterYearFraction(DayCounter,R88,S88,,,Trigger)</f>
        <v>0.25555555555555554</v>
      </c>
      <c r="U88" s="134">
        <f>_xll.qlInterpolationInterpolate(B3Minterpolation,R88,TRUE)</f>
        <v>1.3919466665836492E-3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42304</v>
      </c>
      <c r="S89" s="136">
        <f>_xll.qlCalendarAdvance(Calendar,R89,$F$1,"mf",,Trigger)</f>
        <v>42396</v>
      </c>
      <c r="T89" s="122">
        <f>_xll.qlDayCounterYearFraction(DayCounter,R89,S89,,,Trigger)</f>
        <v>0.25555555555555554</v>
      </c>
      <c r="U89" s="134">
        <f>_xll.qlInterpolationInterpolate(B3Minterpolation,R89,TRUE)</f>
        <v>1.392503899670894E-3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42305</v>
      </c>
      <c r="S90" s="136">
        <f>_xll.qlCalendarAdvance(Calendar,R90,$F$1,"mf",,Trigger)</f>
        <v>42397</v>
      </c>
      <c r="T90" s="122">
        <f>_xll.qlDayCounterYearFraction(DayCounter,R90,S90,,,Trigger)</f>
        <v>0.25555555555555554</v>
      </c>
      <c r="U90" s="134">
        <f>_xll.qlInterpolationInterpolate(B3Minterpolation,R90,TRUE)</f>
        <v>1.3930438572948437E-3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42306</v>
      </c>
      <c r="S91" s="136">
        <f>_xll.qlCalendarAdvance(Calendar,R91,$F$1,"mf",,Trigger)</f>
        <v>42398</v>
      </c>
      <c r="T91" s="122">
        <f>_xll.qlDayCounterYearFraction(DayCounter,R91,S91,,,Trigger)</f>
        <v>0.25555555555555554</v>
      </c>
      <c r="U91" s="134">
        <f>_xll.qlInterpolationInterpolate(B3Minterpolation,R91,TRUE)</f>
        <v>1.3935669171258227E-3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42307</v>
      </c>
      <c r="S92" s="136">
        <f>_xll.qlCalendarAdvance(Calendar,R92,$F$1,"mf",,Trigger)</f>
        <v>42398</v>
      </c>
      <c r="T92" s="122">
        <f>_xll.qlDayCounterYearFraction(DayCounter,R92,S92,,,Trigger)</f>
        <v>0.25277777777777777</v>
      </c>
      <c r="U92" s="134">
        <f>_xll.qlInterpolationInterpolate(B3Minterpolation,R92,TRUE)</f>
        <v>1.3940734568341554E-3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42310</v>
      </c>
      <c r="S93" s="136">
        <f>_xll.qlCalendarAdvance(Calendar,R93,$F$1,"mf",,Trigger)</f>
        <v>42402</v>
      </c>
      <c r="T93" s="122">
        <f>_xll.qlDayCounterYearFraction(DayCounter,R93,S93,,,Trigger)</f>
        <v>0.25555555555555554</v>
      </c>
      <c r="U93" s="134">
        <f>_xll.qlInterpolationInterpolate(B3Minterpolation,R93,TRUE)</f>
        <v>1.3954977319265186E-3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42311</v>
      </c>
      <c r="S94" s="136">
        <f>_xll.qlCalendarAdvance(Calendar,R94,$F$1,"mf",,Trigger)</f>
        <v>42403</v>
      </c>
      <c r="T94" s="122">
        <f>_xll.qlDayCounterYearFraction(DayCounter,R94,S94,,,Trigger)</f>
        <v>0.25555555555555554</v>
      </c>
      <c r="U94" s="134">
        <f>_xll.qlInterpolationInterpolate(B3Minterpolation,R94,TRUE)</f>
        <v>1.3959419678475089E-3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42312</v>
      </c>
      <c r="S95" s="136">
        <f>_xll.qlCalendarAdvance(Calendar,R95,$F$1,"mf",,Trigger)</f>
        <v>42404</v>
      </c>
      <c r="T95" s="122">
        <f>_xll.qlDayCounterYearFraction(DayCounter,R95,S95,,,Trigger)</f>
        <v>0.25555555555555554</v>
      </c>
      <c r="U95" s="134">
        <f>_xll.qlInterpolationInterpolate(B3Minterpolation,R95,TRUE)</f>
        <v>1.3963715719974745E-3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42313</v>
      </c>
      <c r="S96" s="136">
        <f>_xll.qlCalendarAdvance(Calendar,R96,$F$1,"mf",,Trigger)</f>
        <v>42405</v>
      </c>
      <c r="T96" s="122">
        <f>_xll.qlDayCounterYearFraction(DayCounter,R96,S96,,,Trigger)</f>
        <v>0.25555555555555554</v>
      </c>
      <c r="U96" s="134">
        <f>_xll.qlInterpolationInterpolate(B3Minterpolation,R96,TRUE)</f>
        <v>1.3967869220467394E-3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42314</v>
      </c>
      <c r="S97" s="136">
        <f>_xll.qlCalendarAdvance(Calendar,R97,$F$1,"mf",,Trigger)</f>
        <v>42408</v>
      </c>
      <c r="T97" s="122">
        <f>_xll.qlDayCounterYearFraction(DayCounter,R97,S97,,,Trigger)</f>
        <v>0.26111111111111113</v>
      </c>
      <c r="U97" s="134">
        <f>_xll.qlInterpolationInterpolate(B3Minterpolation,R97,TRUE)</f>
        <v>1.3971883956656282E-3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42317</v>
      </c>
      <c r="S98" s="136">
        <f>_xll.qlCalendarAdvance(Calendar,R98,$F$1,"mf",,Trigger)</f>
        <v>42409</v>
      </c>
      <c r="T98" s="122">
        <f>_xll.qlDayCounterYearFraction(DayCounter,R98,S98,,,Trigger)</f>
        <v>0.25555555555555554</v>
      </c>
      <c r="U98" s="134">
        <f>_xll.qlInterpolationInterpolate(B3Minterpolation,R98,TRUE)</f>
        <v>1.3983133346432801E-3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42318</v>
      </c>
      <c r="S99" s="136">
        <f>_xll.qlCalendarAdvance(Calendar,R99,$F$1,"mf",,Trigger)</f>
        <v>42410</v>
      </c>
      <c r="T99" s="122">
        <f>_xll.qlDayCounterYearFraction(DayCounter,R99,S99,,,Trigger)</f>
        <v>0.25555555555555554</v>
      </c>
      <c r="U99" s="134">
        <f>_xll.qlInterpolationInterpolate(B3Minterpolation,R99,TRUE)</f>
        <v>1.3986630792439071E-3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42319</v>
      </c>
      <c r="S100" s="136">
        <f>_xll.qlCalendarAdvance(Calendar,R100,$F$1,"mf",,Trigger)</f>
        <v>42411</v>
      </c>
      <c r="T100" s="122">
        <f>_xll.qlDayCounterYearFraction(DayCounter,R100,S100,,,Trigger)</f>
        <v>0.25555555555555554</v>
      </c>
      <c r="U100" s="134">
        <f>_xll.qlInterpolationInterpolate(B3Minterpolation,R100,TRUE)</f>
        <v>1.3990008357657791E-3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42320</v>
      </c>
      <c r="S101" s="136">
        <f>_xll.qlCalendarAdvance(Calendar,R101,$F$1,"mf",,Trigger)</f>
        <v>42412</v>
      </c>
      <c r="T101" s="122">
        <f>_xll.qlDayCounterYearFraction(DayCounter,R101,S101,,,Trigger)</f>
        <v>0.25555555555555554</v>
      </c>
      <c r="U101" s="134">
        <f>_xll.qlInterpolationInterpolate(B3Minterpolation,R101,TRUE)</f>
        <v>1.3993269818792209E-3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42321</v>
      </c>
      <c r="S102" s="136">
        <f>_xll.qlCalendarAdvance(Calendar,R102,$F$1,"mf",,Trigger)</f>
        <v>42415</v>
      </c>
      <c r="T102" s="122">
        <f>_xll.qlDayCounterYearFraction(DayCounter,R102,S102,,,Trigger)</f>
        <v>0.26111111111111113</v>
      </c>
      <c r="U102" s="134">
        <f>_xll.qlInterpolationInterpolate(B3Minterpolation,R102,TRUE)</f>
        <v>1.3996418952545563E-3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42324</v>
      </c>
      <c r="S103" s="136">
        <f>_xll.qlCalendarAdvance(Calendar,R103,$F$1,"mf",,Trigger)</f>
        <v>42416</v>
      </c>
      <c r="T103" s="122">
        <f>_xll.qlDayCounterYearFraction(DayCounter,R103,S103,,,Trigger)</f>
        <v>0.25555555555555554</v>
      </c>
      <c r="U103" s="134">
        <f>_xll.qlInterpolationInterpolate(B3Minterpolation,R103,TRUE)</f>
        <v>1.4005230156551695E-3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42325</v>
      </c>
      <c r="S104" s="136">
        <f>_xll.qlCalendarAdvance(Calendar,R104,$F$1,"mf",,Trigger)</f>
        <v>42417</v>
      </c>
      <c r="T104" s="122">
        <f>_xll.qlDayCounterYearFraction(DayCounter,R104,S104,,,Trigger)</f>
        <v>0.25555555555555554</v>
      </c>
      <c r="U104" s="134">
        <f>_xll.qlInterpolationInterpolate(B3Minterpolation,R104,TRUE)</f>
        <v>1.4007967747813237E-3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42326</v>
      </c>
      <c r="S105" s="136">
        <f>_xll.qlCalendarAdvance(Calendar,R105,$F$1,"mf",,Trigger)</f>
        <v>42418</v>
      </c>
      <c r="T105" s="122">
        <f>_xll.qlDayCounterYearFraction(DayCounter,R105,S105,,,Trigger)</f>
        <v>0.25555555555555554</v>
      </c>
      <c r="U105" s="134">
        <f>_xll.qlInterpolationInterpolate(B3Minterpolation,R105,TRUE)</f>
        <v>1.4010611895209932E-3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42327</v>
      </c>
      <c r="S106" s="136">
        <f>_xll.qlCalendarAdvance(Calendar,R106,$F$1,"mf",,Trigger)</f>
        <v>42419</v>
      </c>
      <c r="T106" s="122">
        <f>_xll.qlDayCounterYearFraction(DayCounter,R106,S106,,,Trigger)</f>
        <v>0.25555555555555554</v>
      </c>
      <c r="U106" s="134">
        <f>_xll.qlInterpolationInterpolate(B3Minterpolation,R106,TRUE)</f>
        <v>1.4013166375445023E-3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42328</v>
      </c>
      <c r="S107" s="136">
        <f>_xll.qlCalendarAdvance(Calendar,R107,$F$1,"mf",,Trigger)</f>
        <v>42422</v>
      </c>
      <c r="T107" s="122">
        <f>_xll.qlDayCounterYearFraction(DayCounter,R107,S107,,,Trigger)</f>
        <v>0.26111111111111113</v>
      </c>
      <c r="U107" s="134">
        <f>_xll.qlInterpolationInterpolate(B3Minterpolation,R107,TRUE)</f>
        <v>1.4015634965221756E-3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42331</v>
      </c>
      <c r="S108" s="136">
        <f>_xll.qlCalendarAdvance(Calendar,R108,$F$1,"mf",,Trigger)</f>
        <v>42423</v>
      </c>
      <c r="T108" s="122">
        <f>_xll.qlDayCounterYearFraction(DayCounter,R108,S108,,,Trigger)</f>
        <v>0.25555555555555554</v>
      </c>
      <c r="U108" s="134">
        <f>_xll.qlInterpolationInterpolate(B3Minterpolation,R108,TRUE)</f>
        <v>1.402256315883422E-3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42332</v>
      </c>
      <c r="S109" s="136">
        <f>_xll.qlCalendarAdvance(Calendar,R109,$F$1,"mf",,Trigger)</f>
        <v>42424</v>
      </c>
      <c r="T109" s="122">
        <f>_xll.qlDayCounterYearFraction(DayCounter,R109,S109,,,Trigger)</f>
        <v>0.25555555555555554</v>
      </c>
      <c r="U109" s="134">
        <f>_xll.qlInterpolationInterpolate(B3Minterpolation,R109,TRUE)</f>
        <v>1.4024725953809942E-3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42333</v>
      </c>
      <c r="S110" s="136">
        <f>_xll.qlCalendarAdvance(Calendar,R110,$F$1,"mf",,Trigger)</f>
        <v>42425</v>
      </c>
      <c r="T110" s="122">
        <f>_xll.qlDayCounterYearFraction(DayCounter,R110,S110,,,Trigger)</f>
        <v>0.25555555555555554</v>
      </c>
      <c r="U110" s="134">
        <f>_xll.qlInterpolationInterpolate(B3Minterpolation,R110,TRUE)</f>
        <v>1.4026821741843518E-3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42334</v>
      </c>
      <c r="S111" s="136">
        <f>_xll.qlCalendarAdvance(Calendar,R111,$F$1,"mf",,Trigger)</f>
        <v>42426</v>
      </c>
      <c r="T111" s="122">
        <f>_xll.qlDayCounterYearFraction(DayCounter,R111,S111,,,Trigger)</f>
        <v>0.25555555555555554</v>
      </c>
      <c r="U111" s="134">
        <f>_xll.qlInterpolationInterpolate(B3Minterpolation,R111,TRUE)</f>
        <v>1.4028854299638191E-3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42335</v>
      </c>
      <c r="S112" s="136">
        <f>_xll.qlCalendarAdvance(Calendar,R112,$F$1,"mf",,Trigger)</f>
        <v>42429</v>
      </c>
      <c r="T112" s="122">
        <f>_xll.qlDayCounterYearFraction(DayCounter,R112,S112,,,Trigger)</f>
        <v>0.26111111111111113</v>
      </c>
      <c r="U112" s="134">
        <f>_xll.qlInterpolationInterpolate(B3Minterpolation,R112,TRUE)</f>
        <v>1.4030827403897206E-3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42338</v>
      </c>
      <c r="S113" s="136">
        <f>_xll.qlCalendarAdvance(Calendar,R113,$F$1,"mf",,Trigger)</f>
        <v>42429</v>
      </c>
      <c r="T113" s="122">
        <f>_xll.qlDayCounterYearFraction(DayCounter,R113,S113,,,Trigger)</f>
        <v>0.25277777777777777</v>
      </c>
      <c r="U113" s="134">
        <f>_xll.qlInterpolationInterpolate(B3Minterpolation,R113,TRUE)</f>
        <v>1.4036427762492728E-3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42339</v>
      </c>
      <c r="S114" s="136">
        <f>_xll.qlCalendarAdvance(Calendar,R114,$F$1,"mf",,Trigger)</f>
        <v>42430</v>
      </c>
      <c r="T114" s="122">
        <f>_xll.qlDayCounterYearFraction(DayCounter,R114,S114,,,Trigger)</f>
        <v>0.25277777777777777</v>
      </c>
      <c r="U114" s="134">
        <f>_xll.qlInterpolationInterpolate(B3Minterpolation,R114,TRUE)</f>
        <v>1.4038200819641538E-3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42340</v>
      </c>
      <c r="S115" s="136">
        <f>_xll.qlCalendarAdvance(Calendar,R115,$F$1,"mf",,Trigger)</f>
        <v>42431</v>
      </c>
      <c r="T115" s="122">
        <f>_xll.qlDayCounterYearFraction(DayCounter,R115,S115,,,Trigger)</f>
        <v>0.25277777777777777</v>
      </c>
      <c r="U115" s="134">
        <f>_xll.qlInterpolationInterpolate(B3Minterpolation,R115,TRUE)</f>
        <v>1.4039933306770904E-3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42341</v>
      </c>
      <c r="S116" s="136">
        <f>_xll.qlCalendarAdvance(Calendar,R116,$F$1,"mf",,Trigger)</f>
        <v>42432</v>
      </c>
      <c r="T116" s="122">
        <f>_xll.qlDayCounterYearFraction(DayCounter,R116,S116,,,Trigger)</f>
        <v>0.25277777777777777</v>
      </c>
      <c r="U116" s="134">
        <f>_xll.qlInterpolationInterpolate(B3Minterpolation,R116,TRUE)</f>
        <v>1.404162900058407E-3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42342</v>
      </c>
      <c r="S117" s="136">
        <f>_xll.qlCalendarAdvance(Calendar,R117,$F$1,"mf",,Trigger)</f>
        <v>42433</v>
      </c>
      <c r="T117" s="122">
        <f>_xll.qlDayCounterYearFraction(DayCounter,R117,S117,,,Trigger)</f>
        <v>0.25277777777777777</v>
      </c>
      <c r="U117" s="134">
        <f>_xll.qlInterpolationInterpolate(B3Minterpolation,R117,TRUE)</f>
        <v>1.4043291677784276E-3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42345</v>
      </c>
      <c r="S118" s="136">
        <f>_xll.qlCalendarAdvance(Calendar,R118,$F$1,"mf",,Trigger)</f>
        <v>42436</v>
      </c>
      <c r="T118" s="122">
        <f>_xll.qlDayCounterYearFraction(DayCounter,R118,S118,,,Trigger)</f>
        <v>0.25277777777777777</v>
      </c>
      <c r="U118" s="134">
        <f>_xll.qlInterpolationInterpolate(B3Minterpolation,R118,TRUE)</f>
        <v>1.4048119376739577E-3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42346</v>
      </c>
      <c r="S119" s="136">
        <f>_xll.qlCalendarAdvance(Calendar,R119,$F$1,"mf",,Trigger)</f>
        <v>42437</v>
      </c>
      <c r="T119" s="122">
        <f>_xll.qlDayCounterYearFraction(DayCounter,R119,S119,,,Trigger)</f>
        <v>0.25277777777777777</v>
      </c>
      <c r="U119" s="134">
        <f>_xll.qlInterpolationInterpolate(B3Minterpolation,R119,TRUE)</f>
        <v>1.4049687754520384E-3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42347</v>
      </c>
      <c r="S120" s="136">
        <f>_xll.qlCalendarAdvance(Calendar,R120,$F$1,"mf",,Trigger)</f>
        <v>42438</v>
      </c>
      <c r="T120" s="122">
        <f>_xll.qlDayCounterYearFraction(DayCounter,R120,S120,,,Trigger)</f>
        <v>0.25277777777777777</v>
      </c>
      <c r="U120" s="134">
        <f>_xll.qlInterpolationInterpolate(B3Minterpolation,R120,TRUE)</f>
        <v>1.4051241999204446E-3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42348</v>
      </c>
      <c r="S121" s="136">
        <f>_xll.qlCalendarAdvance(Calendar,R121,$F$1,"mf",,Trigger)</f>
        <v>42439</v>
      </c>
      <c r="T121" s="122">
        <f>_xll.qlDayCounterYearFraction(DayCounter,R121,S121,,,Trigger)</f>
        <v>0.25277777777777777</v>
      </c>
      <c r="U121" s="134">
        <f>_xll.qlInterpolationInterpolate(B3Minterpolation,R121,TRUE)</f>
        <v>1.4052785887495008E-3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42349</v>
      </c>
      <c r="S122" s="136">
        <f>_xll.qlCalendarAdvance(Calendar,R122,$F$1,"mf",,Trigger)</f>
        <v>42440</v>
      </c>
      <c r="T122" s="122">
        <f>_xll.qlDayCounterYearFraction(DayCounter,R122,S122,,,Trigger)</f>
        <v>0.25277777777777777</v>
      </c>
      <c r="U122" s="134">
        <f>_xll.qlInterpolationInterpolate(B3Minterpolation,R122,TRUE)</f>
        <v>1.4054323196095314E-3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42352</v>
      </c>
      <c r="S123" s="136">
        <f>_xll.qlCalendarAdvance(Calendar,R123,$F$1,"mf",,Trigger)</f>
        <v>42443</v>
      </c>
      <c r="T123" s="122">
        <f>_xll.qlDayCounterYearFraction(DayCounter,R123,S123,,,Trigger)</f>
        <v>0.25277777777777777</v>
      </c>
      <c r="U123" s="134">
        <f>_xll.qlInterpolationInterpolate(B3Minterpolation,R123,TRUE)</f>
        <v>1.405893341078712E-3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42353</v>
      </c>
      <c r="S124" s="136">
        <f>_xll.qlCalendarAdvance(Calendar,R124,$F$1,"mf",,Trigger)</f>
        <v>42444</v>
      </c>
      <c r="T124" s="122">
        <f>_xll.qlDayCounterYearFraction(DayCounter,R124,S124,,,Trigger)</f>
        <v>0.25277777777777777</v>
      </c>
      <c r="U124" s="134">
        <f>_xll.qlInterpolationInterpolate(B3Minterpolation,R124,TRUE)</f>
        <v>1.4060482167658828E-3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42354</v>
      </c>
      <c r="S125" s="136">
        <f>_xll.qlCalendarAdvance(Calendar,R125,$F$1,"mf",,Trigger)</f>
        <v>42445</v>
      </c>
      <c r="T125" s="122">
        <f>_xll.qlDayCounterYearFraction(DayCounter,R125,S125,,,Trigger)</f>
        <v>0.25277777777777777</v>
      </c>
      <c r="U125" s="134">
        <f>_xll.qlInterpolationInterpolate(B3Minterpolation,R125,TRUE)</f>
        <v>1.4062043228356496E-3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42355</v>
      </c>
      <c r="S126" s="136">
        <f>_xll.qlCalendarAdvance(Calendar,R126,$F$1,"mf",,Trigger)</f>
        <v>42446</v>
      </c>
      <c r="T126" s="122">
        <f>_xll.qlDayCounterYearFraction(DayCounter,R126,S126,,,Trigger)</f>
        <v>0.25277777777777777</v>
      </c>
      <c r="U126" s="134">
        <f>_xll.qlInterpolationInterpolate(B3Minterpolation,R126,TRUE)</f>
        <v>1.4063619744596259E-3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42356</v>
      </c>
      <c r="S127" s="136">
        <f>_xll.qlCalendarAdvance(Calendar,R127,$F$1,"mf",,Trigger)</f>
        <v>42447</v>
      </c>
      <c r="T127" s="122">
        <f>_xll.qlDayCounterYearFraction(DayCounter,R127,S127,,,Trigger)</f>
        <v>0.25277777777777777</v>
      </c>
      <c r="U127" s="134">
        <f>_xll.qlInterpolationInterpolate(B3Minterpolation,R127,TRUE)</f>
        <v>1.4065212368145836E-3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42359</v>
      </c>
      <c r="S128" s="136">
        <f>_xll.qlCalendarAdvance(Calendar,R128,$F$1,"mf",,Trigger)</f>
        <v>42450</v>
      </c>
      <c r="T128" s="122">
        <f>_xll.qlDayCounterYearFraction(DayCounter,R128,S128,,,Trigger)</f>
        <v>0.25277777777777777</v>
      </c>
      <c r="U128" s="134">
        <f>_xll.qlInterpolationInterpolate(B3Minterpolation,R128,TRUE)</f>
        <v>1.4070087150459564E-3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42360</v>
      </c>
      <c r="S129" s="136">
        <f>_xll.qlCalendarAdvance(Calendar,R129,$F$1,"mf",,Trigger)</f>
        <v>42451</v>
      </c>
      <c r="T129" s="122">
        <f>_xll.qlDayCounterYearFraction(DayCounter,R129,S129,,,Trigger)</f>
        <v>0.25277777777777777</v>
      </c>
      <c r="U129" s="134">
        <f>_xll.qlInterpolationInterpolate(B3Minterpolation,R129,TRUE)</f>
        <v>1.4071744471054514E-3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42361</v>
      </c>
      <c r="S130" s="136">
        <f>_xll.qlCalendarAdvance(Calendar,R130,$F$1,"mf",,Trigger)</f>
        <v>42452</v>
      </c>
      <c r="T130" s="122">
        <f>_xll.qlDayCounterYearFraction(DayCounter,R130,S130,,,Trigger)</f>
        <v>0.25277777777777777</v>
      </c>
      <c r="U130" s="134">
        <f>_xll.qlInterpolationInterpolate(B3Minterpolation,R130,TRUE)</f>
        <v>1.4073418032862339E-3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42362</v>
      </c>
      <c r="S131" s="136">
        <f>_xll.qlCalendarAdvance(Calendar,R131,$F$1,"mf",,Trigger)</f>
        <v>42453</v>
      </c>
      <c r="T131" s="122">
        <f>_xll.qlDayCounterYearFraction(DayCounter,R131,S131,,,Trigger)</f>
        <v>0.25277777777777777</v>
      </c>
      <c r="U131" s="134">
        <f>_xll.qlInterpolationInterpolate(B3Minterpolation,R131,TRUE)</f>
        <v>1.4075107862663648E-3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42366</v>
      </c>
      <c r="S132" s="136">
        <f>_xll.qlCalendarAdvance(Calendar,R132,$F$1,"mf",,Trigger)</f>
        <v>42458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1.4082030397415983E-3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42367</v>
      </c>
      <c r="S133" s="136">
        <f>_xll.qlCalendarAdvance(Calendar,R133,$F$1,"mf",,Trigger)</f>
        <v>42458</v>
      </c>
      <c r="T133" s="122">
        <f>_xll.qlDayCounterYearFraction(DayCounter,R133,S133,,,Trigger)</f>
        <v>0.25277777777777777</v>
      </c>
      <c r="U133" s="134">
        <f>_xll.qlInterpolationInterpolate(B3Minterpolation,R133,TRUE)</f>
        <v>1.4083801968893901E-3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42368</v>
      </c>
      <c r="S134" s="136">
        <f>_xll.qlCalendarAdvance(Calendar,R134,$F$1,"mf",,Trigger)</f>
        <v>42459</v>
      </c>
      <c r="T134" s="122">
        <f>_xll.qlDayCounterYearFraction(DayCounter,R134,S134,,,Trigger)</f>
        <v>0.25277777777777777</v>
      </c>
      <c r="U134" s="134">
        <f>_xll.qlInterpolationInterpolate(B3Minterpolation,R134,TRUE)</f>
        <v>1.4085589969048977E-3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42369</v>
      </c>
      <c r="S135" s="136">
        <f>_xll.qlCalendarAdvance(Calendar,R135,$F$1,"mf",,Trigger)</f>
        <v>42460</v>
      </c>
      <c r="T135" s="122">
        <f>_xll.qlDayCounterYearFraction(DayCounter,R135,S135,,,Trigger)</f>
        <v>0.25277777777777777</v>
      </c>
      <c r="U135" s="134">
        <f>_xll.qlInterpolationInterpolate(B3Minterpolation,R135,TRUE)</f>
        <v>1.4087394424661822E-3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42373</v>
      </c>
      <c r="S136" s="136">
        <f>_xll.qlCalendarAdvance(Calendar,R136,$F$1,"mf",,Trigger)</f>
        <v>42464</v>
      </c>
      <c r="T136" s="122">
        <f>_xll.qlDayCounterYearFraction(DayCounter,R136,S136,,,Trigger)</f>
        <v>0.25277777777777777</v>
      </c>
      <c r="U136" s="134">
        <f>_xll.qlInterpolationInterpolate(B3Minterpolation,R136,TRUE)</f>
        <v>1.4094777337303147E-3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42374</v>
      </c>
      <c r="S137" s="136">
        <f>_xll.qlCalendarAdvance(Calendar,R137,$F$1,"mf",,Trigger)</f>
        <v>42465</v>
      </c>
      <c r="T137" s="122">
        <f>_xll.qlDayCounterYearFraction(DayCounter,R137,S137,,,Trigger)</f>
        <v>0.25277777777777777</v>
      </c>
      <c r="U137" s="134">
        <f>_xll.qlInterpolationInterpolate(B3Minterpolation,R137,TRUE)</f>
        <v>1.4096664471914024E-3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42375</v>
      </c>
      <c r="S138" s="136">
        <f>_xll.qlCalendarAdvance(Calendar,R138,$F$1,"mf",,Trigger)</f>
        <v>42466</v>
      </c>
      <c r="T138" s="122">
        <f>_xll.qlDayCounterYearFraction(DayCounter,R138,S138,,,Trigger)</f>
        <v>0.25277777777777777</v>
      </c>
      <c r="U138" s="134">
        <f>_xll.qlInterpolationInterpolate(B3Minterpolation,R138,TRUE)</f>
        <v>1.4098568222666343E-3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42376</v>
      </c>
      <c r="S139" s="136">
        <f>_xll.qlCalendarAdvance(Calendar,R139,$F$1,"mf",,Trigger)</f>
        <v>42467</v>
      </c>
      <c r="T139" s="122">
        <f>_xll.qlDayCounterYearFraction(DayCounter,R139,S139,,,Trigger)</f>
        <v>0.25277777777777777</v>
      </c>
      <c r="U139" s="134">
        <f>_xll.qlInterpolationInterpolate(B3Minterpolation,R139,TRUE)</f>
        <v>1.4100488616340717E-3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42377</v>
      </c>
      <c r="S140" s="136">
        <f>_xll.qlCalendarAdvance(Calendar,R140,$F$1,"mf",,Trigger)</f>
        <v>42468</v>
      </c>
      <c r="T140" s="122">
        <f>_xll.qlDayCounterYearFraction(DayCounter,R140,S140,,,Trigger)</f>
        <v>0.25277777777777777</v>
      </c>
      <c r="U140" s="134">
        <f>_xll.qlInterpolationInterpolate(B3Minterpolation,R140,TRUE)</f>
        <v>1.4102425679717757E-3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42380</v>
      </c>
      <c r="S141" s="136">
        <f>_xll.qlCalendarAdvance(Calendar,R141,$F$1,"mf",,Trigger)</f>
        <v>42471</v>
      </c>
      <c r="T141" s="122">
        <f>_xll.qlDayCounterYearFraction(DayCounter,R141,S141,,,Trigger)</f>
        <v>0.25277777777777777</v>
      </c>
      <c r="U141" s="134">
        <f>_xll.qlInterpolationInterpolate(B3Minterpolation,R141,TRUE)</f>
        <v>1.4108337155870994E-3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42381</v>
      </c>
      <c r="S142" s="136">
        <f>_xll.qlCalendarAdvance(Calendar,R142,$F$1,"mf",,Trigger)</f>
        <v>42472</v>
      </c>
      <c r="T142" s="122">
        <f>_xll.qlDayCounterYearFraction(DayCounter,R142,S142,,,Trigger)</f>
        <v>0.25277777777777777</v>
      </c>
      <c r="U142" s="134">
        <f>_xll.qlInterpolationInterpolate(B3Minterpolation,R142,TRUE)</f>
        <v>1.411034116586482E-3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42382</v>
      </c>
      <c r="S143" s="136">
        <f>_xll.qlCalendarAdvance(Calendar,R143,$F$1,"mf",,Trigger)</f>
        <v>42473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1.4112361979464372E-3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42383</v>
      </c>
      <c r="S144" s="136">
        <f>_xll.qlCalendarAdvance(Calendar,R144,$F$1,"mf",,Trigger)</f>
        <v>42474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1.4114399623450262E-3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42384</v>
      </c>
      <c r="S145" s="136">
        <f>_xll.qlCalendarAdvance(Calendar,R145,$F$1,"mf",,Trigger)</f>
        <v>42475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1.4116454124603105E-3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42387</v>
      </c>
      <c r="S146" s="136">
        <f>_xll.qlCalendarAdvance(Calendar,R146,$F$1,"mf",,Trigger)</f>
        <v>42478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1.4122719038869454E-3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42388</v>
      </c>
      <c r="S147" s="136">
        <f>_xll.qlCalendarAdvance(Calendar,R147,$F$1,"mf",,Trigger)</f>
        <v>42479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1.4124841236496219E-3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42389</v>
      </c>
      <c r="S148" s="136">
        <f>_xll.qlCalendarAdvance(Calendar,R148,$F$1,"mf",,Trigger)</f>
        <v>42480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1.4126980425192995E-3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42390</v>
      </c>
      <c r="S149" s="136">
        <f>_xll.qlCalendarAdvance(Calendar,R149,$F$1,"mf",,Trigger)</f>
        <v>42481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1.4129136631740394E-3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42391</v>
      </c>
      <c r="S150" s="136">
        <f>_xll.qlCalendarAdvance(Calendar,R150,$F$1,"mf",,Trigger)</f>
        <v>42482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1.4131309882919028E-3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42394</v>
      </c>
      <c r="S151" s="136">
        <f>_xll.qlCalendarAdvance(Calendar,R151,$F$1,"mf",,Trigger)</f>
        <v>42485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1.4137932172048461E-3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42395</v>
      </c>
      <c r="S152" s="136">
        <f>_xll.qlCalendarAdvance(Calendar,R152,$F$1,"mf",,Trigger)</f>
        <v>42486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1.4140173869558157E-3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42396</v>
      </c>
      <c r="S153" s="136">
        <f>_xll.qlCalendarAdvance(Calendar,R153,$F$1,"mf",,Trigger)</f>
        <v>42487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1.4142432745602148E-3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42397</v>
      </c>
      <c r="S154" s="136">
        <f>_xll.qlCalendarAdvance(Calendar,R154,$F$1,"mf",,Trigger)</f>
        <v>42488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1.4144708826961045E-3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42398</v>
      </c>
      <c r="S155" s="136">
        <f>_xll.qlCalendarAdvance(Calendar,R155,$F$1,"mf",,Trigger)</f>
        <v>42489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1.4147002140415463E-3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42401</v>
      </c>
      <c r="S156" s="136">
        <f>_xll.qlCalendarAdvance(Calendar,R156,$F$1,"mf",,Trigger)</f>
        <v>42492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1.4153985741157951E-3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42402</v>
      </c>
      <c r="S157" s="136">
        <f>_xll.qlCalendarAdvance(Calendar,R157,$F$1,"mf",,Trigger)</f>
        <v>42492</v>
      </c>
      <c r="T157" s="122">
        <f>_xll.qlDayCounterYearFraction(DayCounter,R157,S157,,,Trigger)</f>
        <v>0.25</v>
      </c>
      <c r="U157" s="134">
        <f>_xll.qlInterpolationInterpolate(B3Minterpolation,R157,TRUE)</f>
        <v>1.4156348250800566E-3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42403</v>
      </c>
      <c r="S158" s="136">
        <f>_xll.qlCalendarAdvance(Calendar,R158,$F$1,"mf",,Trigger)</f>
        <v>42493</v>
      </c>
      <c r="T158" s="122">
        <f>_xll.qlDayCounterYearFraction(DayCounter,R158,S158,,,Trigger)</f>
        <v>0.25</v>
      </c>
      <c r="U158" s="134">
        <f>_xll.qlInterpolationInterpolate(B3Minterpolation,R158,TRUE)</f>
        <v>1.415872812644176E-3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42404</v>
      </c>
      <c r="S159" s="136">
        <f>_xll.qlCalendarAdvance(Calendar,R159,$F$1,"mf",,Trigger)</f>
        <v>42494</v>
      </c>
      <c r="T159" s="122">
        <f>_xll.qlDayCounterYearFraction(DayCounter,R159,S159,,,Trigger)</f>
        <v>0.25</v>
      </c>
      <c r="U159" s="134">
        <f>_xll.qlInterpolationInterpolate(B3Minterpolation,R159,TRUE)</f>
        <v>1.4161125394862148E-3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42405</v>
      </c>
      <c r="S160" s="136">
        <f>_xll.qlCalendarAdvance(Calendar,R160,$F$1,"mf",,Trigger)</f>
        <v>42495</v>
      </c>
      <c r="T160" s="122">
        <f>_xll.qlDayCounterYearFraction(DayCounter,R160,S160,,,Trigger)</f>
        <v>0.25</v>
      </c>
      <c r="U160" s="134">
        <f>_xll.qlInterpolationInterpolate(B3Minterpolation,R160,TRUE)</f>
        <v>1.4163540082842339E-3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42408</v>
      </c>
      <c r="S161" s="136">
        <f>_xll.qlCalendarAdvance(Calendar,R161,$F$1,"mf",,Trigger)</f>
        <v>42499</v>
      </c>
      <c r="T161" s="122">
        <f>_xll.qlDayCounterYearFraction(DayCounter,R161,S161,,,Trigger)</f>
        <v>0.25277777777777777</v>
      </c>
      <c r="U161" s="134">
        <f>_xll.qlInterpolationInterpolate(B3Minterpolation,R161,TRUE)</f>
        <v>1.4170888931947852E-3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42409</v>
      </c>
      <c r="S162" s="136">
        <f>_xll.qlCalendarAdvance(Calendar,R162,$F$1,"mf",,Trigger)</f>
        <v>42499</v>
      </c>
      <c r="T162" s="122">
        <f>_xll.qlDayCounterYearFraction(DayCounter,R162,S162,,,Trigger)</f>
        <v>0.25</v>
      </c>
      <c r="U162" s="134">
        <f>_xll.qlInterpolationInterpolate(B3Minterpolation,R162,TRUE)</f>
        <v>1.4173373565973379E-3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42410</v>
      </c>
      <c r="S163" s="136">
        <f>_xll.qlCalendarAdvance(Calendar,R163,$F$1,"mf",,Trigger)</f>
        <v>42500</v>
      </c>
      <c r="T163" s="122">
        <f>_xll.qlDayCounterYearFraction(DayCounter,R163,S163,,,Trigger)</f>
        <v>0.25</v>
      </c>
      <c r="U163" s="134">
        <f>_xll.qlInterpolationInterpolate(B3Minterpolation,R163,TRUE)</f>
        <v>1.4175875753461768E-3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42411</v>
      </c>
      <c r="S164" s="136">
        <f>_xll.qlCalendarAdvance(Calendar,R164,$F$1,"mf",,Trigger)</f>
        <v>42501</v>
      </c>
      <c r="T164" s="122">
        <f>_xll.qlDayCounterYearFraction(DayCounter,R164,S164,,,Trigger)</f>
        <v>0.25</v>
      </c>
      <c r="U164" s="134">
        <f>_xll.qlInterpolationInterpolate(B3Minterpolation,R164,TRUE)</f>
        <v>1.4178395521193634E-3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42412</v>
      </c>
      <c r="S165" s="136">
        <f>_xll.qlCalendarAdvance(Calendar,R165,$F$1,"mf",,Trigger)</f>
        <v>42502</v>
      </c>
      <c r="T165" s="122">
        <f>_xll.qlDayCounterYearFraction(DayCounter,R165,S165,,,Trigger)</f>
        <v>0.25</v>
      </c>
      <c r="U165" s="134">
        <f>_xll.qlInterpolationInterpolate(B3Minterpolation,R165,TRUE)</f>
        <v>1.418093289594959E-3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42415</v>
      </c>
      <c r="S166" s="136">
        <f>_xll.qlCalendarAdvance(Calendar,R166,$F$1,"mf",,Trigger)</f>
        <v>42506</v>
      </c>
      <c r="T166" s="122">
        <f>_xll.qlDayCounterYearFraction(DayCounter,R166,S166,,,Trigger)</f>
        <v>0.25277777777777777</v>
      </c>
      <c r="U166" s="134">
        <f>_xll.qlInterpolationInterpolate(B3Minterpolation,R166,TRUE)</f>
        <v>1.41886509301681E-3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42416</v>
      </c>
      <c r="S167" s="136">
        <f>_xll.qlCalendarAdvance(Calendar,R167,$F$1,"mf",,Trigger)</f>
        <v>42506</v>
      </c>
      <c r="T167" s="122">
        <f>_xll.qlDayCounterYearFraction(DayCounter,R167,S167,,,Trigger)</f>
        <v>0.25</v>
      </c>
      <c r="U167" s="134">
        <f>_xll.qlInterpolationInterpolate(B3Minterpolation,R167,TRUE)</f>
        <v>1.4191259000826528E-3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42417</v>
      </c>
      <c r="S168" s="136">
        <f>_xll.qlCalendarAdvance(Calendar,R168,$F$1,"mf",,Trigger)</f>
        <v>42507</v>
      </c>
      <c r="T168" s="122">
        <f>_xll.qlDayCounterYearFraction(DayCounter,R168,S168,,,Trigger)</f>
        <v>0.25</v>
      </c>
      <c r="U168" s="134">
        <f>_xll.qlInterpolationInterpolate(B3Minterpolation,R168,TRUE)</f>
        <v>1.4193884812412102E-3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42418</v>
      </c>
      <c r="S169" s="136">
        <f>_xll.qlCalendarAdvance(Calendar,R169,$F$1,"mf",,Trigger)</f>
        <v>42508</v>
      </c>
      <c r="T169" s="122">
        <f>_xll.qlDayCounterYearFraction(DayCounter,R169,S169,,,Trigger)</f>
        <v>0.25</v>
      </c>
      <c r="U169" s="134">
        <f>_xll.qlInterpolationInterpolate(B3Minterpolation,R169,TRUE)</f>
        <v>1.419652839170544E-3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42419</v>
      </c>
      <c r="S170" s="136">
        <f>_xll.qlCalendarAdvance(Calendar,R170,$F$1,"mf",,Trigger)</f>
        <v>42509</v>
      </c>
      <c r="T170" s="122">
        <f>_xll.qlDayCounterYearFraction(DayCounter,R170,S170,,,Trigger)</f>
        <v>0.25</v>
      </c>
      <c r="U170" s="134">
        <f>_xll.qlInterpolationInterpolate(B3Minterpolation,R170,TRUE)</f>
        <v>1.4199189765487148E-3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42422</v>
      </c>
      <c r="S171" s="136">
        <f>_xll.qlCalendarAdvance(Calendar,R171,$F$1,"mf",,Trigger)</f>
        <v>42513</v>
      </c>
      <c r="T171" s="122">
        <f>_xll.qlDayCounterYearFraction(DayCounter,R171,S171,,,Trigger)</f>
        <v>0.25277777777777777</v>
      </c>
      <c r="U171" s="134">
        <f>_xll.qlInterpolationInterpolate(B3Minterpolation,R171,TRUE)</f>
        <v>1.4207280921568629E-3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42423</v>
      </c>
      <c r="S172" s="136">
        <f>_xll.qlCalendarAdvance(Calendar,R172,$F$1,"mf",,Trigger)</f>
        <v>42513</v>
      </c>
      <c r="T172" s="122">
        <f>_xll.qlDayCounterYearFraction(DayCounter,R172,S172,,,Trigger)</f>
        <v>0.25</v>
      </c>
      <c r="U172" s="134">
        <f>_xll.qlInterpolationInterpolate(B3Minterpolation,R172,TRUE)</f>
        <v>1.4210013741109949E-3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42424</v>
      </c>
      <c r="S173" s="136">
        <f>_xll.qlCalendarAdvance(Calendar,R173,$F$1,"mf",,Trigger)</f>
        <v>42514</v>
      </c>
      <c r="T173" s="122">
        <f>_xll.qlDayCounterYearFraction(DayCounter,R173,S173,,,Trigger)</f>
        <v>0.25</v>
      </c>
      <c r="U173" s="134">
        <f>_xll.qlInterpolationInterpolate(B3Minterpolation,R173,TRUE)</f>
        <v>1.4212764489042698E-3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42425</v>
      </c>
      <c r="S174" s="136">
        <f>_xll.qlCalendarAdvance(Calendar,R174,$F$1,"mf",,Trigger)</f>
        <v>42515</v>
      </c>
      <c r="T174" s="122">
        <f>_xll.qlDayCounterYearFraction(DayCounter,R174,S174,,,Trigger)</f>
        <v>0.25</v>
      </c>
      <c r="U174" s="134">
        <f>_xll.qlInterpolationInterpolate(B3Minterpolation,R174,TRUE)</f>
        <v>1.4215533192147496E-3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42426</v>
      </c>
      <c r="S175" s="136">
        <f>_xll.qlCalendarAdvance(Calendar,R175,$F$1,"mf",,Trigger)</f>
        <v>42516</v>
      </c>
      <c r="T175" s="122">
        <f>_xll.qlDayCounterYearFraction(DayCounter,R175,S175,,,Trigger)</f>
        <v>0.25</v>
      </c>
      <c r="U175" s="134">
        <f>_xll.qlInterpolationInterpolate(B3Minterpolation,R175,TRUE)</f>
        <v>1.4218319877204949E-3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42429</v>
      </c>
      <c r="S176" s="136">
        <f>_xll.qlCalendarAdvance(Calendar,R176,$F$1,"mf",,Trigger)</f>
        <v>42520</v>
      </c>
      <c r="T176" s="122">
        <f>_xll.qlDayCounterYearFraction(DayCounter,R176,S176,,,Trigger)</f>
        <v>0.25277777777777777</v>
      </c>
      <c r="U176" s="134">
        <f>_xll.qlInterpolationInterpolate(B3Minterpolation,R176,TRUE)</f>
        <v>1.422678809189937E-3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42430</v>
      </c>
      <c r="S177" s="136">
        <f>_xll.qlCalendarAdvance(Calendar,R177,$F$1,"mf",,Trigger)</f>
        <v>42522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1.4229646972573572E-3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42431</v>
      </c>
      <c r="S178" s="136">
        <f>_xll.qlCalendarAdvance(Calendar,R178,$F$1,"mf",,Trigger)</f>
        <v>42523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1.4232523969103488E-3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42432</v>
      </c>
      <c r="S179" s="136">
        <f>_xll.qlCalendarAdvance(Calendar,R179,$F$1,"mf",,Trigger)</f>
        <v>42524</v>
      </c>
      <c r="T179" s="122">
        <f>_xll.qlDayCounterYearFraction(DayCounter,R179,S179,,,Trigger)</f>
        <v>0.25555555555555554</v>
      </c>
      <c r="U179" s="134">
        <f>_xll.qlInterpolationInterpolate(B3Minterpolation,R179,TRUE)</f>
        <v>1.4235419108269737E-3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42433</v>
      </c>
      <c r="S180" s="136">
        <f>_xll.qlCalendarAdvance(Calendar,R180,$F$1,"mf",,Trigger)</f>
        <v>42527</v>
      </c>
      <c r="T180" s="122">
        <f>_xll.qlDayCounterYearFraction(DayCounter,R180,S180,,,Trigger)</f>
        <v>0.26111111111111113</v>
      </c>
      <c r="U180" s="134">
        <f>_xll.qlInterpolationInterpolate(B3Minterpolation,R180,TRUE)</f>
        <v>1.4238332416852924E-3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42436</v>
      </c>
      <c r="S181" s="136">
        <f>_xll.qlCalendarAdvance(Calendar,R181,$F$1,"mf",,Trigger)</f>
        <v>42528</v>
      </c>
      <c r="T181" s="122">
        <f>_xll.qlDayCounterYearFraction(DayCounter,R181,S181,,,Trigger)</f>
        <v>0.25555555555555554</v>
      </c>
      <c r="U181" s="134">
        <f>_xll.qlInterpolationInterpolate(B3Minterpolation,R181,TRUE)</f>
        <v>1.4247181626910257E-3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42437</v>
      </c>
      <c r="S182" s="136">
        <f>_xll.qlCalendarAdvance(Calendar,R182,$F$1,"mf",,Trigger)</f>
        <v>42529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1.4250167880967331E-3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42438</v>
      </c>
      <c r="S183" s="136">
        <f>_xll.qlCalendarAdvance(Calendar,R183,$F$1,"mf",,Trigger)</f>
        <v>42530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1.4253172438344406E-3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42439</v>
      </c>
      <c r="S184" s="136">
        <f>_xll.qlCalendarAdvance(Calendar,R184,$F$1,"mf",,Trigger)</f>
        <v>42531</v>
      </c>
      <c r="T184" s="122">
        <f>_xll.qlDayCounterYearFraction(DayCounter,R184,S184,,,Trigger)</f>
        <v>0.25555555555555554</v>
      </c>
      <c r="U184" s="134">
        <f>_xll.qlInterpolationInterpolate(B3Minterpolation,R184,TRUE)</f>
        <v>1.4256195325822094E-3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42440</v>
      </c>
      <c r="S185" s="136">
        <f>_xll.qlCalendarAdvance(Calendar,R185,$F$1,"mf",,Trigger)</f>
        <v>42534</v>
      </c>
      <c r="T185" s="122">
        <f>_xll.qlDayCounterYearFraction(DayCounter,R185,S185,,,Trigger)</f>
        <v>0.26111111111111113</v>
      </c>
      <c r="U185" s="134">
        <f>_xll.qlInterpolationInterpolate(B3Minterpolation,R185,TRUE)</f>
        <v>1.4259236570181009E-3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42443</v>
      </c>
      <c r="S186" s="136">
        <f>_xll.qlCalendarAdvance(Calendar,R186,$F$1,"mf",,Trigger)</f>
        <v>42535</v>
      </c>
      <c r="T186" s="122">
        <f>_xll.qlDayCounterYearFraction(DayCounter,R186,S186,,,Trigger)</f>
        <v>0.25555555555555554</v>
      </c>
      <c r="U186" s="134">
        <f>_xll.qlInterpolationInterpolate(B3Minterpolation,R186,TRUE)</f>
        <v>1.4268470712351224E-3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42444</v>
      </c>
      <c r="S187" s="136">
        <f>_xll.qlCalendarAdvance(Calendar,R187,$F$1,"mf",,Trigger)</f>
        <v>42536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1.4271585652041159E-3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42445</v>
      </c>
      <c r="S188" s="136">
        <f>_xll.qlCalendarAdvance(Calendar,R188,$F$1,"mf",,Trigger)</f>
        <v>42537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1.4274719082515382E-3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42446</v>
      </c>
      <c r="S189" s="136">
        <f>_xll.qlCalendarAdvance(Calendar,R189,$F$1,"mf",,Trigger)</f>
        <v>42538</v>
      </c>
      <c r="T189" s="122">
        <f>_xll.qlDayCounterYearFraction(DayCounter,R189,S189,,,Trigger)</f>
        <v>0.25555555555555554</v>
      </c>
      <c r="U189" s="134">
        <f>_xll.qlInterpolationInterpolate(B3Minterpolation,R189,TRUE)</f>
        <v>1.4277871202324466E-3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42447</v>
      </c>
      <c r="S190" s="136">
        <f>_xll.qlCalendarAdvance(Calendar,R190,$F$1,"mf",,Trigger)</f>
        <v>42541</v>
      </c>
      <c r="T190" s="122">
        <f>_xll.qlDayCounterYearFraction(DayCounter,R190,S190,,,Trigger)</f>
        <v>0.26111111111111113</v>
      </c>
      <c r="U190" s="134">
        <f>_xll.qlInterpolationInterpolate(B3Minterpolation,R190,TRUE)</f>
        <v>1.4281042897098845E-3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42450</v>
      </c>
      <c r="S191" s="136">
        <f>_xll.qlCalendarAdvance(Calendar,R191,$F$1,"mf",,Trigger)</f>
        <v>42542</v>
      </c>
      <c r="T191" s="122">
        <f>_xll.qlDayCounterYearFraction(DayCounter,R191,S191,,,Trigger)</f>
        <v>0.25555555555555554</v>
      </c>
      <c r="U191" s="134">
        <f>_xll.qlInterpolationInterpolate(B3Minterpolation,R191,TRUE)</f>
        <v>1.4290686005217716E-3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42451</v>
      </c>
      <c r="S192" s="136">
        <f>_xll.qlCalendarAdvance(Calendar,R192,$F$1,"mf",,Trigger)</f>
        <v>42543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1.4293946573857238E-3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42452</v>
      </c>
      <c r="S193" s="136">
        <f>_xll.qlCalendarAdvance(Calendar,R193,$F$1,"mf",,Trigger)</f>
        <v>42544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1.429723200446404E-3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42453</v>
      </c>
      <c r="S194" s="136">
        <f>_xll.qlCalendarAdvance(Calendar,R194,$F$1,"mf",,Trigger)</f>
        <v>42545</v>
      </c>
      <c r="T194" s="122">
        <f>_xll.qlDayCounterYearFraction(DayCounter,R194,S194,,,Trigger)</f>
        <v>0.25555555555555554</v>
      </c>
      <c r="U194" s="134">
        <f>_xll.qlInterpolationInterpolate(B3Minterpolation,R194,TRUE)</f>
        <v>1.4300543354438516E-3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42458</v>
      </c>
      <c r="S195" s="136">
        <f>_xll.qlCalendarAdvance(Calendar,R195,$F$1,"mf",,Trigger)</f>
        <v>42550</v>
      </c>
      <c r="T195" s="122">
        <f>_xll.qlDayCounterYearFraction(DayCounter,R195,S195,,,Trigger)</f>
        <v>0.25555555555555554</v>
      </c>
      <c r="U195" s="134">
        <f>_xll.qlInterpolationInterpolate(B3Minterpolation,R195,TRUE)</f>
        <v>1.4317525903839894E-3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42459</v>
      </c>
      <c r="S196" s="136">
        <f>_xll.qlCalendarAdvance(Calendar,R196,$F$1,"mf",,Trigger)</f>
        <v>42551</v>
      </c>
      <c r="T196" s="122">
        <f>_xll.qlDayCounterYearFraction(DayCounter,R196,S196,,,Trigger)</f>
        <v>0.25555555555555554</v>
      </c>
      <c r="U196" s="134">
        <f>_xll.qlInterpolationInterpolate(B3Minterpolation,R196,TRUE)</f>
        <v>1.4321014975428746E-3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42460</v>
      </c>
      <c r="S197" s="136">
        <f>_xll.qlCalendarAdvance(Calendar,R197,$F$1,"mf",,Trigger)</f>
        <v>42551</v>
      </c>
      <c r="T197" s="122">
        <f>_xll.qlDayCounterYearFraction(DayCounter,R197,S197,,,Trigger)</f>
        <v>0.25277777777777777</v>
      </c>
      <c r="U197" s="134">
        <f>_xll.qlInterpolationInterpolate(B3Minterpolation,R197,TRUE)</f>
        <v>1.432453736818805E-3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42461</v>
      </c>
      <c r="S198" s="136">
        <f>_xll.qlCalendarAdvance(Calendar,R198,$F$1,"mf",,Trigger)</f>
        <v>42552</v>
      </c>
      <c r="T198" s="122">
        <f>_xll.qlDayCounterYearFraction(DayCounter,R198,S198,,,Trigger)</f>
        <v>0.25277777777777777</v>
      </c>
      <c r="U198" s="134">
        <f>_xll.qlInterpolationInterpolate(B3Minterpolation,R198,TRUE)</f>
        <v>1.4328094139518203E-3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42464</v>
      </c>
      <c r="S199" s="136">
        <f>_xll.qlCalendarAdvance(Calendar,R199,$F$1,"mf",,Trigger)</f>
        <v>42555</v>
      </c>
      <c r="T199" s="122">
        <f>_xll.qlDayCounterYearFraction(DayCounter,R199,S199,,,Trigger)</f>
        <v>0.25277777777777777</v>
      </c>
      <c r="U199" s="134">
        <f>_xll.qlInterpolationInterpolate(B3Minterpolation,R199,TRUE)</f>
        <v>1.4338981298937709E-3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42465</v>
      </c>
      <c r="S200" s="136">
        <f>_xll.qlCalendarAdvance(Calendar,R200,$F$1,"mf",,Trigger)</f>
        <v>42556</v>
      </c>
      <c r="T200" s="122">
        <f>_xll.qlDayCounterYearFraction(DayCounter,R200,S200,,,Trigger)</f>
        <v>0.25277777777777777</v>
      </c>
      <c r="U200" s="134">
        <f>_xll.qlInterpolationInterpolate(B3Minterpolation,R200,TRUE)</f>
        <v>1.434268615855522E-3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42466</v>
      </c>
      <c r="S201" s="136">
        <f>_xll.qlCalendarAdvance(Calendar,R201,$F$1,"mf",,Trigger)</f>
        <v>42557</v>
      </c>
      <c r="T201" s="122">
        <f>_xll.qlDayCounterYearFraction(DayCounter,R201,S201,,,Trigger)</f>
        <v>0.25277777777777777</v>
      </c>
      <c r="U201" s="134">
        <f>_xll.qlInterpolationInterpolate(B3Minterpolation,R201,TRUE)</f>
        <v>1.434643068374556E-3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42467</v>
      </c>
      <c r="S202" s="136">
        <f>_xll.qlCalendarAdvance(Calendar,R202,$F$1,"mf",,Trigger)</f>
        <v>42558</v>
      </c>
      <c r="T202" s="122">
        <f>_xll.qlDayCounterYearFraction(DayCounter,R202,S202,,,Trigger)</f>
        <v>0.25277777777777777</v>
      </c>
      <c r="U202" s="134">
        <f>_xll.qlInterpolationInterpolate(B3Minterpolation,R202,TRUE)</f>
        <v>1.4350215931909129E-3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42468</v>
      </c>
      <c r="S203" s="136">
        <f>_xll.qlCalendarAdvance(Calendar,R203,$F$1,"mf",,Trigger)</f>
        <v>42559</v>
      </c>
      <c r="T203" s="122">
        <f>_xll.qlDayCounterYearFraction(DayCounter,R203,S203,,,Trigger)</f>
        <v>0.25277777777777777</v>
      </c>
      <c r="U203" s="134">
        <f>_xll.qlInterpolationInterpolate(B3Minterpolation,R203,TRUE)</f>
        <v>1.4354042960446321E-3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42471</v>
      </c>
      <c r="S204" s="136">
        <f>_xll.qlCalendarAdvance(Calendar,R204,$F$1,"mf",,Trigger)</f>
        <v>42562</v>
      </c>
      <c r="T204" s="122">
        <f>_xll.qlDayCounterYearFraction(DayCounter,R204,S204,,,Trigger)</f>
        <v>0.25277777777777777</v>
      </c>
      <c r="U204" s="134">
        <f>_xll.qlInterpolationInterpolate(B3Minterpolation,R204,TRUE)</f>
        <v>1.4365785302303613E-3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42472</v>
      </c>
      <c r="S205" s="136">
        <f>_xll.qlCalendarAdvance(Calendar,R205,$F$1,"mf",,Trigger)</f>
        <v>42563</v>
      </c>
      <c r="T205" s="122">
        <f>_xll.qlDayCounterYearFraction(DayCounter,R205,S205,,,Trigger)</f>
        <v>0.25277777777777777</v>
      </c>
      <c r="U205" s="134">
        <f>_xll.qlInterpolationInterpolate(B3Minterpolation,R205,TRUE)</f>
        <v>1.4369790026339273E-3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42473</v>
      </c>
      <c r="S206" s="136">
        <f>_xll.qlCalendarAdvance(Calendar,R206,$F$1,"mf",,Trigger)</f>
        <v>42564</v>
      </c>
      <c r="T206" s="122">
        <f>_xll.qlDayCounterYearFraction(DayCounter,R206,S206,,,Trigger)</f>
        <v>0.25277777777777777</v>
      </c>
      <c r="U206" s="134">
        <f>_xll.qlInterpolationInterpolate(B3Minterpolation,R206,TRUE)</f>
        <v>1.4373841817750537E-3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42474</v>
      </c>
      <c r="S207" s="136">
        <f>_xll.qlCalendarAdvance(Calendar,R207,$F$1,"mf",,Trigger)</f>
        <v>42565</v>
      </c>
      <c r="T207" s="122">
        <f>_xll.qlDayCounterYearFraction(DayCounter,R207,S207,,,Trigger)</f>
        <v>0.25277777777777777</v>
      </c>
      <c r="U207" s="134">
        <f>_xll.qlInterpolationInterpolate(B3Minterpolation,R207,TRUE)</f>
        <v>1.4377941733937807E-3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42475</v>
      </c>
      <c r="S208" s="136">
        <f>_xll.qlCalendarAdvance(Calendar,R208,$F$1,"mf",,Trigger)</f>
        <v>42566</v>
      </c>
      <c r="T208" s="122">
        <f>_xll.qlDayCounterYearFraction(DayCounter,R208,S208,,,Trigger)</f>
        <v>0.25277777777777777</v>
      </c>
      <c r="U208" s="134">
        <f>_xll.qlInterpolationInterpolate(B3Minterpolation,R208,TRUE)</f>
        <v>1.4382090832301478E-3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42478</v>
      </c>
      <c r="S209" s="136">
        <f>_xll.qlCalendarAdvance(Calendar,R209,$F$1,"mf",,Trigger)</f>
        <v>42569</v>
      </c>
      <c r="T209" s="122">
        <f>_xll.qlDayCounterYearFraction(DayCounter,R209,S209,,,Trigger)</f>
        <v>0.25277777777777777</v>
      </c>
      <c r="U209" s="134">
        <f>_xll.qlInterpolationInterpolate(B3Minterpolation,R209,TRUE)</f>
        <v>1.4394843794454865E-3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42479</v>
      </c>
      <c r="S210" s="136">
        <f>_xll.qlCalendarAdvance(Calendar,R210,$F$1,"mf",,Trigger)</f>
        <v>42570</v>
      </c>
      <c r="T210" s="122">
        <f>_xll.qlDayCounterYearFraction(DayCounter,R210,S210,,,Trigger)</f>
        <v>0.25277777777777777</v>
      </c>
      <c r="U210" s="134">
        <f>_xll.qlInterpolationInterpolate(B3Minterpolation,R210,TRUE)</f>
        <v>1.4399200195528107E-3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42480</v>
      </c>
      <c r="S211" s="136">
        <f>_xll.qlCalendarAdvance(Calendar,R211,$F$1,"mf",,Trigger)</f>
        <v>42571</v>
      </c>
      <c r="T211" s="122">
        <f>_xll.qlDayCounterYearFraction(DayCounter,R211,S211,,,Trigger)</f>
        <v>0.25277777777777777</v>
      </c>
      <c r="U211" s="134">
        <f>_xll.qlInterpolationInterpolate(B3Minterpolation,R211,TRUE)</f>
        <v>1.4403611065779733E-3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42481</v>
      </c>
      <c r="S212" s="136">
        <f>_xll.qlCalendarAdvance(Calendar,R212,$F$1,"mf",,Trigger)</f>
        <v>42572</v>
      </c>
      <c r="T212" s="122">
        <f>_xll.qlDayCounterYearFraction(DayCounter,R212,S212,,,Trigger)</f>
        <v>0.25277777777777777</v>
      </c>
      <c r="U212" s="134">
        <f>_xll.qlInterpolationInterpolate(B3Minterpolation,R212,TRUE)</f>
        <v>1.440807746261014E-3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42482</v>
      </c>
      <c r="S213" s="136">
        <f>_xll.qlCalendarAdvance(Calendar,R213,$F$1,"mf",,Trigger)</f>
        <v>42573</v>
      </c>
      <c r="T213" s="122">
        <f>_xll.qlDayCounterYearFraction(DayCounter,R213,S213,,,Trigger)</f>
        <v>0.25277777777777777</v>
      </c>
      <c r="U213" s="134">
        <f>_xll.qlInterpolationInterpolate(B3Minterpolation,R213,TRUE)</f>
        <v>1.4412600443419728E-3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42485</v>
      </c>
      <c r="S214" s="136">
        <f>_xll.qlCalendarAdvance(Calendar,R214,$F$1,"mf",,Trigger)</f>
        <v>42576</v>
      </c>
      <c r="T214" s="122">
        <f>_xll.qlDayCounterYearFraction(DayCounter,R214,S214,,,Trigger)</f>
        <v>0.25277777777777777</v>
      </c>
      <c r="U214" s="134">
        <f>_xll.qlInterpolationInterpolate(B3Minterpolation,R214,TRUE)</f>
        <v>1.4426519463727517E-3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42486</v>
      </c>
      <c r="S215" s="136">
        <f>_xll.qlCalendarAdvance(Calendar,R215,$F$1,"mf",,Trigger)</f>
        <v>42577</v>
      </c>
      <c r="T215" s="122">
        <f>_xll.qlDayCounterYearFraction(DayCounter,R215,S215,,,Trigger)</f>
        <v>0.25277777777777777</v>
      </c>
      <c r="U215" s="134">
        <f>_xll.qlInterpolationInterpolate(B3Minterpolation,R215,TRUE)</f>
        <v>1.4431279354457781E-3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42487</v>
      </c>
      <c r="S216" s="136">
        <f>_xll.qlCalendarAdvance(Calendar,R216,$F$1,"mf",,Trigger)</f>
        <v>42578</v>
      </c>
      <c r="T216" s="122">
        <f>_xll.qlDayCounterYearFraction(DayCounter,R216,S216,,,Trigger)</f>
        <v>0.25277777777777777</v>
      </c>
      <c r="U216" s="134">
        <f>_xll.qlInterpolationInterpolate(B3Minterpolation,R216,TRUE)</f>
        <v>1.4436101116169207E-3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42488</v>
      </c>
      <c r="S217" s="136">
        <f>_xll.qlCalendarAdvance(Calendar,R217,$F$1,"mf",,Trigger)</f>
        <v>42579</v>
      </c>
      <c r="T217" s="122">
        <f>_xll.qlDayCounterYearFraction(DayCounter,R217,S217,,,Trigger)</f>
        <v>0.25277777777777777</v>
      </c>
      <c r="U217" s="134">
        <f>_xll.qlInterpolationInterpolate(B3Minterpolation,R217,TRUE)</f>
        <v>1.444098580626219E-3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42489</v>
      </c>
      <c r="S218" s="136">
        <f>_xll.qlCalendarAdvance(Calendar,R218,$F$1,"mf",,Trigger)</f>
        <v>42580</v>
      </c>
      <c r="T218" s="122">
        <f>_xll.qlDayCounterYearFraction(DayCounter,R218,S218,,,Trigger)</f>
        <v>0.25277777777777777</v>
      </c>
      <c r="U218" s="134">
        <f>_xll.qlInterpolationInterpolate(B3Minterpolation,R218,TRUE)</f>
        <v>1.4445934482137125E-3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42492</v>
      </c>
      <c r="S219" s="136">
        <f>_xll.qlCalendarAdvance(Calendar,R219,$F$1,"mf",,Trigger)</f>
        <v>42584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1.4461174998457631E-3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42493</v>
      </c>
      <c r="S220" s="136">
        <f>_xll.qlCalendarAdvance(Calendar,R220,$F$1,"mf",,Trigger)</f>
        <v>42585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1.4466390191464353E-3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42494</v>
      </c>
      <c r="S221" s="136">
        <f>_xll.qlCalendarAdvance(Calendar,R221,$F$1,"mf",,Trigger)</f>
        <v>42586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1.4471674657255012E-3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42495</v>
      </c>
      <c r="S222" s="136">
        <f>_xll.qlCalendarAdvance(Calendar,R222,$F$1,"mf",,Trigger)</f>
        <v>42587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1.4477029453230006E-3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42496</v>
      </c>
      <c r="S223" s="136">
        <f>_xll.qlCalendarAdvance(Calendar,R223,$F$1,"mf",,Trigger)</f>
        <v>42590</v>
      </c>
      <c r="T223" s="122">
        <f>_xll.qlDayCounterYearFraction(DayCounter,R223,S223,,,Trigger)</f>
        <v>0.26111111111111113</v>
      </c>
      <c r="U223" s="134">
        <f>_xll.qlInterpolationInterpolate(B3Minterpolation,R223,TRUE)</f>
        <v>1.4482455636789732E-3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42499</v>
      </c>
      <c r="S224" s="136">
        <f>_xll.qlCalendarAdvance(Calendar,R224,$F$1,"mf",,Trigger)</f>
        <v>42591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1.4499173086981261E-3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42500</v>
      </c>
      <c r="S225" s="136">
        <f>_xll.qlCalendarAdvance(Calendar,R225,$F$1,"mf",,Trigger)</f>
        <v>42592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1.4504895394883877E-3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42501</v>
      </c>
      <c r="S226" s="136">
        <f>_xll.qlCalendarAdvance(Calendar,R226,$F$1,"mf",,Trigger)</f>
        <v>42593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1.4510694377373207E-3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42502</v>
      </c>
      <c r="S227" s="136">
        <f>_xll.qlCalendarAdvance(Calendar,R227,$F$1,"mf",,Trigger)</f>
        <v>42594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1.451657109184965E-3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42503</v>
      </c>
      <c r="S228" s="136">
        <f>_xll.qlCalendarAdvance(Calendar,R228,$F$1,"mf",,Trigger)</f>
        <v>42597</v>
      </c>
      <c r="T228" s="122">
        <f>_xll.qlDayCounterYearFraction(DayCounter,R228,S228,,,Trigger)</f>
        <v>0.26111111111111113</v>
      </c>
      <c r="U228" s="134">
        <f>_xll.qlInterpolationInterpolate(B3Minterpolation,R228,TRUE)</f>
        <v>1.45225265957136E-3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42506</v>
      </c>
      <c r="S229" s="136">
        <f>_xll.qlCalendarAdvance(Calendar,R229,$F$1,"mf",,Trigger)</f>
        <v>42598</v>
      </c>
      <c r="T229" s="122">
        <f>_xll.qlDayCounterYearFraction(DayCounter,R229,S229,,,Trigger)</f>
        <v>0.25555555555555554</v>
      </c>
      <c r="U229" s="134">
        <f>_xll.qlInterpolationInterpolate(B3Minterpolation,R229,TRUE)</f>
        <v>1.4540876417634462E-3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42507</v>
      </c>
      <c r="S230" s="136">
        <f>_xll.qlCalendarAdvance(Calendar,R230,$F$1,"mf",,Trigger)</f>
        <v>42599</v>
      </c>
      <c r="T230" s="122">
        <f>_xll.qlDayCounterYearFraction(DayCounter,R230,S230,,,Trigger)</f>
        <v>0.25555555555555554</v>
      </c>
      <c r="U230" s="134">
        <f>_xll.qlInterpolationInterpolate(B3Minterpolation,R230,TRUE)</f>
        <v>1.4547157653052409E-3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42508</v>
      </c>
      <c r="S231" s="136">
        <f>_xll.qlCalendarAdvance(Calendar,R231,$F$1,"mf",,Trigger)</f>
        <v>42600</v>
      </c>
      <c r="T231" s="122">
        <f>_xll.qlDayCounterYearFraction(DayCounter,R231,S231,,,Trigger)</f>
        <v>0.25555555555555554</v>
      </c>
      <c r="U231" s="134">
        <f>_xll.qlInterpolationInterpolate(B3Minterpolation,R231,TRUE)</f>
        <v>1.4553522964859849E-3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42509</v>
      </c>
      <c r="S232" s="136">
        <f>_xll.qlCalendarAdvance(Calendar,R232,$F$1,"mf",,Trigger)</f>
        <v>42601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1.4559973410457176E-3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42510</v>
      </c>
      <c r="S233" s="136">
        <f>_xll.qlCalendarAdvance(Calendar,R233,$F$1,"mf",,Trigger)</f>
        <v>42604</v>
      </c>
      <c r="T233" s="122">
        <f>_xll.qlDayCounterYearFraction(DayCounter,R233,S233,,,Trigger)</f>
        <v>0.26111111111111113</v>
      </c>
      <c r="U233" s="134">
        <f>_xll.qlInterpolationInterpolate(B3Minterpolation,R233,TRUE)</f>
        <v>1.4566510047244786E-3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42513</v>
      </c>
      <c r="S234" s="136">
        <f>_xll.qlCalendarAdvance(Calendar,R234,$F$1,"mf",,Trigger)</f>
        <v>42605</v>
      </c>
      <c r="T234" s="122">
        <f>_xll.qlDayCounterYearFraction(DayCounter,R234,S234,,,Trigger)</f>
        <v>0.25555555555555554</v>
      </c>
      <c r="U234" s="134">
        <f>_xll.qlInterpolationInterpolate(B3Minterpolation,R234,TRUE)</f>
        <v>1.4586647678753294E-3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42514</v>
      </c>
      <c r="S235" s="136">
        <f>_xll.qlCalendarAdvance(Calendar,R235,$F$1,"mf",,Trigger)</f>
        <v>42606</v>
      </c>
      <c r="T235" s="122">
        <f>_xll.qlDayCounterYearFraction(DayCounter,R235,S235,,,Trigger)</f>
        <v>0.25555555555555554</v>
      </c>
      <c r="U235" s="134">
        <f>_xll.qlInterpolationInterpolate(B3Minterpolation,R235,TRUE)</f>
        <v>1.459353965430601E-3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42515</v>
      </c>
      <c r="S236" s="136">
        <f>_xll.qlCalendarAdvance(Calendar,R236,$F$1,"mf",,Trigger)</f>
        <v>42607</v>
      </c>
      <c r="T236" s="122">
        <f>_xll.qlDayCounterYearFraction(DayCounter,R236,S236,,,Trigger)</f>
        <v>0.25555555555555554</v>
      </c>
      <c r="U236" s="134">
        <f>_xll.qlInterpolationInterpolate(B3Minterpolation,R236,TRUE)</f>
        <v>1.4600523108050992E-3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42516</v>
      </c>
      <c r="S237" s="136">
        <f>_xll.qlCalendarAdvance(Calendar,R237,$F$1,"mf",,Trigger)</f>
        <v>42608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1.4607599097388642E-3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42517</v>
      </c>
      <c r="S238" s="136">
        <f>_xll.qlCalendarAdvance(Calendar,R238,$F$1,"mf",,Trigger)</f>
        <v>42611</v>
      </c>
      <c r="T238" s="122">
        <f>_xll.qlDayCounterYearFraction(DayCounter,R238,S238,,,Trigger)</f>
        <v>0.26111111111111113</v>
      </c>
      <c r="U238" s="134">
        <f>_xll.qlInterpolationInterpolate(B3Minterpolation,R238,TRUE)</f>
        <v>1.461476867971935E-3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42520</v>
      </c>
      <c r="S239" s="136">
        <f>_xll.qlCalendarAdvance(Calendar,R239,$F$1,"mf",,Trigger)</f>
        <v>42612</v>
      </c>
      <c r="T239" s="122">
        <f>_xll.qlDayCounterYearFraction(DayCounter,R239,S239,,,Trigger)</f>
        <v>0.25555555555555554</v>
      </c>
      <c r="U239" s="134">
        <f>_xll.qlInterpolationInterpolate(B3Minterpolation,R239,TRUE)</f>
        <v>1.4636849558673812E-3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42521</v>
      </c>
      <c r="S240" s="136">
        <f>_xll.qlCalendarAdvance(Calendar,R240,$F$1,"mf",,Trigger)</f>
        <v>42613</v>
      </c>
      <c r="T240" s="122">
        <f>_xll.qlDayCounterYearFraction(DayCounter,R240,S240,,,Trigger)</f>
        <v>0.25555555555555554</v>
      </c>
      <c r="U240" s="134">
        <f>_xll.qlInterpolationInterpolate(B3Minterpolation,R240,TRUE)</f>
        <v>1.4644404086980732E-3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42522</v>
      </c>
      <c r="S241" s="136">
        <f>_xll.qlCalendarAdvance(Calendar,R241,$F$1,"mf",,Trigger)</f>
        <v>42614</v>
      </c>
      <c r="T241" s="122">
        <f>_xll.qlDayCounterYearFraction(DayCounter,R241,S241,,,Trigger)</f>
        <v>0.25555555555555554</v>
      </c>
      <c r="U241" s="134">
        <f>_xll.qlInterpolationInterpolate(B3Minterpolation,R241,TRUE)</f>
        <v>1.4652057495282696E-3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42523</v>
      </c>
      <c r="S242" s="136">
        <f>_xll.qlCalendarAdvance(Calendar,R242,$F$1,"mf",,Trigger)</f>
        <v>42615</v>
      </c>
      <c r="T242" s="122">
        <f>_xll.qlDayCounterYearFraction(DayCounter,R242,S242,,,Trigger)</f>
        <v>0.25555555555555554</v>
      </c>
      <c r="U242" s="134">
        <f>_xll.qlInterpolationInterpolate(B3Minterpolation,R242,TRUE)</f>
        <v>1.4659810840980103E-3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42524</v>
      </c>
      <c r="S243" s="136">
        <f>_xll.qlCalendarAdvance(Calendar,R243,$F$1,"mf",,Trigger)</f>
        <v>42618</v>
      </c>
      <c r="T243" s="122">
        <f>_xll.qlDayCounterYearFraction(DayCounter,R243,S243,,,Trigger)</f>
        <v>0.26111111111111113</v>
      </c>
      <c r="U243" s="134">
        <f>_xll.qlInterpolationInterpolate(B3Minterpolation,R243,TRUE)</f>
        <v>1.4667665181473347E-3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42527</v>
      </c>
      <c r="S244" s="136">
        <f>_xll.qlCalendarAdvance(Calendar,R244,$F$1,"mf",,Trigger)</f>
        <v>42619</v>
      </c>
      <c r="T244" s="122">
        <f>_xll.qlDayCounterYearFraction(DayCounter,R244,S244,,,Trigger)</f>
        <v>0.25555555555555554</v>
      </c>
      <c r="U244" s="134">
        <f>_xll.qlInterpolationInterpolate(B3Minterpolation,R244,TRUE)</f>
        <v>1.4691844745732072E-3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42528</v>
      </c>
      <c r="S245" s="136">
        <f>_xll.qlCalendarAdvance(Calendar,R245,$F$1,"mf",,Trigger)</f>
        <v>42620</v>
      </c>
      <c r="T245" s="122">
        <f>_xll.qlDayCounterYearFraction(DayCounter,R245,S245,,,Trigger)</f>
        <v>0.25555555555555554</v>
      </c>
      <c r="U245" s="134">
        <f>_xll.qlInterpolationInterpolate(B3Minterpolation,R245,TRUE)</f>
        <v>1.4700113639412634E-3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42529</v>
      </c>
      <c r="S246" s="136">
        <f>_xll.qlCalendarAdvance(Calendar,R246,$F$1,"mf",,Trigger)</f>
        <v>42621</v>
      </c>
      <c r="T246" s="122">
        <f>_xll.qlDayCounterYearFraction(DayCounter,R246,S246,,,Trigger)</f>
        <v>0.25555555555555554</v>
      </c>
      <c r="U246" s="134">
        <f>_xll.qlInterpolationInterpolate(B3Minterpolation,R246,TRUE)</f>
        <v>1.4708488814891016E-3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42530</v>
      </c>
      <c r="S247" s="136">
        <f>_xll.qlCalendarAdvance(Calendar,R247,$F$1,"mf",,Trigger)</f>
        <v>42622</v>
      </c>
      <c r="T247" s="122">
        <f>_xll.qlDayCounterYearFraction(DayCounter,R247,S247,,,Trigger)</f>
        <v>0.25555555555555554</v>
      </c>
      <c r="U247" s="134">
        <f>_xll.qlInterpolationInterpolate(B3Minterpolation,R247,TRUE)</f>
        <v>1.4716971329567618E-3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42531</v>
      </c>
      <c r="S248" s="136">
        <f>_xll.qlCalendarAdvance(Calendar,R248,$F$1,"mf",,Trigger)</f>
        <v>42625</v>
      </c>
      <c r="T248" s="122">
        <f>_xll.qlDayCounterYearFraction(DayCounter,R248,S248,,,Trigger)</f>
        <v>0.26111111111111113</v>
      </c>
      <c r="U248" s="134">
        <f>_xll.qlInterpolationInterpolate(B3Minterpolation,R248,TRUE)</f>
        <v>1.4725562240842833E-3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42534</v>
      </c>
      <c r="S249" s="136">
        <f>_xll.qlCalendarAdvance(Calendar,R249,$F$1,"mf",,Trigger)</f>
        <v>42626</v>
      </c>
      <c r="T249" s="122">
        <f>_xll.qlDayCounterYearFraction(DayCounter,R249,S249,,,Trigger)</f>
        <v>0.25555555555555554</v>
      </c>
      <c r="U249" s="134">
        <f>_xll.qlInterpolationInterpolate(B3Minterpolation,R249,TRUE)</f>
        <v>1.4751995928264131E-3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42535</v>
      </c>
      <c r="S250" s="136">
        <f>_xll.qlCalendarAdvance(Calendar,R250,$F$1,"mf",,Trigger)</f>
        <v>42627</v>
      </c>
      <c r="T250" s="122">
        <f>_xll.qlDayCounterYearFraction(DayCounter,R250,S250,,,Trigger)</f>
        <v>0.25555555555555554</v>
      </c>
      <c r="U250" s="134">
        <f>_xll.qlInterpolationInterpolate(B3Minterpolation,R250,TRUE)</f>
        <v>1.476103099993777E-3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42536</v>
      </c>
      <c r="S251" s="136">
        <f>_xll.qlCalendarAdvance(Calendar,R251,$F$1,"mf",,Trigger)</f>
        <v>42628</v>
      </c>
      <c r="T251" s="122">
        <f>_xll.qlDayCounterYearFraction(DayCounter,R251,S251,,,Trigger)</f>
        <v>0.25555555555555554</v>
      </c>
      <c r="U251" s="134">
        <f>_xll.qlInterpolationInterpolate(B3Minterpolation,R251,TRUE)</f>
        <v>1.4770179755212009E-3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42537</v>
      </c>
      <c r="S252" s="136">
        <f>_xll.qlCalendarAdvance(Calendar,R252,$F$1,"mf",,Trigger)</f>
        <v>42629</v>
      </c>
      <c r="T252" s="122">
        <f>_xll.qlDayCounterYearFraction(DayCounter,R252,S252,,,Trigger)</f>
        <v>0.25555555555555554</v>
      </c>
      <c r="U252" s="134">
        <f>_xll.qlInterpolationInterpolate(B3Minterpolation,R252,TRUE)</f>
        <v>1.4779442598734116E-3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42538</v>
      </c>
      <c r="S253" s="136">
        <f>_xll.qlCalendarAdvance(Calendar,R253,$F$1,"mf",,Trigger)</f>
        <v>42632</v>
      </c>
      <c r="T253" s="122">
        <f>_xll.qlDayCounterYearFraction(DayCounter,R253,S253,,,Trigger)</f>
        <v>0.26111111111111113</v>
      </c>
      <c r="U253" s="134">
        <f>_xll.qlInterpolationInterpolate(B3Minterpolation,R253,TRUE)</f>
        <v>1.4788817324138856E-3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42541</v>
      </c>
      <c r="S254" s="136">
        <f>_xll.qlCalendarAdvance(Calendar,R254,$F$1,"mf",,Trigger)</f>
        <v>42633</v>
      </c>
      <c r="T254" s="122">
        <f>_xll.qlDayCounterYearFraction(DayCounter,R254,S254,,,Trigger)</f>
        <v>0.25555555555555554</v>
      </c>
      <c r="U254" s="134">
        <f>_xll.qlInterpolationInterpolate(B3Minterpolation,R254,TRUE)</f>
        <v>1.4817584200465294E-3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42542</v>
      </c>
      <c r="S255" s="136">
        <f>_xll.qlCalendarAdvance(Calendar,R255,$F$1,"mf",,Trigger)</f>
        <v>42634</v>
      </c>
      <c r="T255" s="122">
        <f>_xll.qlDayCounterYearFraction(DayCounter,R255,S255,,,Trigger)</f>
        <v>0.25555555555555554</v>
      </c>
      <c r="U255" s="134">
        <f>_xll.qlInterpolationInterpolate(B3Minterpolation,R255,TRUE)</f>
        <v>1.482737786221698E-3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42543</v>
      </c>
      <c r="S256" s="136">
        <f>_xll.qlCalendarAdvance(Calendar,R256,$F$1,"mf",,Trigger)</f>
        <v>42635</v>
      </c>
      <c r="T256" s="122">
        <f>_xll.qlDayCounterYearFraction(DayCounter,R256,S256,,,Trigger)</f>
        <v>0.25555555555555554</v>
      </c>
      <c r="U256" s="134">
        <f>_xll.qlInterpolationInterpolate(B3Minterpolation,R256,TRUE)</f>
        <v>1.4837269110259505E-3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42544</v>
      </c>
      <c r="S257" s="136">
        <f>_xll.qlCalendarAdvance(Calendar,R257,$F$1,"mf",,Trigger)</f>
        <v>42636</v>
      </c>
      <c r="T257" s="122">
        <f>_xll.qlDayCounterYearFraction(DayCounter,R257,S257,,,Trigger)</f>
        <v>0.25555555555555554</v>
      </c>
      <c r="U257" s="134">
        <f>_xll.qlInterpolationInterpolate(B3Minterpolation,R257,TRUE)</f>
        <v>1.4847255085474508E-3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42545</v>
      </c>
      <c r="S258" s="136">
        <f>_xll.qlCalendarAdvance(Calendar,R258,$F$1,"mf",,Trigger)</f>
        <v>42639</v>
      </c>
      <c r="T258" s="122">
        <f>_xll.qlDayCounterYearFraction(DayCounter,R258,S258,,,Trigger)</f>
        <v>0.26111111111111113</v>
      </c>
      <c r="U258" s="134">
        <f>_xll.qlInterpolationInterpolate(B3Minterpolation,R258,TRUE)</f>
        <v>1.4857332928743629E-3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42548</v>
      </c>
      <c r="S259" s="136">
        <f>_xll.qlCalendarAdvance(Calendar,R259,$F$1,"mf",,Trigger)</f>
        <v>42640</v>
      </c>
      <c r="T259" s="122">
        <f>_xll.qlDayCounterYearFraction(DayCounter,R259,S259,,,Trigger)</f>
        <v>0.25555555555555554</v>
      </c>
      <c r="U259" s="134">
        <f>_xll.qlInterpolationInterpolate(B3Minterpolation,R259,TRUE)</f>
        <v>1.4888089075692109E-3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42549</v>
      </c>
      <c r="S260" s="136">
        <f>_xll.qlCalendarAdvance(Calendar,R260,$F$1,"mf",,Trigger)</f>
        <v>42641</v>
      </c>
      <c r="T260" s="122">
        <f>_xll.qlDayCounterYearFraction(DayCounter,R260,S260,,,Trigger)</f>
        <v>0.25555555555555554</v>
      </c>
      <c r="U260" s="134">
        <f>_xll.qlInterpolationInterpolate(B3Minterpolation,R260,TRUE)</f>
        <v>1.4898505799994109E-3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42550</v>
      </c>
      <c r="S261" s="140">
        <f>_xll.qlCalendarAdvance(Calendar,R261,$F$1,"mf",,Trigger)</f>
        <v>42642</v>
      </c>
      <c r="T261" s="127">
        <f>_xll.qlDayCounterYearFraction(DayCounter,R261,S261,,,Trigger)</f>
        <v>0.25555555555555554</v>
      </c>
      <c r="U261" s="143">
        <f>_xll.qlInterpolationInterpolate(B3Minterpolation,R261,TRUE)</f>
        <v>1.4909000096758433E-3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obj_00569#0074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42184</v>
      </c>
      <c r="F3" s="277">
        <f>_xll.qlCalendarAdvance(Calendar,E3,$F$1,"mf",,Trigger)</f>
        <v>42367</v>
      </c>
      <c r="G3" s="117">
        <f>_xll.qlDayCounterYearFraction(DayCounter,E3,F3,,,Trigger)</f>
        <v>0.5083333333333333</v>
      </c>
      <c r="H3" s="278">
        <f>_xll.qlQuoteValue(D3,LastFixingsTrigger)</f>
        <v>4.8999999999999998E-4</v>
      </c>
      <c r="I3" s="279">
        <f>_xll.qlYieldTSDiscount(Discounting,E3,,AllTriggers)</f>
        <v>1.0000122223436072</v>
      </c>
      <c r="J3" s="279">
        <f>_xll.qlYieldTSDiscount(Discounting,F3,,AllTriggers)</f>
        <v>1.0006473537842342</v>
      </c>
      <c r="K3" s="278">
        <f>(I3/J3-1)/G3</f>
        <v>-1.2486305938541426E-3</v>
      </c>
      <c r="L3" s="278">
        <f>H3-K3</f>
        <v>1.7386305938541426E-3</v>
      </c>
      <c r="M3" s="265" t="b">
        <v>0</v>
      </c>
      <c r="N3" s="271">
        <f>_xll.qlInterpolationInterpolate($N$1,E3,TRUE)</f>
        <v>1.791578342220314E-3</v>
      </c>
      <c r="O3" s="272">
        <f>(L3-N3)*10000</f>
        <v>-0.52947748366171354</v>
      </c>
      <c r="P3" s="306">
        <f t="shared" ref="P3:P5" si="0">LN((1+H3*G3)/(1+K3*G3))</f>
        <v>8.8397438947267215E-4</v>
      </c>
      <c r="R3" s="131">
        <f>E3</f>
        <v>42184</v>
      </c>
      <c r="S3" s="308">
        <f>_xll.qlCalendarAdvance(Calendar,R3,$F$1,"mf",,Trigger)</f>
        <v>42367</v>
      </c>
      <c r="T3" s="309">
        <f>_xll.qlDayCounterYearFraction(DayCounter,R3,S3,,,Trigger)</f>
        <v>0.5083333333333333</v>
      </c>
      <c r="U3" s="267">
        <f>_xll.qlInterpolationInterpolate(B6Minterpolation,R3,TRUE)</f>
        <v>1.791578342220314E-3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42214</v>
      </c>
      <c r="F4" s="136">
        <f>_xll.qlCalendarAdvance(Calendar,E4,$F$1,"mf",,Trigger)</f>
        <v>42398</v>
      </c>
      <c r="G4" s="122">
        <f>_xll.qlDayCounterYearFraction(DayCounter,E4,F4,,,Trigger)</f>
        <v>0.51111111111111107</v>
      </c>
      <c r="H4" s="134">
        <f>_xll.qlQuoteValue(D4,AllTriggers)</f>
        <v>5.9999999999999995E-4</v>
      </c>
      <c r="I4" s="133">
        <f>_xll.qlYieldTSDiscount(Discounting,E4,,AllTriggers)</f>
        <v>1.0001147341038528</v>
      </c>
      <c r="J4" s="133">
        <f>_xll.qlYieldTSDiscount(Discounting,F4,,AllTriggers)</f>
        <v>1.0007571776974309</v>
      </c>
      <c r="K4" s="134">
        <f t="shared" ref="K4:K21" si="2">(I4/J4-1)/G4</f>
        <v>-1.2560038389059672E-3</v>
      </c>
      <c r="L4" s="147">
        <f t="shared" ref="L4:L21" si="3">H4-K4</f>
        <v>1.856003838905967E-3</v>
      </c>
      <c r="M4" s="66" t="b">
        <v>1</v>
      </c>
      <c r="N4" s="134">
        <f>_xll.qlInterpolationInterpolate($N$1,E4,TRUE)</f>
        <v>1.856003838905967E-3</v>
      </c>
      <c r="O4" s="274">
        <f t="shared" ref="O4:O21" si="4">(L4-N4)*10000</f>
        <v>0</v>
      </c>
      <c r="P4" s="269">
        <f t="shared" si="0"/>
        <v>9.4878331467393797E-4</v>
      </c>
      <c r="R4" s="136">
        <f>_xll.qlCalendarAdvance(Calendar,R3,"1D","f")</f>
        <v>42185</v>
      </c>
      <c r="S4" s="310">
        <f>_xll.qlCalendarAdvance(Calendar,R4,$F$1,"mf",,Trigger)</f>
        <v>42368</v>
      </c>
      <c r="T4" s="311">
        <f>_xll.qlDayCounterYearFraction(DayCounter,R4,S4,,,Trigger)</f>
        <v>0.5083333333333333</v>
      </c>
      <c r="U4" s="268">
        <f>_xll.qlInterpolationInterpolate(B6Minterpolation,R4,TRUE)</f>
        <v>1.7937635025933279E-3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42247</v>
      </c>
      <c r="F5" s="136">
        <f>_xll.qlCalendarAdvance(Calendar,E5,$F$1,"mf",,Trigger)</f>
        <v>42429</v>
      </c>
      <c r="G5" s="122">
        <f>_xll.qlDayCounterYearFraction(DayCounter,E5,F5,,,Trigger)</f>
        <v>0.50555555555555554</v>
      </c>
      <c r="H5" s="134">
        <f>_xll.qlQuoteValue(D5,AllTriggers)</f>
        <v>6.6E-4</v>
      </c>
      <c r="I5" s="137">
        <f>_xll.qlYieldTSDiscount(Discounting,E5,,AllTriggers)</f>
        <v>1.0002275213175709</v>
      </c>
      <c r="J5" s="137">
        <f>_xll.qlYieldTSDiscount(Discounting,F5,,AllTriggers)</f>
        <v>1.0008686211996463</v>
      </c>
      <c r="K5" s="134">
        <f t="shared" si="2"/>
        <v>-1.2670091058829438E-3</v>
      </c>
      <c r="L5" s="134">
        <f t="shared" si="3"/>
        <v>1.9270091058829438E-3</v>
      </c>
      <c r="M5" s="66" t="b">
        <v>1</v>
      </c>
      <c r="N5" s="134">
        <f>_xll.qlInterpolationInterpolate($N$1,E5,TRUE)</f>
        <v>1.9270091058829438E-3</v>
      </c>
      <c r="O5" s="274">
        <f t="shared" si="4"/>
        <v>0</v>
      </c>
      <c r="P5" s="269">
        <f t="shared" si="0"/>
        <v>9.7435974037177165E-4</v>
      </c>
      <c r="R5" s="136">
        <f>_xll.qlCalendarAdvance(Calendar,R4,"1D","f")</f>
        <v>42186</v>
      </c>
      <c r="S5" s="310">
        <f>_xll.qlCalendarAdvance(Calendar,R5,$F$1,"mf",,Trigger)</f>
        <v>42373</v>
      </c>
      <c r="T5" s="311">
        <f>_xll.qlDayCounterYearFraction(DayCounter,R5,S5,,,Trigger)</f>
        <v>0.51944444444444449</v>
      </c>
      <c r="U5" s="268">
        <f>_xll.qlInterpolationInterpolate(B6Minterpolation,R5,TRUE)</f>
        <v>1.7959448347815799E-3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42276</v>
      </c>
      <c r="F6" s="136">
        <f>_xll.qlCalendarAdvance(Calendar,E6,$F$1,"mf",,Trigger)</f>
        <v>42458</v>
      </c>
      <c r="G6" s="122">
        <f>_xll.qlDayCounterYearFraction(DayCounter,E6,F6,,,Trigger)</f>
        <v>0.50555555555555554</v>
      </c>
      <c r="H6" s="134">
        <f>_xll.qlQuoteValue(D6,AllTriggers)</f>
        <v>7.1000000000000013E-4</v>
      </c>
      <c r="I6" s="137">
        <f>_xll.qlYieldTSDiscount(Discounting,E6,,AllTriggers)</f>
        <v>1.0003233644785945</v>
      </c>
      <c r="J6" s="137">
        <f>_xll.qlYieldTSDiscount(Discounting,F6,,AllTriggers)</f>
        <v>1.0009716555295021</v>
      </c>
      <c r="K6" s="134">
        <f t="shared" si="2"/>
        <v>-1.2810891694749148E-3</v>
      </c>
      <c r="L6" s="134">
        <f t="shared" si="3"/>
        <v>1.9910891694749147E-3</v>
      </c>
      <c r="M6" s="66" t="b">
        <v>1</v>
      </c>
      <c r="N6" s="134">
        <f>_xll.qlInterpolationInterpolate($N$1,E6,TRUE)</f>
        <v>1.9910891694749147E-3</v>
      </c>
      <c r="O6" s="274">
        <f t="shared" si="4"/>
        <v>0</v>
      </c>
      <c r="P6" s="269">
        <f t="shared" ref="P6:P21" si="6">LN((1+H6*G6)/(1+K6*G6))</f>
        <v>1.0067516095594437E-3</v>
      </c>
      <c r="R6" s="136">
        <f>_xll.qlCalendarAdvance(Calendar,R5,"1D","f")</f>
        <v>42187</v>
      </c>
      <c r="S6" s="310">
        <f>_xll.qlCalendarAdvance(Calendar,R6,$F$1,"mf",,Trigger)</f>
        <v>42373</v>
      </c>
      <c r="T6" s="311">
        <f>_xll.qlDayCounterYearFraction(DayCounter,R6,S6,,,Trigger)</f>
        <v>0.51666666666666672</v>
      </c>
      <c r="U6" s="268">
        <f>_xll.qlInterpolationInterpolate(B6Minterpolation,R6,TRUE)</f>
        <v>1.7981224707914409E-3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42306</v>
      </c>
      <c r="F7" s="136">
        <f>_xll.qlCalendarAdvance(Calendar,E7,$F$1,"mf",,Trigger)</f>
        <v>42489</v>
      </c>
      <c r="G7" s="122">
        <f>_xll.qlDayCounterYearFraction(DayCounter,E7,F7,,,Trigger)</f>
        <v>0.5083333333333333</v>
      </c>
      <c r="H7" s="134">
        <f>_xll.qlQuoteValue(D7,AllTriggers)</f>
        <v>7.7000000000000018E-4</v>
      </c>
      <c r="I7" s="137">
        <f>_xll.qlYieldTSDiscount(Discounting,E7,,AllTriggers)</f>
        <v>1.0004311878531875</v>
      </c>
      <c r="J7" s="137">
        <f>_xll.qlYieldTSDiscount(Discounting,F7,,AllTriggers)</f>
        <v>1.0010799302215856</v>
      </c>
      <c r="K7" s="134">
        <f t="shared" si="2"/>
        <v>-1.2748377593853949E-3</v>
      </c>
      <c r="L7" s="134">
        <f t="shared" si="3"/>
        <v>2.0448377593853951E-3</v>
      </c>
      <c r="M7" s="66" t="b">
        <v>0</v>
      </c>
      <c r="N7" s="134">
        <f>_xll.qlInterpolationInterpolate($N$1,E7,TRUE)</f>
        <v>2.0528169527141808E-3</v>
      </c>
      <c r="O7" s="274">
        <f t="shared" si="4"/>
        <v>-7.9791933287856776E-2</v>
      </c>
      <c r="P7" s="269">
        <f t="shared" si="6"/>
        <v>1.0395926811542883E-3</v>
      </c>
      <c r="R7" s="136">
        <f>_xll.qlCalendarAdvance(Calendar,R6,"1D","f")</f>
        <v>42188</v>
      </c>
      <c r="S7" s="310">
        <f>_xll.qlCalendarAdvance(Calendar,R7,$F$1,"mf",,Trigger)</f>
        <v>42373</v>
      </c>
      <c r="T7" s="311">
        <f>_xll.qlDayCounterYearFraction(DayCounter,R7,S7,,,Trigger)</f>
        <v>0.51388888888888884</v>
      </c>
      <c r="U7" s="268">
        <f>_xll.qlInterpolationInterpolate(B6Minterpolation,R7,TRUE)</f>
        <v>1.8002965426292823E-3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42338</v>
      </c>
      <c r="F8" s="136">
        <f>_xll.qlCalendarAdvance(Calendar,E8,$F$1,"mf",,Trigger)</f>
        <v>42520</v>
      </c>
      <c r="G8" s="122">
        <f>_xll.qlDayCounterYearFraction(DayCounter,E8,F8,,,Trigger)</f>
        <v>0.50555555555555554</v>
      </c>
      <c r="H8" s="134">
        <f>_xll.qlQuoteValue(D8,AllTriggers)</f>
        <v>8.4000000000000014E-4</v>
      </c>
      <c r="I8" s="137">
        <f>_xll.qlYieldTSDiscount(Discounting,E8,,AllTriggers)</f>
        <v>1.000545262491934</v>
      </c>
      <c r="J8" s="137">
        <f>_xll.qlYieldTSDiscount(Discounting,F8,,AllTriggers)</f>
        <v>1.0011879563482302</v>
      </c>
      <c r="K8" s="134">
        <f t="shared" si="2"/>
        <v>-1.2697541603780846E-3</v>
      </c>
      <c r="L8" s="134">
        <f t="shared" si="3"/>
        <v>2.1097541603780847E-3</v>
      </c>
      <c r="M8" s="66" t="b">
        <v>0</v>
      </c>
      <c r="N8" s="134">
        <f>_xll.qlInterpolationInterpolate($N$1,E8,TRUE)</f>
        <v>2.1101407434185311E-3</v>
      </c>
      <c r="O8" s="274">
        <f t="shared" si="4"/>
        <v>-3.8658304044644071E-3</v>
      </c>
      <c r="P8" s="269">
        <f t="shared" si="6"/>
        <v>1.0667139173618596E-3</v>
      </c>
      <c r="R8" s="136">
        <f>_xll.qlCalendarAdvance(Calendar,R7,"1D","f")</f>
        <v>42191</v>
      </c>
      <c r="S8" s="310">
        <f>_xll.qlCalendarAdvance(Calendar,R8,$F$1,"mf",,Trigger)</f>
        <v>42375</v>
      </c>
      <c r="T8" s="311">
        <f>_xll.qlDayCounterYearFraction(DayCounter,R8,S8,,,Trigger)</f>
        <v>0.51111111111111107</v>
      </c>
      <c r="U8" s="268">
        <f>_xll.qlInterpolationInterpolate(B6Minterpolation,R8,TRUE)</f>
        <v>1.8067986931743993E-3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42367</v>
      </c>
      <c r="F9" s="136">
        <f>_xll.qlCalendarAdvance(Calendar,E9,$F$1,"mf",,Trigger)</f>
        <v>42550</v>
      </c>
      <c r="G9" s="122">
        <f>_xll.qlDayCounterYearFraction(DayCounter,E9,F9,,,Trigger)</f>
        <v>0.5083333333333333</v>
      </c>
      <c r="H9" s="134">
        <f>_xll.qlQuoteValue(D9,AllTriggers)</f>
        <v>8.8999999999999995E-4</v>
      </c>
      <c r="I9" s="137">
        <f>_xll.qlYieldTSDiscount(Discounting,E9,,AllTriggers)</f>
        <v>1.0006473537842342</v>
      </c>
      <c r="J9" s="137">
        <f>_xll.qlYieldTSDiscount(Discounting,F9,,AllTriggers)</f>
        <v>1.0012900959247215</v>
      </c>
      <c r="K9" s="134">
        <f t="shared" si="2"/>
        <v>-1.2627816586999686E-3</v>
      </c>
      <c r="L9" s="134">
        <f t="shared" si="3"/>
        <v>2.1527816586999686E-3</v>
      </c>
      <c r="M9" s="66" t="b">
        <v>1</v>
      </c>
      <c r="N9" s="134">
        <f>_xll.qlInterpolationInterpolate($N$1,E9,TRUE)</f>
        <v>2.1527816586999686E-3</v>
      </c>
      <c r="O9" s="274">
        <f t="shared" si="4"/>
        <v>0</v>
      </c>
      <c r="P9" s="269">
        <f t="shared" si="6"/>
        <v>1.0944344819504191E-3</v>
      </c>
      <c r="R9" s="136">
        <f>_xll.qlCalendarAdvance(Calendar,R8,"1D","f")</f>
        <v>42192</v>
      </c>
      <c r="S9" s="310">
        <f>_xll.qlCalendarAdvance(Calendar,R9,$F$1,"mf",,Trigger)</f>
        <v>42376</v>
      </c>
      <c r="T9" s="311">
        <f>_xll.qlDayCounterYearFraction(DayCounter,R9,S9,,,Trigger)</f>
        <v>0.51111111111111107</v>
      </c>
      <c r="U9" s="268">
        <f>_xll.qlInterpolationInterpolate(B6Minterpolation,R9,TRUE)</f>
        <v>1.808959828387873E-3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42398</v>
      </c>
      <c r="F10" s="136">
        <f>_xll.qlCalendarAdvance(Calendar,E10,$F$1,"mf",,Trigger)</f>
        <v>42580</v>
      </c>
      <c r="G10" s="122">
        <f>_xll.qlDayCounterYearFraction(DayCounter,E10,F10,,,Trigger)</f>
        <v>0.50555555555555554</v>
      </c>
      <c r="H10" s="134">
        <f>_xll.qlQuoteValue(D10,AllTriggers)</f>
        <v>9.3999999999999997E-4</v>
      </c>
      <c r="I10" s="137">
        <f>_xll.qlYieldTSDiscount(Discounting,E10,,AllTriggers)</f>
        <v>1.0007571776974309</v>
      </c>
      <c r="J10" s="137">
        <f>_xll.qlYieldTSDiscount(Discounting,F10,,AllTriggers)</f>
        <v>1.0013885670933569</v>
      </c>
      <c r="K10" s="134">
        <f t="shared" si="2"/>
        <v>-1.2471703221625234E-3</v>
      </c>
      <c r="L10" s="134">
        <f t="shared" si="3"/>
        <v>2.1871703221625232E-3</v>
      </c>
      <c r="M10" s="66" t="b">
        <v>0</v>
      </c>
      <c r="N10" s="134">
        <f>_xll.qlInterpolationInterpolate($N$1,E10,TRUE)</f>
        <v>2.1881467517605425E-3</v>
      </c>
      <c r="O10" s="274">
        <f t="shared" si="4"/>
        <v>-9.7642959801923918E-3</v>
      </c>
      <c r="P10" s="269">
        <f t="shared" si="6"/>
        <v>1.1058220824689243E-3</v>
      </c>
      <c r="R10" s="136">
        <f>_xll.qlCalendarAdvance(Calendar,R9,"1D","f")</f>
        <v>42193</v>
      </c>
      <c r="S10" s="310">
        <f>_xll.qlCalendarAdvance(Calendar,R10,$F$1,"mf",,Trigger)</f>
        <v>42377</v>
      </c>
      <c r="T10" s="311">
        <f>_xll.qlDayCounterYearFraction(DayCounter,R10,S10,,,Trigger)</f>
        <v>0.51111111111111107</v>
      </c>
      <c r="U10" s="268">
        <f>_xll.qlInterpolationInterpolate(B6Minterpolation,R10,TRUE)</f>
        <v>1.8111180594611823E-3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42429</v>
      </c>
      <c r="F11" s="136">
        <f>_xll.qlCalendarAdvance(Calendar,E11,$F$1,"mf",,Trigger)</f>
        <v>42611</v>
      </c>
      <c r="G11" s="122">
        <f>_xll.qlDayCounterYearFraction(DayCounter,E11,F11,,,Trigger)</f>
        <v>0.50555555555555554</v>
      </c>
      <c r="H11" s="134">
        <f>_xll.qlQuoteValue(D11,AllTriggers)</f>
        <v>1E-3</v>
      </c>
      <c r="I11" s="137">
        <f>_xll.qlYieldTSDiscount(Discounting,E11,,AllTriggers)</f>
        <v>1.0008686211996463</v>
      </c>
      <c r="J11" s="137">
        <f>_xll.qlYieldTSDiscount(Discounting,F11,,AllTriggers)</f>
        <v>1.0014861376944886</v>
      </c>
      <c r="K11" s="134">
        <f t="shared" si="2"/>
        <v>-1.2196486327820844E-3</v>
      </c>
      <c r="L11" s="134">
        <f t="shared" si="3"/>
        <v>2.2196486327820844E-3</v>
      </c>
      <c r="M11" s="66" t="b">
        <v>0</v>
      </c>
      <c r="N11" s="134">
        <f>_xll.qlInterpolationInterpolate($N$1,E11,TRUE)</f>
        <v>2.2180060972925909E-3</v>
      </c>
      <c r="O11" s="274">
        <f t="shared" si="4"/>
        <v>1.6425354894935087E-2</v>
      </c>
      <c r="P11" s="269">
        <f t="shared" si="6"/>
        <v>1.1222181235759166E-3</v>
      </c>
      <c r="R11" s="136">
        <f>_xll.qlCalendarAdvance(Calendar,R10,"1D","f")</f>
        <v>42194</v>
      </c>
      <c r="S11" s="310">
        <f>_xll.qlCalendarAdvance(Calendar,R11,$F$1,"mf",,Trigger)</f>
        <v>42380</v>
      </c>
      <c r="T11" s="311">
        <f>_xll.qlDayCounterYearFraction(DayCounter,R11,S11,,,Trigger)</f>
        <v>0.51666666666666672</v>
      </c>
      <c r="U11" s="268">
        <f>_xll.qlInterpolationInterpolate(B6Minterpolation,R11,TRUE)</f>
        <v>1.8132735184006987E-3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42458</v>
      </c>
      <c r="F12" s="136">
        <f>_xll.qlCalendarAdvance(Calendar,E12,$F$1,"mf",,Trigger)</f>
        <v>42642</v>
      </c>
      <c r="G12" s="122">
        <f>_xll.qlDayCounterYearFraction(DayCounter,E12,F12,,,Trigger)</f>
        <v>0.51111111111111107</v>
      </c>
      <c r="H12" s="134">
        <f>_xll.qlQuoteValue(D12,AllTriggers)</f>
        <v>1.06E-3</v>
      </c>
      <c r="I12" s="137">
        <f>_xll.qlYieldTSDiscount(Discounting,E12,,AllTriggers)</f>
        <v>1.0009716555295021</v>
      </c>
      <c r="J12" s="137">
        <f>_xll.qlYieldTSDiscount(Discounting,F12,,AllTriggers)</f>
        <v>1.0015791320257785</v>
      </c>
      <c r="K12" s="134">
        <f t="shared" si="2"/>
        <v>-1.1866670670062955E-3</v>
      </c>
      <c r="L12" s="134">
        <f t="shared" si="3"/>
        <v>2.2466670670062954E-3</v>
      </c>
      <c r="M12" s="66" t="b">
        <v>1</v>
      </c>
      <c r="N12" s="134">
        <f>_xll.qlInterpolationInterpolate($N$1,E12,TRUE)</f>
        <v>2.2466670670062954E-3</v>
      </c>
      <c r="O12" s="274">
        <f t="shared" si="4"/>
        <v>0</v>
      </c>
      <c r="P12" s="269">
        <f t="shared" si="6"/>
        <v>1.1483337992077714E-3</v>
      </c>
      <c r="R12" s="136">
        <f>_xll.qlCalendarAdvance(Calendar,R11,"1D","f")</f>
        <v>42195</v>
      </c>
      <c r="S12" s="310">
        <f>_xll.qlCalendarAdvance(Calendar,R12,$F$1,"mf",,Trigger)</f>
        <v>42380</v>
      </c>
      <c r="T12" s="311">
        <f>_xll.qlDayCounterYearFraction(DayCounter,R12,S12,,,Trigger)</f>
        <v>0.51388888888888884</v>
      </c>
      <c r="U12" s="268">
        <f>_xll.qlInterpolationInterpolate(B6Minterpolation,R12,TRUE)</f>
        <v>1.8154263372127928E-3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42489</v>
      </c>
      <c r="F13" s="136">
        <f>_xll.qlCalendarAdvance(Calendar,E13,$F$1,"mf",,Trigger)</f>
        <v>42674</v>
      </c>
      <c r="G13" s="122">
        <f>_xll.qlDayCounterYearFraction(DayCounter,E13,F13,,,Trigger)</f>
        <v>0.51388888888888884</v>
      </c>
      <c r="H13" s="134">
        <f>_xll.qlQuoteValue(D13,AllTriggers)</f>
        <v>1.15E-3</v>
      </c>
      <c r="I13" s="137">
        <f>_xll.qlYieldTSDiscount(Discounting,E13,,AllTriggers)</f>
        <v>1.0010799302215856</v>
      </c>
      <c r="J13" s="137">
        <f>_xll.qlYieldTSDiscount(Discounting,F13,,AllTriggers)</f>
        <v>1.0016696182525149</v>
      </c>
      <c r="K13" s="134">
        <f t="shared" si="2"/>
        <v>-1.1455883379607218E-3</v>
      </c>
      <c r="L13" s="134">
        <f t="shared" si="3"/>
        <v>2.2955883379607218E-3</v>
      </c>
      <c r="M13" s="66" t="b">
        <v>0</v>
      </c>
      <c r="N13" s="134">
        <f>_xll.qlInterpolationInterpolate($N$1,E13,TRUE)</f>
        <v>2.2825072597863821E-3</v>
      </c>
      <c r="O13" s="274">
        <f t="shared" si="4"/>
        <v>0.13081078174339689</v>
      </c>
      <c r="P13" s="269">
        <f t="shared" si="6"/>
        <v>1.1796761399233812E-3</v>
      </c>
      <c r="R13" s="136">
        <f>_xll.qlCalendarAdvance(Calendar,R12,"1D","f")</f>
        <v>42198</v>
      </c>
      <c r="S13" s="310">
        <f>_xll.qlCalendarAdvance(Calendar,R13,$F$1,"mf",,Trigger)</f>
        <v>42382</v>
      </c>
      <c r="T13" s="311">
        <f>_xll.qlDayCounterYearFraction(DayCounter,R13,S13,,,Trigger)</f>
        <v>0.51111111111111107</v>
      </c>
      <c r="U13" s="268">
        <f>_xll.qlInterpolationInterpolate(B6Minterpolation,R13,TRUE)</f>
        <v>1.8218702729482547E-3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42520</v>
      </c>
      <c r="F14" s="136">
        <f>_xll.qlCalendarAdvance(Calendar,E14,$F$1,"mf",,Trigger)</f>
        <v>42704</v>
      </c>
      <c r="G14" s="122">
        <f>_xll.qlDayCounterYearFraction(DayCounter,E14,F14,,,Trigger)</f>
        <v>0.51111111111111107</v>
      </c>
      <c r="H14" s="134">
        <f>_xll.qlQuoteValue(D14,AllTriggers)</f>
        <v>1.23E-3</v>
      </c>
      <c r="I14" s="137">
        <f>_xll.qlYieldTSDiscount(Discounting,E14,,AllTriggers)</f>
        <v>1.0011879563482302</v>
      </c>
      <c r="J14" s="137">
        <f>_xll.qlYieldTSDiscount(Discounting,F14,,AllTriggers)</f>
        <v>1.0017474618634983</v>
      </c>
      <c r="K14" s="134">
        <f t="shared" si="2"/>
        <v>-1.092775120936109E-3</v>
      </c>
      <c r="L14" s="134">
        <f t="shared" si="3"/>
        <v>2.3227751209361092E-3</v>
      </c>
      <c r="M14" s="66" t="b">
        <v>0</v>
      </c>
      <c r="N14" s="134">
        <f>_xll.qlInterpolationInterpolate($N$1,E14,TRUE)</f>
        <v>2.3216793570337486E-3</v>
      </c>
      <c r="O14" s="274">
        <f t="shared" si="4"/>
        <v>1.0957639023606407E-2</v>
      </c>
      <c r="P14" s="269">
        <f t="shared" si="6"/>
        <v>1.1871546805235199E-3</v>
      </c>
      <c r="R14" s="136">
        <f>_xll.qlCalendarAdvance(Calendar,R13,"1D","f")</f>
        <v>42199</v>
      </c>
      <c r="S14" s="310">
        <f>_xll.qlCalendarAdvance(Calendar,R14,$F$1,"mf",,Trigger)</f>
        <v>42383</v>
      </c>
      <c r="T14" s="311">
        <f>_xll.qlDayCounterYearFraction(DayCounter,R14,S14,,,Trigger)</f>
        <v>0.51111111111111107</v>
      </c>
      <c r="U14" s="268">
        <f>_xll.qlInterpolationInterpolate(B6Minterpolation,R14,TRUE)</f>
        <v>1.8240138513143721E-3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42550</v>
      </c>
      <c r="F15" s="136">
        <f>_xll.qlCalendarAdvance(Calendar,E15,$F$1,"mf",,Trigger)</f>
        <v>42733</v>
      </c>
      <c r="G15" s="122">
        <f>_xll.qlDayCounterYearFraction(DayCounter,E15,F15,,,Trigger)</f>
        <v>0.5083333333333333</v>
      </c>
      <c r="H15" s="134">
        <f>_xll.qlQuoteValue(D15,AllTriggers)</f>
        <v>1.33E-3</v>
      </c>
      <c r="I15" s="137">
        <f>_xll.qlYieldTSDiscount(Discounting,E15,,AllTriggers)</f>
        <v>1.0012900959247215</v>
      </c>
      <c r="J15" s="137">
        <f>_xll.qlYieldTSDiscount(Discounting,F15,,AllTriggers)</f>
        <v>1.0018142871878544</v>
      </c>
      <c r="K15" s="134">
        <f t="shared" si="2"/>
        <v>-1.0293284300917252E-3</v>
      </c>
      <c r="L15" s="134">
        <f t="shared" si="3"/>
        <v>2.3593284300917252E-3</v>
      </c>
      <c r="M15" s="66" t="b">
        <v>1</v>
      </c>
      <c r="N15" s="134">
        <f>_xll.qlInterpolationInterpolate($N$1,E15,TRUE)</f>
        <v>2.3593284300917252E-3</v>
      </c>
      <c r="O15" s="274">
        <f t="shared" si="4"/>
        <v>0</v>
      </c>
      <c r="P15" s="269">
        <f t="shared" si="6"/>
        <v>1.1992337827578027E-3</v>
      </c>
      <c r="R15" s="136">
        <f>_xll.qlCalendarAdvance(Calendar,R14,"1D","f")</f>
        <v>42200</v>
      </c>
      <c r="S15" s="310">
        <f>_xll.qlCalendarAdvance(Calendar,R15,$F$1,"mf",,Trigger)</f>
        <v>42384</v>
      </c>
      <c r="T15" s="311">
        <f>_xll.qlDayCounterYearFraction(DayCounter,R15,S15,,,Trigger)</f>
        <v>0.51111111111111107</v>
      </c>
      <c r="U15" s="268">
        <f>_xll.qlInterpolationInterpolate(B6Minterpolation,R15,TRUE)</f>
        <v>1.8261554495849228E-3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42580</v>
      </c>
      <c r="F16" s="136">
        <f>_xll.qlCalendarAdvance(Calendar,E16,$F$1,"mf",,Trigger)</f>
        <v>42765</v>
      </c>
      <c r="G16" s="122">
        <f>_xll.qlDayCounterYearFraction(DayCounter,E16,F16,,,Trigger)</f>
        <v>0.51388888888888884</v>
      </c>
      <c r="H16" s="134">
        <f>_xll.qlQuoteValue(D16,AllTriggers)</f>
        <v>1.47E-3</v>
      </c>
      <c r="I16" s="137">
        <f>_xll.qlYieldTSDiscount(Discounting,E16,,AllTriggers)</f>
        <v>1.0013885670933569</v>
      </c>
      <c r="J16" s="137">
        <f>_xll.qlYieldTSDiscount(Discounting,F16,,AllTriggers)</f>
        <v>1.0018762029106452</v>
      </c>
      <c r="K16" s="134">
        <f t="shared" si="2"/>
        <v>-9.4713592257554438E-4</v>
      </c>
      <c r="L16" s="134">
        <f t="shared" si="3"/>
        <v>2.4171359225755445E-3</v>
      </c>
      <c r="M16" s="66" t="b">
        <v>0</v>
      </c>
      <c r="N16" s="134">
        <f>_xll.qlInterpolationInterpolate($N$1,E16,TRUE)</f>
        <v>2.3940320344532275E-3</v>
      </c>
      <c r="O16" s="274">
        <f t="shared" si="4"/>
        <v>0.23103888122317021</v>
      </c>
      <c r="P16" s="269">
        <f t="shared" si="6"/>
        <v>1.2419725978945397E-3</v>
      </c>
      <c r="R16" s="136">
        <f>_xll.qlCalendarAdvance(Calendar,R15,"1D","f")</f>
        <v>42201</v>
      </c>
      <c r="S16" s="310">
        <f>_xll.qlCalendarAdvance(Calendar,R16,$F$1,"mf",,Trigger)</f>
        <v>42387</v>
      </c>
      <c r="T16" s="311">
        <f>_xll.qlDayCounterYearFraction(DayCounter,R16,S16,,,Trigger)</f>
        <v>0.51666666666666672</v>
      </c>
      <c r="U16" s="268">
        <f>_xll.qlInterpolationInterpolate(B6Minterpolation,R16,TRUE)</f>
        <v>1.8282951997662781E-3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42611</v>
      </c>
      <c r="F17" s="136">
        <f>_xll.qlCalendarAdvance(Calendar,E17,$F$1,"mf",,Trigger)</f>
        <v>42794</v>
      </c>
      <c r="G17" s="122">
        <f>_xll.qlDayCounterYearFraction(DayCounter,E17,F17,,,Trigger)</f>
        <v>0.5083333333333333</v>
      </c>
      <c r="H17" s="134">
        <f>_xll.qlQuoteValue(D17,AllTriggers)</f>
        <v>1.5899999999999998E-3</v>
      </c>
      <c r="I17" s="137">
        <f>_xll.qlYieldTSDiscount(Discounting,E17,,AllTriggers)</f>
        <v>1.0014861376944886</v>
      </c>
      <c r="J17" s="137">
        <f>_xll.qlYieldTSDiscount(Discounting,F17,,AllTriggers)</f>
        <v>1.0019198256601809</v>
      </c>
      <c r="K17" s="134">
        <f t="shared" si="2"/>
        <v>-8.5152188026508754E-4</v>
      </c>
      <c r="L17" s="134">
        <f t="shared" si="3"/>
        <v>2.4415218802650873E-3</v>
      </c>
      <c r="M17" s="66" t="b">
        <v>0</v>
      </c>
      <c r="N17" s="134">
        <f>_xll.qlInterpolationInterpolate($N$1,E17,TRUE)</f>
        <v>2.4267425465715827E-3</v>
      </c>
      <c r="O17" s="274">
        <f t="shared" si="4"/>
        <v>0.14779333693504607</v>
      </c>
      <c r="P17" s="269">
        <f t="shared" si="6"/>
        <v>1.2408742072798212E-3</v>
      </c>
      <c r="R17" s="136">
        <f>_xll.qlCalendarAdvance(Calendar,R16,"1D","f")</f>
        <v>42202</v>
      </c>
      <c r="S17" s="310">
        <f>_xll.qlCalendarAdvance(Calendar,R17,$F$1,"mf",,Trigger)</f>
        <v>42387</v>
      </c>
      <c r="T17" s="311">
        <f>_xll.qlDayCounterYearFraction(DayCounter,R17,S17,,,Trigger)</f>
        <v>0.51388888888888884</v>
      </c>
      <c r="U17" s="268">
        <f>_xll.qlInterpolationInterpolate(B6Minterpolation,R17,TRUE)</f>
        <v>1.8304332338648093E-3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42642</v>
      </c>
      <c r="F18" s="136">
        <f>_xll.qlCalendarAdvance(Calendar,E18,$F$1,"mf",,Trigger)</f>
        <v>42823</v>
      </c>
      <c r="G18" s="122">
        <f>_xll.qlDayCounterYearFraction(DayCounter,E18,F18,,,Trigger)</f>
        <v>0.50277777777777777</v>
      </c>
      <c r="H18" s="134">
        <f>_xll.qlQuoteValue(D18,AllTriggers)</f>
        <v>1.7399999999999998E-3</v>
      </c>
      <c r="I18" s="137">
        <f>_xll.qlYieldTSDiscount(Discounting,E18,,AllTriggers)</f>
        <v>1.0015791320257785</v>
      </c>
      <c r="J18" s="137">
        <f>_xll.qlYieldTSDiscount(Discounting,F18,,AllTriggers)</f>
        <v>1.0019499333870556</v>
      </c>
      <c r="K18" s="134">
        <f t="shared" si="2"/>
        <v>-7.3607018211999521E-4</v>
      </c>
      <c r="L18" s="134">
        <f t="shared" si="3"/>
        <v>2.4760701821199948E-3</v>
      </c>
      <c r="M18" s="66" t="b">
        <v>0</v>
      </c>
      <c r="N18" s="134">
        <f>_xll.qlInterpolationInterpolate($N$1,E18,TRUE)</f>
        <v>2.4568946416407382E-3</v>
      </c>
      <c r="O18" s="274">
        <f t="shared" si="4"/>
        <v>0.19175540479256584</v>
      </c>
      <c r="P18" s="269">
        <f t="shared" si="6"/>
        <v>1.2445991165443645E-3</v>
      </c>
      <c r="R18" s="136">
        <f>_xll.qlCalendarAdvance(Calendar,R17,"1D","f")</f>
        <v>42205</v>
      </c>
      <c r="S18" s="310">
        <f>_xll.qlCalendarAdvance(Calendar,R18,$F$1,"mf",,Trigger)</f>
        <v>42389</v>
      </c>
      <c r="T18" s="311">
        <f>_xll.qlDayCounterYearFraction(DayCounter,R18,S18,,,Trigger)</f>
        <v>0.51111111111111107</v>
      </c>
      <c r="U18" s="268">
        <f>_xll.qlInterpolationInterpolate(B6Minterpolation,R18,TRUE)</f>
        <v>1.8368383597271677E-3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42674</v>
      </c>
      <c r="F19" s="136">
        <f>_xll.qlCalendarAdvance(Calendar,E19,$F$1,"mf",,Trigger)</f>
        <v>42853</v>
      </c>
      <c r="G19" s="122">
        <f>_xll.qlDayCounterYearFraction(DayCounter,E19,F19,,,Trigger)</f>
        <v>0.49722222222222223</v>
      </c>
      <c r="H19" s="134">
        <f>_xll.qlQuoteValue(D19,AllTriggers)</f>
        <v>1.92E-3</v>
      </c>
      <c r="I19" s="137">
        <f>_xll.qlYieldTSDiscount(Discounting,E19,,AllTriggers)</f>
        <v>1.0016696182525149</v>
      </c>
      <c r="J19" s="137">
        <f>_xll.qlYieldTSDiscount(Discounting,F19,,AllTriggers)</f>
        <v>1.0019653932322126</v>
      </c>
      <c r="K19" s="134">
        <f t="shared" si="2"/>
        <v>-5.9368787763522998E-4</v>
      </c>
      <c r="L19" s="134">
        <f t="shared" si="3"/>
        <v>2.5136878776352298E-3</v>
      </c>
      <c r="M19" s="66" t="b">
        <v>0</v>
      </c>
      <c r="N19" s="134">
        <f>_xll.qlInterpolationInterpolate($N$1,E19,TRUE)</f>
        <v>2.486025058237939E-3</v>
      </c>
      <c r="O19" s="274">
        <f t="shared" si="4"/>
        <v>0.27662819397290817</v>
      </c>
      <c r="P19" s="269">
        <f t="shared" si="6"/>
        <v>1.2494496466481041E-3</v>
      </c>
      <c r="R19" s="136">
        <f>_xll.qlCalendarAdvance(Calendar,R18,"1D","f")</f>
        <v>42206</v>
      </c>
      <c r="S19" s="310">
        <f>_xll.qlCalendarAdvance(Calendar,R19,$F$1,"mf",,Trigger)</f>
        <v>42390</v>
      </c>
      <c r="T19" s="311">
        <f>_xll.qlDayCounterYearFraction(DayCounter,R19,S19,,,Trigger)</f>
        <v>0.51111111111111107</v>
      </c>
      <c r="U19" s="268">
        <f>_xll.qlInterpolationInterpolate(B6Minterpolation,R19,TRUE)</f>
        <v>1.8389708495581125E-3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42703</v>
      </c>
      <c r="F20" s="136">
        <f>_xll.qlCalendarAdvance(Calendar,E20,$F$1,"mf",,Trigger)</f>
        <v>42884</v>
      </c>
      <c r="G20" s="122">
        <f>_xll.qlDayCounterYearFraction(DayCounter,E20,F20,,,Trigger)</f>
        <v>0.50277777777777777</v>
      </c>
      <c r="H20" s="134">
        <f>_xll.qlQuoteValue(D20,AllTriggers)</f>
        <v>2.1000000000000003E-3</v>
      </c>
      <c r="I20" s="137">
        <f>_xll.qlYieldTSDiscount(Discounting,E20,,AllTriggers)</f>
        <v>1.0017449986935003</v>
      </c>
      <c r="J20" s="137">
        <f>_xll.qlYieldTSDiscount(Discounting,F20,,AllTriggers)</f>
        <v>1.0019639545964656</v>
      </c>
      <c r="K20" s="134">
        <f t="shared" si="2"/>
        <v>-4.3463879283291851E-4</v>
      </c>
      <c r="L20" s="134">
        <f t="shared" si="3"/>
        <v>2.5346387928329188E-3</v>
      </c>
      <c r="M20" s="66" t="b">
        <v>0</v>
      </c>
      <c r="N20" s="134">
        <f>_xll.qlInterpolationInterpolate($N$1,E20,TRUE)</f>
        <v>2.5112664218833129E-3</v>
      </c>
      <c r="O20" s="274">
        <f t="shared" si="4"/>
        <v>0.23372370949605903</v>
      </c>
      <c r="P20" s="269">
        <f t="shared" si="6"/>
        <v>1.273826940191788E-3</v>
      </c>
      <c r="R20" s="136">
        <f>_xll.qlCalendarAdvance(Calendar,R19,"1D","f")</f>
        <v>42207</v>
      </c>
      <c r="S20" s="310">
        <f>_xll.qlCalendarAdvance(Calendar,R20,$F$1,"mf",,Trigger)</f>
        <v>42391</v>
      </c>
      <c r="T20" s="311">
        <f>_xll.qlDayCounterYearFraction(DayCounter,R20,S20,,,Trigger)</f>
        <v>0.51111111111111107</v>
      </c>
      <c r="U20" s="268">
        <f>_xll.qlInterpolationInterpolate(B6Minterpolation,R20,TRUE)</f>
        <v>1.8411022833380885E-3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42733</v>
      </c>
      <c r="F21" s="140">
        <f>_xll.qlCalendarAdvance(Calendar,E21,$F$1,"mf",,Trigger)</f>
        <v>42915</v>
      </c>
      <c r="G21" s="127">
        <f>_xll.qlDayCounterYearFraction(DayCounter,E21,F21,,,Trigger)</f>
        <v>0.50555555555555554</v>
      </c>
      <c r="H21" s="143">
        <f>_xll.qlQuoteValue(D21,AllTriggers)</f>
        <v>2.2799999999999999E-3</v>
      </c>
      <c r="I21" s="141">
        <f>_xll.qlYieldTSDiscount(Discounting,E21,,AllTriggers)</f>
        <v>1.0018142871878544</v>
      </c>
      <c r="J21" s="141">
        <f>_xll.qlYieldTSDiscount(Discounting,F21,,AllTriggers)</f>
        <v>1.0019443689444074</v>
      </c>
      <c r="K21" s="143">
        <f t="shared" si="2"/>
        <v>-2.5680524925015386E-4</v>
      </c>
      <c r="L21" s="143">
        <f t="shared" si="3"/>
        <v>2.536805249250154E-3</v>
      </c>
      <c r="M21" s="71" t="b">
        <v>1</v>
      </c>
      <c r="N21" s="143">
        <f>_xll.qlInterpolationInterpolate($N$1,E21,TRUE)</f>
        <v>2.536805249250154E-3</v>
      </c>
      <c r="O21" s="275">
        <f t="shared" si="4"/>
        <v>0</v>
      </c>
      <c r="P21" s="307">
        <f t="shared" si="6"/>
        <v>1.2818406055065961E-3</v>
      </c>
      <c r="R21" s="136">
        <f>_xll.qlCalendarAdvance(Calendar,R20,"1D","f")</f>
        <v>42208</v>
      </c>
      <c r="S21" s="310">
        <f>_xll.qlCalendarAdvance(Calendar,R21,$F$1,"mf",,Trigger)</f>
        <v>42394</v>
      </c>
      <c r="T21" s="311">
        <f>_xll.qlDayCounterYearFraction(DayCounter,R21,S21,,,Trigger)</f>
        <v>0.51666666666666672</v>
      </c>
      <c r="U21" s="268">
        <f>_xll.qlInterpolationInterpolate(B6Minterpolation,R21,TRUE)</f>
        <v>1.8432327930734669E-3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42209</v>
      </c>
      <c r="S22" s="310">
        <f>_xll.qlCalendarAdvance(Calendar,R22,$F$1,"mf",,Trigger)</f>
        <v>42394</v>
      </c>
      <c r="T22" s="311">
        <f>_xll.qlDayCounterYearFraction(DayCounter,R22,S22,,,Trigger)</f>
        <v>0.51388888888888884</v>
      </c>
      <c r="U22" s="268">
        <f>_xll.qlInterpolationInterpolate(B6Minterpolation,R22,TRUE)</f>
        <v>1.8453625107706186E-3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42212</v>
      </c>
      <c r="S23" s="310">
        <f>_xll.qlCalendarAdvance(Calendar,R23,$F$1,"mf",,Trigger)</f>
        <v>42396</v>
      </c>
      <c r="T23" s="311">
        <f>_xll.qlDayCounterYearFraction(DayCounter,R23,S23,,,Trigger)</f>
        <v>0.51111111111111107</v>
      </c>
      <c r="U23" s="268">
        <f>_xll.qlInterpolationInterpolate(B6Minterpolation,R23,TRUE)</f>
        <v>1.8517482316964253E-3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42213</v>
      </c>
      <c r="S24" s="310">
        <f>_xll.qlCalendarAdvance(Calendar,R24,$F$1,"mf",,Trigger)</f>
        <v>42397</v>
      </c>
      <c r="T24" s="311">
        <f>_xll.qlDayCounterYearFraction(DayCounter,R24,S24,,,Trigger)</f>
        <v>0.51111111111111107</v>
      </c>
      <c r="U24" s="268">
        <f>_xll.qlInterpolationInterpolate(B6Minterpolation,R24,TRUE)</f>
        <v>1.8538761013043817E-3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42214</v>
      </c>
      <c r="S25" s="310">
        <f>_xll.qlCalendarAdvance(Calendar,R25,$F$1,"mf",,Trigger)</f>
        <v>42398</v>
      </c>
      <c r="T25" s="311">
        <f>_xll.qlDayCounterYearFraction(DayCounter,R25,S25,,,Trigger)</f>
        <v>0.51111111111111107</v>
      </c>
      <c r="U25" s="268">
        <f>_xll.qlInterpolationInterpolate(B6Minterpolation,R25,TRUE)</f>
        <v>1.856003838905967E-3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42215</v>
      </c>
      <c r="S26" s="310">
        <f>_xll.qlCalendarAdvance(Calendar,R26,$F$1,"mf",,Trigger)</f>
        <v>42398</v>
      </c>
      <c r="T26" s="311">
        <f>_xll.qlDayCounterYearFraction(DayCounter,R26,S26,,,Trigger)</f>
        <v>0.5083333333333333</v>
      </c>
      <c r="U26" s="268">
        <f>_xll.qlInterpolationInterpolate(B6Minterpolation,R26,TRUE)</f>
        <v>1.8581315765075523E-3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42216</v>
      </c>
      <c r="S27" s="310">
        <f>_xll.qlCalendarAdvance(Calendar,R27,$F$1,"mf",,Trigger)</f>
        <v>42398</v>
      </c>
      <c r="T27" s="311">
        <f>_xll.qlDayCounterYearFraction(DayCounter,R27,S27,,,Trigger)</f>
        <v>0.50555555555555554</v>
      </c>
      <c r="U27" s="268">
        <f>_xll.qlInterpolationInterpolate(B6Minterpolation,R27,TRUE)</f>
        <v>1.8602594461155086E-3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42219</v>
      </c>
      <c r="S28" s="310">
        <f>_xll.qlCalendarAdvance(Calendar,R28,$F$1,"mf",,Trigger)</f>
        <v>42403</v>
      </c>
      <c r="T28" s="311">
        <f>_xll.qlDayCounterYearFraction(DayCounter,R28,S28,,,Trigger)</f>
        <v>0.51111111111111107</v>
      </c>
      <c r="U28" s="268">
        <f>_xll.qlInterpolationInterpolate(B6Minterpolation,R28,TRUE)</f>
        <v>1.8666451670413154E-3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42220</v>
      </c>
      <c r="S29" s="310">
        <f>_xll.qlCalendarAdvance(Calendar,R29,$F$1,"mf",,Trigger)</f>
        <v>42404</v>
      </c>
      <c r="T29" s="311">
        <f>_xll.qlDayCounterYearFraction(DayCounter,R29,S29,,,Trigger)</f>
        <v>0.51111111111111107</v>
      </c>
      <c r="U29" s="268">
        <f>_xll.qlInterpolationInterpolate(B6Minterpolation,R29,TRUE)</f>
        <v>1.8687748847384671E-3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42221</v>
      </c>
      <c r="S30" s="310">
        <f>_xll.qlCalendarAdvance(Calendar,R30,$F$1,"mf",,Trigger)</f>
        <v>42405</v>
      </c>
      <c r="T30" s="311">
        <f>_xll.qlDayCounterYearFraction(DayCounter,R30,S30,,,Trigger)</f>
        <v>0.51111111111111107</v>
      </c>
      <c r="U30" s="268">
        <f>_xll.qlInterpolationInterpolate(B6Minterpolation,R30,TRUE)</f>
        <v>1.8709053944738455E-3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42222</v>
      </c>
      <c r="S31" s="310">
        <f>_xll.qlCalendarAdvance(Calendar,R31,$F$1,"mf",,Trigger)</f>
        <v>42408</v>
      </c>
      <c r="T31" s="311">
        <f>_xll.qlDayCounterYearFraction(DayCounter,R31,S31,,,Trigger)</f>
        <v>0.51666666666666672</v>
      </c>
      <c r="U31" s="268">
        <f>_xll.qlInterpolationInterpolate(B6Minterpolation,R31,TRUE)</f>
        <v>1.8730368282538214E-3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42223</v>
      </c>
      <c r="S32" s="310">
        <f>_xll.qlCalendarAdvance(Calendar,R32,$F$1,"mf",,Trigger)</f>
        <v>42408</v>
      </c>
      <c r="T32" s="311">
        <f>_xll.qlDayCounterYearFraction(DayCounter,R32,S32,,,Trigger)</f>
        <v>0.51388888888888884</v>
      </c>
      <c r="U32" s="268">
        <f>_xll.qlInterpolationInterpolate(B6Minterpolation,R32,TRUE)</f>
        <v>1.8751693180847663E-3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42226</v>
      </c>
      <c r="S33" s="310">
        <f>_xll.qlCalendarAdvance(Calendar,R33,$F$1,"mf",,Trigger)</f>
        <v>42410</v>
      </c>
      <c r="T33" s="311">
        <f>_xll.qlDayCounterYearFraction(DayCounter,R33,S33,,,Trigger)</f>
        <v>0.51111111111111107</v>
      </c>
      <c r="U33" s="268">
        <f>_xll.qlInterpolationInterpolate(B6Minterpolation,R33,TRUE)</f>
        <v>1.8815744439471247E-3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42227</v>
      </c>
      <c r="S34" s="310">
        <f>_xll.qlCalendarAdvance(Calendar,R34,$F$1,"mf",,Trigger)</f>
        <v>42411</v>
      </c>
      <c r="T34" s="311">
        <f>_xll.qlDayCounterYearFraction(DayCounter,R34,S34,,,Trigger)</f>
        <v>0.51111111111111107</v>
      </c>
      <c r="U34" s="268">
        <f>_xll.qlInterpolationInterpolate(B6Minterpolation,R34,TRUE)</f>
        <v>1.8837124780456559E-3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42228</v>
      </c>
      <c r="S35" s="310">
        <f>_xll.qlCalendarAdvance(Calendar,R35,$F$1,"mf",,Trigger)</f>
        <v>42412</v>
      </c>
      <c r="T35" s="311">
        <f>_xll.qlDayCounterYearFraction(DayCounter,R35,S35,,,Trigger)</f>
        <v>0.51111111111111107</v>
      </c>
      <c r="U35" s="268">
        <f>_xll.qlInterpolationInterpolate(B6Minterpolation,R35,TRUE)</f>
        <v>1.8858522282270112E-3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42229</v>
      </c>
      <c r="S36" s="310">
        <f>_xll.qlCalendarAdvance(Calendar,R36,$F$1,"mf",,Trigger)</f>
        <v>42415</v>
      </c>
      <c r="T36" s="311">
        <f>_xll.qlDayCounterYearFraction(DayCounter,R36,S36,,,Trigger)</f>
        <v>0.51666666666666672</v>
      </c>
      <c r="U36" s="268">
        <f>_xll.qlInterpolationInterpolate(B6Minterpolation,R36,TRUE)</f>
        <v>1.8879938264975619E-3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42230</v>
      </c>
      <c r="S37" s="310">
        <f>_xll.qlCalendarAdvance(Calendar,R37,$F$1,"mf",,Trigger)</f>
        <v>42415</v>
      </c>
      <c r="T37" s="311">
        <f>_xll.qlDayCounterYearFraction(DayCounter,R37,S37,,,Trigger)</f>
        <v>0.51388888888888884</v>
      </c>
      <c r="U37" s="268">
        <f>_xll.qlInterpolationInterpolate(B6Minterpolation,R37,TRUE)</f>
        <v>1.8901374048636793E-3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42233</v>
      </c>
      <c r="S38" s="310">
        <f>_xll.qlCalendarAdvance(Calendar,R38,$F$1,"mf",,Trigger)</f>
        <v>42417</v>
      </c>
      <c r="T38" s="311">
        <f>_xll.qlDayCounterYearFraction(DayCounter,R38,S38,,,Trigger)</f>
        <v>0.51111111111111107</v>
      </c>
      <c r="U38" s="268">
        <f>_xll.qlInterpolationInterpolate(B6Minterpolation,R38,TRUE)</f>
        <v>1.8965813405991412E-3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42234</v>
      </c>
      <c r="S39" s="310">
        <f>_xll.qlCalendarAdvance(Calendar,R39,$F$1,"mf",,Trigger)</f>
        <v>42418</v>
      </c>
      <c r="T39" s="311">
        <f>_xll.qlDayCounterYearFraction(DayCounter,R39,S39,,,Trigger)</f>
        <v>0.51111111111111107</v>
      </c>
      <c r="U39" s="268">
        <f>_xll.qlInterpolationInterpolate(B6Minterpolation,R39,TRUE)</f>
        <v>1.8987341594112353E-3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42235</v>
      </c>
      <c r="S40" s="310">
        <f>_xll.qlCalendarAdvance(Calendar,R40,$F$1,"mf",,Trigger)</f>
        <v>42419</v>
      </c>
      <c r="T40" s="311">
        <f>_xll.qlDayCounterYearFraction(DayCounter,R40,S40,,,Trigger)</f>
        <v>0.51111111111111107</v>
      </c>
      <c r="U40" s="268">
        <f>_xll.qlInterpolationInterpolate(B6Minterpolation,R40,TRUE)</f>
        <v>1.9008896183507517E-3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42236</v>
      </c>
      <c r="S41" s="310">
        <f>_xll.qlCalendarAdvance(Calendar,R41,$F$1,"mf",,Trigger)</f>
        <v>42422</v>
      </c>
      <c r="T41" s="311">
        <f>_xll.qlDayCounterYearFraction(DayCounter,R41,S41,,,Trigger)</f>
        <v>0.51666666666666672</v>
      </c>
      <c r="U41" s="268">
        <f>_xll.qlInterpolationInterpolate(B6Minterpolation,R41,TRUE)</f>
        <v>1.903047849424061E-3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42237</v>
      </c>
      <c r="S42" s="310">
        <f>_xll.qlCalendarAdvance(Calendar,R42,$F$1,"mf",,Trigger)</f>
        <v>42422</v>
      </c>
      <c r="T42" s="311">
        <f>_xll.qlDayCounterYearFraction(DayCounter,R42,S42,,,Trigger)</f>
        <v>0.51388888888888884</v>
      </c>
      <c r="U42" s="268">
        <f>_xll.qlInterpolationInterpolate(B6Minterpolation,R42,TRUE)</f>
        <v>1.9052089846375347E-3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42240</v>
      </c>
      <c r="S43" s="310">
        <f>_xll.qlCalendarAdvance(Calendar,R43,$F$1,"mf",,Trigger)</f>
        <v>42424</v>
      </c>
      <c r="T43" s="311">
        <f>_xll.qlDayCounterYearFraction(DayCounter,R43,S43,,,Trigger)</f>
        <v>0.51111111111111107</v>
      </c>
      <c r="U43" s="268">
        <f>_xll.qlInterpolationInterpolate(B6Minterpolation,R43,TRUE)</f>
        <v>1.9117111351826517E-3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42241</v>
      </c>
      <c r="S44" s="310">
        <f>_xll.qlCalendarAdvance(Calendar,R44,$F$1,"mf",,Trigger)</f>
        <v>42425</v>
      </c>
      <c r="T44" s="311">
        <f>_xll.qlDayCounterYearFraction(DayCounter,R44,S44,,,Trigger)</f>
        <v>0.51111111111111107</v>
      </c>
      <c r="U44" s="268">
        <f>_xll.qlInterpolationInterpolate(B6Minterpolation,R44,TRUE)</f>
        <v>1.9138852070204931E-3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42242</v>
      </c>
      <c r="S45" s="310">
        <f>_xll.qlCalendarAdvance(Calendar,R45,$F$1,"mf",,Trigger)</f>
        <v>42426</v>
      </c>
      <c r="T45" s="311">
        <f>_xll.qlDayCounterYearFraction(DayCounter,R45,S45,,,Trigger)</f>
        <v>0.51111111111111107</v>
      </c>
      <c r="U45" s="268">
        <f>_xll.qlInterpolationInterpolate(B6Minterpolation,R45,TRUE)</f>
        <v>1.9160628430303541E-3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42243</v>
      </c>
      <c r="S46" s="310">
        <f>_xll.qlCalendarAdvance(Calendar,R46,$F$1,"mf",,Trigger)</f>
        <v>42429</v>
      </c>
      <c r="T46" s="311">
        <f>_xll.qlDayCounterYearFraction(DayCounter,R46,S46,,,Trigger)</f>
        <v>0.51666666666666672</v>
      </c>
      <c r="U46" s="268">
        <f>_xll.qlInterpolationInterpolate(B6Minterpolation,R46,TRUE)</f>
        <v>1.9182441752186061E-3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42244</v>
      </c>
      <c r="S47" s="310">
        <f>_xll.qlCalendarAdvance(Calendar,R47,$F$1,"mf",,Trigger)</f>
        <v>42429</v>
      </c>
      <c r="T47" s="311">
        <f>_xll.qlDayCounterYearFraction(DayCounter,R47,S47,,,Trigger)</f>
        <v>0.51388888888888884</v>
      </c>
      <c r="U47" s="268">
        <f>_xll.qlInterpolationInterpolate(B6Minterpolation,R47,TRUE)</f>
        <v>1.92042933559162E-3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42247</v>
      </c>
      <c r="S48" s="310">
        <f>_xll.qlCalendarAdvance(Calendar,R48,$F$1,"mf",,Trigger)</f>
        <v>42429</v>
      </c>
      <c r="T48" s="311">
        <f>_xll.qlDayCounterYearFraction(DayCounter,R48,S48,,,Trigger)</f>
        <v>0.50555555555555554</v>
      </c>
      <c r="U48" s="268">
        <f>_xll.qlInterpolationInterpolate(B6Minterpolation,R48,TRUE)</f>
        <v>1.9270091058829438E-3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42248</v>
      </c>
      <c r="S49" s="310">
        <f>_xll.qlCalendarAdvance(Calendar,R49,$F$1,"mf",,Trigger)</f>
        <v>42430</v>
      </c>
      <c r="T49" s="311">
        <f>_xll.qlDayCounterYearFraction(DayCounter,R49,S49,,,Trigger)</f>
        <v>0.50555555555555554</v>
      </c>
      <c r="U49" s="268">
        <f>_xll.qlInterpolationInterpolate(B6Minterpolation,R49,TRUE)</f>
        <v>1.929210813917639E-3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42249</v>
      </c>
      <c r="S50" s="310">
        <f>_xll.qlCalendarAdvance(Calendar,R50,$F$1,"mf",,Trigger)</f>
        <v>42431</v>
      </c>
      <c r="T50" s="311">
        <f>_xll.qlDayCounterYearFraction(DayCounter,R50,S50,,,Trigger)</f>
        <v>0.50555555555555554</v>
      </c>
      <c r="U50" s="268">
        <f>_xll.qlInterpolationInterpolate(B6Minterpolation,R50,TRUE)</f>
        <v>1.9314164993224883E-3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42250</v>
      </c>
      <c r="S51" s="310">
        <f>_xll.qlCalendarAdvance(Calendar,R51,$F$1,"mf",,Trigger)</f>
        <v>42432</v>
      </c>
      <c r="T51" s="311">
        <f>_xll.qlDayCounterYearFraction(DayCounter,R51,S51,,,Trigger)</f>
        <v>0.50555555555555554</v>
      </c>
      <c r="U51" s="268">
        <f>_xll.qlInterpolationInterpolate(B6Minterpolation,R51,TRUE)</f>
        <v>1.9336257832573997E-3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42251</v>
      </c>
      <c r="S52" s="310">
        <f>_xll.qlCalendarAdvance(Calendar,R52,$F$1,"mf",,Trigger)</f>
        <v>42433</v>
      </c>
      <c r="T52" s="311">
        <f>_xll.qlDayCounterYearFraction(DayCounter,R52,S52,,,Trigger)</f>
        <v>0.50555555555555554</v>
      </c>
      <c r="U52" s="268">
        <f>_xll.qlInterpolationInterpolate(B6Minterpolation,R52,TRUE)</f>
        <v>1.935838286882281E-3</v>
      </c>
    </row>
    <row r="53" spans="5:21" x14ac:dyDescent="0.2">
      <c r="R53" s="136">
        <f>_xll.qlCalendarAdvance(Calendar,R52,"1D","f")</f>
        <v>42254</v>
      </c>
      <c r="S53" s="310">
        <f>_xll.qlCalendarAdvance(Calendar,R53,$F$1,"mf",,Trigger)</f>
        <v>42436</v>
      </c>
      <c r="T53" s="311">
        <f>_xll.qlDayCounterYearFraction(DayCounter,R53,S53,,,Trigger)</f>
        <v>0.50555555555555554</v>
      </c>
      <c r="U53" s="268">
        <f>_xll.qlInterpolationInterpolate(B6Minterpolation,R53,TRUE)</f>
        <v>1.9424913274958217E-3</v>
      </c>
    </row>
    <row r="54" spans="5:21" x14ac:dyDescent="0.2">
      <c r="R54" s="136">
        <f>_xll.qlCalendarAdvance(Calendar,R53,"1D","f")</f>
        <v>42255</v>
      </c>
      <c r="S54" s="310">
        <f>_xll.qlCalendarAdvance(Calendar,R54,$F$1,"mf",,Trigger)</f>
        <v>42437</v>
      </c>
      <c r="T54" s="311">
        <f>_xll.qlDayCounterYearFraction(DayCounter,R54,S54,,,Trigger)</f>
        <v>0.50555555555555554</v>
      </c>
      <c r="U54" s="268">
        <f>_xll.qlInterpolationInterpolate(B6Minterpolation,R54,TRUE)</f>
        <v>1.9447129214796603E-3</v>
      </c>
    </row>
    <row r="55" spans="5:21" x14ac:dyDescent="0.2">
      <c r="R55" s="136">
        <f>_xll.qlCalendarAdvance(Calendar,R54,"1D","f")</f>
        <v>42256</v>
      </c>
      <c r="S55" s="310">
        <f>_xll.qlCalendarAdvance(Calendar,R55,$F$1,"mf",,Trigger)</f>
        <v>42438</v>
      </c>
      <c r="T55" s="311">
        <f>_xll.qlDayCounterYearFraction(DayCounter,R55,S55,,,Trigger)</f>
        <v>0.50555555555555554</v>
      </c>
      <c r="U55" s="268">
        <f>_xll.qlInterpolationInterpolate(B6Minterpolation,R55,TRUE)</f>
        <v>1.9469358409530081E-3</v>
      </c>
    </row>
    <row r="56" spans="5:21" x14ac:dyDescent="0.2">
      <c r="R56" s="136">
        <f>_xll.qlCalendarAdvance(Calendar,R55,"1D","f")</f>
        <v>42257</v>
      </c>
      <c r="S56" s="310">
        <f>_xll.qlCalendarAdvance(Calendar,R56,$F$1,"mf",,Trigger)</f>
        <v>42439</v>
      </c>
      <c r="T56" s="311">
        <f>_xll.qlDayCounterYearFraction(DayCounter,R56,S56,,,Trigger)</f>
        <v>0.50555555555555554</v>
      </c>
      <c r="U56" s="268">
        <f>_xll.qlInterpolationInterpolate(B6Minterpolation,R56,TRUE)</f>
        <v>1.9491597070757725E-3</v>
      </c>
    </row>
    <row r="57" spans="5:21" x14ac:dyDescent="0.2">
      <c r="R57" s="136">
        <f>_xll.qlCalendarAdvance(Calendar,R56,"1D","f")</f>
        <v>42258</v>
      </c>
      <c r="S57" s="310">
        <f>_xll.qlCalendarAdvance(Calendar,R57,$F$1,"mf",,Trigger)</f>
        <v>42440</v>
      </c>
      <c r="T57" s="311">
        <f>_xll.qlDayCounterYearFraction(DayCounter,R57,S57,,,Trigger)</f>
        <v>0.50555555555555554</v>
      </c>
      <c r="U57" s="268">
        <f>_xll.qlInterpolationInterpolate(B6Minterpolation,R57,TRUE)</f>
        <v>1.9513841410078619E-3</v>
      </c>
    </row>
    <row r="58" spans="5:21" x14ac:dyDescent="0.2">
      <c r="R58" s="136">
        <f>_xll.qlCalendarAdvance(Calendar,R57,"1D","f")</f>
        <v>42261</v>
      </c>
      <c r="S58" s="310">
        <f>_xll.qlCalendarAdvance(Calendar,R58,$F$1,"mf",,Trigger)</f>
        <v>42443</v>
      </c>
      <c r="T58" s="311">
        <f>_xll.qlDayCounterYearFraction(DayCounter,R58,S58,,,Trigger)</f>
        <v>0.50555555555555554</v>
      </c>
      <c r="U58" s="268">
        <f>_xll.qlInterpolationInterpolate(B6Minterpolation,R58,TRUE)</f>
        <v>1.9580570612591558E-3</v>
      </c>
    </row>
    <row r="59" spans="5:21" x14ac:dyDescent="0.2">
      <c r="R59" s="136">
        <f>_xll.qlCalendarAdvance(Calendar,R58,"1D","f")</f>
        <v>42262</v>
      </c>
      <c r="S59" s="310">
        <f>_xll.qlCalendarAdvance(Calendar,R59,$F$1,"mf",,Trigger)</f>
        <v>42444</v>
      </c>
      <c r="T59" s="311">
        <f>_xll.qlDayCounterYearFraction(DayCounter,R59,S59,,,Trigger)</f>
        <v>0.50555555555555554</v>
      </c>
      <c r="U59" s="268">
        <f>_xll.qlInterpolationInterpolate(B6Minterpolation,R59,TRUE)</f>
        <v>1.9602799780276217E-3</v>
      </c>
    </row>
    <row r="60" spans="5:21" x14ac:dyDescent="0.2">
      <c r="R60" s="136">
        <f>_xll.qlCalendarAdvance(Calendar,R59,"1D","f")</f>
        <v>42263</v>
      </c>
      <c r="S60" s="310">
        <f>_xll.qlCalendarAdvance(Calendar,R60,$F$1,"mf",,Trigger)</f>
        <v>42445</v>
      </c>
      <c r="T60" s="311">
        <f>_xll.qlDayCounterYearFraction(DayCounter,R60,S60,,,Trigger)</f>
        <v>0.50555555555555554</v>
      </c>
      <c r="U60" s="268">
        <f>_xll.qlInterpolationInterpolate(B6Minterpolation,R60,TRUE)</f>
        <v>1.9625015684049518E-3</v>
      </c>
    </row>
    <row r="61" spans="5:21" x14ac:dyDescent="0.2">
      <c r="R61" s="136">
        <f>_xll.qlCalendarAdvance(Calendar,R60,"1D","f")</f>
        <v>42264</v>
      </c>
      <c r="S61" s="310">
        <f>_xll.qlCalendarAdvance(Calendar,R61,$F$1,"mf",,Trigger)</f>
        <v>42446</v>
      </c>
      <c r="T61" s="311">
        <f>_xll.qlDayCounterYearFraction(DayCounter,R61,S61,,,Trigger)</f>
        <v>0.50555555555555554</v>
      </c>
      <c r="U61" s="268">
        <f>_xll.qlInterpolationInterpolate(B6Minterpolation,R61,TRUE)</f>
        <v>1.9647214535510535E-3</v>
      </c>
    </row>
    <row r="62" spans="5:21" x14ac:dyDescent="0.2">
      <c r="R62" s="136">
        <f>_xll.qlCalendarAdvance(Calendar,R61,"1D","f")</f>
        <v>42265</v>
      </c>
      <c r="S62" s="310">
        <f>_xll.qlCalendarAdvance(Calendar,R62,$F$1,"mf",,Trigger)</f>
        <v>42447</v>
      </c>
      <c r="T62" s="311">
        <f>_xll.qlDayCounterYearFraction(DayCounter,R62,S62,,,Trigger)</f>
        <v>0.50555555555555554</v>
      </c>
      <c r="U62" s="268">
        <f>_xll.qlInterpolationInterpolate(B6Minterpolation,R62,TRUE)</f>
        <v>1.9669392546258348E-3</v>
      </c>
    </row>
    <row r="63" spans="5:21" x14ac:dyDescent="0.2">
      <c r="R63" s="136">
        <f>_xll.qlCalendarAdvance(Calendar,R62,"1D","f")</f>
        <v>42268</v>
      </c>
      <c r="S63" s="310">
        <f>_xll.qlCalendarAdvance(Calendar,R63,$F$1,"mf",,Trigger)</f>
        <v>42450</v>
      </c>
      <c r="T63" s="311">
        <f>_xll.qlDayCounterYearFraction(DayCounter,R63,S63,,,Trigger)</f>
        <v>0.50555555555555554</v>
      </c>
      <c r="U63" s="268">
        <f>_xll.qlInterpolationInterpolate(B6Minterpolation,R63,TRUE)</f>
        <v>1.9735763650213334E-3</v>
      </c>
    </row>
    <row r="64" spans="5:21" x14ac:dyDescent="0.2">
      <c r="R64" s="136">
        <f>_xll.qlCalendarAdvance(Calendar,R63,"1D","f")</f>
        <v>42269</v>
      </c>
      <c r="S64" s="310">
        <f>_xll.qlCalendarAdvance(Calendar,R64,$F$1,"mf",,Trigger)</f>
        <v>42451</v>
      </c>
      <c r="T64" s="311">
        <f>_xll.qlDayCounterYearFraction(DayCounter,R64,S64,,,Trigger)</f>
        <v>0.50555555555555554</v>
      </c>
      <c r="U64" s="268">
        <f>_xll.qlInterpolationInterpolate(B6Minterpolation,R64,TRUE)</f>
        <v>1.9757820414099108E-3</v>
      </c>
    </row>
    <row r="65" spans="18:21" x14ac:dyDescent="0.2">
      <c r="R65" s="136">
        <f>_xll.qlCalendarAdvance(Calendar,R64,"1D","f")</f>
        <v>42270</v>
      </c>
      <c r="S65" s="310">
        <f>_xll.qlCalendarAdvance(Calendar,R65,$F$1,"mf",,Trigger)</f>
        <v>42452</v>
      </c>
      <c r="T65" s="311">
        <f>_xll.qlDayCounterYearFraction(DayCounter,R65,S65,,,Trigger)</f>
        <v>0.50555555555555554</v>
      </c>
      <c r="U65" s="268">
        <f>_xll.qlInterpolationInterpolate(B6Minterpolation,R65,TRUE)</f>
        <v>1.9779837395267068E-3</v>
      </c>
    </row>
    <row r="66" spans="18:21" x14ac:dyDescent="0.2">
      <c r="R66" s="136">
        <f>_xll.qlCalendarAdvance(Calendar,R65,"1D","f")</f>
        <v>42271</v>
      </c>
      <c r="S66" s="310">
        <f>_xll.qlCalendarAdvance(Calendar,R66,$F$1,"mf",,Trigger)</f>
        <v>42453</v>
      </c>
      <c r="T66" s="311">
        <f>_xll.qlDayCounterYearFraction(DayCounter,R66,S66,,,Trigger)</f>
        <v>0.50555555555555554</v>
      </c>
      <c r="U66" s="268">
        <f>_xll.qlInterpolationInterpolate(B6Minterpolation,R66,TRUE)</f>
        <v>1.9801810805316297E-3</v>
      </c>
    </row>
    <row r="67" spans="18:21" x14ac:dyDescent="0.2">
      <c r="R67" s="136">
        <f>_xll.qlCalendarAdvance(Calendar,R66,"1D","f")</f>
        <v>42272</v>
      </c>
      <c r="S67" s="310">
        <f>_xll.qlCalendarAdvance(Calendar,R67,$F$1,"mf",,Trigger)</f>
        <v>42458</v>
      </c>
      <c r="T67" s="311">
        <f>_xll.qlDayCounterYearFraction(DayCounter,R67,S67,,,Trigger)</f>
        <v>0.51666666666666672</v>
      </c>
      <c r="U67" s="268">
        <f>_xll.qlInterpolationInterpolate(B6Minterpolation,R67,TRUE)</f>
        <v>1.9823736855845864E-3</v>
      </c>
    </row>
    <row r="68" spans="18:21" x14ac:dyDescent="0.2">
      <c r="R68" s="136">
        <f>_xll.qlCalendarAdvance(Calendar,R67,"1D","f")</f>
        <v>42275</v>
      </c>
      <c r="S68" s="310">
        <f>_xll.qlCalendarAdvance(Calendar,R68,$F$1,"mf",,Trigger)</f>
        <v>42458</v>
      </c>
      <c r="T68" s="311">
        <f>_xll.qlDayCounterYearFraction(DayCounter,R68,S68,,,Trigger)</f>
        <v>0.5083333333333333</v>
      </c>
      <c r="U68" s="268">
        <f>_xll.qlInterpolationInterpolate(B6Minterpolation,R68,TRUE)</f>
        <v>1.9889192966307421E-3</v>
      </c>
    </row>
    <row r="69" spans="18:21" x14ac:dyDescent="0.2">
      <c r="R69" s="136">
        <f>_xll.qlCalendarAdvance(Calendar,R68,"1D","f")</f>
        <v>42276</v>
      </c>
      <c r="S69" s="310">
        <f>_xll.qlCalendarAdvance(Calendar,R69,$F$1,"mf",,Trigger)</f>
        <v>42458</v>
      </c>
      <c r="T69" s="311">
        <f>_xll.qlDayCounterYearFraction(DayCounter,R69,S69,,,Trigger)</f>
        <v>0.50555555555555554</v>
      </c>
      <c r="U69" s="268">
        <f>_xll.qlInterpolationInterpolate(B6Minterpolation,R69,TRUE)</f>
        <v>1.9910891694749147E-3</v>
      </c>
    </row>
    <row r="70" spans="18:21" x14ac:dyDescent="0.2">
      <c r="R70" s="136">
        <f>_xll.qlCalendarAdvance(Calendar,R69,"1D","f")</f>
        <v>42277</v>
      </c>
      <c r="S70" s="310">
        <f>_xll.qlCalendarAdvance(Calendar,R70,$F$1,"mf",,Trigger)</f>
        <v>42459</v>
      </c>
      <c r="T70" s="311">
        <f>_xll.qlDayCounterYearFraction(DayCounter,R70,S70,,,Trigger)</f>
        <v>0.50555555555555554</v>
      </c>
      <c r="U70" s="268">
        <f>_xll.qlInterpolationInterpolate(B6Minterpolation,R70,TRUE)</f>
        <v>1.9932524646668463E-3</v>
      </c>
    </row>
    <row r="71" spans="18:21" x14ac:dyDescent="0.2">
      <c r="R71" s="136">
        <f>_xll.qlCalendarAdvance(Calendar,R70,"1D","f")</f>
        <v>42278</v>
      </c>
      <c r="S71" s="310">
        <f>_xll.qlCalendarAdvance(Calendar,R71,$F$1,"mf",,Trigger)</f>
        <v>42461</v>
      </c>
      <c r="T71" s="311">
        <f>_xll.qlDayCounterYearFraction(DayCounter,R71,S71,,,Trigger)</f>
        <v>0.5083333333333333</v>
      </c>
      <c r="U71" s="268">
        <f>_xll.qlInterpolationInterpolate(B6Minterpolation,R71,TRUE)</f>
        <v>1.995409065867372E-3</v>
      </c>
    </row>
    <row r="72" spans="18:21" x14ac:dyDescent="0.2">
      <c r="R72" s="136">
        <f>_xll.qlCalendarAdvance(Calendar,R71,"1D","f")</f>
        <v>42279</v>
      </c>
      <c r="S72" s="310">
        <f>_xll.qlCalendarAdvance(Calendar,R72,$F$1,"mf",,Trigger)</f>
        <v>42464</v>
      </c>
      <c r="T72" s="311">
        <f>_xll.qlDayCounterYearFraction(DayCounter,R72,S72,,,Trigger)</f>
        <v>0.51388888888888884</v>
      </c>
      <c r="U72" s="268">
        <f>_xll.qlInterpolationInterpolate(B6Minterpolation,R72,TRUE)</f>
        <v>1.9975589092375121E-3</v>
      </c>
    </row>
    <row r="73" spans="18:21" x14ac:dyDescent="0.2">
      <c r="R73" s="136">
        <f>_xll.qlCalendarAdvance(Calendar,R72,"1D","f")</f>
        <v>42282</v>
      </c>
      <c r="S73" s="310">
        <f>_xll.qlCalendarAdvance(Calendar,R73,$F$1,"mf",,Trigger)</f>
        <v>42465</v>
      </c>
      <c r="T73" s="311">
        <f>_xll.qlDayCounterYearFraction(DayCounter,R73,S73,,,Trigger)</f>
        <v>0.5083333333333333</v>
      </c>
      <c r="U73" s="268">
        <f>_xll.qlInterpolationInterpolate(B6Minterpolation,R73,TRUE)</f>
        <v>2.0039672539758223E-3</v>
      </c>
    </row>
    <row r="74" spans="18:21" x14ac:dyDescent="0.2">
      <c r="R74" s="136">
        <f>_xll.qlCalendarAdvance(Calendar,R73,"1D","f")</f>
        <v>42283</v>
      </c>
      <c r="S74" s="310">
        <f>_xll.qlCalendarAdvance(Calendar,R74,$F$1,"mf",,Trigger)</f>
        <v>42466</v>
      </c>
      <c r="T74" s="311">
        <f>_xll.qlDayCounterYearFraction(DayCounter,R74,S74,,,Trigger)</f>
        <v>0.5083333333333333</v>
      </c>
      <c r="U74" s="268">
        <f>_xll.qlInterpolationInterpolate(B6Minterpolation,R74,TRUE)</f>
        <v>2.0060894276346243E-3</v>
      </c>
    </row>
    <row r="75" spans="18:21" x14ac:dyDescent="0.2">
      <c r="R75" s="136">
        <f>_xll.qlCalendarAdvance(Calendar,R74,"1D","f")</f>
        <v>42284</v>
      </c>
      <c r="S75" s="310">
        <f>_xll.qlCalendarAdvance(Calendar,R75,$F$1,"mf",,Trigger)</f>
        <v>42467</v>
      </c>
      <c r="T75" s="311">
        <f>_xll.qlDayCounterYearFraction(DayCounter,R75,S75,,,Trigger)</f>
        <v>0.5083333333333333</v>
      </c>
      <c r="U75" s="268">
        <f>_xll.qlInterpolationInterpolate(B6Minterpolation,R75,TRUE)</f>
        <v>2.0082045242681428E-3</v>
      </c>
    </row>
    <row r="76" spans="18:21" x14ac:dyDescent="0.2">
      <c r="R76" s="136">
        <f>_xll.qlCalendarAdvance(Calendar,R75,"1D","f")</f>
        <v>42285</v>
      </c>
      <c r="S76" s="310">
        <f>_xll.qlCalendarAdvance(Calendar,R76,$F$1,"mf",,Trigger)</f>
        <v>42468</v>
      </c>
      <c r="T76" s="311">
        <f>_xll.qlDayCounterYearFraction(DayCounter,R76,S76,,,Trigger)</f>
        <v>0.5083333333333333</v>
      </c>
      <c r="U76" s="268">
        <f>_xll.qlInterpolationInterpolate(B6Minterpolation,R76,TRUE)</f>
        <v>2.0103124800373981E-3</v>
      </c>
    </row>
    <row r="77" spans="18:21" x14ac:dyDescent="0.2">
      <c r="R77" s="136">
        <f>_xll.qlCalendarAdvance(Calendar,R76,"1D","f")</f>
        <v>42286</v>
      </c>
      <c r="S77" s="310">
        <f>_xll.qlCalendarAdvance(Calendar,R77,$F$1,"mf",,Trigger)</f>
        <v>42471</v>
      </c>
      <c r="T77" s="311">
        <f>_xll.qlDayCounterYearFraction(DayCounter,R77,S77,,,Trigger)</f>
        <v>0.51388888888888884</v>
      </c>
      <c r="U77" s="268">
        <f>_xll.qlInterpolationInterpolate(B6Minterpolation,R77,TRUE)</f>
        <v>2.0124132311034105E-3</v>
      </c>
    </row>
    <row r="78" spans="18:21" x14ac:dyDescent="0.2">
      <c r="R78" s="136">
        <f>_xll.qlCalendarAdvance(Calendar,R77,"1D","f")</f>
        <v>42289</v>
      </c>
      <c r="S78" s="310">
        <f>_xll.qlCalendarAdvance(Calendar,R78,$F$1,"mf",,Trigger)</f>
        <v>42472</v>
      </c>
      <c r="T78" s="311">
        <f>_xll.qlDayCounterYearFraction(DayCounter,R78,S78,,,Trigger)</f>
        <v>0.5083333333333333</v>
      </c>
      <c r="U78" s="268">
        <f>_xll.qlInterpolationInterpolate(B6Minterpolation,R78,TRUE)</f>
        <v>2.0186716176921974E-3</v>
      </c>
    </row>
    <row r="79" spans="18:21" x14ac:dyDescent="0.2">
      <c r="R79" s="136">
        <f>_xll.qlCalendarAdvance(Calendar,R78,"1D","f")</f>
        <v>42290</v>
      </c>
      <c r="S79" s="310">
        <f>_xll.qlCalendarAdvance(Calendar,R79,$F$1,"mf",,Trigger)</f>
        <v>42473</v>
      </c>
      <c r="T79" s="311">
        <f>_xll.qlDayCounterYearFraction(DayCounter,R79,S79,,,Trigger)</f>
        <v>0.5083333333333333</v>
      </c>
      <c r="U79" s="268">
        <f>_xll.qlInterpolationInterpolate(B6Minterpolation,R79,TRUE)</f>
        <v>2.0207429115554438E-3</v>
      </c>
    </row>
    <row r="80" spans="18:21" x14ac:dyDescent="0.2">
      <c r="R80" s="136">
        <f>_xll.qlCalendarAdvance(Calendar,R79,"1D","f")</f>
        <v>42291</v>
      </c>
      <c r="S80" s="310">
        <f>_xll.qlCalendarAdvance(Calendar,R80,$F$1,"mf",,Trigger)</f>
        <v>42474</v>
      </c>
      <c r="T80" s="311">
        <f>_xll.qlDayCounterYearFraction(DayCounter,R80,S80,,,Trigger)</f>
        <v>0.5083333333333333</v>
      </c>
      <c r="U80" s="268">
        <f>_xll.qlInterpolationInterpolate(B6Minterpolation,R80,TRUE)</f>
        <v>2.0228066815205499E-3</v>
      </c>
    </row>
    <row r="81" spans="18:21" x14ac:dyDescent="0.2">
      <c r="R81" s="136">
        <f>_xll.qlCalendarAdvance(Calendar,R80,"1D","f")</f>
        <v>42292</v>
      </c>
      <c r="S81" s="310">
        <f>_xll.qlCalendarAdvance(Calendar,R81,$F$1,"mf",,Trigger)</f>
        <v>42475</v>
      </c>
      <c r="T81" s="311">
        <f>_xll.qlDayCounterYearFraction(DayCounter,R81,S81,,,Trigger)</f>
        <v>0.5083333333333333</v>
      </c>
      <c r="U81" s="268">
        <f>_xll.qlInterpolationInterpolate(B6Minterpolation,R81,TRUE)</f>
        <v>2.0248628637485363E-3</v>
      </c>
    </row>
    <row r="82" spans="18:21" x14ac:dyDescent="0.2">
      <c r="R82" s="136">
        <f>_xll.qlCalendarAdvance(Calendar,R81,"1D","f")</f>
        <v>42293</v>
      </c>
      <c r="S82" s="310">
        <f>_xll.qlCalendarAdvance(Calendar,R82,$F$1,"mf",,Trigger)</f>
        <v>42478</v>
      </c>
      <c r="T82" s="311">
        <f>_xll.qlDayCounterYearFraction(DayCounter,R82,S82,,,Trigger)</f>
        <v>0.51388888888888884</v>
      </c>
      <c r="U82" s="268">
        <f>_xll.qlInterpolationInterpolate(B6Minterpolation,R82,TRUE)</f>
        <v>2.0269113944004226E-3</v>
      </c>
    </row>
    <row r="83" spans="18:21" x14ac:dyDescent="0.2">
      <c r="R83" s="136">
        <f>_xll.qlCalendarAdvance(Calendar,R82,"1D","f")</f>
        <v>42296</v>
      </c>
      <c r="S83" s="310">
        <f>_xll.qlCalendarAdvance(Calendar,R83,$F$1,"mf",,Trigger)</f>
        <v>42479</v>
      </c>
      <c r="T83" s="311">
        <f>_xll.qlDayCounterYearFraction(DayCounter,R83,S83,,,Trigger)</f>
        <v>0.5083333333333333</v>
      </c>
      <c r="U83" s="268">
        <f>_xll.qlInterpolationInterpolate(B6Minterpolation,R83,TRUE)</f>
        <v>2.0330104385096891E-3</v>
      </c>
    </row>
    <row r="84" spans="18:21" x14ac:dyDescent="0.2">
      <c r="R84" s="136">
        <f>_xll.qlCalendarAdvance(Calendar,R83,"1D","f")</f>
        <v>42297</v>
      </c>
      <c r="S84" s="310">
        <f>_xll.qlCalendarAdvance(Calendar,R84,$F$1,"mf",,Trigger)</f>
        <v>42480</v>
      </c>
      <c r="T84" s="311">
        <f>_xll.qlDayCounterYearFraction(DayCounter,R84,S84,,,Trigger)</f>
        <v>0.5083333333333333</v>
      </c>
      <c r="U84" s="268">
        <f>_xll.qlInterpolationInterpolate(B6Minterpolation,R84,TRUE)</f>
        <v>2.0350277244673815E-3</v>
      </c>
    </row>
    <row r="85" spans="18:21" x14ac:dyDescent="0.2">
      <c r="R85" s="136">
        <f>_xll.qlCalendarAdvance(Calendar,R84,"1D","f")</f>
        <v>42298</v>
      </c>
      <c r="S85" s="310">
        <f>_xll.qlCalendarAdvance(Calendar,R85,$F$1,"mf",,Trigger)</f>
        <v>42481</v>
      </c>
      <c r="T85" s="311">
        <f>_xll.qlDayCounterYearFraction(DayCounter,R85,S85,,,Trigger)</f>
        <v>0.5083333333333333</v>
      </c>
      <c r="U85" s="268">
        <f>_xll.qlInterpolationInterpolate(B6Minterpolation,R85,TRUE)</f>
        <v>2.0370370396540767E-3</v>
      </c>
    </row>
    <row r="86" spans="18:21" x14ac:dyDescent="0.2">
      <c r="R86" s="136">
        <f>_xll.qlCalendarAdvance(Calendar,R85,"1D","f")</f>
        <v>42299</v>
      </c>
      <c r="S86" s="310">
        <f>_xll.qlCalendarAdvance(Calendar,R86,$F$1,"mf",,Trigger)</f>
        <v>42482</v>
      </c>
      <c r="T86" s="311">
        <f>_xll.qlDayCounterYearFraction(DayCounter,R86,S86,,,Trigger)</f>
        <v>0.5083333333333333</v>
      </c>
      <c r="U86" s="268">
        <f>_xll.qlInterpolationInterpolate(B6Minterpolation,R86,TRUE)</f>
        <v>2.0390383202307945E-3</v>
      </c>
    </row>
    <row r="87" spans="18:21" x14ac:dyDescent="0.2">
      <c r="R87" s="136">
        <f>_xll.qlCalendarAdvance(Calendar,R86,"1D","f")</f>
        <v>42300</v>
      </c>
      <c r="S87" s="310">
        <f>_xll.qlCalendarAdvance(Calendar,R87,$F$1,"mf",,Trigger)</f>
        <v>42485</v>
      </c>
      <c r="T87" s="311">
        <f>_xll.qlDayCounterYearFraction(DayCounter,R87,S87,,,Trigger)</f>
        <v>0.51388888888888884</v>
      </c>
      <c r="U87" s="268">
        <f>_xll.qlInterpolationInterpolate(B6Minterpolation,R87,TRUE)</f>
        <v>2.0410315023585562E-3</v>
      </c>
    </row>
    <row r="88" spans="18:21" x14ac:dyDescent="0.2">
      <c r="R88" s="136">
        <f>_xll.qlCalendarAdvance(Calendar,R87,"1D","f")</f>
        <v>42303</v>
      </c>
      <c r="S88" s="310">
        <f>_xll.qlCalendarAdvance(Calendar,R88,$F$1,"mf",,Trigger)</f>
        <v>42486</v>
      </c>
      <c r="T88" s="311">
        <f>_xll.qlDayCounterYearFraction(DayCounter,R88,S88,,,Trigger)</f>
        <v>0.5083333333333333</v>
      </c>
      <c r="U88" s="268">
        <f>_xll.qlInterpolationInterpolate(B6Minterpolation,R88,TRUE)</f>
        <v>2.0469618196583051E-3</v>
      </c>
    </row>
    <row r="89" spans="18:21" x14ac:dyDescent="0.2">
      <c r="R89" s="136">
        <f>_xll.qlCalendarAdvance(Calendar,R88,"1D","f")</f>
        <v>42304</v>
      </c>
      <c r="S89" s="310">
        <f>_xll.qlCalendarAdvance(Calendar,R89,$F$1,"mf",,Trigger)</f>
        <v>42487</v>
      </c>
      <c r="T89" s="311">
        <f>_xll.qlDayCounterYearFraction(DayCounter,R89,S89,,,Trigger)</f>
        <v>0.5083333333333333</v>
      </c>
      <c r="U89" s="268">
        <f>_xll.qlInterpolationInterpolate(B6Minterpolation,R89,TRUE)</f>
        <v>2.0489219696004446E-3</v>
      </c>
    </row>
    <row r="90" spans="18:21" x14ac:dyDescent="0.2">
      <c r="R90" s="136">
        <f>_xll.qlCalendarAdvance(Calendar,R89,"1D","f")</f>
        <v>42305</v>
      </c>
      <c r="S90" s="310">
        <f>_xll.qlCalendarAdvance(Calendar,R90,$F$1,"mf",,Trigger)</f>
        <v>42488</v>
      </c>
      <c r="T90" s="311">
        <f>_xll.qlDayCounterYearFraction(DayCounter,R90,S90,,,Trigger)</f>
        <v>0.5083333333333333</v>
      </c>
      <c r="U90" s="268">
        <f>_xll.qlInterpolationInterpolate(B6Minterpolation,R90,TRUE)</f>
        <v>2.05087370189873E-3</v>
      </c>
    </row>
    <row r="91" spans="18:21" x14ac:dyDescent="0.2">
      <c r="R91" s="136">
        <f>_xll.qlCalendarAdvance(Calendar,R90,"1D","f")</f>
        <v>42306</v>
      </c>
      <c r="S91" s="310">
        <f>_xll.qlCalendarAdvance(Calendar,R91,$F$1,"mf",,Trigger)</f>
        <v>42489</v>
      </c>
      <c r="T91" s="311">
        <f>_xll.qlDayCounterYearFraction(DayCounter,R91,S91,,,Trigger)</f>
        <v>0.5083333333333333</v>
      </c>
      <c r="U91" s="268">
        <f>_xll.qlInterpolationInterpolate(B6Minterpolation,R91,TRUE)</f>
        <v>2.0528169527141808E-3</v>
      </c>
    </row>
    <row r="92" spans="18:21" x14ac:dyDescent="0.2">
      <c r="R92" s="136">
        <f>_xll.qlCalendarAdvance(Calendar,R91,"1D","f")</f>
        <v>42307</v>
      </c>
      <c r="S92" s="310">
        <f>_xll.qlCalendarAdvance(Calendar,R92,$F$1,"mf",,Trigger)</f>
        <v>42489</v>
      </c>
      <c r="T92" s="311">
        <f>_xll.qlDayCounterYearFraction(DayCounter,R92,S92,,,Trigger)</f>
        <v>0.50555555555555554</v>
      </c>
      <c r="U92" s="268">
        <f>_xll.qlInterpolationInterpolate(B6Minterpolation,R92,TRUE)</f>
        <v>2.0547516582078186E-3</v>
      </c>
    </row>
    <row r="93" spans="18:21" x14ac:dyDescent="0.2">
      <c r="R93" s="136">
        <f>_xll.qlCalendarAdvance(Calendar,R92,"1D","f")</f>
        <v>42310</v>
      </c>
      <c r="S93" s="310">
        <f>_xll.qlCalendarAdvance(Calendar,R93,$F$1,"mf",,Trigger)</f>
        <v>42492</v>
      </c>
      <c r="T93" s="311">
        <f>_xll.qlDayCounterYearFraction(DayCounter,R93,S93,,,Trigger)</f>
        <v>0.50555555555555554</v>
      </c>
      <c r="U93" s="268">
        <f>_xll.qlInterpolationInterpolate(B6Minterpolation,R93,TRUE)</f>
        <v>2.0605038643680541E-3</v>
      </c>
    </row>
    <row r="94" spans="18:21" x14ac:dyDescent="0.2">
      <c r="R94" s="136">
        <f>_xll.qlCalendarAdvance(Calendar,R93,"1D","f")</f>
        <v>42311</v>
      </c>
      <c r="S94" s="310">
        <f>_xll.qlCalendarAdvance(Calendar,R94,$F$1,"mf",,Trigger)</f>
        <v>42493</v>
      </c>
      <c r="T94" s="311">
        <f>_xll.qlDayCounterYearFraction(DayCounter,R94,S94,,,Trigger)</f>
        <v>0.50555555555555554</v>
      </c>
      <c r="U94" s="268">
        <f>_xll.qlInterpolationInterpolate(B6Minterpolation,R94,TRUE)</f>
        <v>2.0624037501846418E-3</v>
      </c>
    </row>
    <row r="95" spans="18:21" x14ac:dyDescent="0.2">
      <c r="R95" s="136">
        <f>_xll.qlCalendarAdvance(Calendar,R94,"1D","f")</f>
        <v>42312</v>
      </c>
      <c r="S95" s="310">
        <f>_xll.qlCalendarAdvance(Calendar,R95,$F$1,"mf",,Trigger)</f>
        <v>42494</v>
      </c>
      <c r="T95" s="311">
        <f>_xll.qlDayCounterYearFraction(DayCounter,R95,S95,,,Trigger)</f>
        <v>0.50555555555555554</v>
      </c>
      <c r="U95" s="268">
        <f>_xll.qlInterpolationInterpolate(B6Minterpolation,R95,TRUE)</f>
        <v>2.0642947714845181E-3</v>
      </c>
    </row>
    <row r="96" spans="18:21" x14ac:dyDescent="0.2">
      <c r="R96" s="136">
        <f>_xll.qlCalendarAdvance(Calendar,R95,"1D","f")</f>
        <v>42313</v>
      </c>
      <c r="S96" s="310">
        <f>_xll.qlCalendarAdvance(Calendar,R96,$F$1,"mf",,Trigger)</f>
        <v>42495</v>
      </c>
      <c r="T96" s="311">
        <f>_xll.qlDayCounterYearFraction(DayCounter,R96,S96,,,Trigger)</f>
        <v>0.50555555555555554</v>
      </c>
      <c r="U96" s="268">
        <f>_xll.qlInterpolationInterpolate(B6Minterpolation,R96,TRUE)</f>
        <v>2.0661768644287034E-3</v>
      </c>
    </row>
    <row r="97" spans="18:21" x14ac:dyDescent="0.2">
      <c r="R97" s="136">
        <f>_xll.qlCalendarAdvance(Calendar,R96,"1D","f")</f>
        <v>42314</v>
      </c>
      <c r="S97" s="310">
        <f>_xll.qlCalendarAdvance(Calendar,R97,$F$1,"mf",,Trigger)</f>
        <v>42496</v>
      </c>
      <c r="T97" s="311">
        <f>_xll.qlDayCounterYearFraction(DayCounter,R97,S97,,,Trigger)</f>
        <v>0.50555555555555554</v>
      </c>
      <c r="U97" s="268">
        <f>_xll.qlInterpolationInterpolate(B6Minterpolation,R97,TRUE)</f>
        <v>2.0680499651782179E-3</v>
      </c>
    </row>
    <row r="98" spans="18:21" x14ac:dyDescent="0.2">
      <c r="R98" s="136">
        <f>_xll.qlCalendarAdvance(Calendar,R97,"1D","f")</f>
        <v>42317</v>
      </c>
      <c r="S98" s="310">
        <f>_xll.qlCalendarAdvance(Calendar,R98,$F$1,"mf",,Trigger)</f>
        <v>42499</v>
      </c>
      <c r="T98" s="311">
        <f>_xll.qlDayCounterYearFraction(DayCounter,R98,S98,,,Trigger)</f>
        <v>0.50555555555555554</v>
      </c>
      <c r="U98" s="268">
        <f>_xll.qlInterpolationInterpolate(B6Minterpolation,R98,TRUE)</f>
        <v>2.0736146758689434E-3</v>
      </c>
    </row>
    <row r="99" spans="18:21" x14ac:dyDescent="0.2">
      <c r="R99" s="136">
        <f>_xll.qlCalendarAdvance(Calendar,R98,"1D","f")</f>
        <v>42318</v>
      </c>
      <c r="S99" s="310">
        <f>_xll.qlCalendarAdvance(Calendar,R99,$F$1,"mf",,Trigger)</f>
        <v>42500</v>
      </c>
      <c r="T99" s="311">
        <f>_xll.qlDayCounterYearFraction(DayCounter,R99,S99,,,Trigger)</f>
        <v>0.50555555555555554</v>
      </c>
      <c r="U99" s="268">
        <f>_xll.qlInterpolationInterpolate(B6Minterpolation,R99,TRUE)</f>
        <v>2.0754511694499804E-3</v>
      </c>
    </row>
    <row r="100" spans="18:21" x14ac:dyDescent="0.2">
      <c r="R100" s="136">
        <f>_xll.qlCalendarAdvance(Calendar,R99,"1D","f")</f>
        <v>42319</v>
      </c>
      <c r="S100" s="310">
        <f>_xll.qlCalendarAdvance(Calendar,R100,$F$1,"mf",,Trigger)</f>
        <v>42501</v>
      </c>
      <c r="T100" s="311">
        <f>_xll.qlDayCounterYearFraction(DayCounter,R100,S100,,,Trigger)</f>
        <v>0.50555555555555554</v>
      </c>
      <c r="U100" s="268">
        <f>_xll.qlInterpolationInterpolate(B6Minterpolation,R100,TRUE)</f>
        <v>2.0772783516414487E-3</v>
      </c>
    </row>
    <row r="101" spans="18:21" x14ac:dyDescent="0.2">
      <c r="R101" s="136">
        <f>_xll.qlCalendarAdvance(Calendar,R100,"1D","f")</f>
        <v>42320</v>
      </c>
      <c r="S101" s="310">
        <f>_xll.qlCalendarAdvance(Calendar,R101,$F$1,"mf",,Trigger)</f>
        <v>42502</v>
      </c>
      <c r="T101" s="311">
        <f>_xll.qlDayCounterYearFraction(DayCounter,R101,S101,,,Trigger)</f>
        <v>0.50555555555555554</v>
      </c>
      <c r="U101" s="268">
        <f>_xll.qlInterpolationInterpolate(B6Minterpolation,R101,TRUE)</f>
        <v>2.0790961586043691E-3</v>
      </c>
    </row>
    <row r="102" spans="18:21" x14ac:dyDescent="0.2">
      <c r="R102" s="136">
        <f>_xll.qlCalendarAdvance(Calendar,R101,"1D","f")</f>
        <v>42321</v>
      </c>
      <c r="S102" s="310">
        <f>_xll.qlCalendarAdvance(Calendar,R102,$F$1,"mf",,Trigger)</f>
        <v>42503</v>
      </c>
      <c r="T102" s="311">
        <f>_xll.qlDayCounterYearFraction(DayCounter,R102,S102,,,Trigger)</f>
        <v>0.50555555555555554</v>
      </c>
      <c r="U102" s="268">
        <f>_xll.qlInterpolationInterpolate(B6Minterpolation,R102,TRUE)</f>
        <v>2.0809045264997624E-3</v>
      </c>
    </row>
    <row r="103" spans="18:21" x14ac:dyDescent="0.2">
      <c r="R103" s="136">
        <f>_xll.qlCalendarAdvance(Calendar,R102,"1D","f")</f>
        <v>42324</v>
      </c>
      <c r="S103" s="310">
        <f>_xll.qlCalendarAdvance(Calendar,R103,$F$1,"mf",,Trigger)</f>
        <v>42506</v>
      </c>
      <c r="T103" s="311">
        <f>_xll.qlDayCounterYearFraction(DayCounter,R103,S103,,,Trigger)</f>
        <v>0.50555555555555554</v>
      </c>
      <c r="U103" s="268">
        <f>_xll.qlInterpolationInterpolate(B6Minterpolation,R103,TRUE)</f>
        <v>2.0862723573909807E-3</v>
      </c>
    </row>
    <row r="104" spans="18:21" x14ac:dyDescent="0.2">
      <c r="R104" s="136">
        <f>_xll.qlCalendarAdvance(Calendar,R103,"1D","f")</f>
        <v>42325</v>
      </c>
      <c r="S104" s="310">
        <f>_xll.qlCalendarAdvance(Calendar,R104,$F$1,"mf",,Trigger)</f>
        <v>42507</v>
      </c>
      <c r="T104" s="311">
        <f>_xll.qlDayCounterYearFraction(DayCounter,R104,S104,,,Trigger)</f>
        <v>0.50555555555555554</v>
      </c>
      <c r="U104" s="268">
        <f>_xll.qlInterpolationInterpolate(B6Minterpolation,R104,TRUE)</f>
        <v>2.0880423306264681E-3</v>
      </c>
    </row>
    <row r="105" spans="18:21" x14ac:dyDescent="0.2">
      <c r="R105" s="136">
        <f>_xll.qlCalendarAdvance(Calendar,R104,"1D","f")</f>
        <v>42326</v>
      </c>
      <c r="S105" s="310">
        <f>_xll.qlCalendarAdvance(Calendar,R105,$F$1,"mf",,Trigger)</f>
        <v>42508</v>
      </c>
      <c r="T105" s="311">
        <f>_xll.qlDayCounterYearFraction(DayCounter,R105,S105,,,Trigger)</f>
        <v>0.50555555555555554</v>
      </c>
      <c r="U105" s="268">
        <f>_xll.qlInterpolationInterpolate(B6Minterpolation,R105,TRUE)</f>
        <v>2.0898025455995299E-3</v>
      </c>
    </row>
    <row r="106" spans="18:21" x14ac:dyDescent="0.2">
      <c r="R106" s="136">
        <f>_xll.qlCalendarAdvance(Calendar,R105,"1D","f")</f>
        <v>42327</v>
      </c>
      <c r="S106" s="310">
        <f>_xll.qlCalendarAdvance(Calendar,R106,$F$1,"mf",,Trigger)</f>
        <v>42509</v>
      </c>
      <c r="T106" s="311">
        <f>_xll.qlDayCounterYearFraction(DayCounter,R106,S106,,,Trigger)</f>
        <v>0.50555555555555554</v>
      </c>
      <c r="U106" s="268">
        <f>_xll.qlInterpolationInterpolate(B6Minterpolation,R106,TRUE)</f>
        <v>2.0915529384711866E-3</v>
      </c>
    </row>
    <row r="107" spans="18:21" x14ac:dyDescent="0.2">
      <c r="R107" s="136">
        <f>_xll.qlCalendarAdvance(Calendar,R106,"1D","f")</f>
        <v>42328</v>
      </c>
      <c r="S107" s="310">
        <f>_xll.qlCalendarAdvance(Calendar,R107,$F$1,"mf",,Trigger)</f>
        <v>42510</v>
      </c>
      <c r="T107" s="311">
        <f>_xll.qlDayCounterYearFraction(DayCounter,R107,S107,,,Trigger)</f>
        <v>0.50555555555555554</v>
      </c>
      <c r="U107" s="268">
        <f>_xll.qlInterpolationInterpolate(B6Minterpolation,R107,TRUE)</f>
        <v>2.0932934454024592E-3</v>
      </c>
    </row>
    <row r="108" spans="18:21" x14ac:dyDescent="0.2">
      <c r="R108" s="136">
        <f>_xll.qlCalendarAdvance(Calendar,R107,"1D","f")</f>
        <v>42331</v>
      </c>
      <c r="S108" s="310">
        <f>_xll.qlCalendarAdvance(Calendar,R108,$F$1,"mf",,Trigger)</f>
        <v>42513</v>
      </c>
      <c r="T108" s="311">
        <f>_xll.qlDayCounterYearFraction(DayCounter,R108,S108,,,Trigger)</f>
        <v>0.50555555555555554</v>
      </c>
      <c r="U108" s="268">
        <f>_xll.qlInterpolationInterpolate(B6Minterpolation,R108,TRUE)</f>
        <v>2.0984550121641741E-3</v>
      </c>
    </row>
    <row r="109" spans="18:21" x14ac:dyDescent="0.2">
      <c r="R109" s="136">
        <f>_xll.qlCalendarAdvance(Calendar,R108,"1D","f")</f>
        <v>42332</v>
      </c>
      <c r="S109" s="310">
        <f>_xll.qlCalendarAdvance(Calendar,R109,$F$1,"mf",,Trigger)</f>
        <v>42514</v>
      </c>
      <c r="T109" s="311">
        <f>_xll.qlDayCounterYearFraction(DayCounter,R109,S109,,,Trigger)</f>
        <v>0.50555555555555554</v>
      </c>
      <c r="U109" s="268">
        <f>_xll.qlInterpolationInterpolate(B6Minterpolation,R109,TRUE)</f>
        <v>2.1001553369441126E-3</v>
      </c>
    </row>
    <row r="110" spans="18:21" x14ac:dyDescent="0.2">
      <c r="R110" s="136">
        <f>_xll.qlCalendarAdvance(Calendar,R109,"1D","f")</f>
        <v>42333</v>
      </c>
      <c r="S110" s="310">
        <f>_xll.qlCalendarAdvance(Calendar,R110,$F$1,"mf",,Trigger)</f>
        <v>42515</v>
      </c>
      <c r="T110" s="311">
        <f>_xll.qlDayCounterYearFraction(DayCounter,R110,S110,,,Trigger)</f>
        <v>0.50555555555555554</v>
      </c>
      <c r="U110" s="268">
        <f>_xll.qlInterpolationInterpolate(B6Minterpolation,R110,TRUE)</f>
        <v>2.1018454565887692E-3</v>
      </c>
    </row>
    <row r="111" spans="18:21" x14ac:dyDescent="0.2">
      <c r="R111" s="136">
        <f>_xll.qlCalendarAdvance(Calendar,R110,"1D","f")</f>
        <v>42334</v>
      </c>
      <c r="S111" s="310">
        <f>_xll.qlCalendarAdvance(Calendar,R111,$F$1,"mf",,Trigger)</f>
        <v>42516</v>
      </c>
      <c r="T111" s="311">
        <f>_xll.qlDayCounterYearFraction(DayCounter,R111,S111,,,Trigger)</f>
        <v>0.50555555555555554</v>
      </c>
      <c r="U111" s="268">
        <f>_xll.qlInterpolationInterpolate(B6Minterpolation,R111,TRUE)</f>
        <v>2.1035253072591636E-3</v>
      </c>
    </row>
    <row r="112" spans="18:21" x14ac:dyDescent="0.2">
      <c r="R112" s="136">
        <f>_xll.qlCalendarAdvance(Calendar,R111,"1D","f")</f>
        <v>42335</v>
      </c>
      <c r="S112" s="310">
        <f>_xll.qlCalendarAdvance(Calendar,R112,$F$1,"mf",,Trigger)</f>
        <v>42517</v>
      </c>
      <c r="T112" s="311">
        <f>_xll.qlDayCounterYearFraction(DayCounter,R112,S112,,,Trigger)</f>
        <v>0.50555555555555554</v>
      </c>
      <c r="U112" s="268">
        <f>_xll.qlInterpolationInterpolate(B6Minterpolation,R112,TRUE)</f>
        <v>2.1051948251163168E-3</v>
      </c>
    </row>
    <row r="113" spans="18:21" x14ac:dyDescent="0.2">
      <c r="R113" s="136">
        <f>_xll.qlCalendarAdvance(Calendar,R112,"1D","f")</f>
        <v>42338</v>
      </c>
      <c r="S113" s="310">
        <f>_xll.qlCalendarAdvance(Calendar,R113,$F$1,"mf",,Trigger)</f>
        <v>42520</v>
      </c>
      <c r="T113" s="311">
        <f>_xll.qlDayCounterYearFraction(DayCounter,R113,S113,,,Trigger)</f>
        <v>0.50555555555555554</v>
      </c>
      <c r="U113" s="268">
        <f>_xll.qlInterpolationInterpolate(B6Minterpolation,R113,TRUE)</f>
        <v>2.1101407434185311E-3</v>
      </c>
    </row>
    <row r="114" spans="18:21" x14ac:dyDescent="0.2">
      <c r="R114" s="136">
        <f>_xll.qlCalendarAdvance(Calendar,R113,"1D","f")</f>
        <v>42339</v>
      </c>
      <c r="S114" s="310">
        <f>_xll.qlCalendarAdvance(Calendar,R114,$F$1,"mf",,Trigger)</f>
        <v>42522</v>
      </c>
      <c r="T114" s="311">
        <f>_xll.qlDayCounterYearFraction(DayCounter,R114,S114,,,Trigger)</f>
        <v>0.5083333333333333</v>
      </c>
      <c r="U114" s="268">
        <f>_xll.qlInterpolationInterpolate(B6Minterpolation,R114,TRUE)</f>
        <v>2.1117682916329227E-3</v>
      </c>
    </row>
    <row r="115" spans="18:21" x14ac:dyDescent="0.2">
      <c r="R115" s="136">
        <f>_xll.qlCalendarAdvance(Calendar,R114,"1D","f")</f>
        <v>42340</v>
      </c>
      <c r="S115" s="310">
        <f>_xll.qlCalendarAdvance(Calendar,R115,$F$1,"mf",,Trigger)</f>
        <v>42523</v>
      </c>
      <c r="T115" s="311">
        <f>_xll.qlDayCounterYearFraction(DayCounter,R115,S115,,,Trigger)</f>
        <v>0.5083333333333333</v>
      </c>
      <c r="U115" s="268">
        <f>_xll.qlInterpolationInterpolate(B6Minterpolation,R115,TRUE)</f>
        <v>2.1133851878391745E-3</v>
      </c>
    </row>
    <row r="116" spans="18:21" x14ac:dyDescent="0.2">
      <c r="R116" s="136">
        <f>_xll.qlCalendarAdvance(Calendar,R115,"1D","f")</f>
        <v>42341</v>
      </c>
      <c r="S116" s="310">
        <f>_xll.qlCalendarAdvance(Calendar,R116,$F$1,"mf",,Trigger)</f>
        <v>42524</v>
      </c>
      <c r="T116" s="311">
        <f>_xll.qlDayCounterYearFraction(DayCounter,R116,S116,,,Trigger)</f>
        <v>0.5083333333333333</v>
      </c>
      <c r="U116" s="268">
        <f>_xll.qlInterpolationInterpolate(B6Minterpolation,R116,TRUE)</f>
        <v>2.1149913681983079E-3</v>
      </c>
    </row>
    <row r="117" spans="18:21" x14ac:dyDescent="0.2">
      <c r="R117" s="136">
        <f>_xll.qlCalendarAdvance(Calendar,R116,"1D","f")</f>
        <v>42342</v>
      </c>
      <c r="S117" s="310">
        <f>_xll.qlCalendarAdvance(Calendar,R117,$F$1,"mf",,Trigger)</f>
        <v>42527</v>
      </c>
      <c r="T117" s="311">
        <f>_xll.qlDayCounterYearFraction(DayCounter,R117,S117,,,Trigger)</f>
        <v>0.51388888888888884</v>
      </c>
      <c r="U117" s="268">
        <f>_xll.qlInterpolationInterpolate(B6Minterpolation,R117,TRUE)</f>
        <v>2.1165867688713426E-3</v>
      </c>
    </row>
    <row r="118" spans="18:21" x14ac:dyDescent="0.2">
      <c r="R118" s="136">
        <f>_xll.qlCalendarAdvance(Calendar,R117,"1D","f")</f>
        <v>42345</v>
      </c>
      <c r="S118" s="310">
        <f>_xll.qlCalendarAdvance(Calendar,R118,$F$1,"mf",,Trigger)</f>
        <v>42528</v>
      </c>
      <c r="T118" s="311">
        <f>_xll.qlDayCounterYearFraction(DayCounter,R118,S118,,,Trigger)</f>
        <v>0.5083333333333333</v>
      </c>
      <c r="U118" s="268">
        <f>_xll.qlInterpolationInterpolate(B6Minterpolation,R118,TRUE)</f>
        <v>2.1213076543840602E-3</v>
      </c>
    </row>
    <row r="119" spans="18:21" x14ac:dyDescent="0.2">
      <c r="R119" s="136">
        <f>_xll.qlCalendarAdvance(Calendar,R118,"1D","f")</f>
        <v>42346</v>
      </c>
      <c r="S119" s="310">
        <f>_xll.qlCalendarAdvance(Calendar,R119,$F$1,"mf",,Trigger)</f>
        <v>42529</v>
      </c>
      <c r="T119" s="311">
        <f>_xll.qlDayCounterYearFraction(DayCounter,R119,S119,,,Trigger)</f>
        <v>0.5083333333333333</v>
      </c>
      <c r="U119" s="268">
        <f>_xll.qlInterpolationInterpolate(B6Minterpolation,R119,TRUE)</f>
        <v>2.122859297922905E-3</v>
      </c>
    </row>
    <row r="120" spans="18:21" x14ac:dyDescent="0.2">
      <c r="R120" s="136">
        <f>_xll.qlCalendarAdvance(Calendar,R119,"1D","f")</f>
        <v>42347</v>
      </c>
      <c r="S120" s="310">
        <f>_xll.qlCalendarAdvance(Calendar,R120,$F$1,"mf",,Trigger)</f>
        <v>42530</v>
      </c>
      <c r="T120" s="311">
        <f>_xll.qlDayCounterYearFraction(DayCounter,R120,S120,,,Trigger)</f>
        <v>0.5083333333333333</v>
      </c>
      <c r="U120" s="268">
        <f>_xll.qlInterpolationInterpolate(B6Minterpolation,R120,TRUE)</f>
        <v>2.1243998425807542E-3</v>
      </c>
    </row>
    <row r="121" spans="18:21" x14ac:dyDescent="0.2">
      <c r="R121" s="136">
        <f>_xll.qlCalendarAdvance(Calendar,R120,"1D","f")</f>
        <v>42348</v>
      </c>
      <c r="S121" s="310">
        <f>_xll.qlCalendarAdvance(Calendar,R121,$F$1,"mf",,Trigger)</f>
        <v>42531</v>
      </c>
      <c r="T121" s="311">
        <f>_xll.qlDayCounterYearFraction(DayCounter,R121,S121,,,Trigger)</f>
        <v>0.5083333333333333</v>
      </c>
      <c r="U121" s="268">
        <f>_xll.qlInterpolationInterpolate(B6Minterpolation,R121,TRUE)</f>
        <v>2.1259292245186271E-3</v>
      </c>
    </row>
    <row r="122" spans="18:21" x14ac:dyDescent="0.2">
      <c r="R122" s="136">
        <f>_xll.qlCalendarAdvance(Calendar,R121,"1D","f")</f>
        <v>42349</v>
      </c>
      <c r="S122" s="310">
        <f>_xll.qlCalendarAdvance(Calendar,R122,$F$1,"mf",,Trigger)</f>
        <v>42534</v>
      </c>
      <c r="T122" s="311">
        <f>_xll.qlDayCounterYearFraction(DayCounter,R122,S122,,,Trigger)</f>
        <v>0.51388888888888884</v>
      </c>
      <c r="U122" s="268">
        <f>_xll.qlInterpolationInterpolate(B6Minterpolation,R122,TRUE)</f>
        <v>2.1274473798975446E-3</v>
      </c>
    </row>
    <row r="123" spans="18:21" x14ac:dyDescent="0.2">
      <c r="R123" s="136">
        <f>_xll.qlCalendarAdvance(Calendar,R122,"1D","f")</f>
        <v>42352</v>
      </c>
      <c r="S123" s="310">
        <f>_xll.qlCalendarAdvance(Calendar,R123,$F$1,"mf",,Trigger)</f>
        <v>42535</v>
      </c>
      <c r="T123" s="311">
        <f>_xll.qlDayCounterYearFraction(DayCounter,R123,S123,,,Trigger)</f>
        <v>0.5083333333333333</v>
      </c>
      <c r="U123" s="268">
        <f>_xll.qlInterpolationInterpolate(B6Minterpolation,R123,TRUE)</f>
        <v>2.1319338482907687E-3</v>
      </c>
    </row>
    <row r="124" spans="18:21" x14ac:dyDescent="0.2">
      <c r="R124" s="136">
        <f>_xll.qlCalendarAdvance(Calendar,R123,"1D","f")</f>
        <v>42353</v>
      </c>
      <c r="S124" s="310">
        <f>_xll.qlCalendarAdvance(Calendar,R124,$F$1,"mf",,Trigger)</f>
        <v>42536</v>
      </c>
      <c r="T124" s="311">
        <f>_xll.qlDayCounterYearFraction(DayCounter,R124,S124,,,Trigger)</f>
        <v>0.5083333333333333</v>
      </c>
      <c r="U124" s="268">
        <f>_xll.qlInterpolationInterpolate(B6Minterpolation,R124,TRUE)</f>
        <v>2.1334064590440684E-3</v>
      </c>
    </row>
    <row r="125" spans="18:21" x14ac:dyDescent="0.2">
      <c r="R125" s="136">
        <f>_xll.qlCalendarAdvance(Calendar,R124,"1D","f")</f>
        <v>42354</v>
      </c>
      <c r="S125" s="310">
        <f>_xll.qlCalendarAdvance(Calendar,R125,$F$1,"mf",,Trigger)</f>
        <v>42537</v>
      </c>
      <c r="T125" s="311">
        <f>_xll.qlDayCounterYearFraction(DayCounter,R125,S125,,,Trigger)</f>
        <v>0.5083333333333333</v>
      </c>
      <c r="U125" s="268">
        <f>_xll.qlInterpolationInterpolate(B6Minterpolation,R125,TRUE)</f>
        <v>2.1348675240435151E-3</v>
      </c>
    </row>
    <row r="126" spans="18:21" x14ac:dyDescent="0.2">
      <c r="R126" s="136">
        <f>_xll.qlCalendarAdvance(Calendar,R125,"1D","f")</f>
        <v>42355</v>
      </c>
      <c r="S126" s="310">
        <f>_xll.qlCalendarAdvance(Calendar,R126,$F$1,"mf",,Trigger)</f>
        <v>42538</v>
      </c>
      <c r="T126" s="311">
        <f>_xll.qlDayCounterYearFraction(DayCounter,R126,S126,,,Trigger)</f>
        <v>0.5083333333333333</v>
      </c>
      <c r="U126" s="268">
        <f>_xll.qlInterpolationInterpolate(B6Minterpolation,R126,TRUE)</f>
        <v>2.1363169794501292E-3</v>
      </c>
    </row>
    <row r="127" spans="18:21" x14ac:dyDescent="0.2">
      <c r="R127" s="136">
        <f>_xll.qlCalendarAdvance(Calendar,R126,"1D","f")</f>
        <v>42356</v>
      </c>
      <c r="S127" s="310">
        <f>_xll.qlCalendarAdvance(Calendar,R127,$F$1,"mf",,Trigger)</f>
        <v>42541</v>
      </c>
      <c r="T127" s="311">
        <f>_xll.qlDayCounterYearFraction(DayCounter,R127,S127,,,Trigger)</f>
        <v>0.51388888888888884</v>
      </c>
      <c r="U127" s="268">
        <f>_xll.qlInterpolationInterpolate(B6Minterpolation,R127,TRUE)</f>
        <v>2.1377547614249304E-3</v>
      </c>
    </row>
    <row r="128" spans="18:21" x14ac:dyDescent="0.2">
      <c r="R128" s="136">
        <f>_xll.qlCalendarAdvance(Calendar,R127,"1D","f")</f>
        <v>42359</v>
      </c>
      <c r="S128" s="310">
        <f>_xll.qlCalendarAdvance(Calendar,R128,$F$1,"mf",,Trigger)</f>
        <v>42542</v>
      </c>
      <c r="T128" s="311">
        <f>_xll.qlDayCounterYearFraction(DayCounter,R128,S128,,,Trigger)</f>
        <v>0.5083333333333333</v>
      </c>
      <c r="U128" s="268">
        <f>_xll.qlInterpolationInterpolate(B6Minterpolation,R128,TRUE)</f>
        <v>2.1419974283686644E-3</v>
      </c>
    </row>
    <row r="129" spans="18:21" x14ac:dyDescent="0.2">
      <c r="R129" s="136">
        <f>_xll.qlCalendarAdvance(Calendar,R128,"1D","f")</f>
        <v>42360</v>
      </c>
      <c r="S129" s="310">
        <f>_xll.qlCalendarAdvance(Calendar,R129,$F$1,"mf",,Trigger)</f>
        <v>42543</v>
      </c>
      <c r="T129" s="311">
        <f>_xll.qlDayCounterYearFraction(DayCounter,R129,S129,,,Trigger)</f>
        <v>0.5083333333333333</v>
      </c>
      <c r="U129" s="268">
        <f>_xll.qlInterpolationInterpolate(B6Minterpolation,R129,TRUE)</f>
        <v>2.1433878782264205E-3</v>
      </c>
    </row>
    <row r="130" spans="18:21" x14ac:dyDescent="0.2">
      <c r="R130" s="136">
        <f>_xll.qlCalendarAdvance(Calendar,R129,"1D","f")</f>
        <v>42361</v>
      </c>
      <c r="S130" s="310">
        <f>_xll.qlCalendarAdvance(Calendar,R130,$F$1,"mf",,Trigger)</f>
        <v>42544</v>
      </c>
      <c r="T130" s="311">
        <f>_xll.qlDayCounterYearFraction(DayCounter,R130,S130,,,Trigger)</f>
        <v>0.5083333333333333</v>
      </c>
      <c r="U130" s="268">
        <f>_xll.qlInterpolationInterpolate(B6Minterpolation,R130,TRUE)</f>
        <v>2.1447663354574658E-3</v>
      </c>
    </row>
    <row r="131" spans="18:21" x14ac:dyDescent="0.2">
      <c r="R131" s="136">
        <f>_xll.qlCalendarAdvance(Calendar,R130,"1D","f")</f>
        <v>42362</v>
      </c>
      <c r="S131" s="310">
        <f>_xll.qlCalendarAdvance(Calendar,R131,$F$1,"mf",,Trigger)</f>
        <v>42545</v>
      </c>
      <c r="T131" s="311">
        <f>_xll.qlDayCounterYearFraction(DayCounter,R131,S131,,,Trigger)</f>
        <v>0.5083333333333333</v>
      </c>
      <c r="U131" s="268">
        <f>_xll.qlInterpolationInterpolate(B6Minterpolation,R131,TRUE)</f>
        <v>2.1461327362228217E-3</v>
      </c>
    </row>
    <row r="132" spans="18:21" x14ac:dyDescent="0.2">
      <c r="R132" s="136">
        <f>_xll.qlCalendarAdvance(Calendar,R131,"1D","f")</f>
        <v>42366</v>
      </c>
      <c r="S132" s="310">
        <f>_xll.qlCalendarAdvance(Calendar,R132,$F$1,"mf",,Trigger)</f>
        <v>42549</v>
      </c>
      <c r="T132" s="311">
        <f>_xll.qlDayCounterYearFraction(DayCounter,R132,S132,,,Trigger)</f>
        <v>0.5083333333333333</v>
      </c>
      <c r="U132" s="268">
        <f>_xll.qlInterpolationInterpolate(B6Minterpolation,R132,TRUE)</f>
        <v>2.1514764978477555E-3</v>
      </c>
    </row>
    <row r="133" spans="18:21" x14ac:dyDescent="0.2">
      <c r="R133" s="136">
        <f>_xll.qlCalendarAdvance(Calendar,R132,"1D","f")</f>
        <v>42367</v>
      </c>
      <c r="S133" s="310">
        <f>_xll.qlCalendarAdvance(Calendar,R133,$F$1,"mf",,Trigger)</f>
        <v>42550</v>
      </c>
      <c r="T133" s="311">
        <f>_xll.qlDayCounterYearFraction(DayCounter,R133,S133,,,Trigger)</f>
        <v>0.5083333333333333</v>
      </c>
      <c r="U133" s="268">
        <f>_xll.qlInterpolationInterpolate(B6Minterpolation,R133,TRUE)</f>
        <v>2.1527816586999686E-3</v>
      </c>
    </row>
    <row r="134" spans="18:21" x14ac:dyDescent="0.2">
      <c r="R134" s="136">
        <f>_xll.qlCalendarAdvance(Calendar,R133,"1D","f")</f>
        <v>42368</v>
      </c>
      <c r="S134" s="310">
        <f>_xll.qlCalendarAdvance(Calendar,R134,$F$1,"mf",,Trigger)</f>
        <v>42551</v>
      </c>
      <c r="T134" s="311">
        <f>_xll.qlDayCounterYearFraction(DayCounter,R134,S134,,,Trigger)</f>
        <v>0.5083333333333333</v>
      </c>
      <c r="U134" s="268">
        <f>_xll.qlInterpolationInterpolate(B6Minterpolation,R134,TRUE)</f>
        <v>2.1540744267694004E-3</v>
      </c>
    </row>
    <row r="135" spans="18:21" x14ac:dyDescent="0.2">
      <c r="R135" s="136">
        <f>_xll.qlCalendarAdvance(Calendar,R134,"1D","f")</f>
        <v>42369</v>
      </c>
      <c r="S135" s="310">
        <f>_xll.qlCalendarAdvance(Calendar,R135,$F$1,"mf",,Trigger)</f>
        <v>42551</v>
      </c>
      <c r="T135" s="311">
        <f>_xll.qlDayCounterYearFraction(DayCounter,R135,S135,,,Trigger)</f>
        <v>0.50555555555555554</v>
      </c>
      <c r="U135" s="268">
        <f>_xll.qlInterpolationInterpolate(B6Minterpolation,R135,TRUE)</f>
        <v>2.1553549718009999E-3</v>
      </c>
    </row>
    <row r="136" spans="18:21" x14ac:dyDescent="0.2">
      <c r="R136" s="136">
        <f>_xll.qlCalendarAdvance(Calendar,R135,"1D","f")</f>
        <v>42373</v>
      </c>
      <c r="S136" s="310">
        <f>_xll.qlCalendarAdvance(Calendar,R136,$F$1,"mf",,Trigger)</f>
        <v>42555</v>
      </c>
      <c r="T136" s="311">
        <f>_xll.qlDayCounterYearFraction(DayCounter,R136,S136,,,Trigger)</f>
        <v>0.50555555555555554</v>
      </c>
      <c r="U136" s="268">
        <f>_xll.qlInterpolationInterpolate(B6Minterpolation,R136,TRUE)</f>
        <v>2.1603592507837841E-3</v>
      </c>
    </row>
    <row r="137" spans="18:21" x14ac:dyDescent="0.2">
      <c r="R137" s="136">
        <f>_xll.qlCalendarAdvance(Calendar,R136,"1D","f")</f>
        <v>42374</v>
      </c>
      <c r="S137" s="310">
        <f>_xll.qlCalendarAdvance(Calendar,R137,$F$1,"mf",,Trigger)</f>
        <v>42556</v>
      </c>
      <c r="T137" s="311">
        <f>_xll.qlDayCounterYearFraction(DayCounter,R137,S137,,,Trigger)</f>
        <v>0.50555555555555554</v>
      </c>
      <c r="U137" s="268">
        <f>_xll.qlInterpolationInterpolate(B6Minterpolation,R137,TRUE)</f>
        <v>2.161581927552253E-3</v>
      </c>
    </row>
    <row r="138" spans="18:21" x14ac:dyDescent="0.2">
      <c r="R138" s="136">
        <f>_xll.qlCalendarAdvance(Calendar,R137,"1D","f")</f>
        <v>42375</v>
      </c>
      <c r="S138" s="310">
        <f>_xll.qlCalendarAdvance(Calendar,R138,$F$1,"mf",,Trigger)</f>
        <v>42557</v>
      </c>
      <c r="T138" s="311">
        <f>_xll.qlDayCounterYearFraction(DayCounter,R138,S138,,,Trigger)</f>
        <v>0.50555555555555554</v>
      </c>
      <c r="U138" s="268">
        <f>_xll.qlInterpolationInterpolate(B6Minterpolation,R138,TRUE)</f>
        <v>2.1627936800533015E-3</v>
      </c>
    </row>
    <row r="139" spans="18:21" x14ac:dyDescent="0.2">
      <c r="R139" s="136">
        <f>_xll.qlCalendarAdvance(Calendar,R138,"1D","f")</f>
        <v>42376</v>
      </c>
      <c r="S139" s="310">
        <f>_xll.qlCalendarAdvance(Calendar,R139,$F$1,"mf",,Trigger)</f>
        <v>42558</v>
      </c>
      <c r="T139" s="311">
        <f>_xll.qlDayCounterYearFraction(DayCounter,R139,S139,,,Trigger)</f>
        <v>0.50555555555555554</v>
      </c>
      <c r="U139" s="268">
        <f>_xll.qlInterpolationInterpolate(B6Minterpolation,R139,TRUE)</f>
        <v>2.163994724748665E-3</v>
      </c>
    </row>
    <row r="140" spans="18:21" x14ac:dyDescent="0.2">
      <c r="R140" s="136">
        <f>_xll.qlCalendarAdvance(Calendar,R139,"1D","f")</f>
        <v>42377</v>
      </c>
      <c r="S140" s="310">
        <f>_xll.qlCalendarAdvance(Calendar,R140,$F$1,"mf",,Trigger)</f>
        <v>42559</v>
      </c>
      <c r="T140" s="311">
        <f>_xll.qlDayCounterYearFraction(DayCounter,R140,S140,,,Trigger)</f>
        <v>0.50555555555555554</v>
      </c>
      <c r="U140" s="268">
        <f>_xll.qlInterpolationInterpolate(B6Minterpolation,R140,TRUE)</f>
        <v>2.1651852781000786E-3</v>
      </c>
    </row>
    <row r="141" spans="18:21" x14ac:dyDescent="0.2">
      <c r="R141" s="136">
        <f>_xll.qlCalendarAdvance(Calendar,R140,"1D","f")</f>
        <v>42380</v>
      </c>
      <c r="S141" s="310">
        <f>_xll.qlCalendarAdvance(Calendar,R141,$F$1,"mf",,Trigger)</f>
        <v>42562</v>
      </c>
      <c r="T141" s="311">
        <f>_xll.qlDayCounterYearFraction(DayCounter,R141,S141,,,Trigger)</f>
        <v>0.50555555555555554</v>
      </c>
      <c r="U141" s="268">
        <f>_xll.qlInterpolationInterpolate(B6Minterpolation,R141,TRUE)</f>
        <v>2.1686961547079738E-3</v>
      </c>
    </row>
    <row r="142" spans="18:21" x14ac:dyDescent="0.2">
      <c r="R142" s="136">
        <f>_xll.qlCalendarAdvance(Calendar,R141,"1D","f")</f>
        <v>42381</v>
      </c>
      <c r="S142" s="310">
        <f>_xll.qlCalendarAdvance(Calendar,R142,$F$1,"mf",,Trigger)</f>
        <v>42563</v>
      </c>
      <c r="T142" s="311">
        <f>_xll.qlDayCounterYearFraction(DayCounter,R142,S142,,,Trigger)</f>
        <v>0.50555555555555554</v>
      </c>
      <c r="U142" s="268">
        <f>_xll.qlInterpolationInterpolate(B6Minterpolation,R142,TRUE)</f>
        <v>2.169846907300941E-3</v>
      </c>
    </row>
    <row r="143" spans="18:21" x14ac:dyDescent="0.2">
      <c r="R143" s="136">
        <f>_xll.qlCalendarAdvance(Calendar,R142,"1D","f")</f>
        <v>42382</v>
      </c>
      <c r="S143" s="310">
        <f>_xll.qlCalendarAdvance(Calendar,R143,$F$1,"mf",,Trigger)</f>
        <v>42564</v>
      </c>
      <c r="T143" s="311">
        <f>_xll.qlDayCounterYearFraction(DayCounter,R143,S143,,,Trigger)</f>
        <v>0.50555555555555554</v>
      </c>
      <c r="U143" s="268">
        <f>_xll.qlInterpolationInterpolate(B6Minterpolation,R143,TRUE)</f>
        <v>2.1709882508586351E-3</v>
      </c>
    </row>
    <row r="144" spans="18:21" x14ac:dyDescent="0.2">
      <c r="R144" s="136">
        <f>_xll.qlCalendarAdvance(Calendar,R143,"1D","f")</f>
        <v>42383</v>
      </c>
      <c r="S144" s="310">
        <f>_xll.qlCalendarAdvance(Calendar,R144,$F$1,"mf",,Trigger)</f>
        <v>42565</v>
      </c>
      <c r="T144" s="311">
        <f>_xll.qlDayCounterYearFraction(DayCounter,R144,S144,,,Trigger)</f>
        <v>0.50555555555555554</v>
      </c>
      <c r="U144" s="268">
        <f>_xll.qlInterpolationInterpolate(B6Minterpolation,R144,TRUE)</f>
        <v>2.1721204018427909E-3</v>
      </c>
    </row>
    <row r="145" spans="18:21" x14ac:dyDescent="0.2">
      <c r="R145" s="136">
        <f>_xll.qlCalendarAdvance(Calendar,R144,"1D","f")</f>
        <v>42384</v>
      </c>
      <c r="S145" s="310">
        <f>_xll.qlCalendarAdvance(Calendar,R145,$F$1,"mf",,Trigger)</f>
        <v>42566</v>
      </c>
      <c r="T145" s="311">
        <f>_xll.qlDayCounterYearFraction(DayCounter,R145,S145,,,Trigger)</f>
        <v>0.50555555555555554</v>
      </c>
      <c r="U145" s="268">
        <f>_xll.qlInterpolationInterpolate(B6Minterpolation,R145,TRUE)</f>
        <v>2.173243576715144E-3</v>
      </c>
    </row>
    <row r="146" spans="18:21" x14ac:dyDescent="0.2">
      <c r="R146" s="136">
        <f>_xll.qlCalendarAdvance(Calendar,R145,"1D","f")</f>
        <v>42387</v>
      </c>
      <c r="S146" s="310">
        <f>_xll.qlCalendarAdvance(Calendar,R146,$F$1,"mf",,Trigger)</f>
        <v>42569</v>
      </c>
      <c r="T146" s="311">
        <f>_xll.qlDayCounterYearFraction(DayCounter,R146,S146,,,Trigger)</f>
        <v>0.50555555555555554</v>
      </c>
      <c r="U146" s="268">
        <f>_xll.qlInterpolationInterpolate(B6Minterpolation,R146,TRUE)</f>
        <v>2.1765614092787385E-3</v>
      </c>
    </row>
    <row r="147" spans="18:21" x14ac:dyDescent="0.2">
      <c r="R147" s="136">
        <f>_xll.qlCalendarAdvance(Calendar,R146,"1D","f")</f>
        <v>42388</v>
      </c>
      <c r="S147" s="310">
        <f>_xll.qlCalendarAdvance(Calendar,R147,$F$1,"mf",,Trigger)</f>
        <v>42570</v>
      </c>
      <c r="T147" s="311">
        <f>_xll.qlDayCounterYearFraction(DayCounter,R147,S147,,,Trigger)</f>
        <v>0.50555555555555554</v>
      </c>
      <c r="U147" s="268">
        <f>_xll.qlInterpolationInterpolate(B6Minterpolation,R147,TRUE)</f>
        <v>2.1776508443212333E-3</v>
      </c>
    </row>
    <row r="148" spans="18:21" x14ac:dyDescent="0.2">
      <c r="R148" s="136">
        <f>_xll.qlCalendarAdvance(Calendar,R147,"1D","f")</f>
        <v>42389</v>
      </c>
      <c r="S148" s="310">
        <f>_xll.qlCalendarAdvance(Calendar,R148,$F$1,"mf",,Trigger)</f>
        <v>42571</v>
      </c>
      <c r="T148" s="311">
        <f>_xll.qlDayCounterYearFraction(DayCounter,R148,S148,,,Trigger)</f>
        <v>0.50555555555555554</v>
      </c>
      <c r="U148" s="268">
        <f>_xll.qlInterpolationInterpolate(B6Minterpolation,R148,TRUE)</f>
        <v>2.1787323855606009E-3</v>
      </c>
    </row>
    <row r="149" spans="18:21" x14ac:dyDescent="0.2">
      <c r="R149" s="136">
        <f>_xll.qlCalendarAdvance(Calendar,R148,"1D","f")</f>
        <v>42390</v>
      </c>
      <c r="S149" s="310">
        <f>_xll.qlCalendarAdvance(Calendar,R149,$F$1,"mf",,Trigger)</f>
        <v>42572</v>
      </c>
      <c r="T149" s="311">
        <f>_xll.qlDayCounterYearFraction(DayCounter,R149,S149,,,Trigger)</f>
        <v>0.50555555555555554</v>
      </c>
      <c r="U149" s="268">
        <f>_xll.qlInterpolationInterpolate(B6Minterpolation,R149,TRUE)</f>
        <v>2.1798062494585778E-3</v>
      </c>
    </row>
    <row r="150" spans="18:21" x14ac:dyDescent="0.2">
      <c r="R150" s="136">
        <f>_xll.qlCalendarAdvance(Calendar,R149,"1D","f")</f>
        <v>42391</v>
      </c>
      <c r="S150" s="310">
        <f>_xll.qlCalendarAdvance(Calendar,R150,$F$1,"mf",,Trigger)</f>
        <v>42573</v>
      </c>
      <c r="T150" s="311">
        <f>_xll.qlDayCounterYearFraction(DayCounter,R150,S150,,,Trigger)</f>
        <v>0.50555555555555554</v>
      </c>
      <c r="U150" s="268">
        <f>_xll.qlInterpolationInterpolate(B6Minterpolation,R150,TRUE)</f>
        <v>2.1808726524768988E-3</v>
      </c>
    </row>
    <row r="151" spans="18:21" x14ac:dyDescent="0.2">
      <c r="R151" s="136">
        <f>_xll.qlCalendarAdvance(Calendar,R150,"1D","f")</f>
        <v>42394</v>
      </c>
      <c r="S151" s="310">
        <f>_xll.qlCalendarAdvance(Calendar,R151,$F$1,"mf",,Trigger)</f>
        <v>42576</v>
      </c>
      <c r="T151" s="311">
        <f>_xll.qlDayCounterYearFraction(DayCounter,R151,S151,,,Trigger)</f>
        <v>0.50555555555555554</v>
      </c>
      <c r="U151" s="268">
        <f>_xll.qlInterpolationInterpolate(B6Minterpolation,R151,TRUE)</f>
        <v>2.1840292608712787E-3</v>
      </c>
    </row>
    <row r="152" spans="18:21" x14ac:dyDescent="0.2">
      <c r="R152" s="136">
        <f>_xll.qlCalendarAdvance(Calendar,R151,"1D","f")</f>
        <v>42395</v>
      </c>
      <c r="S152" s="310">
        <f>_xll.qlCalendarAdvance(Calendar,R152,$F$1,"mf",,Trigger)</f>
        <v>42577</v>
      </c>
      <c r="T152" s="311">
        <f>_xll.qlDayCounterYearFraction(DayCounter,R152,S152,,,Trigger)</f>
        <v>0.50555555555555554</v>
      </c>
      <c r="U152" s="268">
        <f>_xll.qlInterpolationInterpolate(B6Minterpolation,R152,TRUE)</f>
        <v>2.1850679849883285E-3</v>
      </c>
    </row>
    <row r="153" spans="18:21" x14ac:dyDescent="0.2">
      <c r="R153" s="136">
        <f>_xll.qlCalendarAdvance(Calendar,R152,"1D","f")</f>
        <v>42396</v>
      </c>
      <c r="S153" s="310">
        <f>_xll.qlCalendarAdvance(Calendar,R153,$F$1,"mf",,Trigger)</f>
        <v>42578</v>
      </c>
      <c r="T153" s="311">
        <f>_xll.qlDayCounterYearFraction(DayCounter,R153,S153,,,Trigger)</f>
        <v>0.50555555555555554</v>
      </c>
      <c r="U153" s="268">
        <f>_xll.qlInterpolationInterpolate(B6Minterpolation,R153,TRUE)</f>
        <v>2.1861003305343987E-3</v>
      </c>
    </row>
    <row r="154" spans="18:21" x14ac:dyDescent="0.2">
      <c r="R154" s="136">
        <f>_xll.qlCalendarAdvance(Calendar,R153,"1D","f")</f>
        <v>42397</v>
      </c>
      <c r="S154" s="310">
        <f>_xll.qlCalendarAdvance(Calendar,R154,$F$1,"mf",,Trigger)</f>
        <v>42579</v>
      </c>
      <c r="T154" s="311">
        <f>_xll.qlDayCounterYearFraction(DayCounter,R154,S154,,,Trigger)</f>
        <v>0.50555555555555554</v>
      </c>
      <c r="U154" s="268">
        <f>_xll.qlInterpolationInterpolate(B6Minterpolation,R154,TRUE)</f>
        <v>2.1871265139712251E-3</v>
      </c>
    </row>
    <row r="155" spans="18:21" x14ac:dyDescent="0.2">
      <c r="R155" s="136">
        <f>_xll.qlCalendarAdvance(Calendar,R154,"1D","f")</f>
        <v>42398</v>
      </c>
      <c r="S155" s="310">
        <f>_xll.qlCalendarAdvance(Calendar,R155,$F$1,"mf",,Trigger)</f>
        <v>42580</v>
      </c>
      <c r="T155" s="311">
        <f>_xll.qlDayCounterYearFraction(DayCounter,R155,S155,,,Trigger)</f>
        <v>0.50555555555555554</v>
      </c>
      <c r="U155" s="268">
        <f>_xll.qlInterpolationInterpolate(B6Minterpolation,R155,TRUE)</f>
        <v>2.1881467517605425E-3</v>
      </c>
    </row>
    <row r="156" spans="18:21" x14ac:dyDescent="0.2">
      <c r="R156" s="136">
        <f>_xll.qlCalendarAdvance(Calendar,R155,"1D","f")</f>
        <v>42401</v>
      </c>
      <c r="S156" s="310">
        <f>_xll.qlCalendarAdvance(Calendar,R156,$F$1,"mf",,Trigger)</f>
        <v>42583</v>
      </c>
      <c r="T156" s="311">
        <f>_xll.qlDayCounterYearFraction(DayCounter,R156,S156,,,Trigger)</f>
        <v>0.50555555555555554</v>
      </c>
      <c r="U156" s="268">
        <f>_xll.qlInterpolationInterpolate(B6Minterpolation,R156,TRUE)</f>
        <v>2.1911739558607927E-3</v>
      </c>
    </row>
    <row r="157" spans="18:21" x14ac:dyDescent="0.2">
      <c r="R157" s="136">
        <f>_xll.qlCalendarAdvance(Calendar,R156,"1D","f")</f>
        <v>42402</v>
      </c>
      <c r="S157" s="310">
        <f>_xll.qlCalendarAdvance(Calendar,R157,$F$1,"mf",,Trigger)</f>
        <v>42584</v>
      </c>
      <c r="T157" s="311">
        <f>_xll.qlDayCounterYearFraction(DayCounter,R157,S157,,,Trigger)</f>
        <v>0.50555555555555554</v>
      </c>
      <c r="U157" s="268">
        <f>_xll.qlInterpolationInterpolate(B6Minterpolation,R157,TRUE)</f>
        <v>2.1921725756774268E-3</v>
      </c>
    </row>
    <row r="158" spans="18:21" x14ac:dyDescent="0.2">
      <c r="R158" s="136">
        <f>_xll.qlCalendarAdvance(Calendar,R157,"1D","f")</f>
        <v>42403</v>
      </c>
      <c r="S158" s="310">
        <f>_xll.qlCalendarAdvance(Calendar,R158,$F$1,"mf",,Trigger)</f>
        <v>42585</v>
      </c>
      <c r="T158" s="311">
        <f>_xll.qlDayCounterYearFraction(DayCounter,R158,S158,,,Trigger)</f>
        <v>0.50555555555555554</v>
      </c>
      <c r="U158" s="268">
        <f>_xll.qlInterpolationInterpolate(B6Minterpolation,R158,TRUE)</f>
        <v>2.1931663321552285E-3</v>
      </c>
    </row>
    <row r="159" spans="18:21" x14ac:dyDescent="0.2">
      <c r="R159" s="136">
        <f>_xll.qlCalendarAdvance(Calendar,R158,"1D","f")</f>
        <v>42404</v>
      </c>
      <c r="S159" s="310">
        <f>_xll.qlCalendarAdvance(Calendar,R159,$F$1,"mf",,Trigger)</f>
        <v>42586</v>
      </c>
      <c r="T159" s="311">
        <f>_xll.qlDayCounterYearFraction(DayCounter,R159,S159,,,Trigger)</f>
        <v>0.50555555555555554</v>
      </c>
      <c r="U159" s="268">
        <f>_xll.qlInterpolationInterpolate(B6Minterpolation,R159,TRUE)</f>
        <v>2.1941554417559323E-3</v>
      </c>
    </row>
    <row r="160" spans="18:21" x14ac:dyDescent="0.2">
      <c r="R160" s="136">
        <f>_xll.qlCalendarAdvance(Calendar,R159,"1D","f")</f>
        <v>42405</v>
      </c>
      <c r="S160" s="310">
        <f>_xll.qlCalendarAdvance(Calendar,R160,$F$1,"mf",,Trigger)</f>
        <v>42587</v>
      </c>
      <c r="T160" s="311">
        <f>_xll.qlDayCounterYearFraction(DayCounter,R160,S160,,,Trigger)</f>
        <v>0.50555555555555554</v>
      </c>
      <c r="U160" s="268">
        <f>_xll.qlInterpolationInterpolate(B6Minterpolation,R160,TRUE)</f>
        <v>2.1951401209412747E-3</v>
      </c>
    </row>
    <row r="161" spans="18:21" x14ac:dyDescent="0.2">
      <c r="R161" s="136">
        <f>_xll.qlCalendarAdvance(Calendar,R160,"1D","f")</f>
        <v>42408</v>
      </c>
      <c r="S161" s="310">
        <f>_xll.qlCalendarAdvance(Calendar,R161,$F$1,"mf",,Trigger)</f>
        <v>42590</v>
      </c>
      <c r="T161" s="311">
        <f>_xll.qlDayCounterYearFraction(DayCounter,R161,S161,,,Trigger)</f>
        <v>0.50555555555555554</v>
      </c>
      <c r="U161" s="268">
        <f>_xll.qlInterpolationInterpolate(B6Minterpolation,R161,TRUE)</f>
        <v>2.1980697406224813E-3</v>
      </c>
    </row>
    <row r="162" spans="18:21" x14ac:dyDescent="0.2">
      <c r="R162" s="136">
        <f>_xll.qlCalendarAdvance(Calendar,R161,"1D","f")</f>
        <v>42409</v>
      </c>
      <c r="S162" s="310">
        <f>_xll.qlCalendarAdvance(Calendar,R162,$F$1,"mf",,Trigger)</f>
        <v>42591</v>
      </c>
      <c r="T162" s="311">
        <f>_xll.qlDayCounterYearFraction(DayCounter,R162,S162,,,Trigger)</f>
        <v>0.50555555555555554</v>
      </c>
      <c r="U162" s="268">
        <f>_xll.qlInterpolationInterpolate(B6Minterpolation,R162,TRUE)</f>
        <v>2.199038862763728E-3</v>
      </c>
    </row>
    <row r="163" spans="18:21" x14ac:dyDescent="0.2">
      <c r="R163" s="136">
        <f>_xll.qlCalendarAdvance(Calendar,R162,"1D","f")</f>
        <v>42410</v>
      </c>
      <c r="S163" s="310">
        <f>_xll.qlCalendarAdvance(Calendar,R163,$F$1,"mf",,Trigger)</f>
        <v>42592</v>
      </c>
      <c r="T163" s="311">
        <f>_xll.qlDayCounterYearFraction(DayCounter,R163,S163,,,Trigger)</f>
        <v>0.50555555555555554</v>
      </c>
      <c r="U163" s="268">
        <f>_xll.qlInterpolationInterpolate(B6Minterpolation,R163,TRUE)</f>
        <v>2.2000046367982892E-3</v>
      </c>
    </row>
    <row r="164" spans="18:21" x14ac:dyDescent="0.2">
      <c r="R164" s="136">
        <f>_xll.qlCalendarAdvance(Calendar,R163,"1D","f")</f>
        <v>42411</v>
      </c>
      <c r="S164" s="310">
        <f>_xll.qlCalendarAdvance(Calendar,R164,$F$1,"mf",,Trigger)</f>
        <v>42593</v>
      </c>
      <c r="T164" s="311">
        <f>_xll.qlDayCounterYearFraction(DayCounter,R164,S164,,,Trigger)</f>
        <v>0.50555555555555554</v>
      </c>
      <c r="U164" s="268">
        <f>_xll.qlInterpolationInterpolate(B6Minterpolation,R164,TRUE)</f>
        <v>2.2009672791879001E-3</v>
      </c>
    </row>
    <row r="165" spans="18:21" x14ac:dyDescent="0.2">
      <c r="R165" s="136">
        <f>_xll.qlCalendarAdvance(Calendar,R164,"1D","f")</f>
        <v>42412</v>
      </c>
      <c r="S165" s="310">
        <f>_xll.qlCalendarAdvance(Calendar,R165,$F$1,"mf",,Trigger)</f>
        <v>42594</v>
      </c>
      <c r="T165" s="311">
        <f>_xll.qlDayCounterYearFraction(DayCounter,R165,S165,,,Trigger)</f>
        <v>0.50555555555555554</v>
      </c>
      <c r="U165" s="268">
        <f>_xll.qlInterpolationInterpolate(B6Minterpolation,R165,TRUE)</f>
        <v>2.2019270063942955E-3</v>
      </c>
    </row>
    <row r="166" spans="18:21" x14ac:dyDescent="0.2">
      <c r="R166" s="136">
        <f>_xll.qlCalendarAdvance(Calendar,R165,"1D","f")</f>
        <v>42415</v>
      </c>
      <c r="S166" s="310">
        <f>_xll.qlCalendarAdvance(Calendar,R166,$F$1,"mf",,Trigger)</f>
        <v>42597</v>
      </c>
      <c r="T166" s="311">
        <f>_xll.qlDayCounterYearFraction(DayCounter,R166,S166,,,Trigger)</f>
        <v>0.50555555555555554</v>
      </c>
      <c r="U166" s="268">
        <f>_xll.qlInterpolationInterpolate(B6Minterpolation,R166,TRUE)</f>
        <v>2.2047908615315443E-3</v>
      </c>
    </row>
    <row r="167" spans="18:21" x14ac:dyDescent="0.2">
      <c r="R167" s="136">
        <f>_xll.qlCalendarAdvance(Calendar,R166,"1D","f")</f>
        <v>42416</v>
      </c>
      <c r="S167" s="310">
        <f>_xll.qlCalendarAdvance(Calendar,R167,$F$1,"mf",,Trigger)</f>
        <v>42598</v>
      </c>
      <c r="T167" s="311">
        <f>_xll.qlDayCounterYearFraction(DayCounter,R167,S167,,,Trigger)</f>
        <v>0.50555555555555554</v>
      </c>
      <c r="U167" s="268">
        <f>_xll.qlInterpolationInterpolate(B6Minterpolation,R167,TRUE)</f>
        <v>2.2057410926224321E-3</v>
      </c>
    </row>
    <row r="168" spans="18:21" x14ac:dyDescent="0.2">
      <c r="R168" s="136">
        <f>_xll.qlCalendarAdvance(Calendar,R167,"1D","f")</f>
        <v>42417</v>
      </c>
      <c r="S168" s="310">
        <f>_xll.qlCalendarAdvance(Calendar,R168,$F$1,"mf",,Trigger)</f>
        <v>42599</v>
      </c>
      <c r="T168" s="311">
        <f>_xll.qlDayCounterYearFraction(DayCounter,R168,S168,,,Trigger)</f>
        <v>0.50555555555555554</v>
      </c>
      <c r="U168" s="268">
        <f>_xll.qlInterpolationInterpolate(B6Minterpolation,R168,TRUE)</f>
        <v>2.2066894908387815E-3</v>
      </c>
    </row>
    <row r="169" spans="18:21" x14ac:dyDescent="0.2">
      <c r="R169" s="136">
        <f>_xll.qlCalendarAdvance(Calendar,R168,"1D","f")</f>
        <v>42418</v>
      </c>
      <c r="S169" s="310">
        <f>_xll.qlCalendarAdvance(Calendar,R169,$F$1,"mf",,Trigger)</f>
        <v>42600</v>
      </c>
      <c r="T169" s="311">
        <f>_xll.qlDayCounterYearFraction(DayCounter,R169,S169,,,Trigger)</f>
        <v>0.50555555555555554</v>
      </c>
      <c r="U169" s="268">
        <f>_xll.qlInterpolationInterpolate(B6Minterpolation,R169,TRUE)</f>
        <v>2.2076362726423269E-3</v>
      </c>
    </row>
    <row r="170" spans="18:21" x14ac:dyDescent="0.2">
      <c r="R170" s="136">
        <f>_xll.qlCalendarAdvance(Calendar,R169,"1D","f")</f>
        <v>42419</v>
      </c>
      <c r="S170" s="310">
        <f>_xll.qlCalendarAdvance(Calendar,R170,$F$1,"mf",,Trigger)</f>
        <v>42601</v>
      </c>
      <c r="T170" s="311">
        <f>_xll.qlDayCounterYearFraction(DayCounter,R170,S170,,,Trigger)</f>
        <v>0.50555555555555554</v>
      </c>
      <c r="U170" s="268">
        <f>_xll.qlInterpolationInterpolate(B6Minterpolation,R170,TRUE)</f>
        <v>2.2085816544948045E-3</v>
      </c>
    </row>
    <row r="171" spans="18:21" x14ac:dyDescent="0.2">
      <c r="R171" s="136">
        <f>_xll.qlCalendarAdvance(Calendar,R170,"1D","f")</f>
        <v>42422</v>
      </c>
      <c r="S171" s="310">
        <f>_xll.qlCalendarAdvance(Calendar,R171,$F$1,"mf",,Trigger)</f>
        <v>42604</v>
      </c>
      <c r="T171" s="311">
        <f>_xll.qlDayCounterYearFraction(DayCounter,R171,S171,,,Trigger)</f>
        <v>0.50555555555555554</v>
      </c>
      <c r="U171" s="268">
        <f>_xll.qlInterpolationInterpolate(B6Minterpolation,R171,TRUE)</f>
        <v>2.2114115649631808E-3</v>
      </c>
    </row>
    <row r="172" spans="18:21" x14ac:dyDescent="0.2">
      <c r="R172" s="136">
        <f>_xll.qlCalendarAdvance(Calendar,R171,"1D","f")</f>
        <v>42423</v>
      </c>
      <c r="S172" s="310">
        <f>_xll.qlCalendarAdvance(Calendar,R172,$F$1,"mf",,Trigger)</f>
        <v>42605</v>
      </c>
      <c r="T172" s="311">
        <f>_xll.qlDayCounterYearFraction(DayCounter,R172,S172,,,Trigger)</f>
        <v>0.50555555555555554</v>
      </c>
      <c r="U172" s="268">
        <f>_xll.qlInterpolationInterpolate(B6Minterpolation,R172,TRUE)</f>
        <v>2.2123535116287383E-3</v>
      </c>
    </row>
    <row r="173" spans="18:21" x14ac:dyDescent="0.2">
      <c r="R173" s="136">
        <f>_xll.qlCalendarAdvance(Calendar,R172,"1D","f")</f>
        <v>42424</v>
      </c>
      <c r="S173" s="310">
        <f>_xll.qlCalendarAdvance(Calendar,R173,$F$1,"mf",,Trigger)</f>
        <v>42606</v>
      </c>
      <c r="T173" s="311">
        <f>_xll.qlDayCounterYearFraction(DayCounter,R173,S173,,,Trigger)</f>
        <v>0.50555555555555554</v>
      </c>
      <c r="U173" s="268">
        <f>_xll.qlInterpolationInterpolate(B6Minterpolation,R173,TRUE)</f>
        <v>2.2132951406519043E-3</v>
      </c>
    </row>
    <row r="174" spans="18:21" x14ac:dyDescent="0.2">
      <c r="R174" s="136">
        <f>_xll.qlCalendarAdvance(Calendar,R173,"1D","f")</f>
        <v>42425</v>
      </c>
      <c r="S174" s="310">
        <f>_xll.qlCalendarAdvance(Calendar,R174,$F$1,"mf",,Trigger)</f>
        <v>42607</v>
      </c>
      <c r="T174" s="311">
        <f>_xll.qlDayCounterYearFraction(DayCounter,R174,S174,,,Trigger)</f>
        <v>0.50555555555555554</v>
      </c>
      <c r="U174" s="268">
        <f>_xll.qlInterpolationInterpolate(B6Minterpolation,R174,TRUE)</f>
        <v>2.2142366684944135E-3</v>
      </c>
    </row>
    <row r="175" spans="18:21" x14ac:dyDescent="0.2">
      <c r="R175" s="136">
        <f>_xll.qlCalendarAdvance(Calendar,R174,"1D","f")</f>
        <v>42426</v>
      </c>
      <c r="S175" s="310">
        <f>_xll.qlCalendarAdvance(Calendar,R175,$F$1,"mf",,Trigger)</f>
        <v>42608</v>
      </c>
      <c r="T175" s="311">
        <f>_xll.qlDayCounterYearFraction(DayCounter,R175,S175,,,Trigger)</f>
        <v>0.50555555555555554</v>
      </c>
      <c r="U175" s="268">
        <f>_xll.qlInterpolationInterpolate(B6Minterpolation,R175,TRUE)</f>
        <v>2.2151783116180013E-3</v>
      </c>
    </row>
    <row r="176" spans="18:21" x14ac:dyDescent="0.2">
      <c r="R176" s="136">
        <f>_xll.qlCalendarAdvance(Calendar,R175,"1D","f")</f>
        <v>42429</v>
      </c>
      <c r="S176" s="310">
        <f>_xll.qlCalendarAdvance(Calendar,R176,$F$1,"mf",,Trigger)</f>
        <v>42611</v>
      </c>
      <c r="T176" s="311">
        <f>_xll.qlDayCounterYearFraction(DayCounter,R176,S176,,,Trigger)</f>
        <v>0.50555555555555554</v>
      </c>
      <c r="U176" s="268">
        <f>_xll.qlInterpolationInterpolate(B6Minterpolation,R176,TRUE)</f>
        <v>2.2180060972925909E-3</v>
      </c>
    </row>
    <row r="177" spans="18:21" x14ac:dyDescent="0.2">
      <c r="R177" s="136">
        <f>_xll.qlCalendarAdvance(Calendar,R176,"1D","f")</f>
        <v>42430</v>
      </c>
      <c r="S177" s="310">
        <f>_xll.qlCalendarAdvance(Calendar,R177,$F$1,"mf",,Trigger)</f>
        <v>42614</v>
      </c>
      <c r="T177" s="311">
        <f>_xll.qlDayCounterYearFraction(DayCounter,R177,S177,,,Trigger)</f>
        <v>0.51111111111111107</v>
      </c>
      <c r="U177" s="268">
        <f>_xll.qlInterpolationInterpolate(B6Minterpolation,R177,TRUE)</f>
        <v>2.2189503661578466E-3</v>
      </c>
    </row>
    <row r="178" spans="18:21" x14ac:dyDescent="0.2">
      <c r="R178" s="136">
        <f>_xll.qlCalendarAdvance(Calendar,R177,"1D","f")</f>
        <v>42431</v>
      </c>
      <c r="S178" s="310">
        <f>_xll.qlCalendarAdvance(Calendar,R178,$F$1,"mf",,Trigger)</f>
        <v>42615</v>
      </c>
      <c r="T178" s="311">
        <f>_xll.qlDayCounterYearFraction(DayCounter,R178,S178,,,Trigger)</f>
        <v>0.51111111111111107</v>
      </c>
      <c r="U178" s="268">
        <f>_xll.qlInterpolationInterpolate(B6Minterpolation,R178,TRUE)</f>
        <v>2.2198958326128575E-3</v>
      </c>
    </row>
    <row r="179" spans="18:21" x14ac:dyDescent="0.2">
      <c r="R179" s="136">
        <f>_xll.qlCalendarAdvance(Calendar,R178,"1D","f")</f>
        <v>42432</v>
      </c>
      <c r="S179" s="310">
        <f>_xll.qlCalendarAdvance(Calendar,R179,$F$1,"mf",,Trigger)</f>
        <v>42618</v>
      </c>
      <c r="T179" s="311">
        <f>_xll.qlDayCounterYearFraction(DayCounter,R179,S179,,,Trigger)</f>
        <v>0.51666666666666672</v>
      </c>
      <c r="U179" s="268">
        <f>_xll.qlInterpolationInterpolate(B6Minterpolation,R179,TRUE)</f>
        <v>2.2208427131193589E-3</v>
      </c>
    </row>
    <row r="180" spans="18:21" x14ac:dyDescent="0.2">
      <c r="R180" s="136">
        <f>_xll.qlCalendarAdvance(Calendar,R179,"1D","f")</f>
        <v>42433</v>
      </c>
      <c r="S180" s="310">
        <f>_xll.qlCalendarAdvance(Calendar,R180,$F$1,"mf",,Trigger)</f>
        <v>42618</v>
      </c>
      <c r="T180" s="311">
        <f>_xll.qlDayCounterYearFraction(DayCounter,R180,S180,,,Trigger)</f>
        <v>0.51388888888888884</v>
      </c>
      <c r="U180" s="268">
        <f>_xll.qlInterpolationInterpolate(B6Minterpolation,R180,TRUE)</f>
        <v>2.2217912241390861E-3</v>
      </c>
    </row>
    <row r="181" spans="18:21" x14ac:dyDescent="0.2">
      <c r="R181" s="136">
        <f>_xll.qlCalendarAdvance(Calendar,R180,"1D","f")</f>
        <v>42436</v>
      </c>
      <c r="S181" s="310">
        <f>_xll.qlCalendarAdvance(Calendar,R181,$F$1,"mf",,Trigger)</f>
        <v>42620</v>
      </c>
      <c r="T181" s="311">
        <f>_xll.qlDayCounterYearFraction(DayCounter,R181,S181,,,Trigger)</f>
        <v>0.51111111111111107</v>
      </c>
      <c r="U181" s="268">
        <f>_xll.qlInterpolationInterpolate(B6Minterpolation,R181,TRUE)</f>
        <v>2.2246487048949741E-3</v>
      </c>
    </row>
    <row r="182" spans="18:21" x14ac:dyDescent="0.2">
      <c r="R182" s="136">
        <f>_xll.qlCalendarAdvance(Calendar,R181,"1D","f")</f>
        <v>42437</v>
      </c>
      <c r="S182" s="310">
        <f>_xll.qlCalendarAdvance(Calendar,R182,$F$1,"mf",,Trigger)</f>
        <v>42621</v>
      </c>
      <c r="T182" s="311">
        <f>_xll.qlDayCounterYearFraction(DayCounter,R182,S182,,,Trigger)</f>
        <v>0.51111111111111107</v>
      </c>
      <c r="U182" s="268">
        <f>_xll.qlInterpolationInterpolate(B6Minterpolation,R182,TRUE)</f>
        <v>2.2256059025849567E-3</v>
      </c>
    </row>
    <row r="183" spans="18:21" x14ac:dyDescent="0.2">
      <c r="R183" s="136">
        <f>_xll.qlCalendarAdvance(Calendar,R182,"1D","f")</f>
        <v>42438</v>
      </c>
      <c r="S183" s="310">
        <f>_xll.qlCalendarAdvance(Calendar,R183,$F$1,"mf",,Trigger)</f>
        <v>42622</v>
      </c>
      <c r="T183" s="311">
        <f>_xll.qlDayCounterYearFraction(DayCounter,R183,S183,,,Trigger)</f>
        <v>0.51111111111111107</v>
      </c>
      <c r="U183" s="268">
        <f>_xll.qlInterpolationInterpolate(B6Minterpolation,R183,TRUE)</f>
        <v>2.2265658130968414E-3</v>
      </c>
    </row>
    <row r="184" spans="18:21" x14ac:dyDescent="0.2">
      <c r="R184" s="136">
        <f>_xll.qlCalendarAdvance(Calendar,R183,"1D","f")</f>
        <v>42439</v>
      </c>
      <c r="S184" s="310">
        <f>_xll.qlCalendarAdvance(Calendar,R184,$F$1,"mf",,Trigger)</f>
        <v>42625</v>
      </c>
      <c r="T184" s="311">
        <f>_xll.qlDayCounterYearFraction(DayCounter,R184,S184,,,Trigger)</f>
        <v>0.51666666666666672</v>
      </c>
      <c r="U184" s="268">
        <f>_xll.qlInterpolationInterpolate(B6Minterpolation,R184,TRUE)</f>
        <v>2.2275286528923633E-3</v>
      </c>
    </row>
    <row r="185" spans="18:21" x14ac:dyDescent="0.2">
      <c r="R185" s="136">
        <f>_xll.qlCalendarAdvance(Calendar,R184,"1D","f")</f>
        <v>42440</v>
      </c>
      <c r="S185" s="310">
        <f>_xll.qlCalendarAdvance(Calendar,R185,$F$1,"mf",,Trigger)</f>
        <v>42625</v>
      </c>
      <c r="T185" s="311">
        <f>_xll.qlDayCounterYearFraction(DayCounter,R185,S185,,,Trigger)</f>
        <v>0.51388888888888884</v>
      </c>
      <c r="U185" s="268">
        <f>_xll.qlInterpolationInterpolate(B6Minterpolation,R185,TRUE)</f>
        <v>2.2284946384332582E-3</v>
      </c>
    </row>
    <row r="186" spans="18:21" x14ac:dyDescent="0.2">
      <c r="R186" s="136">
        <f>_xll.qlCalendarAdvance(Calendar,R185,"1D","f")</f>
        <v>42443</v>
      </c>
      <c r="S186" s="310">
        <f>_xll.qlCalendarAdvance(Calendar,R186,$F$1,"mf",,Trigger)</f>
        <v>42627</v>
      </c>
      <c r="T186" s="311">
        <f>_xll.qlDayCounterYearFraction(DayCounter,R186,S186,,,Trigger)</f>
        <v>0.51111111111111107</v>
      </c>
      <c r="U186" s="268">
        <f>_xll.qlInterpolationInterpolate(B6Minterpolation,R186,TRUE)</f>
        <v>2.2314136341455306E-3</v>
      </c>
    </row>
    <row r="187" spans="18:21" x14ac:dyDescent="0.2">
      <c r="R187" s="136">
        <f>_xll.qlCalendarAdvance(Calendar,R186,"1D","f")</f>
        <v>42444</v>
      </c>
      <c r="S187" s="310">
        <f>_xll.qlCalendarAdvance(Calendar,R187,$F$1,"mf",,Trigger)</f>
        <v>42628</v>
      </c>
      <c r="T187" s="311">
        <f>_xll.qlDayCounterYearFraction(DayCounter,R187,S187,,,Trigger)</f>
        <v>0.51111111111111107</v>
      </c>
      <c r="U187" s="268">
        <f>_xll.qlInterpolationInterpolate(B6Minterpolation,R187,TRUE)</f>
        <v>2.2323943672852686E-3</v>
      </c>
    </row>
    <row r="188" spans="18:21" x14ac:dyDescent="0.2">
      <c r="R188" s="136">
        <f>_xll.qlCalendarAdvance(Calendar,R187,"1D","f")</f>
        <v>42445</v>
      </c>
      <c r="S188" s="310">
        <f>_xll.qlCalendarAdvance(Calendar,R188,$F$1,"mf",,Trigger)</f>
        <v>42629</v>
      </c>
      <c r="T188" s="311">
        <f>_xll.qlDayCounterYearFraction(DayCounter,R188,S188,,,Trigger)</f>
        <v>0.51111111111111107</v>
      </c>
      <c r="U188" s="268">
        <f>_xll.qlInterpolationInterpolate(B6Minterpolation,R188,TRUE)</f>
        <v>2.2333793284790553E-3</v>
      </c>
    </row>
    <row r="189" spans="18:21" x14ac:dyDescent="0.2">
      <c r="R189" s="136">
        <f>_xll.qlCalendarAdvance(Calendar,R188,"1D","f")</f>
        <v>42446</v>
      </c>
      <c r="S189" s="310">
        <f>_xll.qlCalendarAdvance(Calendar,R189,$F$1,"mf",,Trigger)</f>
        <v>42632</v>
      </c>
      <c r="T189" s="311">
        <f>_xll.qlDayCounterYearFraction(DayCounter,R189,S189,,,Trigger)</f>
        <v>0.51666666666666672</v>
      </c>
      <c r="U189" s="268">
        <f>_xll.qlInterpolationInterpolate(B6Minterpolation,R189,TRUE)</f>
        <v>2.2343687341886266E-3</v>
      </c>
    </row>
    <row r="190" spans="18:21" x14ac:dyDescent="0.2">
      <c r="R190" s="136">
        <f>_xll.qlCalendarAdvance(Calendar,R189,"1D","f")</f>
        <v>42447</v>
      </c>
      <c r="S190" s="310">
        <f>_xll.qlCalendarAdvance(Calendar,R190,$F$1,"mf",,Trigger)</f>
        <v>42632</v>
      </c>
      <c r="T190" s="311">
        <f>_xll.qlDayCounterYearFraction(DayCounter,R190,S190,,,Trigger)</f>
        <v>0.51388888888888884</v>
      </c>
      <c r="U190" s="268">
        <f>_xll.qlInterpolationInterpolate(B6Minterpolation,R190,TRUE)</f>
        <v>2.2353628008757172E-3</v>
      </c>
    </row>
    <row r="191" spans="18:21" x14ac:dyDescent="0.2">
      <c r="R191" s="136">
        <f>_xll.qlCalendarAdvance(Calendar,R190,"1D","f")</f>
        <v>42450</v>
      </c>
      <c r="S191" s="310">
        <f>_xll.qlCalendarAdvance(Calendar,R191,$F$1,"mf",,Trigger)</f>
        <v>42634</v>
      </c>
      <c r="T191" s="311">
        <f>_xll.qlDayCounterYearFraction(DayCounter,R191,S191,,,Trigger)</f>
        <v>0.51111111111111107</v>
      </c>
      <c r="U191" s="268">
        <f>_xll.qlInterpolationInterpolate(B6Minterpolation,R191,TRUE)</f>
        <v>2.2383751314194599E-3</v>
      </c>
    </row>
    <row r="192" spans="18:21" x14ac:dyDescent="0.2">
      <c r="R192" s="136">
        <f>_xll.qlCalendarAdvance(Calendar,R191,"1D","f")</f>
        <v>42451</v>
      </c>
      <c r="S192" s="310">
        <f>_xll.qlCalendarAdvance(Calendar,R192,$F$1,"mf",,Trigger)</f>
        <v>42635</v>
      </c>
      <c r="T192" s="311">
        <f>_xll.qlDayCounterYearFraction(DayCounter,R192,S192,,,Trigger)</f>
        <v>0.51111111111111107</v>
      </c>
      <c r="U192" s="268">
        <f>_xll.qlInterpolationInterpolate(B6Minterpolation,R192,TRUE)</f>
        <v>2.2393900066339815E-3</v>
      </c>
    </row>
    <row r="193" spans="18:21" x14ac:dyDescent="0.2">
      <c r="R193" s="136">
        <f>_xll.qlCalendarAdvance(Calendar,R192,"1D","f")</f>
        <v>42452</v>
      </c>
      <c r="S193" s="310">
        <f>_xll.qlCalendarAdvance(Calendar,R193,$F$1,"mf",,Trigger)</f>
        <v>42636</v>
      </c>
      <c r="T193" s="311">
        <f>_xll.qlDayCounterYearFraction(DayCounter,R193,S193,,,Trigger)</f>
        <v>0.51111111111111107</v>
      </c>
      <c r="U193" s="268">
        <f>_xll.qlInterpolationInterpolate(B6Minterpolation,R193,TRUE)</f>
        <v>2.2404106251346992E-3</v>
      </c>
    </row>
    <row r="194" spans="18:21" x14ac:dyDescent="0.2">
      <c r="R194" s="136">
        <f>_xll.qlCalendarAdvance(Calendar,R193,"1D","f")</f>
        <v>42453</v>
      </c>
      <c r="S194" s="310">
        <f>_xll.qlCalendarAdvance(Calendar,R194,$F$1,"mf",,Trigger)</f>
        <v>42639</v>
      </c>
      <c r="T194" s="311">
        <f>_xll.qlDayCounterYearFraction(DayCounter,R194,S194,,,Trigger)</f>
        <v>0.51666666666666672</v>
      </c>
      <c r="U194" s="268">
        <f>_xll.qlInterpolationInterpolate(B6Minterpolation,R194,TRUE)</f>
        <v>2.2414372033833481E-3</v>
      </c>
    </row>
    <row r="195" spans="18:21" x14ac:dyDescent="0.2">
      <c r="R195" s="136">
        <f>_xll.qlCalendarAdvance(Calendar,R194,"1D","f")</f>
        <v>42458</v>
      </c>
      <c r="S195" s="310">
        <f>_xll.qlCalendarAdvance(Calendar,R195,$F$1,"mf",,Trigger)</f>
        <v>42642</v>
      </c>
      <c r="T195" s="311">
        <f>_xll.qlDayCounterYearFraction(DayCounter,R195,S195,,,Trigger)</f>
        <v>0.51111111111111107</v>
      </c>
      <c r="U195" s="268">
        <f>_xll.qlInterpolationInterpolate(B6Minterpolation,R195,TRUE)</f>
        <v>2.2466670670062954E-3</v>
      </c>
    </row>
    <row r="196" spans="18:21" x14ac:dyDescent="0.2">
      <c r="R196" s="136">
        <f>_xll.qlCalendarAdvance(Calendar,R195,"1D","f")</f>
        <v>42459</v>
      </c>
      <c r="S196" s="310">
        <f>_xll.qlCalendarAdvance(Calendar,R196,$F$1,"mf",,Trigger)</f>
        <v>42643</v>
      </c>
      <c r="T196" s="311">
        <f>_xll.qlDayCounterYearFraction(DayCounter,R196,S196,,,Trigger)</f>
        <v>0.51111111111111107</v>
      </c>
      <c r="U196" s="268">
        <f>_xll.qlInterpolationInterpolate(B6Minterpolation,R196,TRUE)</f>
        <v>2.2477338929781663E-3</v>
      </c>
    </row>
    <row r="197" spans="18:21" x14ac:dyDescent="0.2">
      <c r="R197" s="136">
        <f>_xll.qlCalendarAdvance(Calendar,R196,"1D","f")</f>
        <v>42460</v>
      </c>
      <c r="S197" s="310">
        <f>_xll.qlCalendarAdvance(Calendar,R197,$F$1,"mf",,Trigger)</f>
        <v>42643</v>
      </c>
      <c r="T197" s="311">
        <f>_xll.qlDayCounterYearFraction(DayCounter,R197,S197,,,Trigger)</f>
        <v>0.5083333333333333</v>
      </c>
      <c r="U197" s="268">
        <f>_xll.qlInterpolationInterpolate(B6Minterpolation,R197,TRUE)</f>
        <v>2.24880785516528E-3</v>
      </c>
    </row>
    <row r="198" spans="18:21" x14ac:dyDescent="0.2">
      <c r="R198" s="136">
        <f>_xll.qlCalendarAdvance(Calendar,R197,"1D","f")</f>
        <v>42461</v>
      </c>
      <c r="S198" s="310">
        <f>_xll.qlCalendarAdvance(Calendar,R198,$F$1,"mf",,Trigger)</f>
        <v>42646</v>
      </c>
      <c r="T198" s="311">
        <f>_xll.qlDayCounterYearFraction(DayCounter,R198,S198,,,Trigger)</f>
        <v>0.51388888888888884</v>
      </c>
      <c r="U198" s="268">
        <f>_xll.qlInterpolationInterpolate(B6Minterpolation,R198,TRUE)</f>
        <v>2.2498888312645362E-3</v>
      </c>
    </row>
    <row r="199" spans="18:21" x14ac:dyDescent="0.2">
      <c r="R199" s="136">
        <f>_xll.qlCalendarAdvance(Calendar,R198,"1D","f")</f>
        <v>42464</v>
      </c>
      <c r="S199" s="310">
        <f>_xll.qlCalendarAdvance(Calendar,R199,$F$1,"mf",,Trigger)</f>
        <v>42647</v>
      </c>
      <c r="T199" s="311">
        <f>_xll.qlDayCounterYearFraction(DayCounter,R199,S199,,,Trigger)</f>
        <v>0.5083333333333333</v>
      </c>
      <c r="U199" s="268">
        <f>_xll.qlInterpolationInterpolate(B6Minterpolation,R199,TRUE)</f>
        <v>2.2531726200041556E-3</v>
      </c>
    </row>
    <row r="200" spans="18:21" x14ac:dyDescent="0.2">
      <c r="R200" s="136">
        <f>_xll.qlCalendarAdvance(Calendar,R199,"1D","f")</f>
        <v>42465</v>
      </c>
      <c r="S200" s="310">
        <f>_xll.qlCalendarAdvance(Calendar,R200,$F$1,"mf",,Trigger)</f>
        <v>42648</v>
      </c>
      <c r="T200" s="311">
        <f>_xll.qlDayCounterYearFraction(DayCounter,R200,S200,,,Trigger)</f>
        <v>0.5083333333333333</v>
      </c>
      <c r="U200" s="268">
        <f>_xll.qlInterpolationInterpolate(B6Minterpolation,R200,TRUE)</f>
        <v>2.254280428720978E-3</v>
      </c>
    </row>
    <row r="201" spans="18:21" x14ac:dyDescent="0.2">
      <c r="R201" s="136">
        <f>_xll.qlCalendarAdvance(Calendar,R200,"1D","f")</f>
        <v>42466</v>
      </c>
      <c r="S201" s="310">
        <f>_xll.qlCalendarAdvance(Calendar,R201,$F$1,"mf",,Trigger)</f>
        <v>42649</v>
      </c>
      <c r="T201" s="311">
        <f>_xll.qlDayCounterYearFraction(DayCounter,R201,S201,,,Trigger)</f>
        <v>0.5083333333333333</v>
      </c>
      <c r="U201" s="268">
        <f>_xll.qlInterpolationInterpolate(B6Minterpolation,R201,TRUE)</f>
        <v>2.2553946398344415E-3</v>
      </c>
    </row>
    <row r="202" spans="18:21" x14ac:dyDescent="0.2">
      <c r="R202" s="136">
        <f>_xll.qlCalendarAdvance(Calendar,R201,"1D","f")</f>
        <v>42467</v>
      </c>
      <c r="S202" s="310">
        <f>_xll.qlCalendarAdvance(Calendar,R202,$F$1,"mf",,Trigger)</f>
        <v>42650</v>
      </c>
      <c r="T202" s="311">
        <f>_xll.qlDayCounterYearFraction(DayCounter,R202,S202,,,Trigger)</f>
        <v>0.5083333333333333</v>
      </c>
      <c r="U202" s="268">
        <f>_xll.qlInterpolationInterpolate(B6Minterpolation,R202,TRUE)</f>
        <v>2.2565151310414457E-3</v>
      </c>
    </row>
    <row r="203" spans="18:21" x14ac:dyDescent="0.2">
      <c r="R203" s="136">
        <f>_xll.qlCalendarAdvance(Calendar,R202,"1D","f")</f>
        <v>42468</v>
      </c>
      <c r="S203" s="310">
        <f>_xll.qlCalendarAdvance(Calendar,R203,$F$1,"mf",,Trigger)</f>
        <v>42653</v>
      </c>
      <c r="T203" s="311">
        <f>_xll.qlDayCounterYearFraction(DayCounter,R203,S203,,,Trigger)</f>
        <v>0.51388888888888884</v>
      </c>
      <c r="U203" s="268">
        <f>_xll.qlInterpolationInterpolate(B6Minterpolation,R203,TRUE)</f>
        <v>2.2576417800388902E-3</v>
      </c>
    </row>
    <row r="204" spans="18:21" x14ac:dyDescent="0.2">
      <c r="R204" s="136">
        <f>_xll.qlCalendarAdvance(Calendar,R203,"1D","f")</f>
        <v>42471</v>
      </c>
      <c r="S204" s="310">
        <f>_xll.qlCalendarAdvance(Calendar,R204,$F$1,"mf",,Trigger)</f>
        <v>42654</v>
      </c>
      <c r="T204" s="311">
        <f>_xll.qlDayCounterYearFraction(DayCounter,R204,S204,,,Trigger)</f>
        <v>0.5083333333333333</v>
      </c>
      <c r="U204" s="268">
        <f>_xll.qlInterpolationInterpolate(B6Minterpolation,R204,TRUE)</f>
        <v>2.261057450742864E-3</v>
      </c>
    </row>
    <row r="205" spans="18:21" x14ac:dyDescent="0.2">
      <c r="R205" s="136">
        <f>_xll.qlCalendarAdvance(Calendar,R204,"1D","f")</f>
        <v>42472</v>
      </c>
      <c r="S205" s="310">
        <f>_xll.qlCalendarAdvance(Calendar,R205,$F$1,"mf",,Trigger)</f>
        <v>42655</v>
      </c>
      <c r="T205" s="311">
        <f>_xll.qlDayCounterYearFraction(DayCounter,R205,S205,,,Trigger)</f>
        <v>0.5083333333333333</v>
      </c>
      <c r="U205" s="268">
        <f>_xll.qlInterpolationInterpolate(B6Minterpolation,R205,TRUE)</f>
        <v>2.2622075078710677E-3</v>
      </c>
    </row>
    <row r="206" spans="18:21" x14ac:dyDescent="0.2">
      <c r="R206" s="136">
        <f>_xll.qlCalendarAdvance(Calendar,R205,"1D","f")</f>
        <v>42473</v>
      </c>
      <c r="S206" s="310">
        <f>_xll.qlCalendarAdvance(Calendar,R206,$F$1,"mf",,Trigger)</f>
        <v>42656</v>
      </c>
      <c r="T206" s="311">
        <f>_xll.qlDayCounterYearFraction(DayCounter,R206,S206,,,Trigger)</f>
        <v>0.5083333333333333</v>
      </c>
      <c r="U206" s="268">
        <f>_xll.qlInterpolationInterpolate(B6Minterpolation,R206,TRUE)</f>
        <v>2.2633631112742103E-3</v>
      </c>
    </row>
    <row r="207" spans="18:21" x14ac:dyDescent="0.2">
      <c r="R207" s="136">
        <f>_xll.qlCalendarAdvance(Calendar,R206,"1D","f")</f>
        <v>42474</v>
      </c>
      <c r="S207" s="310">
        <f>_xll.qlCalendarAdvance(Calendar,R207,$F$1,"mf",,Trigger)</f>
        <v>42657</v>
      </c>
      <c r="T207" s="311">
        <f>_xll.qlDayCounterYearFraction(DayCounter,R207,S207,,,Trigger)</f>
        <v>0.5083333333333333</v>
      </c>
      <c r="U207" s="268">
        <f>_xll.qlInterpolationInterpolate(B6Minterpolation,R207,TRUE)</f>
        <v>2.2645241386491919E-3</v>
      </c>
    </row>
    <row r="208" spans="18:21" x14ac:dyDescent="0.2">
      <c r="R208" s="136">
        <f>_xll.qlCalendarAdvance(Calendar,R207,"1D","f")</f>
        <v>42475</v>
      </c>
      <c r="S208" s="310">
        <f>_xll.qlCalendarAdvance(Calendar,R208,$F$1,"mf",,Trigger)</f>
        <v>42660</v>
      </c>
      <c r="T208" s="311">
        <f>_xll.qlDayCounterYearFraction(DayCounter,R208,S208,,,Trigger)</f>
        <v>0.51388888888888884</v>
      </c>
      <c r="U208" s="268">
        <f>_xll.qlInterpolationInterpolate(B6Minterpolation,R208,TRUE)</f>
        <v>2.2656904676929116E-3</v>
      </c>
    </row>
    <row r="209" spans="18:21" x14ac:dyDescent="0.2">
      <c r="R209" s="136">
        <f>_xll.qlCalendarAdvance(Calendar,R208,"1D","f")</f>
        <v>42478</v>
      </c>
      <c r="S209" s="310">
        <f>_xll.qlCalendarAdvance(Calendar,R209,$F$1,"mf",,Trigger)</f>
        <v>42661</v>
      </c>
      <c r="T209" s="311">
        <f>_xll.qlDayCounterYearFraction(DayCounter,R209,S209,,,Trigger)</f>
        <v>0.5083333333333333</v>
      </c>
      <c r="U209" s="268">
        <f>_xll.qlInterpolationInterpolate(B6Minterpolation,R209,TRUE)</f>
        <v>2.2692200418054998E-3</v>
      </c>
    </row>
    <row r="210" spans="18:21" x14ac:dyDescent="0.2">
      <c r="R210" s="136">
        <f>_xll.qlCalendarAdvance(Calendar,R209,"1D","f")</f>
        <v>42479</v>
      </c>
      <c r="S210" s="310">
        <f>_xll.qlCalendarAdvance(Calendar,R210,$F$1,"mf",,Trigger)</f>
        <v>42662</v>
      </c>
      <c r="T210" s="311">
        <f>_xll.qlDayCounterYearFraction(DayCounter,R210,S210,,,Trigger)</f>
        <v>0.5083333333333333</v>
      </c>
      <c r="U210" s="268">
        <f>_xll.qlInterpolationInterpolate(B6Minterpolation,R210,TRUE)</f>
        <v>2.2704063544931713E-3</v>
      </c>
    </row>
    <row r="211" spans="18:21" x14ac:dyDescent="0.2">
      <c r="R211" s="136">
        <f>_xll.qlCalendarAdvance(Calendar,R210,"1D","f")</f>
        <v>42480</v>
      </c>
      <c r="S211" s="310">
        <f>_xll.qlCalendarAdvance(Calendar,R211,$F$1,"mf",,Trigger)</f>
        <v>42663</v>
      </c>
      <c r="T211" s="311">
        <f>_xll.qlDayCounterYearFraction(DayCounter,R211,S211,,,Trigger)</f>
        <v>0.5083333333333333</v>
      </c>
      <c r="U211" s="268">
        <f>_xll.qlInterpolationInterpolate(B6Minterpolation,R211,TRUE)</f>
        <v>2.2715973573340796E-3</v>
      </c>
    </row>
    <row r="212" spans="18:21" x14ac:dyDescent="0.2">
      <c r="R212" s="136">
        <f>_xll.qlCalendarAdvance(Calendar,R211,"1D","f")</f>
        <v>42481</v>
      </c>
      <c r="S212" s="310">
        <f>_xll.qlCalendarAdvance(Calendar,R212,$F$1,"mf",,Trigger)</f>
        <v>42664</v>
      </c>
      <c r="T212" s="311">
        <f>_xll.qlDayCounterYearFraction(DayCounter,R212,S212,,,Trigger)</f>
        <v>0.5083333333333333</v>
      </c>
      <c r="U212" s="268">
        <f>_xll.qlInterpolationInterpolate(B6Minterpolation,R212,TRUE)</f>
        <v>2.2727929280251251E-3</v>
      </c>
    </row>
    <row r="213" spans="18:21" x14ac:dyDescent="0.2">
      <c r="R213" s="136">
        <f>_xll.qlCalendarAdvance(Calendar,R212,"1D","f")</f>
        <v>42482</v>
      </c>
      <c r="S213" s="310">
        <f>_xll.qlCalendarAdvance(Calendar,R213,$F$1,"mf",,Trigger)</f>
        <v>42667</v>
      </c>
      <c r="T213" s="311">
        <f>_xll.qlDayCounterYearFraction(DayCounter,R213,S213,,,Trigger)</f>
        <v>0.51388888888888884</v>
      </c>
      <c r="U213" s="268">
        <f>_xll.qlInterpolationInterpolate(B6Minterpolation,R213,TRUE)</f>
        <v>2.273992944263207E-3</v>
      </c>
    </row>
    <row r="214" spans="18:21" x14ac:dyDescent="0.2">
      <c r="R214" s="136">
        <f>_xll.qlCalendarAdvance(Calendar,R213,"1D","f")</f>
        <v>42485</v>
      </c>
      <c r="S214" s="310">
        <f>_xll.qlCalendarAdvance(Calendar,R214,$F$1,"mf",,Trigger)</f>
        <v>42668</v>
      </c>
      <c r="T214" s="311">
        <f>_xll.qlDayCounterYearFraction(DayCounter,R214,S214,,,Trigger)</f>
        <v>0.5083333333333333</v>
      </c>
      <c r="U214" s="268">
        <f>_xll.qlInterpolationInterpolate(B6Minterpolation,R214,TRUE)</f>
        <v>2.2776184432286694E-3</v>
      </c>
    </row>
    <row r="215" spans="18:21" x14ac:dyDescent="0.2">
      <c r="R215" s="136">
        <f>_xll.qlCalendarAdvance(Calendar,R214,"1D","f")</f>
        <v>42486</v>
      </c>
      <c r="S215" s="310">
        <f>_xll.qlCalendarAdvance(Calendar,R215,$F$1,"mf",,Trigger)</f>
        <v>42669</v>
      </c>
      <c r="T215" s="311">
        <f>_xll.qlDayCounterYearFraction(DayCounter,R215,S215,,,Trigger)</f>
        <v>0.5083333333333333</v>
      </c>
      <c r="U215" s="268">
        <f>_xll.qlInterpolationInterpolate(B6Minterpolation,R215,TRUE)</f>
        <v>2.2788350186238948E-3</v>
      </c>
    </row>
    <row r="216" spans="18:21" x14ac:dyDescent="0.2">
      <c r="R216" s="136">
        <f>_xll.qlCalendarAdvance(Calendar,R215,"1D","f")</f>
        <v>42487</v>
      </c>
      <c r="S216" s="310">
        <f>_xll.qlCalendarAdvance(Calendar,R216,$F$1,"mf",,Trigger)</f>
        <v>42670</v>
      </c>
      <c r="T216" s="311">
        <f>_xll.qlDayCounterYearFraction(DayCounter,R216,S216,,,Trigger)</f>
        <v>0.5083333333333333</v>
      </c>
      <c r="U216" s="268">
        <f>_xll.qlInterpolationInterpolate(B6Minterpolation,R216,TRUE)</f>
        <v>2.2800554280506557E-3</v>
      </c>
    </row>
    <row r="217" spans="18:21" x14ac:dyDescent="0.2">
      <c r="R217" s="136">
        <f>_xll.qlCalendarAdvance(Calendar,R216,"1D","f")</f>
        <v>42488</v>
      </c>
      <c r="S217" s="310">
        <f>_xll.qlCalendarAdvance(Calendar,R217,$F$1,"mf",,Trigger)</f>
        <v>42671</v>
      </c>
      <c r="T217" s="311">
        <f>_xll.qlDayCounterYearFraction(DayCounter,R217,S217,,,Trigger)</f>
        <v>0.5083333333333333</v>
      </c>
      <c r="U217" s="268">
        <f>_xll.qlInterpolationInterpolate(B6Minterpolation,R217,TRUE)</f>
        <v>2.2812795492058516E-3</v>
      </c>
    </row>
    <row r="218" spans="18:21" x14ac:dyDescent="0.2">
      <c r="R218" s="136">
        <f>_xll.qlCalendarAdvance(Calendar,R217,"1D","f")</f>
        <v>42489</v>
      </c>
      <c r="S218" s="310">
        <f>_xll.qlCalendarAdvance(Calendar,R218,$F$1,"mf",,Trigger)</f>
        <v>42674</v>
      </c>
      <c r="T218" s="311">
        <f>_xll.qlDayCounterYearFraction(DayCounter,R218,S218,,,Trigger)</f>
        <v>0.51388888888888884</v>
      </c>
      <c r="U218" s="268">
        <f>_xll.qlInterpolationInterpolate(B6Minterpolation,R218,TRUE)</f>
        <v>2.2825072597863821E-3</v>
      </c>
    </row>
    <row r="219" spans="18:21" x14ac:dyDescent="0.2">
      <c r="R219" s="136">
        <f>_xll.qlCalendarAdvance(Calendar,R218,"1D","f")</f>
        <v>42492</v>
      </c>
      <c r="S219" s="310">
        <f>_xll.qlCalendarAdvance(Calendar,R219,$F$1,"mf",,Trigger)</f>
        <v>42676</v>
      </c>
      <c r="T219" s="311">
        <f>_xll.qlDayCounterYearFraction(DayCounter,R219,S219,,,Trigger)</f>
        <v>0.51111111111111107</v>
      </c>
      <c r="U219" s="268">
        <f>_xll.qlInterpolationInterpolate(B6Minterpolation,R219,TRUE)</f>
        <v>2.2862107050489792E-3</v>
      </c>
    </row>
    <row r="220" spans="18:21" x14ac:dyDescent="0.2">
      <c r="R220" s="136">
        <f>_xll.qlCalendarAdvance(Calendar,R219,"1D","f")</f>
        <v>42493</v>
      </c>
      <c r="S220" s="310">
        <f>_xll.qlCalendarAdvance(Calendar,R220,$F$1,"mf",,Trigger)</f>
        <v>42677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2.2874515502998454E-3</v>
      </c>
    </row>
    <row r="221" spans="18:21" x14ac:dyDescent="0.2">
      <c r="R221" s="136">
        <f>_xll.qlCalendarAdvance(Calendar,R220,"1D","f")</f>
        <v>42494</v>
      </c>
      <c r="S221" s="310">
        <f>_xll.qlCalendarAdvance(Calendar,R221,$F$1,"mf",,Trigger)</f>
        <v>42678</v>
      </c>
      <c r="T221" s="311">
        <f>_xll.qlDayCounterYearFraction(DayCounter,R221,S221,,,Trigger)</f>
        <v>0.51111111111111107</v>
      </c>
      <c r="U221" s="268">
        <f>_xll.qlInterpolationInterpolate(B6Minterpolation,R221,TRUE)</f>
        <v>2.2886953734605454E-3</v>
      </c>
    </row>
    <row r="222" spans="18:21" x14ac:dyDescent="0.2">
      <c r="R222" s="136">
        <f>_xll.qlCalendarAdvance(Calendar,R221,"1D","f")</f>
        <v>42495</v>
      </c>
      <c r="S222" s="310">
        <f>_xll.qlCalendarAdvance(Calendar,R222,$F$1,"mf",,Trigger)</f>
        <v>42681</v>
      </c>
      <c r="T222" s="311">
        <f>_xll.qlDayCounterYearFraction(DayCounter,R222,S222,,,Trigger)</f>
        <v>0.51666666666666672</v>
      </c>
      <c r="U222" s="268">
        <f>_xll.qlInterpolationInterpolate(B6Minterpolation,R222,TRUE)</f>
        <v>2.2899420522279781E-3</v>
      </c>
    </row>
    <row r="223" spans="18:21" x14ac:dyDescent="0.2">
      <c r="R223" s="136">
        <f>_xll.qlCalendarAdvance(Calendar,R222,"1D","f")</f>
        <v>42496</v>
      </c>
      <c r="S223" s="310">
        <f>_xll.qlCalendarAdvance(Calendar,R223,$F$1,"mf",,Trigger)</f>
        <v>42681</v>
      </c>
      <c r="T223" s="311">
        <f>_xll.qlDayCounterYearFraction(DayCounter,R223,S223,,,Trigger)</f>
        <v>0.51388888888888884</v>
      </c>
      <c r="U223" s="268">
        <f>_xll.qlInterpolationInterpolate(B6Minterpolation,R223,TRUE)</f>
        <v>2.2911914642990442E-3</v>
      </c>
    </row>
    <row r="224" spans="18:21" x14ac:dyDescent="0.2">
      <c r="R224" s="136">
        <f>_xll.qlCalendarAdvance(Calendar,R223,"1D","f")</f>
        <v>42499</v>
      </c>
      <c r="S224" s="310">
        <f>_xll.qlCalendarAdvance(Calendar,R224,$F$1,"mf",,Trigger)</f>
        <v>42683</v>
      </c>
      <c r="T224" s="311">
        <f>_xll.qlDayCounterYearFraction(DayCounter,R224,S224,,,Trigger)</f>
        <v>0.51111111111111107</v>
      </c>
      <c r="U224" s="268">
        <f>_xll.qlInterpolationInterpolate(B6Minterpolation,R224,TRUE)</f>
        <v>2.294954877303035E-3</v>
      </c>
    </row>
    <row r="225" spans="18:21" x14ac:dyDescent="0.2">
      <c r="R225" s="136">
        <f>_xll.qlCalendarAdvance(Calendar,R224,"1D","f")</f>
        <v>42500</v>
      </c>
      <c r="S225" s="310">
        <f>_xll.qlCalendarAdvance(Calendar,R225,$F$1,"mf",,Trigger)</f>
        <v>42684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2.2962139995576294E-3</v>
      </c>
    </row>
    <row r="226" spans="18:21" x14ac:dyDescent="0.2">
      <c r="R226" s="136">
        <f>_xll.qlCalendarAdvance(Calendar,R225,"1D","f")</f>
        <v>42501</v>
      </c>
      <c r="S226" s="310">
        <f>_xll.qlCalendarAdvance(Calendar,R226,$F$1,"mf",,Trigger)</f>
        <v>42685</v>
      </c>
      <c r="T226" s="311">
        <f>_xll.qlDayCounterYearFraction(DayCounter,R226,S226,,,Trigger)</f>
        <v>0.51111111111111107</v>
      </c>
      <c r="U226" s="268">
        <f>_xll.qlInterpolationInterpolate(B6Minterpolation,R226,TRUE)</f>
        <v>2.2974752436003549E-3</v>
      </c>
    </row>
    <row r="227" spans="18:21" x14ac:dyDescent="0.2">
      <c r="R227" s="136">
        <f>_xll.qlCalendarAdvance(Calendar,R226,"1D","f")</f>
        <v>42502</v>
      </c>
      <c r="S227" s="310">
        <f>_xll.qlCalendarAdvance(Calendar,R227,$F$1,"mf",,Trigger)</f>
        <v>42688</v>
      </c>
      <c r="T227" s="311">
        <f>_xll.qlDayCounterYearFraction(DayCounter,R227,S227,,,Trigger)</f>
        <v>0.51666666666666672</v>
      </c>
      <c r="U227" s="268">
        <f>_xll.qlInterpolationInterpolate(B6Minterpolation,R227,TRUE)</f>
        <v>2.2987384871281115E-3</v>
      </c>
    </row>
    <row r="228" spans="18:21" x14ac:dyDescent="0.2">
      <c r="R228" s="136">
        <f>_xll.qlCalendarAdvance(Calendar,R227,"1D","f")</f>
        <v>42503</v>
      </c>
      <c r="S228" s="310">
        <f>_xll.qlCalendarAdvance(Calendar,R228,$F$1,"mf",,Trigger)</f>
        <v>42688</v>
      </c>
      <c r="T228" s="311">
        <f>_xll.qlDayCounterYearFraction(DayCounter,R228,S228,,,Trigger)</f>
        <v>0.51388888888888884</v>
      </c>
      <c r="U228" s="268">
        <f>_xll.qlInterpolationInterpolate(B6Minterpolation,R228,TRUE)</f>
        <v>2.3000036078377993E-3</v>
      </c>
    </row>
    <row r="229" spans="18:21" x14ac:dyDescent="0.2">
      <c r="R229" s="136">
        <f>_xll.qlCalendarAdvance(Calendar,R228,"1D","f")</f>
        <v>42506</v>
      </c>
      <c r="S229" s="310">
        <f>_xll.qlCalendarAdvance(Calendar,R229,$F$1,"mf",,Trigger)</f>
        <v>42690</v>
      </c>
      <c r="T229" s="311">
        <f>_xll.qlDayCounterYearFraction(DayCounter,R229,S229,,,Trigger)</f>
        <v>0.51111111111111107</v>
      </c>
      <c r="U229" s="268">
        <f>_xll.qlInterpolationInterpolate(B6Minterpolation,R229,TRUE)</f>
        <v>2.3038090100274446E-3</v>
      </c>
    </row>
    <row r="230" spans="18:21" x14ac:dyDescent="0.2">
      <c r="R230" s="136">
        <f>_xll.qlCalendarAdvance(Calendar,R229,"1D","f")</f>
        <v>42507</v>
      </c>
      <c r="S230" s="310">
        <f>_xll.qlCalendarAdvance(Calendar,R230,$F$1,"mf",,Trigger)</f>
        <v>42691</v>
      </c>
      <c r="T230" s="311">
        <f>_xll.qlDayCounterYearFraction(DayCounter,R230,S230,,,Trigger)</f>
        <v>0.51111111111111107</v>
      </c>
      <c r="U230" s="268">
        <f>_xll.qlInterpolationInterpolate(B6Minterpolation,R230,TRUE)</f>
        <v>2.3050804164338528E-3</v>
      </c>
    </row>
    <row r="231" spans="18:21" x14ac:dyDescent="0.2">
      <c r="R231" s="136">
        <f>_xll.qlCalendarAdvance(Calendar,R230,"1D","f")</f>
        <v>42508</v>
      </c>
      <c r="S231" s="310">
        <f>_xll.qlCalendarAdvance(Calendar,R231,$F$1,"mf",,Trigger)</f>
        <v>42692</v>
      </c>
      <c r="T231" s="311">
        <f>_xll.qlDayCounterYearFraction(DayCounter,R231,S231,,,Trigger)</f>
        <v>0.51111111111111107</v>
      </c>
      <c r="U231" s="268">
        <f>_xll.qlInterpolationInterpolate(B6Minterpolation,R231,TRUE)</f>
        <v>2.3063530885066908E-3</v>
      </c>
    </row>
    <row r="232" spans="18:21" x14ac:dyDescent="0.2">
      <c r="R232" s="136">
        <f>_xll.qlCalendarAdvance(Calendar,R231,"1D","f")</f>
        <v>42509</v>
      </c>
      <c r="S232" s="310">
        <f>_xll.qlCalendarAdvance(Calendar,R232,$F$1,"mf",,Trigger)</f>
        <v>42695</v>
      </c>
      <c r="T232" s="311">
        <f>_xll.qlDayCounterYearFraction(DayCounter,R232,S232,,,Trigger)</f>
        <v>0.51666666666666672</v>
      </c>
      <c r="U232" s="268">
        <f>_xll.qlInterpolationInterpolate(B6Minterpolation,R232,TRUE)</f>
        <v>2.3076269039428578E-3</v>
      </c>
    </row>
    <row r="233" spans="18:21" x14ac:dyDescent="0.2">
      <c r="R233" s="136">
        <f>_xll.qlCalendarAdvance(Calendar,R232,"1D","f")</f>
        <v>42510</v>
      </c>
      <c r="S233" s="310">
        <f>_xll.qlCalendarAdvance(Calendar,R233,$F$1,"mf",,Trigger)</f>
        <v>42695</v>
      </c>
      <c r="T233" s="311">
        <f>_xll.qlDayCounterYearFraction(DayCounter,R233,S233,,,Trigger)</f>
        <v>0.51388888888888884</v>
      </c>
      <c r="U233" s="268">
        <f>_xll.qlInterpolationInterpolate(B6Minterpolation,R233,TRUE)</f>
        <v>2.3089017404392541E-3</v>
      </c>
    </row>
    <row r="234" spans="18:21" x14ac:dyDescent="0.2">
      <c r="R234" s="136">
        <f>_xll.qlCalendarAdvance(Calendar,R233,"1D","f")</f>
        <v>42513</v>
      </c>
      <c r="S234" s="310">
        <f>_xll.qlCalendarAdvance(Calendar,R234,$F$1,"mf",,Trigger)</f>
        <v>42697</v>
      </c>
      <c r="T234" s="311">
        <f>_xll.qlDayCounterYearFraction(DayCounter,R234,S234,,,Trigger)</f>
        <v>0.51111111111111107</v>
      </c>
      <c r="U234" s="268">
        <f>_xll.qlInterpolationInterpolate(B6Minterpolation,R234,TRUE)</f>
        <v>2.3127311532588134E-3</v>
      </c>
    </row>
    <row r="235" spans="18:21" x14ac:dyDescent="0.2">
      <c r="R235" s="136">
        <f>_xll.qlCalendarAdvance(Calendar,R234,"1D","f")</f>
        <v>42514</v>
      </c>
      <c r="S235" s="310">
        <f>_xll.qlCalendarAdvance(Calendar,R235,$F$1,"mf",,Trigger)</f>
        <v>42698</v>
      </c>
      <c r="T235" s="311">
        <f>_xll.qlDayCounterYearFraction(DayCounter,R235,S235,,,Trigger)</f>
        <v>0.51111111111111107</v>
      </c>
      <c r="U235" s="268">
        <f>_xll.qlInterpolationInterpolate(B6Minterpolation,R235,TRUE)</f>
        <v>2.3140088509651228E-3</v>
      </c>
    </row>
    <row r="236" spans="18:21" x14ac:dyDescent="0.2">
      <c r="R236" s="136">
        <f>_xll.qlCalendarAdvance(Calendar,R235,"1D","f")</f>
        <v>42515</v>
      </c>
      <c r="S236" s="310">
        <f>_xll.qlCalendarAdvance(Calendar,R236,$F$1,"mf",,Trigger)</f>
        <v>42699</v>
      </c>
      <c r="T236" s="311">
        <f>_xll.qlDayCounterYearFraction(DayCounter,R236,S236,,,Trigger)</f>
        <v>0.51111111111111107</v>
      </c>
      <c r="U236" s="268">
        <f>_xll.qlInterpolationInterpolate(B6Minterpolation,R236,TRUE)</f>
        <v>2.3152869582161598E-3</v>
      </c>
    </row>
    <row r="237" spans="18:21" x14ac:dyDescent="0.2">
      <c r="R237" s="136">
        <f>_xll.qlCalendarAdvance(Calendar,R236,"1D","f")</f>
        <v>42516</v>
      </c>
      <c r="S237" s="310">
        <f>_xll.qlCalendarAdvance(Calendar,R237,$F$1,"mf",,Trigger)</f>
        <v>42702</v>
      </c>
      <c r="T237" s="311">
        <f>_xll.qlDayCounterYearFraction(DayCounter,R237,S237,,,Trigger)</f>
        <v>0.51666666666666672</v>
      </c>
      <c r="U237" s="268">
        <f>_xll.qlInterpolationInterpolate(B6Minterpolation,R237,TRUE)</f>
        <v>2.316565352708824E-3</v>
      </c>
    </row>
    <row r="238" spans="18:21" x14ac:dyDescent="0.2">
      <c r="R238" s="136">
        <f>_xll.qlCalendarAdvance(Calendar,R237,"1D","f")</f>
        <v>42517</v>
      </c>
      <c r="S238" s="310">
        <f>_xll.qlCalendarAdvance(Calendar,R238,$F$1,"mf",,Trigger)</f>
        <v>42702</v>
      </c>
      <c r="T238" s="311">
        <f>_xll.qlDayCounterYearFraction(DayCounter,R238,S238,,,Trigger)</f>
        <v>0.51388888888888884</v>
      </c>
      <c r="U238" s="268">
        <f>_xll.qlInterpolationInterpolate(B6Minterpolation,R238,TRUE)</f>
        <v>2.317843912140015E-3</v>
      </c>
    </row>
    <row r="239" spans="18:21" x14ac:dyDescent="0.2">
      <c r="R239" s="136">
        <f>_xll.qlCalendarAdvance(Calendar,R238,"1D","f")</f>
        <v>42520</v>
      </c>
      <c r="S239" s="310">
        <f>_xll.qlCalendarAdvance(Calendar,R239,$F$1,"mf",,Trigger)</f>
        <v>42704</v>
      </c>
      <c r="T239" s="311">
        <f>_xll.qlDayCounterYearFraction(DayCounter,R239,S239,,,Trigger)</f>
        <v>0.51111111111111107</v>
      </c>
      <c r="U239" s="268">
        <f>_xll.qlInterpolationInterpolate(B6Minterpolation,R239,TRUE)</f>
        <v>2.3216793570337486E-3</v>
      </c>
    </row>
    <row r="240" spans="18:21" x14ac:dyDescent="0.2">
      <c r="R240" s="136">
        <f>_xll.qlCalendarAdvance(Calendar,R239,"1D","f")</f>
        <v>42521</v>
      </c>
      <c r="S240" s="310">
        <f>_xll.qlCalendarAdvance(Calendar,R240,$F$1,"mf",,Trigger)</f>
        <v>42704</v>
      </c>
      <c r="T240" s="311">
        <f>_xll.qlDayCounterYearFraction(DayCounter,R240,S240,,,Trigger)</f>
        <v>0.5083333333333333</v>
      </c>
      <c r="U240" s="268">
        <f>_xll.qlInterpolationInterpolate(B6Minterpolation,R240,TRUE)</f>
        <v>2.3229573531880453E-3</v>
      </c>
    </row>
    <row r="241" spans="18:21" x14ac:dyDescent="0.2">
      <c r="R241" s="136">
        <f>_xll.qlCalendarAdvance(Calendar,R240,"1D","f")</f>
        <v>42522</v>
      </c>
      <c r="S241" s="310">
        <f>_xll.qlCalendarAdvance(Calendar,R241,$F$1,"mf",,Trigger)</f>
        <v>42705</v>
      </c>
      <c r="T241" s="311">
        <f>_xll.qlDayCounterYearFraction(DayCounter,R241,S241,,,Trigger)</f>
        <v>0.5083333333333333</v>
      </c>
      <c r="U241" s="268">
        <f>_xll.qlInterpolationInterpolate(B6Minterpolation,R241,TRUE)</f>
        <v>2.3242349027653678E-3</v>
      </c>
    </row>
    <row r="242" spans="18:21" x14ac:dyDescent="0.2">
      <c r="R242" s="136">
        <f>_xll.qlCalendarAdvance(Calendar,R241,"1D","f")</f>
        <v>42523</v>
      </c>
      <c r="S242" s="310">
        <f>_xll.qlCalendarAdvance(Calendar,R242,$F$1,"mf",,Trigger)</f>
        <v>42706</v>
      </c>
      <c r="T242" s="311">
        <f>_xll.qlDayCounterYearFraction(DayCounter,R242,S242,,,Trigger)</f>
        <v>0.5083333333333333</v>
      </c>
      <c r="U242" s="268">
        <f>_xll.qlInterpolationInterpolate(B6Minterpolation,R242,TRUE)</f>
        <v>2.3255118834626157E-3</v>
      </c>
    </row>
    <row r="243" spans="18:21" x14ac:dyDescent="0.2">
      <c r="R243" s="136">
        <f>_xll.qlCalendarAdvance(Calendar,R242,"1D","f")</f>
        <v>42524</v>
      </c>
      <c r="S243" s="310">
        <f>_xll.qlCalendarAdvance(Calendar,R243,$F$1,"mf",,Trigger)</f>
        <v>42709</v>
      </c>
      <c r="T243" s="311">
        <f>_xll.qlDayCounterYearFraction(DayCounter,R243,S243,,,Trigger)</f>
        <v>0.51388888888888884</v>
      </c>
      <c r="U243" s="268">
        <f>_xll.qlInterpolationInterpolate(B6Minterpolation,R243,TRUE)</f>
        <v>2.3267881729766887E-3</v>
      </c>
    </row>
    <row r="244" spans="18:21" x14ac:dyDescent="0.2">
      <c r="R244" s="136">
        <f>_xll.qlCalendarAdvance(Calendar,R243,"1D","f")</f>
        <v>42527</v>
      </c>
      <c r="S244" s="310">
        <f>_xll.qlCalendarAdvance(Calendar,R244,$F$1,"mf",,Trigger)</f>
        <v>42710</v>
      </c>
      <c r="T244" s="311">
        <f>_xll.qlDayCounterYearFraction(DayCounter,R244,S244,,,Trigger)</f>
        <v>0.5083333333333333</v>
      </c>
      <c r="U244" s="268">
        <f>_xll.qlInterpolationInterpolate(B6Minterpolation,R244,TRUE)</f>
        <v>2.3306116713888562E-3</v>
      </c>
    </row>
    <row r="245" spans="18:21" x14ac:dyDescent="0.2">
      <c r="R245" s="136">
        <f>_xll.qlCalendarAdvance(Calendar,R244,"1D","f")</f>
        <v>42528</v>
      </c>
      <c r="S245" s="310">
        <f>_xll.qlCalendarAdvance(Calendar,R245,$F$1,"mf",,Trigger)</f>
        <v>42711</v>
      </c>
      <c r="T245" s="311">
        <f>_xll.qlDayCounterYearFraction(DayCounter,R245,S245,,,Trigger)</f>
        <v>0.5083333333333333</v>
      </c>
      <c r="U245" s="268">
        <f>_xll.qlInterpolationInterpolate(B6Minterpolation,R245,TRUE)</f>
        <v>2.3318839731392275E-3</v>
      </c>
    </row>
    <row r="246" spans="18:21" x14ac:dyDescent="0.2">
      <c r="R246" s="136">
        <f>_xll.qlCalendarAdvance(Calendar,R245,"1D","f")</f>
        <v>42529</v>
      </c>
      <c r="S246" s="310">
        <f>_xll.qlCalendarAdvance(Calendar,R246,$F$1,"mf",,Trigger)</f>
        <v>42712</v>
      </c>
      <c r="T246" s="311">
        <f>_xll.qlDayCounterYearFraction(DayCounter,R246,S246,,,Trigger)</f>
        <v>0.5083333333333333</v>
      </c>
      <c r="U246" s="268">
        <f>_xll.qlInterpolationInterpolate(B6Minterpolation,R246,TRUE)</f>
        <v>2.333154972190922E-3</v>
      </c>
    </row>
    <row r="247" spans="18:21" x14ac:dyDescent="0.2">
      <c r="R247" s="136">
        <f>_xll.qlCalendarAdvance(Calendar,R246,"1D","f")</f>
        <v>42530</v>
      </c>
      <c r="S247" s="310">
        <f>_xll.qlCalendarAdvance(Calendar,R247,$F$1,"mf",,Trigger)</f>
        <v>42713</v>
      </c>
      <c r="T247" s="311">
        <f>_xll.qlDayCounterYearFraction(DayCounter,R247,S247,,,Trigger)</f>
        <v>0.5083333333333333</v>
      </c>
      <c r="U247" s="268">
        <f>_xll.qlInterpolationInterpolate(B6Minterpolation,R247,TRUE)</f>
        <v>2.3344245462408402E-3</v>
      </c>
    </row>
    <row r="248" spans="18:21" x14ac:dyDescent="0.2">
      <c r="R248" s="136">
        <f>_xll.qlCalendarAdvance(Calendar,R247,"1D","f")</f>
        <v>42531</v>
      </c>
      <c r="S248" s="310">
        <f>_xll.qlCalendarAdvance(Calendar,R248,$F$1,"mf",,Trigger)</f>
        <v>42716</v>
      </c>
      <c r="T248" s="311">
        <f>_xll.qlDayCounterYearFraction(DayCounter,R248,S248,,,Trigger)</f>
        <v>0.51388888888888884</v>
      </c>
      <c r="U248" s="268">
        <f>_xll.qlInterpolationInterpolate(B6Minterpolation,R248,TRUE)</f>
        <v>2.3356925729858817E-3</v>
      </c>
    </row>
    <row r="249" spans="18:21" x14ac:dyDescent="0.2">
      <c r="R249" s="136">
        <f>_xll.qlCalendarAdvance(Calendar,R248,"1D","f")</f>
        <v>42534</v>
      </c>
      <c r="S249" s="310">
        <f>_xll.qlCalendarAdvance(Calendar,R249,$F$1,"mf",,Trigger)</f>
        <v>42717</v>
      </c>
      <c r="T249" s="311">
        <f>_xll.qlDayCounterYearFraction(DayCounter,R249,S249,,,Trigger)</f>
        <v>0.5083333333333333</v>
      </c>
      <c r="U249" s="268">
        <f>_xll.qlInterpolationInterpolate(B6Minterpolation,R249,TRUE)</f>
        <v>2.3394861463607434E-3</v>
      </c>
    </row>
    <row r="250" spans="18:21" x14ac:dyDescent="0.2">
      <c r="R250" s="136">
        <f>_xll.qlCalendarAdvance(Calendar,R249,"1D","f")</f>
        <v>42535</v>
      </c>
      <c r="S250" s="310">
        <f>_xll.qlCalendarAdvance(Calendar,R250,$F$1,"mf",,Trigger)</f>
        <v>42718</v>
      </c>
      <c r="T250" s="311">
        <f>_xll.qlDayCounterYearFraction(DayCounter,R250,S250,,,Trigger)</f>
        <v>0.5083333333333333</v>
      </c>
      <c r="U250" s="268">
        <f>_xll.qlInterpolationInterpolate(B6Minterpolation,R250,TRUE)</f>
        <v>2.3407467608552749E-3</v>
      </c>
    </row>
    <row r="251" spans="18:21" x14ac:dyDescent="0.2">
      <c r="R251" s="136">
        <f>_xll.qlCalendarAdvance(Calendar,R250,"1D","f")</f>
        <v>42536</v>
      </c>
      <c r="S251" s="310">
        <f>_xll.qlCalendarAdvance(Calendar,R251,$F$1,"mf",,Trigger)</f>
        <v>42719</v>
      </c>
      <c r="T251" s="311">
        <f>_xll.qlDayCounterYearFraction(DayCounter,R251,S251,,,Trigger)</f>
        <v>0.5083333333333333</v>
      </c>
      <c r="U251" s="268">
        <f>_xll.qlInterpolationInterpolate(B6Minterpolation,R251,TRUE)</f>
        <v>2.3420052165294288E-3</v>
      </c>
    </row>
    <row r="252" spans="18:21" x14ac:dyDescent="0.2">
      <c r="R252" s="136">
        <f>_xll.qlCalendarAdvance(Calendar,R251,"1D","f")</f>
        <v>42537</v>
      </c>
      <c r="S252" s="310">
        <f>_xll.qlCalendarAdvance(Calendar,R252,$F$1,"mf",,Trigger)</f>
        <v>42720</v>
      </c>
      <c r="T252" s="311">
        <f>_xll.qlDayCounterYearFraction(DayCounter,R252,S252,,,Trigger)</f>
        <v>0.5083333333333333</v>
      </c>
      <c r="U252" s="268">
        <f>_xll.qlInterpolationInterpolate(B6Minterpolation,R252,TRUE)</f>
        <v>2.3432613910801038E-3</v>
      </c>
    </row>
    <row r="253" spans="18:21" x14ac:dyDescent="0.2">
      <c r="R253" s="136">
        <f>_xll.qlCalendarAdvance(Calendar,R252,"1D","f")</f>
        <v>42538</v>
      </c>
      <c r="S253" s="310">
        <f>_xll.qlCalendarAdvance(Calendar,R253,$F$1,"mf",,Trigger)</f>
        <v>42723</v>
      </c>
      <c r="T253" s="311">
        <f>_xll.qlDayCounterYearFraction(DayCounter,R253,S253,,,Trigger)</f>
        <v>0.51388888888888884</v>
      </c>
      <c r="U253" s="268">
        <f>_xll.qlInterpolationInterpolate(B6Minterpolation,R253,TRUE)</f>
        <v>2.3445151622042007E-3</v>
      </c>
    </row>
    <row r="254" spans="18:21" x14ac:dyDescent="0.2">
      <c r="R254" s="136">
        <f>_xll.qlCalendarAdvance(Calendar,R253,"1D","f")</f>
        <v>42541</v>
      </c>
      <c r="S254" s="310">
        <f>_xll.qlCalendarAdvance(Calendar,R254,$F$1,"mf",,Trigger)</f>
        <v>42724</v>
      </c>
      <c r="T254" s="311">
        <f>_xll.qlDayCounterYearFraction(DayCounter,R254,S254,,,Trigger)</f>
        <v>0.5083333333333333</v>
      </c>
      <c r="U254" s="268">
        <f>_xll.qlInterpolationInterpolate(B6Minterpolation,R254,TRUE)</f>
        <v>2.3482608319860157E-3</v>
      </c>
    </row>
    <row r="255" spans="18:21" x14ac:dyDescent="0.2">
      <c r="R255" s="136">
        <f>_xll.qlCalendarAdvance(Calendar,R254,"1D","f")</f>
        <v>42542</v>
      </c>
      <c r="S255" s="310">
        <f>_xll.qlCalendarAdvance(Calendar,R255,$F$1,"mf",,Trigger)</f>
        <v>42725</v>
      </c>
      <c r="T255" s="311">
        <f>_xll.qlDayCounterYearFraction(DayCounter,R255,S255,,,Trigger)</f>
        <v>0.5083333333333333</v>
      </c>
      <c r="U255" s="268">
        <f>_xll.qlInterpolationInterpolate(B6Minterpolation,R255,TRUE)</f>
        <v>2.3495037663727948E-3</v>
      </c>
    </row>
    <row r="256" spans="18:21" x14ac:dyDescent="0.2">
      <c r="R256" s="136">
        <f>_xll.qlCalendarAdvance(Calendar,R255,"1D","f")</f>
        <v>42543</v>
      </c>
      <c r="S256" s="310">
        <f>_xll.qlCalendarAdvance(Calendar,R256,$F$1,"mf",,Trigger)</f>
        <v>42726</v>
      </c>
      <c r="T256" s="311">
        <f>_xll.qlDayCounterYearFraction(DayCounter,R256,S256,,,Trigger)</f>
        <v>0.5083333333333333</v>
      </c>
      <c r="U256" s="268">
        <f>_xll.qlInterpolationInterpolate(B6Minterpolation,R256,TRUE)</f>
        <v>2.3507436858174941E-3</v>
      </c>
    </row>
    <row r="257" spans="18:21" x14ac:dyDescent="0.2">
      <c r="R257" s="136">
        <f>_xll.qlCalendarAdvance(Calendar,R256,"1D","f")</f>
        <v>42544</v>
      </c>
      <c r="S257" s="310">
        <f>_xll.qlCalendarAdvance(Calendar,R257,$F$1,"mf",,Trigger)</f>
        <v>42727</v>
      </c>
      <c r="T257" s="311">
        <f>_xll.qlDayCounterYearFraction(DayCounter,R257,S257,,,Trigger)</f>
        <v>0.5083333333333333</v>
      </c>
      <c r="U257" s="268">
        <f>_xll.qlInterpolationInterpolate(B6Minterpolation,R257,TRUE)</f>
        <v>2.3519804680170132E-3</v>
      </c>
    </row>
    <row r="258" spans="18:21" x14ac:dyDescent="0.2">
      <c r="R258" s="136">
        <f>_xll.qlCalendarAdvance(Calendar,R257,"1D","f")</f>
        <v>42545</v>
      </c>
      <c r="S258" s="310">
        <f>_xll.qlCalendarAdvance(Calendar,R258,$F$1,"mf",,Trigger)</f>
        <v>42731</v>
      </c>
      <c r="T258" s="311">
        <f>_xll.qlDayCounterYearFraction(DayCounter,R258,S258,,,Trigger)</f>
        <v>0.51666666666666672</v>
      </c>
      <c r="U258" s="268">
        <f>_xll.qlInterpolationInterpolate(B6Minterpolation,R258,TRUE)</f>
        <v>2.3532139906682513E-3</v>
      </c>
    </row>
    <row r="259" spans="18:21" x14ac:dyDescent="0.2">
      <c r="R259" s="136">
        <f>_xll.qlCalendarAdvance(Calendar,R258,"1D","f")</f>
        <v>42548</v>
      </c>
      <c r="S259" s="310">
        <f>_xll.qlCalendarAdvance(Calendar,R259,$F$1,"mf",,Trigger)</f>
        <v>42731</v>
      </c>
      <c r="T259" s="311">
        <f>_xll.qlDayCounterYearFraction(DayCounter,R259,S259,,,Trigger)</f>
        <v>0.5083333333333333</v>
      </c>
      <c r="U259" s="268">
        <f>_xll.qlInterpolationInterpolate(B6Minterpolation,R259,TRUE)</f>
        <v>2.3568937783012803E-3</v>
      </c>
    </row>
    <row r="260" spans="18:21" x14ac:dyDescent="0.2">
      <c r="R260" s="136">
        <f>_xll.qlCalendarAdvance(Calendar,R259,"1D","f")</f>
        <v>42549</v>
      </c>
      <c r="S260" s="310">
        <f>_xll.qlCalendarAdvance(Calendar,R260,$F$1,"mf",,Trigger)</f>
        <v>42732</v>
      </c>
      <c r="T260" s="311">
        <f>_xll.qlDayCounterYearFraction(DayCounter,R260,S260,,,Trigger)</f>
        <v>0.5083333333333333</v>
      </c>
      <c r="U260" s="268">
        <f>_xll.qlInterpolationInterpolate(B6Minterpolation,R260,TRUE)</f>
        <v>2.3581130397283935E-3</v>
      </c>
    </row>
    <row r="261" spans="18:21" x14ac:dyDescent="0.2">
      <c r="R261" s="136">
        <f>_xll.qlCalendarAdvance(Calendar,R260,"1D","f")</f>
        <v>42550</v>
      </c>
      <c r="S261" s="310">
        <f>_xll.qlCalendarAdvance(Calendar,R261,$F$1,"mf",,Trigger)</f>
        <v>42733</v>
      </c>
      <c r="T261" s="311">
        <f>_xll.qlDayCounterYearFraction(DayCounter,R261,S261,,,Trigger)</f>
        <v>0.5083333333333333</v>
      </c>
      <c r="U261" s="268">
        <f>_xll.qlInterpolationInterpolate(B6Minterpolation,R261,TRUE)</f>
        <v>2.3593284300917252E-3</v>
      </c>
    </row>
    <row r="262" spans="18:21" x14ac:dyDescent="0.2">
      <c r="R262" s="140">
        <f>_xll.qlCalendarAdvance(Calendar,R261,"1D","f")</f>
        <v>42551</v>
      </c>
      <c r="S262" s="312">
        <f>_xll.qlCalendarAdvance(Calendar,R262,$F$1,"mf",,Trigger)</f>
        <v>42734</v>
      </c>
      <c r="T262" s="313">
        <f>_xll.qlDayCounterYearFraction(DayCounter,R262,S262,,,Trigger)</f>
        <v>0.5083333333333333</v>
      </c>
      <c r="U262" s="270">
        <f>_xll.qlInterpolationInterpolate(B6Minterpolation,R262,TRUE)</f>
        <v>2.3605398511089707E-3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obj_0059a#0072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42184</v>
      </c>
      <c r="F3" s="277">
        <f>_xll.qlCalendarAdvance(Calendar,E3,$F$1,"mf",,Trigger)</f>
        <v>42550</v>
      </c>
      <c r="G3" s="117">
        <f>_xll.qlDayCounterYearFraction(DayCounter,E3,F3,,,Trigger)</f>
        <v>1.0166666666666666</v>
      </c>
      <c r="H3" s="278">
        <f>_xll.qlQuoteValue(D3,LastFixingsTrigger)</f>
        <v>1.6200000000000001E-3</v>
      </c>
      <c r="I3" s="279">
        <f>_xll.qlYieldTSDiscount(Discounting,E3,,AllTriggers)</f>
        <v>1.0000122223436072</v>
      </c>
      <c r="J3" s="279">
        <f>_xll.qlYieldTSDiscount(Discounting,F3,,AllTriggers)</f>
        <v>1.0012900959247215</v>
      </c>
      <c r="K3" s="278">
        <f>(I3/J3-1)/G3</f>
        <v>-1.2553053695413901E-3</v>
      </c>
      <c r="L3" s="278">
        <f>H3-K3</f>
        <v>2.8753053695413904E-3</v>
      </c>
      <c r="M3" s="265" t="b">
        <v>1</v>
      </c>
      <c r="N3" s="271">
        <f>_xll.qlInterpolationInterpolate($N$1,E3,TRUE)</f>
        <v>2.8753053695413904E-3</v>
      </c>
      <c r="O3" s="272">
        <f>(L3-N3)*10000</f>
        <v>0</v>
      </c>
      <c r="P3" s="306">
        <f t="shared" ref="P3:P15" si="0">LN((1+H3*G3)/(1+K3*G3))</f>
        <v>2.9226873799749879E-3</v>
      </c>
      <c r="R3" s="131">
        <f>E3</f>
        <v>42184</v>
      </c>
      <c r="S3" s="308">
        <f>_xll.qlCalendarAdvance(Calendar,R3,$F$1,"mf",,Trigger)</f>
        <v>42550</v>
      </c>
      <c r="T3" s="309">
        <f>_xll.qlDayCounterYearFraction(DayCounter,R3,S3,,,Trigger)</f>
        <v>1.0166666666666666</v>
      </c>
      <c r="U3" s="267">
        <f>_xll.qlInterpolationInterpolate(B12Minterpolation,R3,TRUE)</f>
        <v>2.8753053695413904E-3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42214</v>
      </c>
      <c r="F4" s="136">
        <f>_xll.qlCalendarAdvance(Calendar,E4,$F$1,"mf",,Trigger)</f>
        <v>42580</v>
      </c>
      <c r="G4" s="122">
        <f>_xll.qlDayCounterYearFraction(DayCounter,E4,F4,,,Trigger)</f>
        <v>1.0166666666666666</v>
      </c>
      <c r="H4" s="134">
        <f>_xll.qlQuoteValue(D4,AllTriggers)</f>
        <v>1.7499999999999998E-3</v>
      </c>
      <c r="I4" s="133">
        <f>_xll.qlYieldTSDiscount(Discounting,E4,,AllTriggers)</f>
        <v>1.0001147341038528</v>
      </c>
      <c r="J4" s="133">
        <f>_xll.qlYieldTSDiscount(Discounting,F4,,AllTriggers)</f>
        <v>1.0013885670933569</v>
      </c>
      <c r="K4" s="134">
        <f t="shared" ref="K4:K15" si="2">(I4/J4-1)/G4</f>
        <v>-1.2512130881584484E-3</v>
      </c>
      <c r="L4" s="147">
        <f t="shared" ref="L4:L15" si="3">H4-K4</f>
        <v>3.0012130881584484E-3</v>
      </c>
      <c r="M4" s="66" t="b">
        <v>1</v>
      </c>
      <c r="N4" s="134">
        <f>_xll.qlInterpolationInterpolate($N$1,E4,TRUE)</f>
        <v>3.0012130881584484E-3</v>
      </c>
      <c r="O4" s="274">
        <f t="shared" ref="O4:O15" si="4">(L4-N4)*10000</f>
        <v>0</v>
      </c>
      <c r="P4" s="269">
        <f t="shared" si="0"/>
        <v>3.0504622276134124E-3</v>
      </c>
      <c r="R4" s="136">
        <f>_xll.qlCalendarAdvance(Calendar,R3,"1D","f")</f>
        <v>42185</v>
      </c>
      <c r="S4" s="310">
        <f>_xll.qlCalendarAdvance(Calendar,R4,$F$1,"mf",,Trigger)</f>
        <v>42551</v>
      </c>
      <c r="T4" s="311">
        <f>_xll.qlDayCounterYearFraction(DayCounter,R4,S4,,,Trigger)</f>
        <v>1.0166666666666666</v>
      </c>
      <c r="U4" s="268">
        <f>_xll.qlInterpolationInterpolate(B12Minterpolation,R4,TRUE)</f>
        <v>2.8803254446745107E-3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42247</v>
      </c>
      <c r="F5" s="136">
        <f>_xll.qlCalendarAdvance(Calendar,E5,$F$1,"mf",,Trigger)</f>
        <v>42613</v>
      </c>
      <c r="G5" s="122">
        <f>_xll.qlDayCounterYearFraction(DayCounter,E5,F5,,,Trigger)</f>
        <v>1.0166666666666666</v>
      </c>
      <c r="H5" s="134">
        <f>_xll.qlQuoteValue(D5,AllTriggers)</f>
        <v>1.7899999999999999E-3</v>
      </c>
      <c r="I5" s="137">
        <f>_xll.qlYieldTSDiscount(Discounting,E5,,AllTriggers)</f>
        <v>1.0002275213175709</v>
      </c>
      <c r="J5" s="137">
        <f>_xll.qlYieldTSDiscount(Discounting,F5,,AllTriggers)</f>
        <v>1.0014922789420422</v>
      </c>
      <c r="K5" s="134">
        <f t="shared" si="2"/>
        <v>-1.2421702284482281E-3</v>
      </c>
      <c r="L5" s="134">
        <f t="shared" si="3"/>
        <v>3.032170228448228E-3</v>
      </c>
      <c r="M5" s="66" t="b">
        <v>1</v>
      </c>
      <c r="N5" s="134">
        <f>_xll.qlInterpolationInterpolate($N$1,E5,TRUE)</f>
        <v>3.032170228448228E-3</v>
      </c>
      <c r="O5" s="274">
        <f t="shared" si="4"/>
        <v>0</v>
      </c>
      <c r="P5" s="269">
        <f t="shared" si="0"/>
        <v>3.0818506046644007E-3</v>
      </c>
      <c r="R5" s="136">
        <f>_xll.qlCalendarAdvance(Calendar,R4,"1D","f")</f>
        <v>42186</v>
      </c>
      <c r="S5" s="310">
        <f>_xll.qlCalendarAdvance(Calendar,R5,$F$1,"mf",,Trigger)</f>
        <v>42552</v>
      </c>
      <c r="T5" s="311">
        <f>_xll.qlDayCounterYearFraction(DayCounter,R5,S5,,,Trigger)</f>
        <v>1.0166666666666666</v>
      </c>
      <c r="U5" s="268">
        <f>_xll.qlInterpolationInterpolate(B12Minterpolation,R5,TRUE)</f>
        <v>2.885340026028904E-3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42276</v>
      </c>
      <c r="F6" s="136">
        <f>_xll.qlCalendarAdvance(Calendar,E6,$F$1,"mf",,Trigger)</f>
        <v>42642</v>
      </c>
      <c r="G6" s="122">
        <f>_xll.qlDayCounterYearFraction(DayCounter,E6,F6,,,Trigger)</f>
        <v>1.0166666666666666</v>
      </c>
      <c r="H6" s="134">
        <f>_xll.qlQuoteValue(D6,AllTriggers)</f>
        <v>1.82E-3</v>
      </c>
      <c r="I6" s="137">
        <f>_xll.qlYieldTSDiscount(Discounting,E6,,AllTriggers)</f>
        <v>1.0003233644785945</v>
      </c>
      <c r="J6" s="137">
        <f>_xll.qlYieldTSDiscount(Discounting,F6,,AllTriggers)</f>
        <v>1.0015791320257785</v>
      </c>
      <c r="K6" s="134">
        <f t="shared" si="2"/>
        <v>-1.2332337550336279E-3</v>
      </c>
      <c r="L6" s="134">
        <f t="shared" si="3"/>
        <v>3.0532337550336279E-3</v>
      </c>
      <c r="M6" s="66" t="b">
        <v>1</v>
      </c>
      <c r="N6" s="134">
        <f>_xll.qlInterpolationInterpolate($N$1,E6,TRUE)</f>
        <v>3.0532337550336279E-3</v>
      </c>
      <c r="O6" s="274">
        <f t="shared" si="4"/>
        <v>0</v>
      </c>
      <c r="P6" s="269">
        <f t="shared" si="0"/>
        <v>3.1031978756514735E-3</v>
      </c>
      <c r="R6" s="136">
        <f>_xll.qlCalendarAdvance(Calendar,R5,"1D","f")</f>
        <v>42187</v>
      </c>
      <c r="S6" s="310">
        <f>_xll.qlCalendarAdvance(Calendar,R6,$F$1,"mf",,Trigger)</f>
        <v>42555</v>
      </c>
      <c r="T6" s="311">
        <f>_xll.qlDayCounterYearFraction(DayCounter,R6,S6,,,Trigger)</f>
        <v>1.0222222222222221</v>
      </c>
      <c r="U6" s="268">
        <f>_xll.qlInterpolationInterpolate(B12Minterpolation,R6,TRUE)</f>
        <v>2.8903436198258439E-3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42306</v>
      </c>
      <c r="F7" s="136">
        <f>_xll.qlCalendarAdvance(Calendar,E7,$F$1,"mf",,Trigger)</f>
        <v>42674</v>
      </c>
      <c r="G7" s="122">
        <f>_xll.qlDayCounterYearFraction(DayCounter,E7,F7,,,Trigger)</f>
        <v>1.0222222222222221</v>
      </c>
      <c r="H7" s="134">
        <f>_xll.qlQuoteValue(D7,AllTriggers)</f>
        <v>1.8599999999999999E-3</v>
      </c>
      <c r="I7" s="137">
        <f>_xll.qlYieldTSDiscount(Discounting,E7,,AllTriggers)</f>
        <v>1.0004311878531875</v>
      </c>
      <c r="J7" s="137">
        <f>_xll.qlYieldTSDiscount(Discounting,F7,,AllTriggers)</f>
        <v>1.0016696182525149</v>
      </c>
      <c r="K7" s="134">
        <f t="shared" si="2"/>
        <v>-1.2094886150740281E-3</v>
      </c>
      <c r="L7" s="134">
        <f t="shared" si="3"/>
        <v>3.0694886150740277E-3</v>
      </c>
      <c r="M7" s="66" t="b">
        <v>1</v>
      </c>
      <c r="N7" s="134">
        <f>_xll.qlInterpolationInterpolate($N$1,E7,TRUE)</f>
        <v>3.0694886150740277E-3</v>
      </c>
      <c r="O7" s="274">
        <f t="shared" si="4"/>
        <v>0</v>
      </c>
      <c r="P7" s="269">
        <f t="shared" si="0"/>
        <v>3.1366591580232984E-3</v>
      </c>
      <c r="R7" s="136">
        <f>_xll.qlCalendarAdvance(Calendar,R6,"1D","f")</f>
        <v>42188</v>
      </c>
      <c r="S7" s="310">
        <f>_xll.qlCalendarAdvance(Calendar,R7,$F$1,"mf",,Trigger)</f>
        <v>42555</v>
      </c>
      <c r="T7" s="311">
        <f>_xll.qlDayCounterYearFraction(DayCounter,R7,S7,,,Trigger)</f>
        <v>1.0194444444444444</v>
      </c>
      <c r="U7" s="268">
        <f>_xll.qlInterpolationInterpolate(B12Minterpolation,R7,TRUE)</f>
        <v>2.895330732286604E-3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42338</v>
      </c>
      <c r="F8" s="136">
        <f>_xll.qlCalendarAdvance(Calendar,E8,$F$1,"mf",,Trigger)</f>
        <v>42704</v>
      </c>
      <c r="G8" s="122">
        <f>_xll.qlDayCounterYearFraction(DayCounter,E8,F8,,,Trigger)</f>
        <v>1.0166666666666666</v>
      </c>
      <c r="H8" s="134">
        <f>_xll.qlQuoteValue(D8,AllTriggers)</f>
        <v>1.9E-3</v>
      </c>
      <c r="I8" s="137">
        <f>_xll.qlYieldTSDiscount(Discounting,E8,,AllTriggers)</f>
        <v>1.000545262491934</v>
      </c>
      <c r="J8" s="137">
        <f>_xll.qlYieldTSDiscount(Discounting,F8,,AllTriggers)</f>
        <v>1.0017474618634983</v>
      </c>
      <c r="K8" s="134">
        <f t="shared" si="2"/>
        <v>-1.1804284314786428E-3</v>
      </c>
      <c r="L8" s="134">
        <f t="shared" si="3"/>
        <v>3.0804284314786428E-3</v>
      </c>
      <c r="M8" s="66" t="b">
        <v>1</v>
      </c>
      <c r="N8" s="134">
        <f>_xll.qlInterpolationInterpolate($N$1,E8,TRUE)</f>
        <v>3.0804284314786428E-3</v>
      </c>
      <c r="O8" s="274">
        <f t="shared" si="4"/>
        <v>0</v>
      </c>
      <c r="P8" s="269">
        <f t="shared" si="0"/>
        <v>3.1306263357294872E-3</v>
      </c>
      <c r="R8" s="136">
        <f>_xll.qlCalendarAdvance(Calendar,R7,"1D","f")</f>
        <v>42191</v>
      </c>
      <c r="S8" s="310">
        <f>_xll.qlCalendarAdvance(Calendar,R8,$F$1,"mf",,Trigger)</f>
        <v>42557</v>
      </c>
      <c r="T8" s="311">
        <f>_xll.qlDayCounterYearFraction(DayCounter,R8,S8,,,Trigger)</f>
        <v>1.0166666666666666</v>
      </c>
      <c r="U8" s="268">
        <f>_xll.qlInterpolationInterpolate(B12Minterpolation,R8,TRUE)</f>
        <v>2.9101382438645358E-3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42367</v>
      </c>
      <c r="F9" s="136">
        <f>_xll.qlCalendarAdvance(Calendar,E9,$F$1,"mf",,Trigger)</f>
        <v>42733</v>
      </c>
      <c r="G9" s="122">
        <f>_xll.qlDayCounterYearFraction(DayCounter,E9,F9,,,Trigger)</f>
        <v>1.0166666666666666</v>
      </c>
      <c r="H9" s="134">
        <f>_xll.qlQuoteValue(D9,AllTriggers)</f>
        <v>1.98E-3</v>
      </c>
      <c r="I9" s="137">
        <f>_xll.qlYieldTSDiscount(Discounting,E9,,AllTriggers)</f>
        <v>1.0006473537842342</v>
      </c>
      <c r="J9" s="137">
        <f>_xll.qlYieldTSDiscount(Discounting,F9,,AllTriggers)</f>
        <v>1.0018142871878544</v>
      </c>
      <c r="K9" s="134">
        <f t="shared" si="2"/>
        <v>-1.1457246742258283E-3</v>
      </c>
      <c r="L9" s="134">
        <f t="shared" si="3"/>
        <v>3.1257246742258282E-3</v>
      </c>
      <c r="M9" s="66" t="b">
        <v>1</v>
      </c>
      <c r="N9" s="134">
        <f>_xll.qlInterpolationInterpolate($N$1,E9,TRUE)</f>
        <v>3.1257246742258282E-3</v>
      </c>
      <c r="O9" s="274">
        <f t="shared" si="4"/>
        <v>0</v>
      </c>
      <c r="P9" s="269">
        <f t="shared" si="0"/>
        <v>3.1764756460578272E-3</v>
      </c>
      <c r="R9" s="136">
        <f>_xll.qlCalendarAdvance(Calendar,R8,"1D","f")</f>
        <v>42192</v>
      </c>
      <c r="S9" s="310">
        <f>_xll.qlCalendarAdvance(Calendar,R9,$F$1,"mf",,Trigger)</f>
        <v>42558</v>
      </c>
      <c r="T9" s="311">
        <f>_xll.qlDayCounterYearFraction(DayCounter,R9,S9,,,Trigger)</f>
        <v>1.0166666666666666</v>
      </c>
      <c r="U9" s="268">
        <f>_xll.qlInterpolationInterpolate(B12Minterpolation,R9,TRUE)</f>
        <v>2.9150044931933079E-3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42398</v>
      </c>
      <c r="F10" s="136">
        <f>_xll.qlCalendarAdvance(Calendar,E10,$F$1,"mf",,Trigger)</f>
        <v>42765</v>
      </c>
      <c r="G10" s="122">
        <f>_xll.qlDayCounterYearFraction(DayCounter,E10,F10,,,Trigger)</f>
        <v>1.0194444444444444</v>
      </c>
      <c r="H10" s="134">
        <f>_xll.qlQuoteValue(D10,AllTriggers)</f>
        <v>2.1200000000000004E-3</v>
      </c>
      <c r="I10" s="137">
        <f>_xll.qlYieldTSDiscount(Discounting,E10,,AllTriggers)</f>
        <v>1.0007571776974309</v>
      </c>
      <c r="J10" s="137">
        <f>_xll.qlYieldTSDiscount(Discounting,F10,,AllTriggers)</f>
        <v>1.0018762029106452</v>
      </c>
      <c r="K10" s="134">
        <f t="shared" si="2"/>
        <v>-1.0956257917580775E-3</v>
      </c>
      <c r="L10" s="134">
        <f t="shared" si="3"/>
        <v>3.2156257917580781E-3</v>
      </c>
      <c r="M10" s="66" t="b">
        <v>1</v>
      </c>
      <c r="N10" s="134">
        <f>_xll.qlInterpolationInterpolate($N$1,E10,TRUE)</f>
        <v>3.2156257917580781E-3</v>
      </c>
      <c r="O10" s="274">
        <f t="shared" si="4"/>
        <v>0</v>
      </c>
      <c r="P10" s="269">
        <f t="shared" si="0"/>
        <v>3.2764439983191986E-3</v>
      </c>
      <c r="R10" s="136">
        <f>_xll.qlCalendarAdvance(Calendar,R9,"1D","f")</f>
        <v>42193</v>
      </c>
      <c r="S10" s="310">
        <f>_xll.qlCalendarAdvance(Calendar,R10,$F$1,"mf",,Trigger)</f>
        <v>42559</v>
      </c>
      <c r="T10" s="311">
        <f>_xll.qlDayCounterYearFraction(DayCounter,R10,S10,,,Trigger)</f>
        <v>1.0166666666666666</v>
      </c>
      <c r="U10" s="268">
        <f>_xll.qlInterpolationInterpolate(B12Minterpolation,R10,TRUE)</f>
        <v>2.9198267922922669E-3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42429</v>
      </c>
      <c r="F11" s="136">
        <f>_xll.qlCalendarAdvance(Calendar,E11,$F$1,"mf",,Trigger)</f>
        <v>42794</v>
      </c>
      <c r="G11" s="122">
        <f>_xll.qlDayCounterYearFraction(DayCounter,E11,F11,,,Trigger)</f>
        <v>1.0138888888888888</v>
      </c>
      <c r="H11" s="134">
        <f>_xll.qlQuoteValue(D11,AllTriggers)</f>
        <v>2.2599999999999999E-3</v>
      </c>
      <c r="I11" s="137">
        <f>_xll.qlYieldTSDiscount(Discounting,E11,,AllTriggers)</f>
        <v>1.0008686211996463</v>
      </c>
      <c r="J11" s="137">
        <f>_xll.qlYieldTSDiscount(Discounting,F11,,AllTriggers)</f>
        <v>1.0019198256601809</v>
      </c>
      <c r="K11" s="134">
        <f t="shared" si="2"/>
        <v>-1.0348177298000992E-3</v>
      </c>
      <c r="L11" s="134">
        <f t="shared" si="3"/>
        <v>3.2948177298000991E-3</v>
      </c>
      <c r="M11" s="66" t="b">
        <v>1</v>
      </c>
      <c r="N11" s="134">
        <f>_xll.qlInterpolationInterpolate($N$1,E11,TRUE)</f>
        <v>3.2948177298000991E-3</v>
      </c>
      <c r="O11" s="274">
        <f t="shared" si="4"/>
        <v>0</v>
      </c>
      <c r="P11" s="269">
        <f t="shared" si="0"/>
        <v>3.3385086443655696E-3</v>
      </c>
      <c r="R11" s="136">
        <f>_xll.qlCalendarAdvance(Calendar,R10,"1D","f")</f>
        <v>42194</v>
      </c>
      <c r="S11" s="310">
        <f>_xll.qlCalendarAdvance(Calendar,R11,$F$1,"mf",,Trigger)</f>
        <v>42562</v>
      </c>
      <c r="T11" s="311">
        <f>_xll.qlDayCounterYearFraction(DayCounter,R11,S11,,,Trigger)</f>
        <v>1.0222222222222221</v>
      </c>
      <c r="U11" s="268">
        <f>_xll.qlInterpolationInterpolate(B12Minterpolation,R11,TRUE)</f>
        <v>2.9245996473826852E-3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42458</v>
      </c>
      <c r="F12" s="136">
        <f>_xll.qlCalendarAdvance(Calendar,E12,$F$1,"mf",,Trigger)</f>
        <v>42823</v>
      </c>
      <c r="G12" s="122">
        <f>_xll.qlDayCounterYearFraction(DayCounter,E12,F12,,,Trigger)</f>
        <v>1.0138888888888888</v>
      </c>
      <c r="H12" s="134">
        <f>_xll.qlQuoteValue(D12,AllTriggers)</f>
        <v>2.3999999999999998E-3</v>
      </c>
      <c r="I12" s="137">
        <f>_xll.qlYieldTSDiscount(Discounting,E12,,AllTriggers)</f>
        <v>1.0009716555295021</v>
      </c>
      <c r="J12" s="137">
        <f>_xll.qlYieldTSDiscount(Discounting,F12,,AllTriggers)</f>
        <v>1.0019499333870556</v>
      </c>
      <c r="K12" s="134">
        <f t="shared" si="2"/>
        <v>-9.6299900709607815E-4</v>
      </c>
      <c r="L12" s="134">
        <f t="shared" si="3"/>
        <v>3.3629990070960778E-3</v>
      </c>
      <c r="M12" s="66" t="b">
        <v>1</v>
      </c>
      <c r="N12" s="134">
        <f>_xll.qlInterpolationInterpolate($N$1,E12,TRUE)</f>
        <v>3.3629990070960778E-3</v>
      </c>
      <c r="O12" s="274">
        <f t="shared" si="4"/>
        <v>0</v>
      </c>
      <c r="P12" s="269">
        <f t="shared" si="0"/>
        <v>3.4072285285906326E-3</v>
      </c>
      <c r="R12" s="136">
        <f>_xll.qlCalendarAdvance(Calendar,R11,"1D","f")</f>
        <v>42195</v>
      </c>
      <c r="S12" s="310">
        <f>_xll.qlCalendarAdvance(Calendar,R12,$F$1,"mf",,Trigger)</f>
        <v>42562</v>
      </c>
      <c r="T12" s="311">
        <f>_xll.qlDayCounterYearFraction(DayCounter,R12,S12,,,Trigger)</f>
        <v>1.0194444444444444</v>
      </c>
      <c r="U12" s="268">
        <f>_xll.qlInterpolationInterpolate(B12Minterpolation,R12,TRUE)</f>
        <v>2.9293175646858366E-3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42489</v>
      </c>
      <c r="F13" s="136">
        <f>_xll.qlCalendarAdvance(Calendar,E13,$F$1,"mf",,Trigger)</f>
        <v>42853</v>
      </c>
      <c r="G13" s="122">
        <f>_xll.qlDayCounterYearFraction(DayCounter,E13,F13,,,Trigger)</f>
        <v>1.0111111111111111</v>
      </c>
      <c r="H13" s="134">
        <f>_xll.qlQuoteValue(D13,AllTriggers)</f>
        <v>2.5800000000000003E-3</v>
      </c>
      <c r="I13" s="137">
        <f>_xll.qlYieldTSDiscount(Discounting,E13,,AllTriggers)</f>
        <v>1.0010799302215856</v>
      </c>
      <c r="J13" s="137">
        <f>_xll.qlYieldTSDiscount(Discounting,F13,,AllTriggers)</f>
        <v>1.0019653932322126</v>
      </c>
      <c r="K13" s="134">
        <f t="shared" si="2"/>
        <v>-8.7401486497240316E-4</v>
      </c>
      <c r="L13" s="134">
        <f t="shared" si="3"/>
        <v>3.4540148649724036E-3</v>
      </c>
      <c r="M13" s="66" t="b">
        <v>0</v>
      </c>
      <c r="N13" s="134">
        <f>_xll.qlInterpolationInterpolate($N$1,E13,TRUE)</f>
        <v>3.4347570871721116E-3</v>
      </c>
      <c r="O13" s="274">
        <f t="shared" si="4"/>
        <v>0.19257777800292009</v>
      </c>
      <c r="P13" s="269">
        <f t="shared" si="0"/>
        <v>3.4893868590771919E-3</v>
      </c>
      <c r="R13" s="136">
        <f>_xll.qlCalendarAdvance(Calendar,R12,"1D","f")</f>
        <v>42198</v>
      </c>
      <c r="S13" s="310">
        <f>_xll.qlCalendarAdvance(Calendar,R13,$F$1,"mf",,Trigger)</f>
        <v>42564</v>
      </c>
      <c r="T13" s="311">
        <f>_xll.qlDayCounterYearFraction(DayCounter,R13,S13,,,Trigger)</f>
        <v>1.0166666666666666</v>
      </c>
      <c r="U13" s="268">
        <f>_xll.qlInterpolationInterpolate(B12Minterpolation,R13,TRUE)</f>
        <v>2.9430867520844209E-3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42520</v>
      </c>
      <c r="F14" s="136">
        <f>_xll.qlCalendarAdvance(Calendar,E14,$F$1,"mf",,Trigger)</f>
        <v>42885</v>
      </c>
      <c r="G14" s="122">
        <f>_xll.qlDayCounterYearFraction(DayCounter,E14,F14,,,Trigger)</f>
        <v>1.0138888888888888</v>
      </c>
      <c r="H14" s="134">
        <f>_xll.qlQuoteValue(D14,AllTriggers)</f>
        <v>2.7600000000000003E-3</v>
      </c>
      <c r="I14" s="137">
        <f>_xll.qlYieldTSDiscount(Discounting,E14,,AllTriggers)</f>
        <v>1.0011879563482302</v>
      </c>
      <c r="J14" s="137">
        <f>_xll.qlYieldTSDiscount(Discounting,F14,,AllTriggers)</f>
        <v>1.0019636084815093</v>
      </c>
      <c r="K14" s="134">
        <f t="shared" si="2"/>
        <v>-7.6352749253012688E-4</v>
      </c>
      <c r="L14" s="134">
        <f t="shared" si="3"/>
        <v>3.5235274925301272E-3</v>
      </c>
      <c r="M14" s="66" t="b">
        <v>0</v>
      </c>
      <c r="N14" s="134">
        <f>_xll.qlInterpolationInterpolate($N$1,E14,TRUE)</f>
        <v>3.5057367074721154E-3</v>
      </c>
      <c r="O14" s="274">
        <f t="shared" si="4"/>
        <v>0.17790785058011821</v>
      </c>
      <c r="P14" s="269">
        <f t="shared" si="0"/>
        <v>3.5688571235663958E-3</v>
      </c>
      <c r="R14" s="136">
        <f>_xll.qlCalendarAdvance(Calendar,R13,"1D","f")</f>
        <v>42199</v>
      </c>
      <c r="S14" s="310">
        <f>_xll.qlCalendarAdvance(Calendar,R14,$F$1,"mf",,Trigger)</f>
        <v>42565</v>
      </c>
      <c r="T14" s="311">
        <f>_xll.qlDayCounterYearFraction(DayCounter,R14,S14,,,Trigger)</f>
        <v>1.0166666666666666</v>
      </c>
      <c r="U14" s="268">
        <f>_xll.qlInterpolationInterpolate(B12Minterpolation,R14,TRUE)</f>
        <v>2.9475299804512366E-3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42550</v>
      </c>
      <c r="F15" s="140">
        <f>_xll.qlCalendarAdvance(Calendar,E15,$F$1,"mf",,Trigger)</f>
        <v>42915</v>
      </c>
      <c r="G15" s="127">
        <f>_xll.qlDayCounterYearFraction(DayCounter,E15,F15,,,Trigger)</f>
        <v>1.0138888888888888</v>
      </c>
      <c r="H15" s="143">
        <f>_xll.qlQuoteValue(D15,AllTriggers)</f>
        <v>2.9299999999999999E-3</v>
      </c>
      <c r="I15" s="141">
        <f>_xll.qlYieldTSDiscount(Discounting,E15,,AllTriggers)</f>
        <v>1.0012900959247215</v>
      </c>
      <c r="J15" s="141">
        <f>_xll.qlYieldTSDiscount(Discounting,F15,,AllTriggers)</f>
        <v>1.0019443689444074</v>
      </c>
      <c r="K15" s="143">
        <f t="shared" si="2"/>
        <v>-6.4405808903393689E-4</v>
      </c>
      <c r="L15" s="143">
        <f t="shared" si="3"/>
        <v>3.5740580890339367E-3</v>
      </c>
      <c r="M15" s="71" t="b">
        <v>1</v>
      </c>
      <c r="N15" s="143">
        <f>_xll.qlInterpolationInterpolate($N$1,E15,TRUE)</f>
        <v>3.5740580890339367E-3</v>
      </c>
      <c r="O15" s="275">
        <f t="shared" si="4"/>
        <v>0</v>
      </c>
      <c r="P15" s="307">
        <f t="shared" si="0"/>
        <v>3.6195072909109933E-3</v>
      </c>
      <c r="R15" s="136">
        <f>_xll.qlCalendarAdvance(Calendar,R14,"1D","f")</f>
        <v>42200</v>
      </c>
      <c r="S15" s="310">
        <f>_xll.qlCalendarAdvance(Calendar,R15,$F$1,"mf",,Trigger)</f>
        <v>42566</v>
      </c>
      <c r="T15" s="311">
        <f>_xll.qlDayCounterYearFraction(DayCounter,R15,S15,,,Trigger)</f>
        <v>1.0166666666666666</v>
      </c>
      <c r="U15" s="268">
        <f>_xll.qlInterpolationInterpolate(B12Minterpolation,R15,TRUE)</f>
        <v>2.9518908021371523E-3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42201</v>
      </c>
      <c r="S16" s="310">
        <f>_xll.qlCalendarAdvance(Calendar,R16,$F$1,"mf",,Trigger)</f>
        <v>42569</v>
      </c>
      <c r="T16" s="311">
        <f>_xll.qlDayCounterYearFraction(DayCounter,R16,S16,,,Trigger)</f>
        <v>1.0222222222222221</v>
      </c>
      <c r="U16" s="268">
        <f>_xll.qlInterpolationInterpolate(B12Minterpolation,R16,TRUE)</f>
        <v>2.9561637233634403E-3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42202</v>
      </c>
      <c r="S17" s="310">
        <f>_xll.qlCalendarAdvance(Calendar,R17,$F$1,"mf",,Trigger)</f>
        <v>42569</v>
      </c>
      <c r="T17" s="311">
        <f>_xll.qlDayCounterYearFraction(DayCounter,R17,S17,,,Trigger)</f>
        <v>1.0194444444444444</v>
      </c>
      <c r="U17" s="268">
        <f>_xll.qlInterpolationInterpolate(B12Minterpolation,R17,TRUE)</f>
        <v>2.960343250351374E-3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42205</v>
      </c>
      <c r="S18" s="310">
        <f>_xll.qlCalendarAdvance(Calendar,R18,$F$1,"mf",,Trigger)</f>
        <v>42571</v>
      </c>
      <c r="T18" s="311">
        <f>_xll.qlDayCounterYearFraction(DayCounter,R18,S18,,,Trigger)</f>
        <v>1.0166666666666666</v>
      </c>
      <c r="U18" s="268">
        <f>_xll.qlInterpolationInterpolate(B12Minterpolation,R18,TRUE)</f>
        <v>2.972266528097785E-3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42206</v>
      </c>
      <c r="S19" s="310">
        <f>_xll.qlCalendarAdvance(Calendar,R19,$F$1,"mf",,Trigger)</f>
        <v>42572</v>
      </c>
      <c r="T19" s="311">
        <f>_xll.qlDayCounterYearFraction(DayCounter,R19,S19,,,Trigger)</f>
        <v>1.0166666666666666</v>
      </c>
      <c r="U19" s="268">
        <f>_xll.qlInterpolationInterpolate(B12Minterpolation,R19,TRUE)</f>
        <v>2.9760175403450361E-3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42207</v>
      </c>
      <c r="S20" s="310">
        <f>_xll.qlCalendarAdvance(Calendar,R20,$F$1,"mf",,Trigger)</f>
        <v>42573</v>
      </c>
      <c r="T20" s="311">
        <f>_xll.qlDayCounterYearFraction(DayCounter,R20,S20,,,Trigger)</f>
        <v>1.0166666666666666</v>
      </c>
      <c r="U20" s="268">
        <f>_xll.qlInterpolationInterpolate(B12Minterpolation,R20,TRUE)</f>
        <v>2.9796476894602994E-3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42208</v>
      </c>
      <c r="S21" s="310">
        <f>_xll.qlCalendarAdvance(Calendar,R21,$F$1,"mf",,Trigger)</f>
        <v>42576</v>
      </c>
      <c r="T21" s="311">
        <f>_xll.qlDayCounterYearFraction(DayCounter,R21,S21,,,Trigger)</f>
        <v>1.0222222222222221</v>
      </c>
      <c r="U21" s="268">
        <f>_xll.qlInterpolationInterpolate(B12Minterpolation,R21,TRUE)</f>
        <v>2.9831514816648485E-3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42209</v>
      </c>
      <c r="S22" s="310">
        <f>_xll.qlCalendarAdvance(Calendar,R22,$F$1,"mf",,Trigger)</f>
        <v>42576</v>
      </c>
      <c r="T22" s="311">
        <f>_xll.qlDayCounterYearFraction(DayCounter,R22,S22,,,Trigger)</f>
        <v>1.0194444444444444</v>
      </c>
      <c r="U22" s="268">
        <f>_xll.qlInterpolationInterpolate(B12Minterpolation,R22,TRUE)</f>
        <v>2.9865234231799568E-3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42212</v>
      </c>
      <c r="S23" s="310">
        <f>_xll.qlCalendarAdvance(Calendar,R23,$F$1,"mf",,Trigger)</f>
        <v>42578</v>
      </c>
      <c r="T23" s="311">
        <f>_xll.qlDayCounterYearFraction(DayCounter,R23,S23,,,Trigger)</f>
        <v>1.0166666666666666</v>
      </c>
      <c r="U23" s="268">
        <f>_xll.qlInterpolationInterpolate(B12Minterpolation,R23,TRUE)</f>
        <v>2.9957932058013682E-3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42213</v>
      </c>
      <c r="S24" s="310">
        <f>_xll.qlCalendarAdvance(Calendar,R24,$F$1,"mf",,Trigger)</f>
        <v>42579</v>
      </c>
      <c r="T24" s="311">
        <f>_xll.qlDayCounterYearFraction(DayCounter,R24,S24,,,Trigger)</f>
        <v>1.0166666666666666</v>
      </c>
      <c r="U24" s="268">
        <f>_xll.qlInterpolationInterpolate(B12Minterpolation,R24,TRUE)</f>
        <v>2.9985828067714457E-3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42214</v>
      </c>
      <c r="S25" s="310">
        <f>_xll.qlCalendarAdvance(Calendar,R25,$F$1,"mf",,Trigger)</f>
        <v>42580</v>
      </c>
      <c r="T25" s="311">
        <f>_xll.qlDayCounterYearFraction(DayCounter,R25,S25,,,Trigger)</f>
        <v>1.0166666666666666</v>
      </c>
      <c r="U25" s="268">
        <f>_xll.qlInterpolationInterpolate(B12Minterpolation,R25,TRUE)</f>
        <v>3.0012130881584484E-3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42215</v>
      </c>
      <c r="S26" s="310">
        <f>_xll.qlCalendarAdvance(Calendar,R26,$F$1,"mf",,Trigger)</f>
        <v>42580</v>
      </c>
      <c r="T26" s="311">
        <f>_xll.qlDayCounterYearFraction(DayCounter,R26,S26,,,Trigger)</f>
        <v>1.0138888888888888</v>
      </c>
      <c r="U26" s="268">
        <f>_xll.qlInterpolationInterpolate(B12Minterpolation,R26,TRUE)</f>
        <v>3.0036804899266556E-3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42216</v>
      </c>
      <c r="S27" s="310">
        <f>_xll.qlCalendarAdvance(Calendar,R27,$F$1,"mf",,Trigger)</f>
        <v>42580</v>
      </c>
      <c r="T27" s="311">
        <f>_xll.qlDayCounterYearFraction(DayCounter,R27,S27,,,Trigger)</f>
        <v>1.0111111111111111</v>
      </c>
      <c r="U27" s="268">
        <f>_xll.qlInterpolationInterpolate(B12Minterpolation,R27,TRUE)</f>
        <v>3.005989187012368E-3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42219</v>
      </c>
      <c r="S28" s="310">
        <f>_xll.qlCalendarAdvance(Calendar,R28,$F$1,"mf",,Trigger)</f>
        <v>42585</v>
      </c>
      <c r="T28" s="311">
        <f>_xll.qlDayCounterYearFraction(DayCounter,R28,S28,,,Trigger)</f>
        <v>1.0166666666666666</v>
      </c>
      <c r="U28" s="268">
        <f>_xll.qlInterpolationInterpolate(B12Minterpolation,R28,TRUE)</f>
        <v>3.0120241369676016E-3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42220</v>
      </c>
      <c r="S29" s="310">
        <f>_xll.qlCalendarAdvance(Calendar,R29,$F$1,"mf",,Trigger)</f>
        <v>42586</v>
      </c>
      <c r="T29" s="311">
        <f>_xll.qlDayCounterYearFraction(DayCounter,R29,S29,,,Trigger)</f>
        <v>1.0166666666666666</v>
      </c>
      <c r="U29" s="268">
        <f>_xll.qlInterpolationInterpolate(B12Minterpolation,R29,TRUE)</f>
        <v>3.0137591021163999E-3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42221</v>
      </c>
      <c r="S30" s="310">
        <f>_xll.qlCalendarAdvance(Calendar,R30,$F$1,"mf",,Trigger)</f>
        <v>42587</v>
      </c>
      <c r="T30" s="311">
        <f>_xll.qlDayCounterYearFraction(DayCounter,R30,S30,,,Trigger)</f>
        <v>1.0166666666666666</v>
      </c>
      <c r="U30" s="268">
        <f>_xll.qlInterpolationInterpolate(B12Minterpolation,R30,TRUE)</f>
        <v>3.015365905979236E-3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42222</v>
      </c>
      <c r="S31" s="310">
        <f>_xll.qlCalendarAdvance(Calendar,R31,$F$1,"mf",,Trigger)</f>
        <v>42590</v>
      </c>
      <c r="T31" s="311">
        <f>_xll.qlDayCounterYearFraction(DayCounter,R31,S31,,,Trigger)</f>
        <v>1.0222222222222221</v>
      </c>
      <c r="U31" s="268">
        <f>_xll.qlInterpolationInterpolate(B12Minterpolation,R31,TRUE)</f>
        <v>3.016850657235416E-3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42223</v>
      </c>
      <c r="S32" s="310">
        <f>_xll.qlCalendarAdvance(Calendar,R32,$F$1,"mf",,Trigger)</f>
        <v>42590</v>
      </c>
      <c r="T32" s="311">
        <f>_xll.qlDayCounterYearFraction(DayCounter,R32,S32,,,Trigger)</f>
        <v>1.0194444444444444</v>
      </c>
      <c r="U32" s="268">
        <f>_xll.qlInterpolationInterpolate(B12Minterpolation,R32,TRUE)</f>
        <v>3.0182194645642468E-3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42226</v>
      </c>
      <c r="S33" s="310">
        <f>_xll.qlCalendarAdvance(Calendar,R33,$F$1,"mf",,Trigger)</f>
        <v>42592</v>
      </c>
      <c r="T33" s="311">
        <f>_xll.qlDayCounterYearFraction(DayCounter,R33,S33,,,Trigger)</f>
        <v>1.0166666666666666</v>
      </c>
      <c r="U33" s="268">
        <f>_xll.qlInterpolationInterpolate(B12Minterpolation,R33,TRUE)</f>
        <v>3.0216913097797084E-3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42227</v>
      </c>
      <c r="S34" s="310">
        <f>_xll.qlCalendarAdvance(Calendar,R34,$F$1,"mf",,Trigger)</f>
        <v>42593</v>
      </c>
      <c r="T34" s="311">
        <f>_xll.qlDayCounterYearFraction(DayCounter,R34,S34,,,Trigger)</f>
        <v>1.0166666666666666</v>
      </c>
      <c r="U34" s="268">
        <f>_xll.qlInterpolationInterpolate(B12Minterpolation,R34,TRUE)</f>
        <v>3.0226574281922063E-3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42228</v>
      </c>
      <c r="S35" s="310">
        <f>_xll.qlCalendarAdvance(Calendar,R35,$F$1,"mf",,Trigger)</f>
        <v>42594</v>
      </c>
      <c r="T35" s="311">
        <f>_xll.qlDayCounterYearFraction(DayCounter,R35,S35,,,Trigger)</f>
        <v>1.0166666666666666</v>
      </c>
      <c r="U35" s="268">
        <f>_xll.qlInterpolationInterpolate(B12Minterpolation,R35,TRUE)</f>
        <v>3.0235381460738875E-3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42229</v>
      </c>
      <c r="S36" s="310">
        <f>_xll.qlCalendarAdvance(Calendar,R36,$F$1,"mf",,Trigger)</f>
        <v>42597</v>
      </c>
      <c r="T36" s="311">
        <f>_xll.qlDayCounterYearFraction(DayCounter,R36,S36,,,Trigger)</f>
        <v>1.0222222222222221</v>
      </c>
      <c r="U36" s="268">
        <f>_xll.qlInterpolationInterpolate(B12Minterpolation,R36,TRUE)</f>
        <v>3.0243395721040586E-3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42230</v>
      </c>
      <c r="S37" s="310">
        <f>_xll.qlCalendarAdvance(Calendar,R37,$F$1,"mf",,Trigger)</f>
        <v>42597</v>
      </c>
      <c r="T37" s="311">
        <f>_xll.qlDayCounterYearFraction(DayCounter,R37,S37,,,Trigger)</f>
        <v>1.0194444444444444</v>
      </c>
      <c r="U37" s="268">
        <f>_xll.qlInterpolationInterpolate(B12Minterpolation,R37,TRUE)</f>
        <v>3.0250678149620252E-3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42233</v>
      </c>
      <c r="S38" s="310">
        <f>_xll.qlCalendarAdvance(Calendar,R38,$F$1,"mf",,Trigger)</f>
        <v>42599</v>
      </c>
      <c r="T38" s="311">
        <f>_xll.qlDayCounterYearFraction(DayCounter,R38,S38,,,Trigger)</f>
        <v>1.0166666666666666</v>
      </c>
      <c r="U38" s="268">
        <f>_xll.qlInterpolationInterpolate(B12Minterpolation,R38,TRUE)</f>
        <v>3.0268745312957662E-3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42234</v>
      </c>
      <c r="S39" s="310">
        <f>_xll.qlCalendarAdvance(Calendar,R39,$F$1,"mf",,Trigger)</f>
        <v>42600</v>
      </c>
      <c r="T39" s="311">
        <f>_xll.qlDayCounterYearFraction(DayCounter,R39,S39,,,Trigger)</f>
        <v>1.0166666666666666</v>
      </c>
      <c r="U39" s="268">
        <f>_xll.qlInterpolationInterpolate(B12Minterpolation,R39,TRUE)</f>
        <v>3.027371128257982E-3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42235</v>
      </c>
      <c r="S40" s="310">
        <f>_xll.qlCalendarAdvance(Calendar,R40,$F$1,"mf",,Trigger)</f>
        <v>42601</v>
      </c>
      <c r="T40" s="311">
        <f>_xll.qlDayCounterYearFraction(DayCounter,R40,S40,,,Trigger)</f>
        <v>1.0166666666666666</v>
      </c>
      <c r="U40" s="268">
        <f>_xll.qlInterpolationInterpolate(B12Minterpolation,R40,TRUE)</f>
        <v>3.0278250854445261E-3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42236</v>
      </c>
      <c r="S41" s="310">
        <f>_xll.qlCalendarAdvance(Calendar,R41,$F$1,"mf",,Trigger)</f>
        <v>42604</v>
      </c>
      <c r="T41" s="311">
        <f>_xll.qlDayCounterYearFraction(DayCounter,R41,S41,,,Trigger)</f>
        <v>1.0222222222222221</v>
      </c>
      <c r="U41" s="268">
        <f>_xll.qlInterpolationInterpolate(B12Minterpolation,R41,TRUE)</f>
        <v>3.0282425115347048E-3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42237</v>
      </c>
      <c r="S42" s="310">
        <f>_xll.qlCalendarAdvance(Calendar,R42,$F$1,"mf",,Trigger)</f>
        <v>42604</v>
      </c>
      <c r="T42" s="311">
        <f>_xll.qlDayCounterYearFraction(DayCounter,R42,S42,,,Trigger)</f>
        <v>1.0194444444444444</v>
      </c>
      <c r="U42" s="268">
        <f>_xll.qlInterpolationInterpolate(B12Minterpolation,R42,TRUE)</f>
        <v>3.0286295152078249E-3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42240</v>
      </c>
      <c r="S43" s="310">
        <f>_xll.qlCalendarAdvance(Calendar,R43,$F$1,"mf",,Trigger)</f>
        <v>42606</v>
      </c>
      <c r="T43" s="311">
        <f>_xll.qlDayCounterYearFraction(DayCounter,R43,S43,,,Trigger)</f>
        <v>1.0166666666666666</v>
      </c>
      <c r="U43" s="268">
        <f>_xll.qlInterpolationInterpolate(B12Minterpolation,R43,TRUE)</f>
        <v>3.0296690785178988E-3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42241</v>
      </c>
      <c r="S44" s="310">
        <f>_xll.qlCalendarAdvance(Calendar,R44,$F$1,"mf",,Trigger)</f>
        <v>42607</v>
      </c>
      <c r="T44" s="311">
        <f>_xll.qlDayCounterYearFraction(DayCounter,R44,S44,,,Trigger)</f>
        <v>1.0166666666666666</v>
      </c>
      <c r="U44" s="268">
        <f>_xll.qlInterpolationInterpolate(B12Minterpolation,R44,TRUE)</f>
        <v>3.0299954793158493E-3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42242</v>
      </c>
      <c r="S45" s="310">
        <f>_xll.qlCalendarAdvance(Calendar,R45,$F$1,"mf",,Trigger)</f>
        <v>42608</v>
      </c>
      <c r="T45" s="311">
        <f>_xll.qlDayCounterYearFraction(DayCounter,R45,S45,,,Trigger)</f>
        <v>1.0166666666666666</v>
      </c>
      <c r="U45" s="268">
        <f>_xll.qlInterpolationInterpolate(B12Minterpolation,R45,TRUE)</f>
        <v>3.0303220010932737E-3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42243</v>
      </c>
      <c r="S46" s="310">
        <f>_xll.qlCalendarAdvance(Calendar,R46,$F$1,"mf",,Trigger)</f>
        <v>42611</v>
      </c>
      <c r="T46" s="311">
        <f>_xll.qlDayCounterYearFraction(DayCounter,R46,S46,,,Trigger)</f>
        <v>1.0222222222222221</v>
      </c>
      <c r="U46" s="268">
        <f>_xll.qlInterpolationInterpolate(B12Minterpolation,R46,TRUE)</f>
        <v>3.0306547525294782E-3</v>
      </c>
    </row>
    <row r="47" spans="5:21" ht="11.25" customHeight="1" x14ac:dyDescent="0.2">
      <c r="R47" s="136">
        <f>_xll.qlCalendarAdvance(Calendar,R46,"1D","f")</f>
        <v>42244</v>
      </c>
      <c r="S47" s="310">
        <f>_xll.qlCalendarAdvance(Calendar,R47,$F$1,"mf",,Trigger)</f>
        <v>42611</v>
      </c>
      <c r="T47" s="311">
        <f>_xll.qlDayCounterYearFraction(DayCounter,R47,S47,,,Trigger)</f>
        <v>1.0194444444444444</v>
      </c>
      <c r="U47" s="268">
        <f>_xll.qlInterpolationInterpolate(B12Minterpolation,R47,TRUE)</f>
        <v>3.0309998423037692E-3</v>
      </c>
    </row>
    <row r="48" spans="5:21" ht="11.25" customHeight="1" x14ac:dyDescent="0.2">
      <c r="R48" s="136">
        <f>_xll.qlCalendarAdvance(Calendar,R47,"1D","f")</f>
        <v>42247</v>
      </c>
      <c r="S48" s="310">
        <f>_xll.qlCalendarAdvance(Calendar,R48,$F$1,"mf",,Trigger)</f>
        <v>42613</v>
      </c>
      <c r="T48" s="311">
        <f>_xll.qlDayCounterYearFraction(DayCounter,R48,S48,,,Trigger)</f>
        <v>1.0166666666666666</v>
      </c>
      <c r="U48" s="268">
        <f>_xll.qlInterpolationInterpolate(B12Minterpolation,R48,TRUE)</f>
        <v>3.032170228448228E-3</v>
      </c>
    </row>
    <row r="49" spans="18:21" ht="11.25" customHeight="1" x14ac:dyDescent="0.2">
      <c r="R49" s="136">
        <f>_xll.qlCalendarAdvance(Calendar,R48,"1D","f")</f>
        <v>42248</v>
      </c>
      <c r="S49" s="310">
        <f>_xll.qlCalendarAdvance(Calendar,R49,$F$1,"mf",,Trigger)</f>
        <v>42614</v>
      </c>
      <c r="T49" s="311">
        <f>_xll.qlDayCounterYearFraction(DayCounter,R49,S49,,,Trigger)</f>
        <v>1.0166666666666666</v>
      </c>
      <c r="U49" s="268">
        <f>_xll.qlInterpolationInterpolate(B12Minterpolation,R49,TRUE)</f>
        <v>3.03262445130575E-3</v>
      </c>
    </row>
    <row r="50" spans="18:21" ht="11.25" customHeight="1" x14ac:dyDescent="0.2">
      <c r="R50" s="136">
        <f>_xll.qlCalendarAdvance(Calendar,R49,"1D","f")</f>
        <v>42249</v>
      </c>
      <c r="S50" s="310">
        <f>_xll.qlCalendarAdvance(Calendar,R50,$F$1,"mf",,Trigger)</f>
        <v>42615</v>
      </c>
      <c r="T50" s="311">
        <f>_xll.qlDayCounterYearFraction(DayCounter,R50,S50,,,Trigger)</f>
        <v>1.0166666666666666</v>
      </c>
      <c r="U50" s="268">
        <f>_xll.qlInterpolationInterpolate(B12Minterpolation,R50,TRUE)</f>
        <v>3.0331137135248066E-3</v>
      </c>
    </row>
    <row r="51" spans="18:21" ht="11.25" customHeight="1" x14ac:dyDescent="0.2">
      <c r="R51" s="136">
        <f>_xll.qlCalendarAdvance(Calendar,R50,"1D","f")</f>
        <v>42250</v>
      </c>
      <c r="S51" s="310">
        <f>_xll.qlCalendarAdvance(Calendar,R51,$F$1,"mf",,Trigger)</f>
        <v>42618</v>
      </c>
      <c r="T51" s="311">
        <f>_xll.qlDayCounterYearFraction(DayCounter,R51,S51,,,Trigger)</f>
        <v>1.0222222222222221</v>
      </c>
      <c r="U51" s="268">
        <f>_xll.qlInterpolationInterpolate(B12Minterpolation,R51,TRUE)</f>
        <v>3.0336362814116194E-3</v>
      </c>
    </row>
    <row r="52" spans="18:21" ht="11.25" customHeight="1" x14ac:dyDescent="0.2">
      <c r="R52" s="136">
        <f>_xll.qlCalendarAdvance(Calendar,R51,"1D","f")</f>
        <v>42251</v>
      </c>
      <c r="S52" s="310">
        <f>_xll.qlCalendarAdvance(Calendar,R52,$F$1,"mf",,Trigger)</f>
        <v>42618</v>
      </c>
      <c r="T52" s="311">
        <f>_xll.qlDayCounterYearFraction(DayCounter,R52,S52,,,Trigger)</f>
        <v>1.0194444444444444</v>
      </c>
      <c r="U52" s="268">
        <f>_xll.qlInterpolationInterpolate(B12Minterpolation,R52,TRUE)</f>
        <v>3.0341904212724102E-3</v>
      </c>
    </row>
    <row r="53" spans="18:21" x14ac:dyDescent="0.2">
      <c r="R53" s="136">
        <f>_xll.qlCalendarAdvance(Calendar,R52,"1D","f")</f>
        <v>42254</v>
      </c>
      <c r="S53" s="310">
        <f>_xll.qlCalendarAdvance(Calendar,R53,$F$1,"mf",,Trigger)</f>
        <v>42620</v>
      </c>
      <c r="T53" s="311">
        <f>_xll.qlDayCounterYearFraction(DayCounter,R53,S53,,,Trigger)</f>
        <v>1.0166666666666666</v>
      </c>
      <c r="U53" s="268">
        <f>_xll.qlInterpolationInterpolate(B12Minterpolation,R53,TRUE)</f>
        <v>3.0360249357608668E-3</v>
      </c>
    </row>
    <row r="54" spans="18:21" x14ac:dyDescent="0.2">
      <c r="R54" s="136">
        <f>_xll.qlCalendarAdvance(Calendar,R53,"1D","f")</f>
        <v>42255</v>
      </c>
      <c r="S54" s="310">
        <f>_xll.qlCalendarAdvance(Calendar,R54,$F$1,"mf",,Trigger)</f>
        <v>42621</v>
      </c>
      <c r="T54" s="311">
        <f>_xll.qlDayCounterYearFraction(DayCounter,R54,S54,,,Trigger)</f>
        <v>1.0166666666666666</v>
      </c>
      <c r="U54" s="268">
        <f>_xll.qlInterpolationInterpolate(B12Minterpolation,R54,TRUE)</f>
        <v>3.0366880265797866E-3</v>
      </c>
    </row>
    <row r="55" spans="18:21" x14ac:dyDescent="0.2">
      <c r="R55" s="136">
        <f>_xll.qlCalendarAdvance(Calendar,R54,"1D","f")</f>
        <v>42256</v>
      </c>
      <c r="S55" s="310">
        <f>_xll.qlCalendarAdvance(Calendar,R55,$F$1,"mf",,Trigger)</f>
        <v>42622</v>
      </c>
      <c r="T55" s="311">
        <f>_xll.qlDayCounterYearFraction(DayCounter,R55,S55,,,Trigger)</f>
        <v>1.0166666666666666</v>
      </c>
      <c r="U55" s="268">
        <f>_xll.qlInterpolationInterpolate(B12Minterpolation,R55,TRUE)</f>
        <v>3.0373740209037928E-3</v>
      </c>
    </row>
    <row r="56" spans="18:21" x14ac:dyDescent="0.2">
      <c r="R56" s="136">
        <f>_xll.qlCalendarAdvance(Calendar,R55,"1D","f")</f>
        <v>42257</v>
      </c>
      <c r="S56" s="310">
        <f>_xll.qlCalendarAdvance(Calendar,R56,$F$1,"mf",,Trigger)</f>
        <v>42625</v>
      </c>
      <c r="T56" s="311">
        <f>_xll.qlDayCounterYearFraction(DayCounter,R56,S56,,,Trigger)</f>
        <v>1.0222222222222221</v>
      </c>
      <c r="U56" s="268">
        <f>_xll.qlInterpolationInterpolate(B12Minterpolation,R56,TRUE)</f>
        <v>3.0380811850391079E-3</v>
      </c>
    </row>
    <row r="57" spans="18:21" x14ac:dyDescent="0.2">
      <c r="R57" s="136">
        <f>_xll.qlCalendarAdvance(Calendar,R56,"1D","f")</f>
        <v>42258</v>
      </c>
      <c r="S57" s="310">
        <f>_xll.qlCalendarAdvance(Calendar,R57,$F$1,"mf",,Trigger)</f>
        <v>42625</v>
      </c>
      <c r="T57" s="311">
        <f>_xll.qlDayCounterYearFraction(DayCounter,R57,S57,,,Trigger)</f>
        <v>1.0194444444444444</v>
      </c>
      <c r="U57" s="268">
        <f>_xll.qlInterpolationInterpolate(B12Minterpolation,R57,TRUE)</f>
        <v>3.0388077852919531E-3</v>
      </c>
    </row>
    <row r="58" spans="18:21" x14ac:dyDescent="0.2">
      <c r="R58" s="136">
        <f>_xll.qlCalendarAdvance(Calendar,R57,"1D","f")</f>
        <v>42261</v>
      </c>
      <c r="S58" s="310">
        <f>_xll.qlCalendarAdvance(Calendar,R58,$F$1,"mf",,Trigger)</f>
        <v>42627</v>
      </c>
      <c r="T58" s="311">
        <f>_xll.qlDayCounterYearFraction(DayCounter,R58,S58,,,Trigger)</f>
        <v>1.0166666666666666</v>
      </c>
      <c r="U58" s="268">
        <f>_xll.qlInterpolationInterpolate(B12Minterpolation,R58,TRUE)</f>
        <v>3.0410868658178867E-3</v>
      </c>
    </row>
    <row r="59" spans="18:21" x14ac:dyDescent="0.2">
      <c r="R59" s="136">
        <f>_xll.qlCalendarAdvance(Calendar,R58,"1D","f")</f>
        <v>42262</v>
      </c>
      <c r="S59" s="310">
        <f>_xll.qlCalendarAdvance(Calendar,R59,$F$1,"mf",,Trigger)</f>
        <v>42628</v>
      </c>
      <c r="T59" s="311">
        <f>_xll.qlDayCounterYearFraction(DayCounter,R59,S59,,,Trigger)</f>
        <v>1.0166666666666666</v>
      </c>
      <c r="U59" s="268">
        <f>_xll.qlInterpolationInterpolate(B12Minterpolation,R59,TRUE)</f>
        <v>3.0418738736030702E-3</v>
      </c>
    </row>
    <row r="60" spans="18:21" x14ac:dyDescent="0.2">
      <c r="R60" s="136">
        <f>_xll.qlCalendarAdvance(Calendar,R59,"1D","f")</f>
        <v>42263</v>
      </c>
      <c r="S60" s="310">
        <f>_xll.qlCalendarAdvance(Calendar,R60,$F$1,"mf",,Trigger)</f>
        <v>42629</v>
      </c>
      <c r="T60" s="311">
        <f>_xll.qlDayCounterYearFraction(DayCounter,R60,S60,,,Trigger)</f>
        <v>1.0166666666666666</v>
      </c>
      <c r="U60" s="268">
        <f>_xll.qlInterpolationInterpolate(B12Minterpolation,R60,TRUE)</f>
        <v>3.0426716490368926E-3</v>
      </c>
    </row>
    <row r="61" spans="18:21" x14ac:dyDescent="0.2">
      <c r="R61" s="136">
        <f>_xll.qlCalendarAdvance(Calendar,R60,"1D","f")</f>
        <v>42264</v>
      </c>
      <c r="S61" s="310">
        <f>_xll.qlCalendarAdvance(Calendar,R61,$F$1,"mf",,Trigger)</f>
        <v>42632</v>
      </c>
      <c r="T61" s="311">
        <f>_xll.qlDayCounterYearFraction(DayCounter,R61,S61,,,Trigger)</f>
        <v>1.0222222222222221</v>
      </c>
      <c r="U61" s="268">
        <f>_xll.qlInterpolationInterpolate(B12Minterpolation,R61,TRUE)</f>
        <v>3.0434784584255758E-3</v>
      </c>
    </row>
    <row r="62" spans="18:21" x14ac:dyDescent="0.2">
      <c r="R62" s="136">
        <f>_xll.qlCalendarAdvance(Calendar,R61,"1D","f")</f>
        <v>42265</v>
      </c>
      <c r="S62" s="310">
        <f>_xll.qlCalendarAdvance(Calendar,R62,$F$1,"mf",,Trigger)</f>
        <v>42632</v>
      </c>
      <c r="T62" s="311">
        <f>_xll.qlDayCounterYearFraction(DayCounter,R62,S62,,,Trigger)</f>
        <v>1.0194444444444444</v>
      </c>
      <c r="U62" s="268">
        <f>_xll.qlInterpolationInterpolate(B12Minterpolation,R62,TRUE)</f>
        <v>3.0442925680753412E-3</v>
      </c>
    </row>
    <row r="63" spans="18:21" x14ac:dyDescent="0.2">
      <c r="R63" s="136">
        <f>_xll.qlCalendarAdvance(Calendar,R62,"1D","f")</f>
        <v>42268</v>
      </c>
      <c r="S63" s="310">
        <f>_xll.qlCalendarAdvance(Calendar,R63,$F$1,"mf",,Trigger)</f>
        <v>42634</v>
      </c>
      <c r="T63" s="311">
        <f>_xll.qlDayCounterYearFraction(DayCounter,R63,S63,,,Trigger)</f>
        <v>1.0166666666666666</v>
      </c>
      <c r="U63" s="268">
        <f>_xll.qlInterpolationInterpolate(B12Minterpolation,R63,TRUE)</f>
        <v>3.0467613616533503E-3</v>
      </c>
    </row>
    <row r="64" spans="18:21" x14ac:dyDescent="0.2">
      <c r="R64" s="136">
        <f>_xll.qlCalendarAdvance(Calendar,R63,"1D","f")</f>
        <v>42269</v>
      </c>
      <c r="S64" s="310">
        <f>_xll.qlCalendarAdvance(Calendar,R64,$F$1,"mf",,Trigger)</f>
        <v>42635</v>
      </c>
      <c r="T64" s="311">
        <f>_xll.qlDayCounterYearFraction(DayCounter,R64,S64,,,Trigger)</f>
        <v>1.0166666666666666</v>
      </c>
      <c r="U64" s="268">
        <f>_xll.qlInterpolationInterpolate(B12Minterpolation,R64,TRUE)</f>
        <v>3.0475873354096636E-3</v>
      </c>
    </row>
    <row r="65" spans="18:21" x14ac:dyDescent="0.2">
      <c r="R65" s="136">
        <f>_xll.qlCalendarAdvance(Calendar,R64,"1D","f")</f>
        <v>42270</v>
      </c>
      <c r="S65" s="310">
        <f>_xll.qlCalendarAdvance(Calendar,R65,$F$1,"mf",,Trigger)</f>
        <v>42636</v>
      </c>
      <c r="T65" s="311">
        <f>_xll.qlDayCounterYearFraction(DayCounter,R65,S65,,,Trigger)</f>
        <v>1.0166666666666666</v>
      </c>
      <c r="U65" s="268">
        <f>_xll.qlInterpolationInterpolate(B12Minterpolation,R65,TRUE)</f>
        <v>3.0484119409581677E-3</v>
      </c>
    </row>
    <row r="66" spans="18:21" x14ac:dyDescent="0.2">
      <c r="R66" s="136">
        <f>_xll.qlCalendarAdvance(Calendar,R65,"1D","f")</f>
        <v>42271</v>
      </c>
      <c r="S66" s="310">
        <f>_xll.qlCalendarAdvance(Calendar,R66,$F$1,"mf",,Trigger)</f>
        <v>42639</v>
      </c>
      <c r="T66" s="311">
        <f>_xll.qlDayCounterYearFraction(DayCounter,R66,S66,,,Trigger)</f>
        <v>1.0222222222222221</v>
      </c>
      <c r="U66" s="268">
        <f>_xll.qlInterpolationInterpolate(B12Minterpolation,R66,TRUE)</f>
        <v>3.0492334446050851E-3</v>
      </c>
    </row>
    <row r="67" spans="18:21" x14ac:dyDescent="0.2">
      <c r="R67" s="136">
        <f>_xll.qlCalendarAdvance(Calendar,R66,"1D","f")</f>
        <v>42272</v>
      </c>
      <c r="S67" s="310">
        <f>_xll.qlCalendarAdvance(Calendar,R67,$F$1,"mf",,Trigger)</f>
        <v>42639</v>
      </c>
      <c r="T67" s="311">
        <f>_xll.qlDayCounterYearFraction(DayCounter,R67,S67,,,Trigger)</f>
        <v>1.0194444444444444</v>
      </c>
      <c r="U67" s="268">
        <f>_xll.qlInterpolationInterpolate(B12Minterpolation,R67,TRUE)</f>
        <v>3.050050112656637E-3</v>
      </c>
    </row>
    <row r="68" spans="18:21" x14ac:dyDescent="0.2">
      <c r="R68" s="136">
        <f>_xll.qlCalendarAdvance(Calendar,R67,"1D","f")</f>
        <v>42275</v>
      </c>
      <c r="S68" s="310">
        <f>_xll.qlCalendarAdvance(Calendar,R68,$F$1,"mf",,Trigger)</f>
        <v>42641</v>
      </c>
      <c r="T68" s="311">
        <f>_xll.qlDayCounterYearFraction(DayCounter,R68,S68,,,Trigger)</f>
        <v>1.0166666666666666</v>
      </c>
      <c r="U68" s="268">
        <f>_xll.qlInterpolationInterpolate(B12Minterpolation,R68,TRUE)</f>
        <v>3.0524537663013194E-3</v>
      </c>
    </row>
    <row r="69" spans="18:21" x14ac:dyDescent="0.2">
      <c r="R69" s="136">
        <f>_xll.qlCalendarAdvance(Calendar,R68,"1D","f")</f>
        <v>42276</v>
      </c>
      <c r="S69" s="310">
        <f>_xll.qlCalendarAdvance(Calendar,R69,$F$1,"mf",,Trigger)</f>
        <v>42642</v>
      </c>
      <c r="T69" s="311">
        <f>_xll.qlDayCounterYearFraction(DayCounter,R69,S69,,,Trigger)</f>
        <v>1.0166666666666666</v>
      </c>
      <c r="U69" s="268">
        <f>_xll.qlInterpolationInterpolate(B12Minterpolation,R69,TRUE)</f>
        <v>3.0532337550336279E-3</v>
      </c>
    </row>
    <row r="70" spans="18:21" x14ac:dyDescent="0.2">
      <c r="R70" s="136">
        <f>_xll.qlCalendarAdvance(Calendar,R69,"1D","f")</f>
        <v>42277</v>
      </c>
      <c r="S70" s="310">
        <f>_xll.qlCalendarAdvance(Calendar,R70,$F$1,"mf",,Trigger)</f>
        <v>42643</v>
      </c>
      <c r="T70" s="311">
        <f>_xll.qlDayCounterYearFraction(DayCounter,R70,S70,,,Trigger)</f>
        <v>1.0166666666666666</v>
      </c>
      <c r="U70" s="268">
        <f>_xll.qlInterpolationInterpolate(B12Minterpolation,R70,TRUE)</f>
        <v>3.0540004962772904E-3</v>
      </c>
    </row>
    <row r="71" spans="18:21" x14ac:dyDescent="0.2">
      <c r="R71" s="136">
        <f>_xll.qlCalendarAdvance(Calendar,R70,"1D","f")</f>
        <v>42278</v>
      </c>
      <c r="S71" s="310">
        <f>_xll.qlCalendarAdvance(Calendar,R71,$F$1,"mf",,Trigger)</f>
        <v>42646</v>
      </c>
      <c r="T71" s="311">
        <f>_xll.qlDayCounterYearFraction(DayCounter,R71,S71,,,Trigger)</f>
        <v>1.0222222222222221</v>
      </c>
      <c r="U71" s="268">
        <f>_xll.qlInterpolationInterpolate(B12Minterpolation,R71,TRUE)</f>
        <v>3.0547535392165814E-3</v>
      </c>
    </row>
    <row r="72" spans="18:21" x14ac:dyDescent="0.2">
      <c r="R72" s="136">
        <f>_xll.qlCalendarAdvance(Calendar,R71,"1D","f")</f>
        <v>42279</v>
      </c>
      <c r="S72" s="310">
        <f>_xll.qlCalendarAdvance(Calendar,R72,$F$1,"mf",,Trigger)</f>
        <v>42646</v>
      </c>
      <c r="T72" s="311">
        <f>_xll.qlDayCounterYearFraction(DayCounter,R72,S72,,,Trigger)</f>
        <v>1.0194444444444444</v>
      </c>
      <c r="U72" s="268">
        <f>_xll.qlInterpolationInterpolate(B12Minterpolation,R72,TRUE)</f>
        <v>3.0554926896113857E-3</v>
      </c>
    </row>
    <row r="73" spans="18:21" x14ac:dyDescent="0.2">
      <c r="R73" s="136">
        <f>_xll.qlCalendarAdvance(Calendar,R72,"1D","f")</f>
        <v>42282</v>
      </c>
      <c r="S73" s="310">
        <f>_xll.qlCalendarAdvance(Calendar,R73,$F$1,"mf",,Trigger)</f>
        <v>42648</v>
      </c>
      <c r="T73" s="311">
        <f>_xll.qlDayCounterYearFraction(DayCounter,R73,S73,,,Trigger)</f>
        <v>1.0166666666666666</v>
      </c>
      <c r="U73" s="268">
        <f>_xll.qlInterpolationInterpolate(B12Minterpolation,R73,TRUE)</f>
        <v>3.057624843127724E-3</v>
      </c>
    </row>
    <row r="74" spans="18:21" x14ac:dyDescent="0.2">
      <c r="R74" s="136">
        <f>_xll.qlCalendarAdvance(Calendar,R73,"1D","f")</f>
        <v>42283</v>
      </c>
      <c r="S74" s="310">
        <f>_xll.qlCalendarAdvance(Calendar,R74,$F$1,"mf",,Trigger)</f>
        <v>42649</v>
      </c>
      <c r="T74" s="311">
        <f>_xll.qlDayCounterYearFraction(DayCounter,R74,S74,,,Trigger)</f>
        <v>1.0166666666666666</v>
      </c>
      <c r="U74" s="268">
        <f>_xll.qlInterpolationInterpolate(B12Minterpolation,R74,TRUE)</f>
        <v>3.0583064809434285E-3</v>
      </c>
    </row>
    <row r="75" spans="18:21" x14ac:dyDescent="0.2">
      <c r="R75" s="136">
        <f>_xll.qlCalendarAdvance(Calendar,R74,"1D","f")</f>
        <v>42284</v>
      </c>
      <c r="S75" s="310">
        <f>_xll.qlCalendarAdvance(Calendar,R75,$F$1,"mf",,Trigger)</f>
        <v>42650</v>
      </c>
      <c r="T75" s="311">
        <f>_xll.qlDayCounterYearFraction(DayCounter,R75,S75,,,Trigger)</f>
        <v>1.0166666666666666</v>
      </c>
      <c r="U75" s="268">
        <f>_xll.qlInterpolationInterpolate(B12Minterpolation,R75,TRUE)</f>
        <v>3.0589732550140697E-3</v>
      </c>
    </row>
    <row r="76" spans="18:21" x14ac:dyDescent="0.2">
      <c r="R76" s="136">
        <f>_xll.qlCalendarAdvance(Calendar,R75,"1D","f")</f>
        <v>42285</v>
      </c>
      <c r="S76" s="310">
        <f>_xll.qlCalendarAdvance(Calendar,R76,$F$1,"mf",,Trigger)</f>
        <v>42653</v>
      </c>
      <c r="T76" s="311">
        <f>_xll.qlDayCounterYearFraction(DayCounter,R76,S76,,,Trigger)</f>
        <v>1.0222222222222221</v>
      </c>
      <c r="U76" s="268">
        <f>_xll.qlInterpolationInterpolate(B12Minterpolation,R76,TRUE)</f>
        <v>3.0596249710995328E-3</v>
      </c>
    </row>
    <row r="77" spans="18:21" x14ac:dyDescent="0.2">
      <c r="R77" s="136">
        <f>_xll.qlCalendarAdvance(Calendar,R76,"1D","f")</f>
        <v>42286</v>
      </c>
      <c r="S77" s="310">
        <f>_xll.qlCalendarAdvance(Calendar,R77,$F$1,"mf",,Trigger)</f>
        <v>42653</v>
      </c>
      <c r="T77" s="311">
        <f>_xll.qlDayCounterYearFraction(DayCounter,R77,S77,,,Trigger)</f>
        <v>1.0194444444444444</v>
      </c>
      <c r="U77" s="268">
        <f>_xll.qlInterpolationInterpolate(B12Minterpolation,R77,TRUE)</f>
        <v>3.0602614349597023E-3</v>
      </c>
    </row>
    <row r="78" spans="18:21" x14ac:dyDescent="0.2">
      <c r="R78" s="136">
        <f>_xll.qlCalendarAdvance(Calendar,R77,"1D","f")</f>
        <v>42289</v>
      </c>
      <c r="S78" s="310">
        <f>_xll.qlCalendarAdvance(Calendar,R78,$F$1,"mf",,Trigger)</f>
        <v>42655</v>
      </c>
      <c r="T78" s="311">
        <f>_xll.qlDayCounterYearFraction(DayCounter,R78,S78,,,Trigger)</f>
        <v>1.0166666666666666</v>
      </c>
      <c r="U78" s="268">
        <f>_xll.qlInterpolationInterpolate(B12Minterpolation,R78,TRUE)</f>
        <v>3.0620773707872979E-3</v>
      </c>
    </row>
    <row r="79" spans="18:21" x14ac:dyDescent="0.2">
      <c r="R79" s="136">
        <f>_xll.qlCalendarAdvance(Calendar,R78,"1D","f")</f>
        <v>42290</v>
      </c>
      <c r="S79" s="310">
        <f>_xll.qlCalendarAdvance(Calendar,R79,$F$1,"mf",,Trigger)</f>
        <v>42656</v>
      </c>
      <c r="T79" s="311">
        <f>_xll.qlDayCounterYearFraction(DayCounter,R79,S79,,,Trigger)</f>
        <v>1.0166666666666666</v>
      </c>
      <c r="U79" s="268">
        <f>_xll.qlInterpolationInterpolate(B12Minterpolation,R79,TRUE)</f>
        <v>3.0626508833451415E-3</v>
      </c>
    </row>
    <row r="80" spans="18:21" x14ac:dyDescent="0.2">
      <c r="R80" s="136">
        <f>_xll.qlCalendarAdvance(Calendar,R79,"1D","f")</f>
        <v>42291</v>
      </c>
      <c r="S80" s="310">
        <f>_xll.qlCalendarAdvance(Calendar,R80,$F$1,"mf",,Trigger)</f>
        <v>42657</v>
      </c>
      <c r="T80" s="311">
        <f>_xll.qlDayCounterYearFraction(DayCounter,R80,S80,,,Trigger)</f>
        <v>1.0166666666666666</v>
      </c>
      <c r="U80" s="268">
        <f>_xll.qlInterpolationInterpolate(B12Minterpolation,R80,TRUE)</f>
        <v>3.0632081724771155E-3</v>
      </c>
    </row>
    <row r="81" spans="18:21" x14ac:dyDescent="0.2">
      <c r="R81" s="136">
        <f>_xll.qlCalendarAdvance(Calendar,R80,"1D","f")</f>
        <v>42292</v>
      </c>
      <c r="S81" s="310">
        <f>_xll.qlCalendarAdvance(Calendar,R81,$F$1,"mf",,Trigger)</f>
        <v>42660</v>
      </c>
      <c r="T81" s="311">
        <f>_xll.qlDayCounterYearFraction(DayCounter,R81,S81,,,Trigger)</f>
        <v>1.0222222222222221</v>
      </c>
      <c r="U81" s="268">
        <f>_xll.qlInterpolationInterpolate(B12Minterpolation,R81,TRUE)</f>
        <v>3.0637490439431045E-3</v>
      </c>
    </row>
    <row r="82" spans="18:21" x14ac:dyDescent="0.2">
      <c r="R82" s="136">
        <f>_xll.qlCalendarAdvance(Calendar,R81,"1D","f")</f>
        <v>42293</v>
      </c>
      <c r="S82" s="310">
        <f>_xll.qlCalendarAdvance(Calendar,R82,$F$1,"mf",,Trigger)</f>
        <v>42660</v>
      </c>
      <c r="T82" s="311">
        <f>_xll.qlDayCounterYearFraction(DayCounter,R82,S82,,,Trigger)</f>
        <v>1.0194444444444444</v>
      </c>
      <c r="U82" s="268">
        <f>_xll.qlInterpolationInterpolate(B12Minterpolation,R82,TRUE)</f>
        <v>3.0642733035029937E-3</v>
      </c>
    </row>
    <row r="83" spans="18:21" x14ac:dyDescent="0.2">
      <c r="R83" s="136">
        <f>_xll.qlCalendarAdvance(Calendar,R82,"1D","f")</f>
        <v>42296</v>
      </c>
      <c r="S83" s="310">
        <f>_xll.qlCalendarAdvance(Calendar,R83,$F$1,"mf",,Trigger)</f>
        <v>42662</v>
      </c>
      <c r="T83" s="311">
        <f>_xll.qlDayCounterYearFraction(DayCounter,R83,S83,,,Trigger)</f>
        <v>1.0166666666666666</v>
      </c>
      <c r="U83" s="268">
        <f>_xll.qlInterpolationInterpolate(B12Minterpolation,R83,TRUE)</f>
        <v>3.0657444683449093E-3</v>
      </c>
    </row>
    <row r="84" spans="18:21" x14ac:dyDescent="0.2">
      <c r="R84" s="136">
        <f>_xll.qlCalendarAdvance(Calendar,R83,"1D","f")</f>
        <v>42297</v>
      </c>
      <c r="S84" s="310">
        <f>_xll.qlCalendarAdvance(Calendar,R84,$F$1,"mf",,Trigger)</f>
        <v>42663</v>
      </c>
      <c r="T84" s="311">
        <f>_xll.qlDayCounterYearFraction(DayCounter,R84,S84,,,Trigger)</f>
        <v>1.0166666666666666</v>
      </c>
      <c r="U84" s="268">
        <f>_xll.qlInterpolationInterpolate(B12Minterpolation,R84,TRUE)</f>
        <v>3.0662003378792461E-3</v>
      </c>
    </row>
    <row r="85" spans="18:21" x14ac:dyDescent="0.2">
      <c r="R85" s="136">
        <f>_xll.qlCalendarAdvance(Calendar,R84,"1D","f")</f>
        <v>42298</v>
      </c>
      <c r="S85" s="310">
        <f>_xll.qlCalendarAdvance(Calendar,R85,$F$1,"mf",,Trigger)</f>
        <v>42664</v>
      </c>
      <c r="T85" s="311">
        <f>_xll.qlDayCounterYearFraction(DayCounter,R85,S85,,,Trigger)</f>
        <v>1.0166666666666666</v>
      </c>
      <c r="U85" s="268">
        <f>_xll.qlInterpolationInterpolate(B12Minterpolation,R85,TRUE)</f>
        <v>3.066638624306907E-3</v>
      </c>
    </row>
    <row r="86" spans="18:21" x14ac:dyDescent="0.2">
      <c r="R86" s="136">
        <f>_xll.qlCalendarAdvance(Calendar,R85,"1D","f")</f>
        <v>42299</v>
      </c>
      <c r="S86" s="310">
        <f>_xll.qlCalendarAdvance(Calendar,R86,$F$1,"mf",,Trigger)</f>
        <v>42667</v>
      </c>
      <c r="T86" s="311">
        <f>_xll.qlDayCounterYearFraction(DayCounter,R86,S86,,,Trigger)</f>
        <v>1.0222222222222221</v>
      </c>
      <c r="U86" s="268">
        <f>_xll.qlInterpolationInterpolate(B12Minterpolation,R86,TRUE)</f>
        <v>3.0670591333877765E-3</v>
      </c>
    </row>
    <row r="87" spans="18:21" x14ac:dyDescent="0.2">
      <c r="R87" s="136">
        <f>_xll.qlCalendarAdvance(Calendar,R86,"1D","f")</f>
        <v>42300</v>
      </c>
      <c r="S87" s="310">
        <f>_xll.qlCalendarAdvance(Calendar,R87,$F$1,"mf",,Trigger)</f>
        <v>42667</v>
      </c>
      <c r="T87" s="311">
        <f>_xll.qlDayCounterYearFraction(DayCounter,R87,S87,,,Trigger)</f>
        <v>1.0194444444444444</v>
      </c>
      <c r="U87" s="268">
        <f>_xll.qlInterpolationInterpolate(B12Minterpolation,R87,TRUE)</f>
        <v>3.0674616708817395E-3</v>
      </c>
    </row>
    <row r="88" spans="18:21" x14ac:dyDescent="0.2">
      <c r="R88" s="136">
        <f>_xll.qlCalendarAdvance(Calendar,R87,"1D","f")</f>
        <v>42303</v>
      </c>
      <c r="S88" s="310">
        <f>_xll.qlCalendarAdvance(Calendar,R88,$F$1,"mf",,Trigger)</f>
        <v>42669</v>
      </c>
      <c r="T88" s="311">
        <f>_xll.qlDayCounterYearFraction(DayCounter,R88,S88,,,Trigger)</f>
        <v>1.0166666666666666</v>
      </c>
      <c r="U88" s="268">
        <f>_xll.qlInterpolationInterpolate(B12Minterpolation,R88,TRUE)</f>
        <v>3.0685595114410369E-3</v>
      </c>
    </row>
    <row r="89" spans="18:21" x14ac:dyDescent="0.2">
      <c r="R89" s="136">
        <f>_xll.qlCalendarAdvance(Calendar,R88,"1D","f")</f>
        <v>42304</v>
      </c>
      <c r="S89" s="310">
        <f>_xll.qlCalendarAdvance(Calendar,R89,$F$1,"mf",,Trigger)</f>
        <v>42670</v>
      </c>
      <c r="T89" s="311">
        <f>_xll.qlDayCounterYearFraction(DayCounter,R89,S89,,,Trigger)</f>
        <v>1.0166666666666666</v>
      </c>
      <c r="U89" s="268">
        <f>_xll.qlInterpolationInterpolate(B12Minterpolation,R89,TRUE)</f>
        <v>3.0688882201862218E-3</v>
      </c>
    </row>
    <row r="90" spans="18:21" x14ac:dyDescent="0.2">
      <c r="R90" s="136">
        <f>_xll.qlCalendarAdvance(Calendar,R89,"1D","f")</f>
        <v>42305</v>
      </c>
      <c r="S90" s="310">
        <f>_xll.qlCalendarAdvance(Calendar,R90,$F$1,"mf",,Trigger)</f>
        <v>42671</v>
      </c>
      <c r="T90" s="311">
        <f>_xll.qlDayCounterYearFraction(DayCounter,R90,S90,,,Trigger)</f>
        <v>1.0166666666666666</v>
      </c>
      <c r="U90" s="268">
        <f>_xll.qlInterpolationInterpolate(B12Minterpolation,R90,TRUE)</f>
        <v>3.0691979861439235E-3</v>
      </c>
    </row>
    <row r="91" spans="18:21" x14ac:dyDescent="0.2">
      <c r="R91" s="136">
        <f>_xll.qlCalendarAdvance(Calendar,R90,"1D","f")</f>
        <v>42306</v>
      </c>
      <c r="S91" s="310">
        <f>_xll.qlCalendarAdvance(Calendar,R91,$F$1,"mf",,Trigger)</f>
        <v>42674</v>
      </c>
      <c r="T91" s="311">
        <f>_xll.qlDayCounterYearFraction(DayCounter,R91,S91,,,Trigger)</f>
        <v>1.0222222222222221</v>
      </c>
      <c r="U91" s="268">
        <f>_xll.qlInterpolationInterpolate(B12Minterpolation,R91,TRUE)</f>
        <v>3.0694886150740277E-3</v>
      </c>
    </row>
    <row r="92" spans="18:21" x14ac:dyDescent="0.2">
      <c r="R92" s="136">
        <f>_xll.qlCalendarAdvance(Calendar,R91,"1D","f")</f>
        <v>42307</v>
      </c>
      <c r="S92" s="310">
        <f>_xll.qlCalendarAdvance(Calendar,R92,$F$1,"mf",,Trigger)</f>
        <v>42674</v>
      </c>
      <c r="T92" s="311">
        <f>_xll.qlDayCounterYearFraction(DayCounter,R92,S92,,,Trigger)</f>
        <v>1.0194444444444444</v>
      </c>
      <c r="U92" s="268">
        <f>_xll.qlInterpolationInterpolate(B12Minterpolation,R92,TRUE)</f>
        <v>3.0697603066076975E-3</v>
      </c>
    </row>
    <row r="93" spans="18:21" x14ac:dyDescent="0.2">
      <c r="R93" s="136">
        <f>_xll.qlCalendarAdvance(Calendar,R92,"1D","f")</f>
        <v>42310</v>
      </c>
      <c r="S93" s="310">
        <f>_xll.qlCalendarAdvance(Calendar,R93,$F$1,"mf",,Trigger)</f>
        <v>42676</v>
      </c>
      <c r="T93" s="311">
        <f>_xll.qlDayCounterYearFraction(DayCounter,R93,S93,,,Trigger)</f>
        <v>1.0166666666666666</v>
      </c>
      <c r="U93" s="268">
        <f>_xll.qlInterpolationInterpolate(B12Minterpolation,R93,TRUE)</f>
        <v>3.0704810834780018E-3</v>
      </c>
    </row>
    <row r="94" spans="18:21" x14ac:dyDescent="0.2">
      <c r="R94" s="136">
        <f>_xll.qlCalendarAdvance(Calendar,R93,"1D","f")</f>
        <v>42311</v>
      </c>
      <c r="S94" s="310">
        <f>_xll.qlCalendarAdvance(Calendar,R94,$F$1,"mf",,Trigger)</f>
        <v>42677</v>
      </c>
      <c r="T94" s="311">
        <f>_xll.qlDayCounterYearFraction(DayCounter,R94,S94,,,Trigger)</f>
        <v>1.0166666666666666</v>
      </c>
      <c r="U94" s="268">
        <f>_xll.qlInterpolationInterpolate(B12Minterpolation,R94,TRUE)</f>
        <v>3.0706971398163927E-3</v>
      </c>
    </row>
    <row r="95" spans="18:21" x14ac:dyDescent="0.2">
      <c r="R95" s="136">
        <f>_xll.qlCalendarAdvance(Calendar,R94,"1D","f")</f>
        <v>42312</v>
      </c>
      <c r="S95" s="310">
        <f>_xll.qlCalendarAdvance(Calendar,R95,$F$1,"mf",,Trigger)</f>
        <v>42678</v>
      </c>
      <c r="T95" s="311">
        <f>_xll.qlDayCounterYearFraction(DayCounter,R95,S95,,,Trigger)</f>
        <v>1.0166666666666666</v>
      </c>
      <c r="U95" s="268">
        <f>_xll.qlInterpolationInterpolate(B12Minterpolation,R95,TRUE)</f>
        <v>3.070904709824857E-3</v>
      </c>
    </row>
    <row r="96" spans="18:21" x14ac:dyDescent="0.2">
      <c r="R96" s="136">
        <f>_xll.qlCalendarAdvance(Calendar,R95,"1D","f")</f>
        <v>42313</v>
      </c>
      <c r="S96" s="310">
        <f>_xll.qlCalendarAdvance(Calendar,R96,$F$1,"mf",,Trigger)</f>
        <v>42681</v>
      </c>
      <c r="T96" s="311">
        <f>_xll.qlDayCounterYearFraction(DayCounter,R96,S96,,,Trigger)</f>
        <v>1.0222222222222221</v>
      </c>
      <c r="U96" s="268">
        <f>_xll.qlInterpolationInterpolate(B12Minterpolation,R96,TRUE)</f>
        <v>3.0711059624909526E-3</v>
      </c>
    </row>
    <row r="97" spans="18:21" x14ac:dyDescent="0.2">
      <c r="R97" s="136">
        <f>_xll.qlCalendarAdvance(Calendar,R96,"1D","f")</f>
        <v>42314</v>
      </c>
      <c r="S97" s="310">
        <f>_xll.qlCalendarAdvance(Calendar,R97,$F$1,"mf",,Trigger)</f>
        <v>42681</v>
      </c>
      <c r="T97" s="311">
        <f>_xll.qlDayCounterYearFraction(DayCounter,R97,S97,,,Trigger)</f>
        <v>1.0194444444444444</v>
      </c>
      <c r="U97" s="268">
        <f>_xll.qlInterpolationInterpolate(B12Minterpolation,R97,TRUE)</f>
        <v>3.0713030668022361E-3</v>
      </c>
    </row>
    <row r="98" spans="18:21" x14ac:dyDescent="0.2">
      <c r="R98" s="136">
        <f>_xll.qlCalendarAdvance(Calendar,R97,"1D","f")</f>
        <v>42317</v>
      </c>
      <c r="S98" s="310">
        <f>_xll.qlCalendarAdvance(Calendar,R98,$F$1,"mf",,Trigger)</f>
        <v>42683</v>
      </c>
      <c r="T98" s="311">
        <f>_xll.qlDayCounterYearFraction(DayCounter,R98,S98,,,Trigger)</f>
        <v>1.0166666666666666</v>
      </c>
      <c r="U98" s="268">
        <f>_xll.qlInterpolationInterpolate(B12Minterpolation,R98,TRUE)</f>
        <v>3.0718911794827908E-3</v>
      </c>
    </row>
    <row r="99" spans="18:21" x14ac:dyDescent="0.2">
      <c r="R99" s="136">
        <f>_xll.qlCalendarAdvance(Calendar,R98,"1D","f")</f>
        <v>42318</v>
      </c>
      <c r="S99" s="310">
        <f>_xll.qlCalendarAdvance(Calendar,R99,$F$1,"mf",,Trigger)</f>
        <v>42684</v>
      </c>
      <c r="T99" s="311">
        <f>_xll.qlDayCounterYearFraction(DayCounter,R99,S99,,,Trigger)</f>
        <v>1.0166666666666666</v>
      </c>
      <c r="U99" s="268">
        <f>_xll.qlInterpolationInterpolate(B12Minterpolation,R99,TRUE)</f>
        <v>3.0720933802504016E-3</v>
      </c>
    </row>
    <row r="100" spans="18:21" x14ac:dyDescent="0.2">
      <c r="R100" s="136">
        <f>_xll.qlCalendarAdvance(Calendar,R99,"1D","f")</f>
        <v>42319</v>
      </c>
      <c r="S100" s="310">
        <f>_xll.qlCalendarAdvance(Calendar,R100,$F$1,"mf",,Trigger)</f>
        <v>42685</v>
      </c>
      <c r="T100" s="311">
        <f>_xll.qlDayCounterYearFraction(DayCounter,R100,S100,,,Trigger)</f>
        <v>1.0166666666666666</v>
      </c>
      <c r="U100" s="268">
        <f>_xll.qlInterpolationInterpolate(B12Minterpolation,R100,TRUE)</f>
        <v>3.0723022776009872E-3</v>
      </c>
    </row>
    <row r="101" spans="18:21" x14ac:dyDescent="0.2">
      <c r="R101" s="136">
        <f>_xll.qlCalendarAdvance(Calendar,R100,"1D","f")</f>
        <v>42320</v>
      </c>
      <c r="S101" s="310">
        <f>_xll.qlCalendarAdvance(Calendar,R101,$F$1,"mf",,Trigger)</f>
        <v>42688</v>
      </c>
      <c r="T101" s="311">
        <f>_xll.qlDayCounterYearFraction(DayCounter,R101,S101,,,Trigger)</f>
        <v>1.0222222222222221</v>
      </c>
      <c r="U101" s="268">
        <f>_xll.qlInterpolationInterpolate(B12Minterpolation,R101,TRUE)</f>
        <v>3.0725200405221052E-3</v>
      </c>
    </row>
    <row r="102" spans="18:21" x14ac:dyDescent="0.2">
      <c r="R102" s="136">
        <f>_xll.qlCalendarAdvance(Calendar,R101,"1D","f")</f>
        <v>42321</v>
      </c>
      <c r="S102" s="310">
        <f>_xll.qlCalendarAdvance(Calendar,R102,$F$1,"mf",,Trigger)</f>
        <v>42688</v>
      </c>
      <c r="T102" s="311">
        <f>_xll.qlDayCounterYearFraction(DayCounter,R102,S102,,,Trigger)</f>
        <v>1.0194444444444444</v>
      </c>
      <c r="U102" s="268">
        <f>_xll.qlInterpolationInterpolate(B12Minterpolation,R102,TRUE)</f>
        <v>3.0727488380013126E-3</v>
      </c>
    </row>
    <row r="103" spans="18:21" x14ac:dyDescent="0.2">
      <c r="R103" s="136">
        <f>_xll.qlCalendarAdvance(Calendar,R102,"1D","f")</f>
        <v>42324</v>
      </c>
      <c r="S103" s="310">
        <f>_xll.qlCalendarAdvance(Calendar,R103,$F$1,"mf",,Trigger)</f>
        <v>42690</v>
      </c>
      <c r="T103" s="311">
        <f>_xll.qlDayCounterYearFraction(DayCounter,R103,S103,,,Trigger)</f>
        <v>1.0166666666666666</v>
      </c>
      <c r="U103" s="268">
        <f>_xll.qlInterpolationInterpolate(B12Minterpolation,R103,TRUE)</f>
        <v>3.073523127663048E-3</v>
      </c>
    </row>
    <row r="104" spans="18:21" x14ac:dyDescent="0.2">
      <c r="R104" s="136">
        <f>_xll.qlCalendarAdvance(Calendar,R103,"1D","f")</f>
        <v>42325</v>
      </c>
      <c r="S104" s="310">
        <f>_xll.qlCalendarAdvance(Calendar,R104,$F$1,"mf",,Trigger)</f>
        <v>42691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3.0738177532501879E-3</v>
      </c>
    </row>
    <row r="105" spans="18:21" x14ac:dyDescent="0.2">
      <c r="R105" s="136">
        <f>_xll.qlCalendarAdvance(Calendar,R104,"1D","f")</f>
        <v>42326</v>
      </c>
      <c r="S105" s="310">
        <f>_xll.qlCalendarAdvance(Calendar,R105,$F$1,"mf",,Trigger)</f>
        <v>42692</v>
      </c>
      <c r="T105" s="311">
        <f>_xll.qlDayCounterYearFraction(DayCounter,R105,S105,,,Trigger)</f>
        <v>1.0166666666666666</v>
      </c>
      <c r="U105" s="268">
        <f>_xll.qlInterpolationInterpolate(B12Minterpolation,R105,TRUE)</f>
        <v>3.0741342583332047E-3</v>
      </c>
    </row>
    <row r="106" spans="18:21" x14ac:dyDescent="0.2">
      <c r="R106" s="136">
        <f>_xll.qlCalendarAdvance(Calendar,R105,"1D","f")</f>
        <v>42327</v>
      </c>
      <c r="S106" s="310">
        <f>_xll.qlCalendarAdvance(Calendar,R106,$F$1,"mf",,Trigger)</f>
        <v>42695</v>
      </c>
      <c r="T106" s="311">
        <f>_xll.qlDayCounterYearFraction(DayCounter,R106,S106,,,Trigger)</f>
        <v>1.0222222222222221</v>
      </c>
      <c r="U106" s="268">
        <f>_xll.qlInterpolationInterpolate(B12Minterpolation,R106,TRUE)</f>
        <v>3.0744748118996549E-3</v>
      </c>
    </row>
    <row r="107" spans="18:21" x14ac:dyDescent="0.2">
      <c r="R107" s="136">
        <f>_xll.qlCalendarAdvance(Calendar,R106,"1D","f")</f>
        <v>42328</v>
      </c>
      <c r="S107" s="310">
        <f>_xll.qlCalendarAdvance(Calendar,R107,$F$1,"mf",,Trigger)</f>
        <v>42695</v>
      </c>
      <c r="T107" s="311">
        <f>_xll.qlDayCounterYearFraction(DayCounter,R107,S107,,,Trigger)</f>
        <v>1.0194444444444444</v>
      </c>
      <c r="U107" s="268">
        <f>_xll.qlInterpolationInterpolate(B12Minterpolation,R107,TRUE)</f>
        <v>3.0748415829370966E-3</v>
      </c>
    </row>
    <row r="108" spans="18:21" x14ac:dyDescent="0.2">
      <c r="R108" s="136">
        <f>_xll.qlCalendarAdvance(Calendar,R107,"1D","f")</f>
        <v>42331</v>
      </c>
      <c r="S108" s="310">
        <f>_xll.qlCalendarAdvance(Calendar,R108,$F$1,"mf",,Trigger)</f>
        <v>42697</v>
      </c>
      <c r="T108" s="311">
        <f>_xll.qlDayCounterYearFraction(DayCounter,R108,S108,,,Trigger)</f>
        <v>1.0166666666666666</v>
      </c>
      <c r="U108" s="268">
        <f>_xll.qlInterpolationInterpolate(B12Minterpolation,R108,TRUE)</f>
        <v>3.0761208907509421E-3</v>
      </c>
    </row>
    <row r="109" spans="18:21" x14ac:dyDescent="0.2">
      <c r="R109" s="136">
        <f>_xll.qlCalendarAdvance(Calendar,R108,"1D","f")</f>
        <v>42332</v>
      </c>
      <c r="S109" s="310">
        <f>_xll.qlCalendarAdvance(Calendar,R109,$F$1,"mf",,Trigger)</f>
        <v>42698</v>
      </c>
      <c r="T109" s="311">
        <f>_xll.qlDayCounterYearFraction(DayCounter,R109,S109,,,Trigger)</f>
        <v>1.0166666666666666</v>
      </c>
      <c r="U109" s="268">
        <f>_xll.qlInterpolationInterpolate(B12Minterpolation,R109,TRUE)</f>
        <v>3.0766142215479216E-3</v>
      </c>
    </row>
    <row r="110" spans="18:21" x14ac:dyDescent="0.2">
      <c r="R110" s="136">
        <f>_xll.qlCalendarAdvance(Calendar,R109,"1D","f")</f>
        <v>42333</v>
      </c>
      <c r="S110" s="310">
        <f>_xll.qlCalendarAdvance(Calendar,R110,$F$1,"mf",,Trigger)</f>
        <v>42699</v>
      </c>
      <c r="T110" s="311">
        <f>_xll.qlDayCounterYearFraction(DayCounter,R110,S110,,,Trigger)</f>
        <v>1.0166666666666666</v>
      </c>
      <c r="U110" s="268">
        <f>_xll.qlInterpolationInterpolate(B12Minterpolation,R110,TRUE)</f>
        <v>3.0771446147536794E-3</v>
      </c>
    </row>
    <row r="111" spans="18:21" x14ac:dyDescent="0.2">
      <c r="R111" s="136">
        <f>_xll.qlCalendarAdvance(Calendar,R110,"1D","f")</f>
        <v>42334</v>
      </c>
      <c r="S111" s="310">
        <f>_xll.qlCalendarAdvance(Calendar,R111,$F$1,"mf",,Trigger)</f>
        <v>42702</v>
      </c>
      <c r="T111" s="311">
        <f>_xll.qlDayCounterYearFraction(DayCounter,R111,S111,,,Trigger)</f>
        <v>1.0222222222222221</v>
      </c>
      <c r="U111" s="268">
        <f>_xll.qlInterpolationInterpolate(B12Minterpolation,R111,TRUE)</f>
        <v>3.0777142393557722E-3</v>
      </c>
    </row>
    <row r="112" spans="18:21" x14ac:dyDescent="0.2">
      <c r="R112" s="136">
        <f>_xll.qlCalendarAdvance(Calendar,R111,"1D","f")</f>
        <v>42335</v>
      </c>
      <c r="S112" s="310">
        <f>_xll.qlCalendarAdvance(Calendar,R112,$F$1,"mf",,Trigger)</f>
        <v>42702</v>
      </c>
      <c r="T112" s="311">
        <f>_xll.qlDayCounterYearFraction(DayCounter,R112,S112,,,Trigger)</f>
        <v>1.0194444444444444</v>
      </c>
      <c r="U112" s="268">
        <f>_xll.qlInterpolationInterpolate(B12Minterpolation,R112,TRUE)</f>
        <v>3.0783252643417575E-3</v>
      </c>
    </row>
    <row r="113" spans="18:21" x14ac:dyDescent="0.2">
      <c r="R113" s="136">
        <f>_xll.qlCalendarAdvance(Calendar,R112,"1D","f")</f>
        <v>42338</v>
      </c>
      <c r="S113" s="310">
        <f>_xll.qlCalendarAdvance(Calendar,R113,$F$1,"mf",,Trigger)</f>
        <v>42704</v>
      </c>
      <c r="T113" s="311">
        <f>_xll.qlDayCounterYearFraction(DayCounter,R113,S113,,,Trigger)</f>
        <v>1.0166666666666666</v>
      </c>
      <c r="U113" s="268">
        <f>_xll.qlInterpolationInterpolate(B12Minterpolation,R113,TRUE)</f>
        <v>3.0804284314786428E-3</v>
      </c>
    </row>
    <row r="114" spans="18:21" x14ac:dyDescent="0.2">
      <c r="R114" s="136">
        <f>_xll.qlCalendarAdvance(Calendar,R113,"1D","f")</f>
        <v>42339</v>
      </c>
      <c r="S114" s="310">
        <f>_xll.qlCalendarAdvance(Calendar,R114,$F$1,"mf",,Trigger)</f>
        <v>42705</v>
      </c>
      <c r="T114" s="311">
        <f>_xll.qlDayCounterYearFraction(DayCounter,R114,S114,,,Trigger)</f>
        <v>1.0166666666666666</v>
      </c>
      <c r="U114" s="268">
        <f>_xll.qlInterpolationInterpolate(B12Minterpolation,R114,TRUE)</f>
        <v>3.0812264611885807E-3</v>
      </c>
    </row>
    <row r="115" spans="18:21" x14ac:dyDescent="0.2">
      <c r="R115" s="136">
        <f>_xll.qlCalendarAdvance(Calendar,R114,"1D","f")</f>
        <v>42340</v>
      </c>
      <c r="S115" s="310">
        <f>_xll.qlCalendarAdvance(Calendar,R115,$F$1,"mf",,Trigger)</f>
        <v>42706</v>
      </c>
      <c r="T115" s="311">
        <f>_xll.qlDayCounterYearFraction(DayCounter,R115,S115,,,Trigger)</f>
        <v>1.0166666666666666</v>
      </c>
      <c r="U115" s="268">
        <f>_xll.qlInterpolationInterpolate(B12Minterpolation,R115,TRUE)</f>
        <v>3.0820750160970509E-3</v>
      </c>
    </row>
    <row r="116" spans="18:21" x14ac:dyDescent="0.2">
      <c r="R116" s="136">
        <f>_xll.qlCalendarAdvance(Calendar,R115,"1D","f")</f>
        <v>42341</v>
      </c>
      <c r="S116" s="310">
        <f>_xll.qlCalendarAdvance(Calendar,R116,$F$1,"mf",,Trigger)</f>
        <v>42709</v>
      </c>
      <c r="T116" s="311">
        <f>_xll.qlDayCounterYearFraction(DayCounter,R116,S116,,,Trigger)</f>
        <v>1.0222222222222221</v>
      </c>
      <c r="U116" s="268">
        <f>_xll.qlInterpolationInterpolate(B12Minterpolation,R116,TRUE)</f>
        <v>3.0829745450684635E-3</v>
      </c>
    </row>
    <row r="117" spans="18:21" x14ac:dyDescent="0.2">
      <c r="R117" s="136">
        <f>_xll.qlCalendarAdvance(Calendar,R116,"1D","f")</f>
        <v>42342</v>
      </c>
      <c r="S117" s="310">
        <f>_xll.qlCalendarAdvance(Calendar,R117,$F$1,"mf",,Trigger)</f>
        <v>42709</v>
      </c>
      <c r="T117" s="311">
        <f>_xll.qlDayCounterYearFraction(DayCounter,R117,S117,,,Trigger)</f>
        <v>1.0194444444444444</v>
      </c>
      <c r="U117" s="268">
        <f>_xll.qlInterpolationInterpolate(B12Minterpolation,R117,TRUE)</f>
        <v>3.0839254969672286E-3</v>
      </c>
    </row>
    <row r="118" spans="18:21" x14ac:dyDescent="0.2">
      <c r="R118" s="136">
        <f>_xll.qlCalendarAdvance(Calendar,R117,"1D","f")</f>
        <v>42345</v>
      </c>
      <c r="S118" s="310">
        <f>_xll.qlCalendarAdvance(Calendar,R118,$F$1,"mf",,Trigger)</f>
        <v>42711</v>
      </c>
      <c r="T118" s="311">
        <f>_xll.qlDayCounterYearFraction(DayCounter,R118,S118,,,Trigger)</f>
        <v>1.0166666666666666</v>
      </c>
      <c r="U118" s="268">
        <f>_xll.qlInterpolationInterpolate(B12Minterpolation,R118,TRUE)</f>
        <v>3.0870913788717423E-3</v>
      </c>
    </row>
    <row r="119" spans="18:21" x14ac:dyDescent="0.2">
      <c r="R119" s="136">
        <f>_xll.qlCalendarAdvance(Calendar,R118,"1D","f")</f>
        <v>42346</v>
      </c>
      <c r="S119" s="310">
        <f>_xll.qlCalendarAdvance(Calendar,R119,$F$1,"mf",,Trigger)</f>
        <v>42712</v>
      </c>
      <c r="T119" s="311">
        <f>_xll.qlDayCounterYearFraction(DayCounter,R119,S119,,,Trigger)</f>
        <v>1.0166666666666666</v>
      </c>
      <c r="U119" s="268">
        <f>_xll.qlInterpolationInterpolate(B12Minterpolation,R119,TRUE)</f>
        <v>3.0882525111240199E-3</v>
      </c>
    </row>
    <row r="120" spans="18:21" x14ac:dyDescent="0.2">
      <c r="R120" s="136">
        <f>_xll.qlCalendarAdvance(Calendar,R119,"1D","f")</f>
        <v>42347</v>
      </c>
      <c r="S120" s="310">
        <f>_xll.qlCalendarAdvance(Calendar,R120,$F$1,"mf",,Trigger)</f>
        <v>42713</v>
      </c>
      <c r="T120" s="311">
        <f>_xll.qlDayCounterYearFraction(DayCounter,R120,S120,,,Trigger)</f>
        <v>1.0166666666666666</v>
      </c>
      <c r="U120" s="268">
        <f>_xll.qlInterpolationInterpolate(B12Minterpolation,R120,TRUE)</f>
        <v>3.0894673106257012E-3</v>
      </c>
    </row>
    <row r="121" spans="18:21" x14ac:dyDescent="0.2">
      <c r="R121" s="136">
        <f>_xll.qlCalendarAdvance(Calendar,R120,"1D","f")</f>
        <v>42348</v>
      </c>
      <c r="S121" s="310">
        <f>_xll.qlCalendarAdvance(Calendar,R121,$F$1,"mf",,Trigger)</f>
        <v>42716</v>
      </c>
      <c r="T121" s="311">
        <f>_xll.qlDayCounterYearFraction(DayCounter,R121,S121,,,Trigger)</f>
        <v>1.0222222222222221</v>
      </c>
      <c r="U121" s="268">
        <f>_xll.qlInterpolationInterpolate(B12Minterpolation,R121,TRUE)</f>
        <v>3.0907362262411965E-3</v>
      </c>
    </row>
    <row r="122" spans="18:21" x14ac:dyDescent="0.2">
      <c r="R122" s="136">
        <f>_xll.qlCalendarAdvance(Calendar,R121,"1D","f")</f>
        <v>42349</v>
      </c>
      <c r="S122" s="310">
        <f>_xll.qlCalendarAdvance(Calendar,R122,$F$1,"mf",,Trigger)</f>
        <v>42716</v>
      </c>
      <c r="T122" s="311">
        <f>_xll.qlDayCounterYearFraction(DayCounter,R122,S122,,,Trigger)</f>
        <v>1.0194444444444444</v>
      </c>
      <c r="U122" s="268">
        <f>_xll.qlInterpolationInterpolate(B12Minterpolation,R122,TRUE)</f>
        <v>3.092059706834916E-3</v>
      </c>
    </row>
    <row r="123" spans="18:21" x14ac:dyDescent="0.2">
      <c r="R123" s="136">
        <f>_xll.qlCalendarAdvance(Calendar,R122,"1D","f")</f>
        <v>42352</v>
      </c>
      <c r="S123" s="310">
        <f>_xll.qlCalendarAdvance(Calendar,R123,$F$1,"mf",,Trigger)</f>
        <v>42718</v>
      </c>
      <c r="T123" s="311">
        <f>_xll.qlDayCounterYearFraction(DayCounter,R123,S123,,,Trigger)</f>
        <v>1.0166666666666666</v>
      </c>
      <c r="U123" s="268">
        <f>_xll.qlInterpolationInterpolate(B12Minterpolation,R123,TRUE)</f>
        <v>3.0963620271295209E-3</v>
      </c>
    </row>
    <row r="124" spans="18:21" x14ac:dyDescent="0.2">
      <c r="R124" s="136">
        <f>_xll.qlCalendarAdvance(Calendar,R123,"1D","f")</f>
        <v>42353</v>
      </c>
      <c r="S124" s="310">
        <f>_xll.qlCalendarAdvance(Calendar,R124,$F$1,"mf",,Trigger)</f>
        <v>42719</v>
      </c>
      <c r="T124" s="311">
        <f>_xll.qlDayCounterYearFraction(DayCounter,R124,S124,,,Trigger)</f>
        <v>1.0166666666666666</v>
      </c>
      <c r="U124" s="268">
        <f>_xll.qlInterpolationInterpolate(B12Minterpolation,R124,TRUE)</f>
        <v>3.0979082562802387E-3</v>
      </c>
    </row>
    <row r="125" spans="18:21" x14ac:dyDescent="0.2">
      <c r="R125" s="136">
        <f>_xll.qlCalendarAdvance(Calendar,R124,"1D","f")</f>
        <v>42354</v>
      </c>
      <c r="S125" s="310">
        <f>_xll.qlCalendarAdvance(Calendar,R125,$F$1,"mf",,Trigger)</f>
        <v>42720</v>
      </c>
      <c r="T125" s="311">
        <f>_xll.qlDayCounterYearFraction(DayCounter,R125,S125,,,Trigger)</f>
        <v>1.0166666666666666</v>
      </c>
      <c r="U125" s="268">
        <f>_xll.qlInterpolationInterpolate(B12Minterpolation,R125,TRUE)</f>
        <v>3.0995112947312317E-3</v>
      </c>
    </row>
    <row r="126" spans="18:21" x14ac:dyDescent="0.2">
      <c r="R126" s="136">
        <f>_xll.qlCalendarAdvance(Calendar,R125,"1D","f")</f>
        <v>42355</v>
      </c>
      <c r="S126" s="310">
        <f>_xll.qlCalendarAdvance(Calendar,R126,$F$1,"mf",,Trigger)</f>
        <v>42723</v>
      </c>
      <c r="T126" s="311">
        <f>_xll.qlDayCounterYearFraction(DayCounter,R126,S126,,,Trigger)</f>
        <v>1.0222222222222221</v>
      </c>
      <c r="U126" s="268">
        <f>_xll.qlInterpolationInterpolate(B12Minterpolation,R126,TRUE)</f>
        <v>3.10117159134691E-3</v>
      </c>
    </row>
    <row r="127" spans="18:21" x14ac:dyDescent="0.2">
      <c r="R127" s="136">
        <f>_xll.qlCalendarAdvance(Calendar,R126,"1D","f")</f>
        <v>42356</v>
      </c>
      <c r="S127" s="310">
        <f>_xll.qlCalendarAdvance(Calendar,R127,$F$1,"mf",,Trigger)</f>
        <v>42723</v>
      </c>
      <c r="T127" s="311">
        <f>_xll.qlDayCounterYearFraction(DayCounter,R127,S127,,,Trigger)</f>
        <v>1.0194444444444444</v>
      </c>
      <c r="U127" s="268">
        <f>_xll.qlInterpolationInterpolate(B12Minterpolation,R127,TRUE)</f>
        <v>3.1028895949916841E-3</v>
      </c>
    </row>
    <row r="128" spans="18:21" x14ac:dyDescent="0.2">
      <c r="R128" s="136">
        <f>_xll.qlCalendarAdvance(Calendar,R127,"1D","f")</f>
        <v>42359</v>
      </c>
      <c r="S128" s="310">
        <f>_xll.qlCalendarAdvance(Calendar,R128,$F$1,"mf",,Trigger)</f>
        <v>42725</v>
      </c>
      <c r="T128" s="311">
        <f>_xll.qlDayCounterYearFraction(DayCounter,R128,S128,,,Trigger)</f>
        <v>1.0166666666666666</v>
      </c>
      <c r="U128" s="268">
        <f>_xll.qlInterpolationInterpolate(B12Minterpolation,R128,TRUE)</f>
        <v>3.1083943367446821E-3</v>
      </c>
    </row>
    <row r="129" spans="18:21" x14ac:dyDescent="0.2">
      <c r="R129" s="136">
        <f>_xll.qlCalendarAdvance(Calendar,R128,"1D","f")</f>
        <v>42360</v>
      </c>
      <c r="S129" s="310">
        <f>_xll.qlCalendarAdvance(Calendar,R129,$F$1,"mf",,Trigger)</f>
        <v>42726</v>
      </c>
      <c r="T129" s="311">
        <f>_xll.qlDayCounterYearFraction(DayCounter,R129,S129,,,Trigger)</f>
        <v>1.0166666666666666</v>
      </c>
      <c r="U129" s="268">
        <f>_xll.qlInterpolationInterpolate(B12Minterpolation,R129,TRUE)</f>
        <v>3.1103476571499402E-3</v>
      </c>
    </row>
    <row r="130" spans="18:21" x14ac:dyDescent="0.2">
      <c r="R130" s="136">
        <f>_xll.qlCalendarAdvance(Calendar,R129,"1D","f")</f>
        <v>42361</v>
      </c>
      <c r="S130" s="310">
        <f>_xll.qlCalendarAdvance(Calendar,R130,$F$1,"mf",,Trigger)</f>
        <v>42727</v>
      </c>
      <c r="T130" s="311">
        <f>_xll.qlDayCounterYearFraction(DayCounter,R130,S130,,,Trigger)</f>
        <v>1.0166666666666666</v>
      </c>
      <c r="U130" s="268">
        <f>_xll.qlInterpolationInterpolate(B12Minterpolation,R130,TRUE)</f>
        <v>3.1123609289063457E-3</v>
      </c>
    </row>
    <row r="131" spans="18:21" x14ac:dyDescent="0.2">
      <c r="R131" s="136">
        <f>_xll.qlCalendarAdvance(Calendar,R130,"1D","f")</f>
        <v>42362</v>
      </c>
      <c r="S131" s="310">
        <f>_xll.qlCalendarAdvance(Calendar,R131,$F$1,"mf",,Trigger)</f>
        <v>42731</v>
      </c>
      <c r="T131" s="311">
        <f>_xll.qlDayCounterYearFraction(DayCounter,R131,S131,,,Trigger)</f>
        <v>1.0249999999999999</v>
      </c>
      <c r="U131" s="268">
        <f>_xll.qlInterpolationInterpolate(B12Minterpolation,R131,TRUE)</f>
        <v>3.1144346008783077E-3</v>
      </c>
    </row>
    <row r="132" spans="18:21" x14ac:dyDescent="0.2">
      <c r="R132" s="136">
        <f>_xll.qlCalendarAdvance(Calendar,R131,"1D","f")</f>
        <v>42366</v>
      </c>
      <c r="S132" s="310">
        <f>_xll.qlCalendarAdvance(Calendar,R132,$F$1,"mf",,Trigger)</f>
        <v>42732</v>
      </c>
      <c r="T132" s="311">
        <f>_xll.qlDayCounterYearFraction(DayCounter,R132,S132,,,Trigger)</f>
        <v>1.0166666666666666</v>
      </c>
      <c r="U132" s="268">
        <f>_xll.qlInterpolationInterpolate(B12Minterpolation,R132,TRUE)</f>
        <v>3.1233422682099285E-3</v>
      </c>
    </row>
    <row r="133" spans="18:21" x14ac:dyDescent="0.2">
      <c r="R133" s="136">
        <f>_xll.qlCalendarAdvance(Calendar,R132,"1D","f")</f>
        <v>42367</v>
      </c>
      <c r="S133" s="310">
        <f>_xll.qlCalendarAdvance(Calendar,R133,$F$1,"mf",,Trigger)</f>
        <v>42733</v>
      </c>
      <c r="T133" s="311">
        <f>_xll.qlDayCounterYearFraction(DayCounter,R133,S133,,,Trigger)</f>
        <v>1.0166666666666666</v>
      </c>
      <c r="U133" s="268">
        <f>_xll.qlInterpolationInterpolate(B12Minterpolation,R133,TRUE)</f>
        <v>3.1257246742258282E-3</v>
      </c>
    </row>
    <row r="134" spans="18:21" x14ac:dyDescent="0.2">
      <c r="R134" s="136">
        <f>_xll.qlCalendarAdvance(Calendar,R133,"1D","f")</f>
        <v>42368</v>
      </c>
      <c r="S134" s="310">
        <f>_xll.qlCalendarAdvance(Calendar,R134,$F$1,"mf",,Trigger)</f>
        <v>42734</v>
      </c>
      <c r="T134" s="311">
        <f>_xll.qlDayCounterYearFraction(DayCounter,R134,S134,,,Trigger)</f>
        <v>1.0166666666666666</v>
      </c>
      <c r="U134" s="268">
        <f>_xll.qlInterpolationInterpolate(B12Minterpolation,R134,TRUE)</f>
        <v>3.1281695870852607E-3</v>
      </c>
    </row>
    <row r="135" spans="18:21" x14ac:dyDescent="0.2">
      <c r="R135" s="136">
        <f>_xll.qlCalendarAdvance(Calendar,R134,"1D","f")</f>
        <v>42369</v>
      </c>
      <c r="S135" s="310">
        <f>_xll.qlCalendarAdvance(Calendar,R135,$F$1,"mf",,Trigger)</f>
        <v>42734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3.1306745228602095E-3</v>
      </c>
    </row>
    <row r="136" spans="18:21" x14ac:dyDescent="0.2">
      <c r="R136" s="136">
        <f>_xll.qlCalendarAdvance(Calendar,R135,"1D","f")</f>
        <v>42373</v>
      </c>
      <c r="S136" s="310">
        <f>_xll.qlCalendarAdvance(Calendar,R136,$F$1,"mf",,Trigger)</f>
        <v>42739</v>
      </c>
      <c r="T136" s="311">
        <f>_xll.qlDayCounterYearFraction(DayCounter,R136,S136,,,Trigger)</f>
        <v>1.0166666666666666</v>
      </c>
      <c r="U136" s="268">
        <f>_xll.qlInterpolationInterpolate(B12Minterpolation,R136,TRUE)</f>
        <v>3.1412330853851341E-3</v>
      </c>
    </row>
    <row r="137" spans="18:21" x14ac:dyDescent="0.2">
      <c r="R137" s="136">
        <f>_xll.qlCalendarAdvance(Calendar,R136,"1D","f")</f>
        <v>42374</v>
      </c>
      <c r="S137" s="310">
        <f>_xll.qlCalendarAdvance(Calendar,R137,$F$1,"mf",,Trigger)</f>
        <v>42740</v>
      </c>
      <c r="T137" s="311">
        <f>_xll.qlDayCounterYearFraction(DayCounter,R137,S137,,,Trigger)</f>
        <v>1.0166666666666666</v>
      </c>
      <c r="U137" s="268">
        <f>_xll.qlInterpolationInterpolate(B12Minterpolation,R137,TRUE)</f>
        <v>3.1439920784401389E-3</v>
      </c>
    </row>
    <row r="138" spans="18:21" x14ac:dyDescent="0.2">
      <c r="R138" s="136">
        <f>_xll.qlCalendarAdvance(Calendar,R137,"1D","f")</f>
        <v>42375</v>
      </c>
      <c r="S138" s="310">
        <f>_xll.qlCalendarAdvance(Calendar,R138,$F$1,"mf",,Trigger)</f>
        <v>42741</v>
      </c>
      <c r="T138" s="311">
        <f>_xll.qlDayCounterYearFraction(DayCounter,R138,S138,,,Trigger)</f>
        <v>1.0166666666666666</v>
      </c>
      <c r="U138" s="268">
        <f>_xll.qlInterpolationInterpolate(B12Minterpolation,R138,TRUE)</f>
        <v>3.1467926714916499E-3</v>
      </c>
    </row>
    <row r="139" spans="18:21" x14ac:dyDescent="0.2">
      <c r="R139" s="136">
        <f>_xll.qlCalendarAdvance(Calendar,R138,"1D","f")</f>
        <v>42376</v>
      </c>
      <c r="S139" s="310">
        <f>_xll.qlCalendarAdvance(Calendar,R139,$F$1,"mf",,Trigger)</f>
        <v>42744</v>
      </c>
      <c r="T139" s="311">
        <f>_xll.qlDayCounterYearFraction(DayCounter,R139,S139,,,Trigger)</f>
        <v>1.0222222222222221</v>
      </c>
      <c r="U139" s="268">
        <f>_xll.qlInterpolationInterpolate(B12Minterpolation,R139,TRUE)</f>
        <v>3.1496317940531652E-3</v>
      </c>
    </row>
    <row r="140" spans="18:21" x14ac:dyDescent="0.2">
      <c r="R140" s="136">
        <f>_xll.qlCalendarAdvance(Calendar,R139,"1D","f")</f>
        <v>42377</v>
      </c>
      <c r="S140" s="310">
        <f>_xll.qlCalendarAdvance(Calendar,R140,$F$1,"mf",,Trigger)</f>
        <v>42744</v>
      </c>
      <c r="T140" s="311">
        <f>_xll.qlDayCounterYearFraction(DayCounter,R140,S140,,,Trigger)</f>
        <v>1.0194444444444444</v>
      </c>
      <c r="U140" s="268">
        <f>_xll.qlInterpolationInterpolate(B12Minterpolation,R140,TRUE)</f>
        <v>3.1525063756381831E-3</v>
      </c>
    </row>
    <row r="141" spans="18:21" x14ac:dyDescent="0.2">
      <c r="R141" s="136">
        <f>_xll.qlCalendarAdvance(Calendar,R140,"1D","f")</f>
        <v>42380</v>
      </c>
      <c r="S141" s="310">
        <f>_xll.qlCalendarAdvance(Calendar,R141,$F$1,"mf",,Trigger)</f>
        <v>42746</v>
      </c>
      <c r="T141" s="311">
        <f>_xll.qlDayCounterYearFraction(DayCounter,R141,S141,,,Trigger)</f>
        <v>1.0166666666666666</v>
      </c>
      <c r="U141" s="268">
        <f>_xll.qlInterpolationInterpolate(B12Minterpolation,R141,TRUE)</f>
        <v>3.1613121696692343E-3</v>
      </c>
    </row>
    <row r="142" spans="18:21" x14ac:dyDescent="0.2">
      <c r="R142" s="136">
        <f>_xll.qlCalendarAdvance(Calendar,R141,"1D","f")</f>
        <v>42381</v>
      </c>
      <c r="S142" s="310">
        <f>_xll.qlCalendarAdvance(Calendar,R142,$F$1,"mf",,Trigger)</f>
        <v>42747</v>
      </c>
      <c r="T142" s="311">
        <f>_xll.qlDayCounterYearFraction(DayCounter,R142,S142,,,Trigger)</f>
        <v>1.0166666666666666</v>
      </c>
      <c r="U142" s="268">
        <f>_xll.qlInterpolationInterpolate(B12Minterpolation,R142,TRUE)</f>
        <v>3.1642978824832448E-3</v>
      </c>
    </row>
    <row r="143" spans="18:21" x14ac:dyDescent="0.2">
      <c r="R143" s="136">
        <f>_xll.qlCalendarAdvance(Calendar,R142,"1D","f")</f>
        <v>42382</v>
      </c>
      <c r="S143" s="310">
        <f>_xll.qlCalendarAdvance(Calendar,R143,$F$1,"mf",,Trigger)</f>
        <v>42748</v>
      </c>
      <c r="T143" s="311">
        <f>_xll.qlDayCounterYearFraction(DayCounter,R143,S143,,,Trigger)</f>
        <v>1.0166666666666666</v>
      </c>
      <c r="U143" s="268">
        <f>_xll.qlInterpolationInterpolate(B12Minterpolation,R143,TRUE)</f>
        <v>3.1673037018882496E-3</v>
      </c>
    </row>
    <row r="144" spans="18:21" x14ac:dyDescent="0.2">
      <c r="R144" s="136">
        <f>_xll.qlCalendarAdvance(Calendar,R143,"1D","f")</f>
        <v>42383</v>
      </c>
      <c r="S144" s="310">
        <f>_xll.qlCalendarAdvance(Calendar,R144,$F$1,"mf",,Trigger)</f>
        <v>42751</v>
      </c>
      <c r="T144" s="311">
        <f>_xll.qlDayCounterYearFraction(DayCounter,R144,S144,,,Trigger)</f>
        <v>1.0222222222222221</v>
      </c>
      <c r="U144" s="268">
        <f>_xll.qlInterpolationInterpolate(B12Minterpolation,R144,TRUE)</f>
        <v>3.1703265573977462E-3</v>
      </c>
    </row>
    <row r="145" spans="18:21" x14ac:dyDescent="0.2">
      <c r="R145" s="136">
        <f>_xll.qlCalendarAdvance(Calendar,R144,"1D","f")</f>
        <v>42384</v>
      </c>
      <c r="S145" s="310">
        <f>_xll.qlCalendarAdvance(Calendar,R145,$F$1,"mf",,Trigger)</f>
        <v>42751</v>
      </c>
      <c r="T145" s="311">
        <f>_xll.qlDayCounterYearFraction(DayCounter,R145,S145,,,Trigger)</f>
        <v>1.0194444444444444</v>
      </c>
      <c r="U145" s="268">
        <f>_xll.qlInterpolationInterpolate(B12Minterpolation,R145,TRUE)</f>
        <v>3.1733633785252335E-3</v>
      </c>
    </row>
    <row r="146" spans="18:21" x14ac:dyDescent="0.2">
      <c r="R146" s="136">
        <f>_xll.qlCalendarAdvance(Calendar,R145,"1D","f")</f>
        <v>42387</v>
      </c>
      <c r="S146" s="310">
        <f>_xll.qlCalendarAdvance(Calendar,R146,$F$1,"mf",,Trigger)</f>
        <v>42753</v>
      </c>
      <c r="T146" s="311">
        <f>_xll.qlDayCounterYearFraction(DayCounter,R146,S146,,,Trigger)</f>
        <v>1.0166666666666666</v>
      </c>
      <c r="U146" s="268">
        <f>_xll.qlInterpolationInterpolate(B12Minterpolation,R146,TRUE)</f>
        <v>3.18252693075062E-3</v>
      </c>
    </row>
    <row r="147" spans="18:21" x14ac:dyDescent="0.2">
      <c r="R147" s="136">
        <f>_xll.qlCalendarAdvance(Calendar,R146,"1D","f")</f>
        <v>42388</v>
      </c>
      <c r="S147" s="310">
        <f>_xll.qlCalendarAdvance(Calendar,R147,$F$1,"mf",,Trigger)</f>
        <v>42754</v>
      </c>
      <c r="T147" s="311">
        <f>_xll.qlDayCounterYearFraction(DayCounter,R147,S147,,,Trigger)</f>
        <v>1.0166666666666666</v>
      </c>
      <c r="U147" s="268">
        <f>_xll.qlInterpolationInterpolate(B12Minterpolation,R147,TRUE)</f>
        <v>3.1855889094850516E-3</v>
      </c>
    </row>
    <row r="148" spans="18:21" x14ac:dyDescent="0.2">
      <c r="R148" s="136">
        <f>_xll.qlCalendarAdvance(Calendar,R147,"1D","f")</f>
        <v>42389</v>
      </c>
      <c r="S148" s="310">
        <f>_xll.qlCalendarAdvance(Calendar,R148,$F$1,"mf",,Trigger)</f>
        <v>42755</v>
      </c>
      <c r="T148" s="311">
        <f>_xll.qlDayCounterYearFraction(DayCounter,R148,S148,,,Trigger)</f>
        <v>1.0166666666666666</v>
      </c>
      <c r="U148" s="268">
        <f>_xll.qlInterpolationInterpolate(B12Minterpolation,R148,TRUE)</f>
        <v>3.1886495014049649E-3</v>
      </c>
    </row>
    <row r="149" spans="18:21" x14ac:dyDescent="0.2">
      <c r="R149" s="136">
        <f>_xll.qlCalendarAdvance(Calendar,R148,"1D","f")</f>
        <v>42390</v>
      </c>
      <c r="S149" s="310">
        <f>_xll.qlCalendarAdvance(Calendar,R149,$F$1,"mf",,Trigger)</f>
        <v>42758</v>
      </c>
      <c r="T149" s="311">
        <f>_xll.qlDayCounterYearFraction(DayCounter,R149,S149,,,Trigger)</f>
        <v>1.0222222222222221</v>
      </c>
      <c r="U149" s="268">
        <f>_xll.qlInterpolationInterpolate(B12Minterpolation,R149,TRUE)</f>
        <v>3.1917056360238581E-3</v>
      </c>
    </row>
    <row r="150" spans="18:21" x14ac:dyDescent="0.2">
      <c r="R150" s="136">
        <f>_xll.qlCalendarAdvance(Calendar,R149,"1D","f")</f>
        <v>42391</v>
      </c>
      <c r="S150" s="310">
        <f>_xll.qlCalendarAdvance(Calendar,R150,$F$1,"mf",,Trigger)</f>
        <v>42758</v>
      </c>
      <c r="T150" s="311">
        <f>_xll.qlDayCounterYearFraction(DayCounter,R150,S150,,,Trigger)</f>
        <v>1.0194444444444444</v>
      </c>
      <c r="U150" s="268">
        <f>_xll.qlInterpolationInterpolate(B12Minterpolation,R150,TRUE)</f>
        <v>3.19475424285523E-3</v>
      </c>
    </row>
    <row r="151" spans="18:21" x14ac:dyDescent="0.2">
      <c r="R151" s="136">
        <f>_xll.qlCalendarAdvance(Calendar,R150,"1D","f")</f>
        <v>42394</v>
      </c>
      <c r="S151" s="310">
        <f>_xll.qlCalendarAdvance(Calendar,R151,$F$1,"mf",,Trigger)</f>
        <v>42760</v>
      </c>
      <c r="T151" s="311">
        <f>_xll.qlDayCounterYearFraction(DayCounter,R151,S151,,,Trigger)</f>
        <v>1.0166666666666666</v>
      </c>
      <c r="U151" s="268">
        <f>_xll.qlInterpolationInterpolate(B12Minterpolation,R151,TRUE)</f>
        <v>3.2038241917591971E-3</v>
      </c>
    </row>
    <row r="152" spans="18:21" x14ac:dyDescent="0.2">
      <c r="R152" s="136">
        <f>_xll.qlCalendarAdvance(Calendar,R151,"1D","f")</f>
        <v>42395</v>
      </c>
      <c r="S152" s="310">
        <f>_xll.qlCalendarAdvance(Calendar,R152,$F$1,"mf",,Trigger)</f>
        <v>42761</v>
      </c>
      <c r="T152" s="311">
        <f>_xll.qlDayCounterYearFraction(DayCounter,R152,S152,,,Trigger)</f>
        <v>1.0166666666666666</v>
      </c>
      <c r="U152" s="268">
        <f>_xll.qlInterpolationInterpolate(B12Minterpolation,R152,TRUE)</f>
        <v>3.2068119825754645E-3</v>
      </c>
    </row>
    <row r="153" spans="18:21" x14ac:dyDescent="0.2">
      <c r="R153" s="136">
        <f>_xll.qlCalendarAdvance(Calendar,R152,"1D","f")</f>
        <v>42396</v>
      </c>
      <c r="S153" s="310">
        <f>_xll.qlCalendarAdvance(Calendar,R153,$F$1,"mf",,Trigger)</f>
        <v>42762</v>
      </c>
      <c r="T153" s="311">
        <f>_xll.qlDayCounterYearFraction(DayCounter,R153,S153,,,Trigger)</f>
        <v>1.0166666666666666</v>
      </c>
      <c r="U153" s="268">
        <f>_xll.qlInterpolationInterpolate(B12Minterpolation,R153,TRUE)</f>
        <v>3.2097768931717017E-3</v>
      </c>
    </row>
    <row r="154" spans="18:21" x14ac:dyDescent="0.2">
      <c r="R154" s="136">
        <f>_xll.qlCalendarAdvance(Calendar,R153,"1D","f")</f>
        <v>42397</v>
      </c>
      <c r="S154" s="310">
        <f>_xll.qlCalendarAdvance(Calendar,R154,$F$1,"mf",,Trigger)</f>
        <v>42765</v>
      </c>
      <c r="T154" s="311">
        <f>_xll.qlDayCounterYearFraction(DayCounter,R154,S154,,,Trigger)</f>
        <v>1.0222222222222221</v>
      </c>
      <c r="U154" s="268">
        <f>_xll.qlInterpolationInterpolate(B12Minterpolation,R154,TRUE)</f>
        <v>3.2127158530614068E-3</v>
      </c>
    </row>
    <row r="155" spans="18:21" x14ac:dyDescent="0.2">
      <c r="R155" s="136">
        <f>_xll.qlCalendarAdvance(Calendar,R154,"1D","f")</f>
        <v>42398</v>
      </c>
      <c r="S155" s="310">
        <f>_xll.qlCalendarAdvance(Calendar,R155,$F$1,"mf",,Trigger)</f>
        <v>42765</v>
      </c>
      <c r="T155" s="311">
        <f>_xll.qlDayCounterYearFraction(DayCounter,R155,S155,,,Trigger)</f>
        <v>1.0194444444444444</v>
      </c>
      <c r="U155" s="268">
        <f>_xll.qlInterpolationInterpolate(B12Minterpolation,R155,TRUE)</f>
        <v>3.2156257917580781E-3</v>
      </c>
    </row>
    <row r="156" spans="18:21" x14ac:dyDescent="0.2">
      <c r="R156" s="136">
        <f>_xll.qlCalendarAdvance(Calendar,R155,"1D","f")</f>
        <v>42401</v>
      </c>
      <c r="S156" s="310">
        <f>_xll.qlCalendarAdvance(Calendar,R156,$F$1,"mf",,Trigger)</f>
        <v>42767</v>
      </c>
      <c r="T156" s="311">
        <f>_xll.qlDayCounterYearFraction(DayCounter,R156,S156,,,Trigger)</f>
        <v>1.0166666666666666</v>
      </c>
      <c r="U156" s="268">
        <f>_xll.qlInterpolationInterpolate(B12Minterpolation,R156,TRUE)</f>
        <v>3.2241690207633652E-3</v>
      </c>
    </row>
    <row r="157" spans="18:21" x14ac:dyDescent="0.2">
      <c r="R157" s="136">
        <f>_xll.qlCalendarAdvance(Calendar,R156,"1D","f")</f>
        <v>42402</v>
      </c>
      <c r="S157" s="310">
        <f>_xll.qlCalendarAdvance(Calendar,R157,$F$1,"mf",,Trigger)</f>
        <v>42768</v>
      </c>
      <c r="T157" s="311">
        <f>_xll.qlDayCounterYearFraction(DayCounter,R157,S157,,,Trigger)</f>
        <v>1.0166666666666666</v>
      </c>
      <c r="U157" s="268">
        <f>_xll.qlInterpolationInterpolate(B12Minterpolation,R157,TRUE)</f>
        <v>3.2269571721460053E-3</v>
      </c>
    </row>
    <row r="158" spans="18:21" x14ac:dyDescent="0.2">
      <c r="R158" s="136">
        <f>_xll.qlCalendarAdvance(Calendar,R157,"1D","f")</f>
        <v>42403</v>
      </c>
      <c r="S158" s="310">
        <f>_xll.qlCalendarAdvance(Calendar,R158,$F$1,"mf",,Trigger)</f>
        <v>42769</v>
      </c>
      <c r="T158" s="311">
        <f>_xll.qlDayCounterYearFraction(DayCounter,R158,S158,,,Trigger)</f>
        <v>1.0166666666666666</v>
      </c>
      <c r="U158" s="268">
        <f>_xll.qlInterpolationInterpolate(B12Minterpolation,R158,TRUE)</f>
        <v>3.2297171676262085E-3</v>
      </c>
    </row>
    <row r="159" spans="18:21" x14ac:dyDescent="0.2">
      <c r="R159" s="136">
        <f>_xll.qlCalendarAdvance(Calendar,R158,"1D","f")</f>
        <v>42404</v>
      </c>
      <c r="S159" s="310">
        <f>_xll.qlCalendarAdvance(Calendar,R159,$F$1,"mf",,Trigger)</f>
        <v>42772</v>
      </c>
      <c r="T159" s="311">
        <f>_xll.qlDayCounterYearFraction(DayCounter,R159,S159,,,Trigger)</f>
        <v>1.0222222222222221</v>
      </c>
      <c r="U159" s="268">
        <f>_xll.qlInterpolationInterpolate(B12Minterpolation,R159,TRUE)</f>
        <v>3.2324499911482495E-3</v>
      </c>
    </row>
    <row r="160" spans="18:21" x14ac:dyDescent="0.2">
      <c r="R160" s="136">
        <f>_xll.qlCalendarAdvance(Calendar,R159,"1D","f")</f>
        <v>42405</v>
      </c>
      <c r="S160" s="310">
        <f>_xll.qlCalendarAdvance(Calendar,R160,$F$1,"mf",,Trigger)</f>
        <v>42772</v>
      </c>
      <c r="T160" s="311">
        <f>_xll.qlDayCounterYearFraction(DayCounter,R160,S160,,,Trigger)</f>
        <v>1.0194444444444444</v>
      </c>
      <c r="U160" s="268">
        <f>_xll.qlInterpolationInterpolate(B12Minterpolation,R160,TRUE)</f>
        <v>3.2351566266564033E-3</v>
      </c>
    </row>
    <row r="161" spans="18:21" x14ac:dyDescent="0.2">
      <c r="R161" s="136">
        <f>_xll.qlCalendarAdvance(Calendar,R160,"1D","f")</f>
        <v>42408</v>
      </c>
      <c r="S161" s="310">
        <f>_xll.qlCalendarAdvance(Calendar,R161,$F$1,"mf",,Trigger)</f>
        <v>42774</v>
      </c>
      <c r="T161" s="311">
        <f>_xll.qlDayCounterYearFraction(DayCounter,R161,S161,,,Trigger)</f>
        <v>1.0166666666666666</v>
      </c>
      <c r="U161" s="268">
        <f>_xll.qlInterpolationInterpolate(B12Minterpolation,R161,TRUE)</f>
        <v>3.2431292445402873E-3</v>
      </c>
    </row>
    <row r="162" spans="18:21" x14ac:dyDescent="0.2">
      <c r="R162" s="136">
        <f>_xll.qlCalendarAdvance(Calendar,R161,"1D","f")</f>
        <v>42409</v>
      </c>
      <c r="S162" s="310">
        <f>_xll.qlCalendarAdvance(Calendar,R162,$F$1,"mf",,Trigger)</f>
        <v>42775</v>
      </c>
      <c r="T162" s="311">
        <f>_xll.qlDayCounterYearFraction(DayCounter,R162,S162,,,Trigger)</f>
        <v>1.0166666666666666</v>
      </c>
      <c r="U162" s="268">
        <f>_xll.qlInterpolationInterpolate(B12Minterpolation,R162,TRUE)</f>
        <v>3.2457409674356385E-3</v>
      </c>
    </row>
    <row r="163" spans="18:21" x14ac:dyDescent="0.2">
      <c r="R163" s="136">
        <f>_xll.qlCalendarAdvance(Calendar,R162,"1D","f")</f>
        <v>42410</v>
      </c>
      <c r="S163" s="310">
        <f>_xll.qlCalendarAdvance(Calendar,R163,$F$1,"mf",,Trigger)</f>
        <v>42776</v>
      </c>
      <c r="T163" s="311">
        <f>_xll.qlDayCounterYearFraction(DayCounter,R163,S163,,,Trigger)</f>
        <v>1.0166666666666666</v>
      </c>
      <c r="U163" s="268">
        <f>_xll.qlInterpolationInterpolate(B12Minterpolation,R163,TRUE)</f>
        <v>3.2483314220384759E-3</v>
      </c>
    </row>
    <row r="164" spans="18:21" x14ac:dyDescent="0.2">
      <c r="R164" s="136">
        <f>_xll.qlCalendarAdvance(Calendar,R163,"1D","f")</f>
        <v>42411</v>
      </c>
      <c r="S164" s="310">
        <f>_xll.qlCalendarAdvance(Calendar,R164,$F$1,"mf",,Trigger)</f>
        <v>42779</v>
      </c>
      <c r="T164" s="311">
        <f>_xll.qlDayCounterYearFraction(DayCounter,R164,S164,,,Trigger)</f>
        <v>1.0222222222222221</v>
      </c>
      <c r="U164" s="268">
        <f>_xll.qlInterpolationInterpolate(B12Minterpolation,R164,TRUE)</f>
        <v>3.250901592293074E-3</v>
      </c>
    </row>
    <row r="165" spans="18:21" x14ac:dyDescent="0.2">
      <c r="R165" s="136">
        <f>_xll.qlCalendarAdvance(Calendar,R164,"1D","f")</f>
        <v>42412</v>
      </c>
      <c r="S165" s="310">
        <f>_xll.qlCalendarAdvance(Calendar,R165,$F$1,"mf",,Trigger)</f>
        <v>42779</v>
      </c>
      <c r="T165" s="311">
        <f>_xll.qlDayCounterYearFraction(DayCounter,R165,S165,,,Trigger)</f>
        <v>1.0194444444444444</v>
      </c>
      <c r="U165" s="268">
        <f>_xll.qlInterpolationInterpolate(B12Minterpolation,R165,TRUE)</f>
        <v>3.2534524621437078E-3</v>
      </c>
    </row>
    <row r="166" spans="18:21" x14ac:dyDescent="0.2">
      <c r="R166" s="136">
        <f>_xll.qlCalendarAdvance(Calendar,R165,"1D","f")</f>
        <v>42415</v>
      </c>
      <c r="S166" s="310">
        <f>_xll.qlCalendarAdvance(Calendar,R166,$F$1,"mf",,Trigger)</f>
        <v>42781</v>
      </c>
      <c r="T166" s="311">
        <f>_xll.qlDayCounterYearFraction(DayCounter,R166,S166,,,Trigger)</f>
        <v>1.0166666666666666</v>
      </c>
      <c r="U166" s="268">
        <f>_xll.qlInterpolationInterpolate(B12Minterpolation,R166,TRUE)</f>
        <v>3.2609991087145691E-3</v>
      </c>
    </row>
    <row r="167" spans="18:21" x14ac:dyDescent="0.2">
      <c r="R167" s="136">
        <f>_xll.qlCalendarAdvance(Calendar,R166,"1D","f")</f>
        <v>42416</v>
      </c>
      <c r="S167" s="310">
        <f>_xll.qlCalendarAdvance(Calendar,R167,$F$1,"mf",,Trigger)</f>
        <v>42782</v>
      </c>
      <c r="T167" s="311">
        <f>_xll.qlDayCounterYearFraction(DayCounter,R167,S167,,,Trigger)</f>
        <v>1.0166666666666666</v>
      </c>
      <c r="U167" s="268">
        <f>_xll.qlInterpolationInterpolate(B12Minterpolation,R167,TRUE)</f>
        <v>3.2634826163920917E-3</v>
      </c>
    </row>
    <row r="168" spans="18:21" x14ac:dyDescent="0.2">
      <c r="R168" s="136">
        <f>_xll.qlCalendarAdvance(Calendar,R167,"1D","f")</f>
        <v>42417</v>
      </c>
      <c r="S168" s="310">
        <f>_xll.qlCalendarAdvance(Calendar,R168,$F$1,"mf",,Trigger)</f>
        <v>42783</v>
      </c>
      <c r="T168" s="311">
        <f>_xll.qlDayCounterYearFraction(DayCounter,R168,S168,,,Trigger)</f>
        <v>1.0166666666666666</v>
      </c>
      <c r="U168" s="268">
        <f>_xll.qlInterpolationInterpolate(B12Minterpolation,R168,TRUE)</f>
        <v>3.2659517433870238E-3</v>
      </c>
    </row>
    <row r="169" spans="18:21" x14ac:dyDescent="0.2">
      <c r="R169" s="136">
        <f>_xll.qlCalendarAdvance(Calendar,R168,"1D","f")</f>
        <v>42418</v>
      </c>
      <c r="S169" s="310">
        <f>_xll.qlCalendarAdvance(Calendar,R169,$F$1,"mf",,Trigger)</f>
        <v>42786</v>
      </c>
      <c r="T169" s="311">
        <f>_xll.qlDayCounterYearFraction(DayCounter,R169,S169,,,Trigger)</f>
        <v>1.0222222222222221</v>
      </c>
      <c r="U169" s="268">
        <f>_xll.qlInterpolationInterpolate(B12Minterpolation,R169,TRUE)</f>
        <v>3.2684074736436391E-3</v>
      </c>
    </row>
    <row r="170" spans="18:21" x14ac:dyDescent="0.2">
      <c r="R170" s="136">
        <f>_xll.qlCalendarAdvance(Calendar,R169,"1D","f")</f>
        <v>42419</v>
      </c>
      <c r="S170" s="310">
        <f>_xll.qlCalendarAdvance(Calendar,R170,$F$1,"mf",,Trigger)</f>
        <v>42786</v>
      </c>
      <c r="T170" s="311">
        <f>_xll.qlDayCounterYearFraction(DayCounter,R170,S170,,,Trigger)</f>
        <v>1.0194444444444444</v>
      </c>
      <c r="U170" s="268">
        <f>_xll.qlInterpolationInterpolate(B12Minterpolation,R170,TRUE)</f>
        <v>3.2708507911062131E-3</v>
      </c>
    </row>
    <row r="171" spans="18:21" x14ac:dyDescent="0.2">
      <c r="R171" s="136">
        <f>_xll.qlCalendarAdvance(Calendar,R170,"1D","f")</f>
        <v>42422</v>
      </c>
      <c r="S171" s="310">
        <f>_xll.qlCalendarAdvance(Calendar,R171,$F$1,"mf",,Trigger)</f>
        <v>42788</v>
      </c>
      <c r="T171" s="311">
        <f>_xll.qlDayCounterYearFraction(DayCounter,R171,S171,,,Trigger)</f>
        <v>1.0166666666666666</v>
      </c>
      <c r="U171" s="268">
        <f>_xll.qlInterpolationInterpolate(B12Minterpolation,R171,TRUE)</f>
        <v>3.2781161061724326E-3</v>
      </c>
    </row>
    <row r="172" spans="18:21" x14ac:dyDescent="0.2">
      <c r="R172" s="136">
        <f>_xll.qlCalendarAdvance(Calendar,R171,"1D","f")</f>
        <v>42423</v>
      </c>
      <c r="S172" s="310">
        <f>_xll.qlCalendarAdvance(Calendar,R172,$F$1,"mf",,Trigger)</f>
        <v>42789</v>
      </c>
      <c r="T172" s="311">
        <f>_xll.qlDayCounterYearFraction(DayCounter,R172,S172,,,Trigger)</f>
        <v>1.0166666666666666</v>
      </c>
      <c r="U172" s="268">
        <f>_xll.qlInterpolationInterpolate(B12Minterpolation,R172,TRUE)</f>
        <v>3.2805196119015871E-3</v>
      </c>
    </row>
    <row r="173" spans="18:21" x14ac:dyDescent="0.2">
      <c r="R173" s="136">
        <f>_xll.qlCalendarAdvance(Calendar,R172,"1D","f")</f>
        <v>42424</v>
      </c>
      <c r="S173" s="310">
        <f>_xll.qlCalendarAdvance(Calendar,R173,$F$1,"mf",,Trigger)</f>
        <v>42790</v>
      </c>
      <c r="T173" s="311">
        <f>_xll.qlDayCounterYearFraction(DayCounter,R173,S173,,,Trigger)</f>
        <v>1.0166666666666666</v>
      </c>
      <c r="U173" s="268">
        <f>_xll.qlInterpolationInterpolate(B12Minterpolation,R173,TRUE)</f>
        <v>3.2829156245580736E-3</v>
      </c>
    </row>
    <row r="174" spans="18:21" x14ac:dyDescent="0.2">
      <c r="R174" s="136">
        <f>_xll.qlCalendarAdvance(Calendar,R173,"1D","f")</f>
        <v>42425</v>
      </c>
      <c r="S174" s="310">
        <f>_xll.qlCalendarAdvance(Calendar,R174,$F$1,"mf",,Trigger)</f>
        <v>42793</v>
      </c>
      <c r="T174" s="311">
        <f>_xll.qlDayCounterYearFraction(DayCounter,R174,S174,,,Trigger)</f>
        <v>1.0222222222222221</v>
      </c>
      <c r="U174" s="268">
        <f>_xll.qlInterpolationInterpolate(B12Minterpolation,R174,TRUE)</f>
        <v>3.2853051280861668E-3</v>
      </c>
    </row>
    <row r="175" spans="18:21" x14ac:dyDescent="0.2">
      <c r="R175" s="136">
        <f>_xll.qlCalendarAdvance(Calendar,R174,"1D","f")</f>
        <v>42426</v>
      </c>
      <c r="S175" s="310">
        <f>_xll.qlCalendarAdvance(Calendar,R175,$F$1,"mf",,Trigger)</f>
        <v>42793</v>
      </c>
      <c r="T175" s="311">
        <f>_xll.qlDayCounterYearFraction(DayCounter,R175,S175,,,Trigger)</f>
        <v>1.0194444444444444</v>
      </c>
      <c r="U175" s="268">
        <f>_xll.qlInterpolationInterpolate(B12Minterpolation,R175,TRUE)</f>
        <v>3.2876891064301411E-3</v>
      </c>
    </row>
    <row r="176" spans="18:21" x14ac:dyDescent="0.2">
      <c r="R176" s="136">
        <f>_xll.qlCalendarAdvance(Calendar,R175,"1D","f")</f>
        <v>42429</v>
      </c>
      <c r="S176" s="310">
        <f>_xll.qlCalendarAdvance(Calendar,R176,$F$1,"mf",,Trigger)</f>
        <v>42794</v>
      </c>
      <c r="T176" s="311">
        <f>_xll.qlDayCounterYearFraction(DayCounter,R176,S176,,,Trigger)</f>
        <v>1.0138888888888888</v>
      </c>
      <c r="U176" s="268">
        <f>_xll.qlInterpolationInterpolate(B12Minterpolation,R176,TRUE)</f>
        <v>3.2948177298000991E-3</v>
      </c>
    </row>
    <row r="177" spans="18:21" x14ac:dyDescent="0.2">
      <c r="R177" s="136">
        <f>_xll.qlCalendarAdvance(Calendar,R176,"1D","f")</f>
        <v>42430</v>
      </c>
      <c r="S177" s="310">
        <f>_xll.qlCalendarAdvance(Calendar,R177,$F$1,"mf",,Trigger)</f>
        <v>42795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3.2971892849727917E-3</v>
      </c>
    </row>
    <row r="178" spans="18:21" x14ac:dyDescent="0.2">
      <c r="R178" s="136">
        <f>_xll.qlCalendarAdvance(Calendar,R177,"1D","f")</f>
        <v>42431</v>
      </c>
      <c r="S178" s="310">
        <f>_xll.qlCalendarAdvance(Calendar,R178,$F$1,"mf",,Trigger)</f>
        <v>42796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3.2995592634174143E-3</v>
      </c>
    </row>
    <row r="179" spans="18:21" x14ac:dyDescent="0.2">
      <c r="R179" s="136">
        <f>_xll.qlCalendarAdvance(Calendar,R178,"1D","f")</f>
        <v>42432</v>
      </c>
      <c r="S179" s="310">
        <f>_xll.qlCalendarAdvance(Calendar,R179,$F$1,"mf",,Trigger)</f>
        <v>42797</v>
      </c>
      <c r="T179" s="311">
        <f>_xll.qlDayCounterYearFraction(DayCounter,R179,S179,,,Trigger)</f>
        <v>1.0138888888888888</v>
      </c>
      <c r="U179" s="268">
        <f>_xll.qlInterpolationInterpolate(B12Minterpolation,R179,TRUE)</f>
        <v>3.3019276778129178E-3</v>
      </c>
    </row>
    <row r="180" spans="18:21" x14ac:dyDescent="0.2">
      <c r="R180" s="136">
        <f>_xll.qlCalendarAdvance(Calendar,R179,"1D","f")</f>
        <v>42433</v>
      </c>
      <c r="S180" s="310">
        <f>_xll.qlCalendarAdvance(Calendar,R180,$F$1,"mf",,Trigger)</f>
        <v>42800</v>
      </c>
      <c r="T180" s="311">
        <f>_xll.qlDayCounterYearFraction(DayCounter,R180,S180,,,Trigger)</f>
        <v>1.0194444444444444</v>
      </c>
      <c r="U180" s="268">
        <f>_xll.qlInterpolationInterpolate(B12Minterpolation,R180,TRUE)</f>
        <v>3.3042945408382524E-3</v>
      </c>
    </row>
    <row r="181" spans="18:21" x14ac:dyDescent="0.2">
      <c r="R181" s="136">
        <f>_xll.qlCalendarAdvance(Calendar,R180,"1D","f")</f>
        <v>42436</v>
      </c>
      <c r="S181" s="310">
        <f>_xll.qlCalendarAdvance(Calendar,R181,$F$1,"mf",,Trigger)</f>
        <v>42801</v>
      </c>
      <c r="T181" s="311">
        <f>_xll.qlDayCounterYearFraction(DayCounter,R181,S181,,,Trigger)</f>
        <v>1.0138888888888888</v>
      </c>
      <c r="U181" s="268">
        <f>_xll.qlInterpolationInterpolate(B12Minterpolation,R181,TRUE)</f>
        <v>3.3113859484827425E-3</v>
      </c>
    </row>
    <row r="182" spans="18:21" x14ac:dyDescent="0.2">
      <c r="R182" s="136">
        <f>_xll.qlCalendarAdvance(Calendar,R181,"1D","f")</f>
        <v>42437</v>
      </c>
      <c r="S182" s="310">
        <f>_xll.qlCalendarAdvance(Calendar,R182,$F$1,"mf",,Trigger)</f>
        <v>42802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3.3137467328169024E-3</v>
      </c>
    </row>
    <row r="183" spans="18:21" x14ac:dyDescent="0.2">
      <c r="R183" s="136">
        <f>_xll.qlCalendarAdvance(Calendar,R182,"1D","f")</f>
        <v>42438</v>
      </c>
      <c r="S183" s="310">
        <f>_xll.qlCalendarAdvance(Calendar,R183,$F$1,"mf",,Trigger)</f>
        <v>42803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3.3161060291756442E-3</v>
      </c>
    </row>
    <row r="184" spans="18:21" x14ac:dyDescent="0.2">
      <c r="R184" s="136">
        <f>_xll.qlCalendarAdvance(Calendar,R183,"1D","f")</f>
        <v>42439</v>
      </c>
      <c r="S184" s="310">
        <f>_xll.qlCalendarAdvance(Calendar,R184,$F$1,"mf",,Trigger)</f>
        <v>42804</v>
      </c>
      <c r="T184" s="311">
        <f>_xll.qlDayCounterYearFraction(DayCounter,R184,S184,,,Trigger)</f>
        <v>1.0138888888888888</v>
      </c>
      <c r="U184" s="268">
        <f>_xll.qlInterpolationInterpolate(B12Minterpolation,R184,TRUE)</f>
        <v>3.3184638502379185E-3</v>
      </c>
    </row>
    <row r="185" spans="18:21" x14ac:dyDescent="0.2">
      <c r="R185" s="136">
        <f>_xll.qlCalendarAdvance(Calendar,R184,"1D","f")</f>
        <v>42440</v>
      </c>
      <c r="S185" s="310">
        <f>_xll.qlCalendarAdvance(Calendar,R185,$F$1,"mf",,Trigger)</f>
        <v>42807</v>
      </c>
      <c r="T185" s="311">
        <f>_xll.qlDayCounterYearFraction(DayCounter,R185,S185,,,Trigger)</f>
        <v>1.0194444444444444</v>
      </c>
      <c r="U185" s="268">
        <f>_xll.qlInterpolationInterpolate(B12Minterpolation,R185,TRUE)</f>
        <v>3.3208202086826752E-3</v>
      </c>
    </row>
    <row r="186" spans="18:21" x14ac:dyDescent="0.2">
      <c r="R186" s="136">
        <f>_xll.qlCalendarAdvance(Calendar,R185,"1D","f")</f>
        <v>42443</v>
      </c>
      <c r="S186" s="310">
        <f>_xll.qlCalendarAdvance(Calendar,R186,$F$1,"mf",,Trigger)</f>
        <v>42808</v>
      </c>
      <c r="T186" s="311">
        <f>_xll.qlDayCounterYearFraction(DayCounter,R186,S186,,,Trigger)</f>
        <v>1.0138888888888888</v>
      </c>
      <c r="U186" s="268">
        <f>_xll.qlInterpolationInterpolate(B12Minterpolation,R186,TRUE)</f>
        <v>3.3278806351013427E-3</v>
      </c>
    </row>
    <row r="187" spans="18:21" x14ac:dyDescent="0.2">
      <c r="R187" s="136">
        <f>_xll.qlCalendarAdvance(Calendar,R186,"1D","f")</f>
        <v>42444</v>
      </c>
      <c r="S187" s="310">
        <f>_xll.qlCalendarAdvance(Calendar,R187,$F$1,"mf",,Trigger)</f>
        <v>42809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3.3302312698655317E-3</v>
      </c>
    </row>
    <row r="188" spans="18:21" x14ac:dyDescent="0.2">
      <c r="R188" s="136">
        <f>_xll.qlCalendarAdvance(Calendar,R187,"1D","f")</f>
        <v>42445</v>
      </c>
      <c r="S188" s="310">
        <f>_xll.qlCalendarAdvance(Calendar,R188,$F$1,"mf",,Trigger)</f>
        <v>42810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3.3325805054069549E-3</v>
      </c>
    </row>
    <row r="189" spans="18:21" x14ac:dyDescent="0.2">
      <c r="R189" s="136">
        <f>_xll.qlCalendarAdvance(Calendar,R188,"1D","f")</f>
        <v>42446</v>
      </c>
      <c r="S189" s="310">
        <f>_xll.qlCalendarAdvance(Calendar,R189,$F$1,"mf",,Trigger)</f>
        <v>42811</v>
      </c>
      <c r="T189" s="311">
        <f>_xll.qlDayCounterYearFraction(DayCounter,R189,S189,,,Trigger)</f>
        <v>1.0138888888888888</v>
      </c>
      <c r="U189" s="268">
        <f>_xll.qlInterpolationInterpolate(B12Minterpolation,R189,TRUE)</f>
        <v>3.3349283544045617E-3</v>
      </c>
    </row>
    <row r="190" spans="18:21" x14ac:dyDescent="0.2">
      <c r="R190" s="136">
        <f>_xll.qlCalendarAdvance(Calendar,R189,"1D","f")</f>
        <v>42447</v>
      </c>
      <c r="S190" s="310">
        <f>_xll.qlCalendarAdvance(Calendar,R190,$F$1,"mf",,Trigger)</f>
        <v>42814</v>
      </c>
      <c r="T190" s="311">
        <f>_xll.qlDayCounterYearFraction(DayCounter,R190,S190,,,Trigger)</f>
        <v>1.0194444444444444</v>
      </c>
      <c r="U190" s="268">
        <f>_xll.qlInterpolationInterpolate(B12Minterpolation,R190,TRUE)</f>
        <v>3.3372748295373024E-3</v>
      </c>
    </row>
    <row r="191" spans="18:21" x14ac:dyDescent="0.2">
      <c r="R191" s="136">
        <f>_xll.qlCalendarAdvance(Calendar,R190,"1D","f")</f>
        <v>42450</v>
      </c>
      <c r="S191" s="310">
        <f>_xll.qlCalendarAdvance(Calendar,R191,$F$1,"mf",,Trigger)</f>
        <v>42815</v>
      </c>
      <c r="T191" s="311">
        <f>_xll.qlDayCounterYearFraction(DayCounter,R191,S191,,,Trigger)</f>
        <v>1.0138888888888888</v>
      </c>
      <c r="U191" s="268">
        <f>_xll.qlInterpolationInterpolate(B12Minterpolation,R191,TRUE)</f>
        <v>3.344306138535833E-3</v>
      </c>
    </row>
    <row r="192" spans="18:21" x14ac:dyDescent="0.2">
      <c r="R192" s="136">
        <f>_xll.qlCalendarAdvance(Calendar,R191,"1D","f")</f>
        <v>42451</v>
      </c>
      <c r="S192" s="310">
        <f>_xll.qlCalendarAdvance(Calendar,R192,$F$1,"mf",,Trigger)</f>
        <v>42816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3.3466472449986129E-3</v>
      </c>
    </row>
    <row r="193" spans="18:21" x14ac:dyDescent="0.2">
      <c r="R193" s="136">
        <f>_xll.qlCalendarAdvance(Calendar,R192,"1D","f")</f>
        <v>42452</v>
      </c>
      <c r="S193" s="310">
        <f>_xll.qlCalendarAdvance(Calendar,R193,$F$1,"mf",,Trigger)</f>
        <v>42817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3.3489870409912784E-3</v>
      </c>
    </row>
    <row r="194" spans="18:21" x14ac:dyDescent="0.2">
      <c r="R194" s="136">
        <f>_xll.qlCalendarAdvance(Calendar,R193,"1D","f")</f>
        <v>42453</v>
      </c>
      <c r="S194" s="310">
        <f>_xll.qlCalendarAdvance(Calendar,R194,$F$1,"mf",,Trigger)</f>
        <v>42818</v>
      </c>
      <c r="T194" s="311">
        <f>_xll.qlDayCounterYearFraction(DayCounter,R194,S194,,,Trigger)</f>
        <v>1.0138888888888888</v>
      </c>
      <c r="U194" s="268">
        <f>_xll.qlInterpolationInterpolate(B12Minterpolation,R194,TRUE)</f>
        <v>3.3513255391927795E-3</v>
      </c>
    </row>
    <row r="195" spans="18:21" x14ac:dyDescent="0.2">
      <c r="R195" s="136">
        <f>_xll.qlCalendarAdvance(Calendar,R194,"1D","f")</f>
        <v>42458</v>
      </c>
      <c r="S195" s="310">
        <f>_xll.qlCalendarAdvance(Calendar,R195,$F$1,"mf",,Trigger)</f>
        <v>42823</v>
      </c>
      <c r="T195" s="311">
        <f>_xll.qlDayCounterYearFraction(DayCounter,R195,S195,,,Trigger)</f>
        <v>1.0138888888888888</v>
      </c>
      <c r="U195" s="268">
        <f>_xll.qlInterpolationInterpolate(B12Minterpolation,R195,TRUE)</f>
        <v>3.3629990070960778E-3</v>
      </c>
    </row>
    <row r="196" spans="18:21" x14ac:dyDescent="0.2">
      <c r="R196" s="136">
        <f>_xll.qlCalendarAdvance(Calendar,R195,"1D","f")</f>
        <v>42459</v>
      </c>
      <c r="S196" s="310">
        <f>_xll.qlCalendarAdvance(Calendar,R196,$F$1,"mf",,Trigger)</f>
        <v>42824</v>
      </c>
      <c r="T196" s="311">
        <f>_xll.qlDayCounterYearFraction(DayCounter,R196,S196,,,Trigger)</f>
        <v>1.0138888888888888</v>
      </c>
      <c r="U196" s="268">
        <f>_xll.qlInterpolationInterpolate(B12Minterpolation,R196,TRUE)</f>
        <v>3.3653299849086458E-3</v>
      </c>
    </row>
    <row r="197" spans="18:21" x14ac:dyDescent="0.2">
      <c r="R197" s="136">
        <f>_xll.qlCalendarAdvance(Calendar,R196,"1D","f")</f>
        <v>42460</v>
      </c>
      <c r="S197" s="310">
        <f>_xll.qlCalendarAdvance(Calendar,R197,$F$1,"mf",,Trigger)</f>
        <v>42825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3.367659754283288E-3</v>
      </c>
    </row>
    <row r="198" spans="18:21" x14ac:dyDescent="0.2">
      <c r="R198" s="136">
        <f>_xll.qlCalendarAdvance(Calendar,R197,"1D","f")</f>
        <v>42461</v>
      </c>
      <c r="S198" s="310">
        <f>_xll.qlCalendarAdvance(Calendar,R198,$F$1,"mf",,Trigger)</f>
        <v>42828</v>
      </c>
      <c r="T198" s="311">
        <f>_xll.qlDayCounterYearFraction(DayCounter,R198,S198,,,Trigger)</f>
        <v>1.0194444444444444</v>
      </c>
      <c r="U198" s="268">
        <f>_xll.qlInterpolationInterpolate(B12Minterpolation,R198,TRUE)</f>
        <v>3.3699883284995431E-3</v>
      </c>
    </row>
    <row r="199" spans="18:21" x14ac:dyDescent="0.2">
      <c r="R199" s="136">
        <f>_xll.qlCalendarAdvance(Calendar,R198,"1D","f")</f>
        <v>42464</v>
      </c>
      <c r="S199" s="310">
        <f>_xll.qlCalendarAdvance(Calendar,R199,$F$1,"mf",,Trigger)</f>
        <v>42829</v>
      </c>
      <c r="T199" s="311">
        <f>_xll.qlDayCounterYearFraction(DayCounter,R199,S199,,,Trigger)</f>
        <v>1.0138888888888888</v>
      </c>
      <c r="U199" s="268">
        <f>_xll.qlInterpolationInterpolate(B12Minterpolation,R199,TRUE)</f>
        <v>3.3769670129933579E-3</v>
      </c>
    </row>
    <row r="200" spans="18:21" x14ac:dyDescent="0.2">
      <c r="R200" s="136">
        <f>_xll.qlCalendarAdvance(Calendar,R199,"1D","f")</f>
        <v>42465</v>
      </c>
      <c r="S200" s="310">
        <f>_xll.qlCalendarAdvance(Calendar,R200,$F$1,"mf",,Trigger)</f>
        <v>42830</v>
      </c>
      <c r="T200" s="311">
        <f>_xll.qlDayCounterYearFraction(DayCounter,R200,S200,,,Trigger)</f>
        <v>1.0138888888888888</v>
      </c>
      <c r="U200" s="268">
        <f>_xll.qlInterpolationInterpolate(B12Minterpolation,R200,TRUE)</f>
        <v>3.3792909393714383E-3</v>
      </c>
    </row>
    <row r="201" spans="18:21" x14ac:dyDescent="0.2">
      <c r="R201" s="136">
        <f>_xll.qlCalendarAdvance(Calendar,R200,"1D","f")</f>
        <v>42466</v>
      </c>
      <c r="S201" s="310">
        <f>_xll.qlCalendarAdvance(Calendar,R201,$F$1,"mf",,Trigger)</f>
        <v>42831</v>
      </c>
      <c r="T201" s="311">
        <f>_xll.qlDayCounterYearFraction(DayCounter,R201,S201,,,Trigger)</f>
        <v>1.0138888888888888</v>
      </c>
      <c r="U201" s="268">
        <f>_xll.qlInterpolationInterpolate(B12Minterpolation,R201,TRUE)</f>
        <v>3.3816137369888197E-3</v>
      </c>
    </row>
    <row r="202" spans="18:21" x14ac:dyDescent="0.2">
      <c r="R202" s="136">
        <f>_xll.qlCalendarAdvance(Calendar,R201,"1D","f")</f>
        <v>42467</v>
      </c>
      <c r="S202" s="310">
        <f>_xll.qlCalendarAdvance(Calendar,R202,$F$1,"mf",,Trigger)</f>
        <v>42832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3.3839354191250392E-3</v>
      </c>
    </row>
    <row r="203" spans="18:21" x14ac:dyDescent="0.2">
      <c r="R203" s="136">
        <f>_xll.qlCalendarAdvance(Calendar,R202,"1D","f")</f>
        <v>42468</v>
      </c>
      <c r="S203" s="310">
        <f>_xll.qlCalendarAdvance(Calendar,R203,$F$1,"mf",,Trigger)</f>
        <v>42835</v>
      </c>
      <c r="T203" s="311">
        <f>_xll.qlDayCounterYearFraction(DayCounter,R203,S203,,,Trigger)</f>
        <v>1.0194444444444444</v>
      </c>
      <c r="U203" s="268">
        <f>_xll.qlInterpolationInterpolate(B12Minterpolation,R203,TRUE)</f>
        <v>3.3862559990596344E-3</v>
      </c>
    </row>
    <row r="204" spans="18:21" x14ac:dyDescent="0.2">
      <c r="R204" s="136">
        <f>_xll.qlCalendarAdvance(Calendar,R203,"1D","f")</f>
        <v>42471</v>
      </c>
      <c r="S204" s="310">
        <f>_xll.qlCalendarAdvance(Calendar,R204,$F$1,"mf",,Trigger)</f>
        <v>42836</v>
      </c>
      <c r="T204" s="311">
        <f>_xll.qlDayCounterYearFraction(DayCounter,R204,S204,,,Trigger)</f>
        <v>1.0138888888888888</v>
      </c>
      <c r="U204" s="268">
        <f>_xll.qlInterpolationInterpolate(B12Minterpolation,R204,TRUE)</f>
        <v>3.3932112584490514E-3</v>
      </c>
    </row>
    <row r="205" spans="18:21" x14ac:dyDescent="0.2">
      <c r="R205" s="136">
        <f>_xll.qlCalendarAdvance(Calendar,R204,"1D","f")</f>
        <v>42472</v>
      </c>
      <c r="S205" s="310">
        <f>_xll.qlCalendarAdvance(Calendar,R205,$F$1,"mf",,Trigger)</f>
        <v>42837</v>
      </c>
      <c r="T205" s="311">
        <f>_xll.qlDayCounterYearFraction(DayCounter,R205,S205,,,Trigger)</f>
        <v>1.0138888888888888</v>
      </c>
      <c r="U205" s="268">
        <f>_xll.qlInterpolationInterpolate(B12Minterpolation,R205,TRUE)</f>
        <v>3.3955275623725263E-3</v>
      </c>
    </row>
    <row r="206" spans="18:21" x14ac:dyDescent="0.2">
      <c r="R206" s="136">
        <f>_xll.qlCalendarAdvance(Calendar,R205,"1D","f")</f>
        <v>42473</v>
      </c>
      <c r="S206" s="310">
        <f>_xll.qlCalendarAdvance(Calendar,R206,$F$1,"mf",,Trigger)</f>
        <v>42838</v>
      </c>
      <c r="T206" s="311">
        <f>_xll.qlDayCounterYearFraction(DayCounter,R206,S206,,,Trigger)</f>
        <v>1.0138888888888888</v>
      </c>
      <c r="U206" s="268">
        <f>_xll.qlInterpolationInterpolate(B12Minterpolation,R206,TRUE)</f>
        <v>3.3978428304920652E-3</v>
      </c>
    </row>
    <row r="207" spans="18:21" x14ac:dyDescent="0.2">
      <c r="R207" s="136">
        <f>_xll.qlCalendarAdvance(Calendar,R206,"1D","f")</f>
        <v>42474</v>
      </c>
      <c r="S207" s="310">
        <f>_xll.qlCalendarAdvance(Calendar,R207,$F$1,"mf",,Trigger)</f>
        <v>42843</v>
      </c>
      <c r="T207" s="311">
        <f>_xll.qlDayCounterYearFraction(DayCounter,R207,S207,,,Trigger)</f>
        <v>1.0249999999999999</v>
      </c>
      <c r="U207" s="268">
        <f>_xll.qlInterpolationInterpolate(B12Minterpolation,R207,TRUE)</f>
        <v>3.4001570760872056E-3</v>
      </c>
    </row>
    <row r="208" spans="18:21" x14ac:dyDescent="0.2">
      <c r="R208" s="136">
        <f>_xll.qlCalendarAdvance(Calendar,R207,"1D","f")</f>
        <v>42475</v>
      </c>
      <c r="S208" s="310">
        <f>_xll.qlCalendarAdvance(Calendar,R208,$F$1,"mf",,Trigger)</f>
        <v>42843</v>
      </c>
      <c r="T208" s="311">
        <f>_xll.qlDayCounterYearFraction(DayCounter,R208,S208,,,Trigger)</f>
        <v>1.0222222222222221</v>
      </c>
      <c r="U208" s="268">
        <f>_xll.qlInterpolationInterpolate(B12Minterpolation,R208,TRUE)</f>
        <v>3.4024703124374855E-3</v>
      </c>
    </row>
    <row r="209" spans="18:21" x14ac:dyDescent="0.2">
      <c r="R209" s="136">
        <f>_xll.qlCalendarAdvance(Calendar,R208,"1D","f")</f>
        <v>42478</v>
      </c>
      <c r="S209" s="310">
        <f>_xll.qlCalendarAdvance(Calendar,R209,$F$1,"mf",,Trigger)</f>
        <v>42843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3.4094040988145377E-3</v>
      </c>
    </row>
    <row r="210" spans="18:21" x14ac:dyDescent="0.2">
      <c r="R210" s="136">
        <f>_xll.qlCalendarAdvance(Calendar,R209,"1D","f")</f>
        <v>42479</v>
      </c>
      <c r="S210" s="310">
        <f>_xll.qlCalendarAdvance(Calendar,R210,$F$1,"mf",,Trigger)</f>
        <v>42844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3.4117134309807513E-3</v>
      </c>
    </row>
    <row r="211" spans="18:21" x14ac:dyDescent="0.2">
      <c r="R211" s="136">
        <f>_xll.qlCalendarAdvance(Calendar,R210,"1D","f")</f>
        <v>42480</v>
      </c>
      <c r="S211" s="310">
        <f>_xll.qlCalendarAdvance(Calendar,R211,$F$1,"mf",,Trigger)</f>
        <v>42845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3.4140218202997927E-3</v>
      </c>
    </row>
    <row r="212" spans="18:21" x14ac:dyDescent="0.2">
      <c r="R212" s="136">
        <f>_xll.qlCalendarAdvance(Calendar,R211,"1D","f")</f>
        <v>42481</v>
      </c>
      <c r="S212" s="310">
        <f>_xll.qlCalendarAdvance(Calendar,R212,$F$1,"mf",,Trigger)</f>
        <v>42846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3.4163292800511989E-3</v>
      </c>
    </row>
    <row r="213" spans="18:21" x14ac:dyDescent="0.2">
      <c r="R213" s="136">
        <f>_xll.qlCalendarAdvance(Calendar,R212,"1D","f")</f>
        <v>42482</v>
      </c>
      <c r="S213" s="310">
        <f>_xll.qlCalendarAdvance(Calendar,R213,$F$1,"mf",,Trigger)</f>
        <v>42849</v>
      </c>
      <c r="T213" s="311">
        <f>_xll.qlDayCounterYearFraction(DayCounter,R213,S213,,,Trigger)</f>
        <v>1.0194444444444444</v>
      </c>
      <c r="U213" s="268">
        <f>_xll.qlInterpolationInterpolate(B12Minterpolation,R213,TRUE)</f>
        <v>3.4186358235145081E-3</v>
      </c>
    </row>
    <row r="214" spans="18:21" x14ac:dyDescent="0.2">
      <c r="R214" s="136">
        <f>_xll.qlCalendarAdvance(Calendar,R213,"1D","f")</f>
        <v>42485</v>
      </c>
      <c r="S214" s="310">
        <f>_xll.qlCalendarAdvance(Calendar,R214,$F$1,"mf",,Trigger)</f>
        <v>42850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3.4255500889712283E-3</v>
      </c>
    </row>
    <row r="215" spans="18:21" x14ac:dyDescent="0.2">
      <c r="R215" s="136">
        <f>_xll.qlCalendarAdvance(Calendar,R214,"1D","f")</f>
        <v>42486</v>
      </c>
      <c r="S215" s="310">
        <f>_xll.qlCalendarAdvance(Calendar,R215,$F$1,"mf",,Trigger)</f>
        <v>42851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3.4278531000775251E-3</v>
      </c>
    </row>
    <row r="216" spans="18:21" x14ac:dyDescent="0.2">
      <c r="R216" s="136">
        <f>_xll.qlCalendarAdvance(Calendar,R215,"1D","f")</f>
        <v>42487</v>
      </c>
      <c r="S216" s="310">
        <f>_xll.qlCalendarAdvance(Calendar,R216,$F$1,"mf",,Trigger)</f>
        <v>42852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3.4301552612934125E-3</v>
      </c>
    </row>
    <row r="217" spans="18:21" x14ac:dyDescent="0.2">
      <c r="R217" s="136">
        <f>_xll.qlCalendarAdvance(Calendar,R216,"1D","f")</f>
        <v>42488</v>
      </c>
      <c r="S217" s="310">
        <f>_xll.qlCalendarAdvance(Calendar,R217,$F$1,"mf",,Trigger)</f>
        <v>42853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3.4324565858984291E-3</v>
      </c>
    </row>
    <row r="218" spans="18:21" x14ac:dyDescent="0.2">
      <c r="R218" s="136">
        <f>_xll.qlCalendarAdvance(Calendar,R217,"1D","f")</f>
        <v>42489</v>
      </c>
      <c r="S218" s="310">
        <f>_xll.qlCalendarAdvance(Calendar,R218,$F$1,"mf",,Trigger)</f>
        <v>42853</v>
      </c>
      <c r="T218" s="311">
        <f>_xll.qlDayCounterYearFraction(DayCounter,R218,S218,,,Trigger)</f>
        <v>1.0111111111111111</v>
      </c>
      <c r="U218" s="268">
        <f>_xll.qlInterpolationInterpolate(B12Minterpolation,R218,TRUE)</f>
        <v>3.4347570871721116E-3</v>
      </c>
    </row>
    <row r="219" spans="18:21" x14ac:dyDescent="0.2">
      <c r="R219" s="136">
        <f>_xll.qlCalendarAdvance(Calendar,R218,"1D","f")</f>
        <v>42492</v>
      </c>
      <c r="S219" s="310">
        <f>_xll.qlCalendarAdvance(Calendar,R219,$F$1,"mf",,Trigger)</f>
        <v>42857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3.4416537838005334E-3</v>
      </c>
    </row>
    <row r="220" spans="18:21" x14ac:dyDescent="0.2">
      <c r="R220" s="136">
        <f>_xll.qlCalendarAdvance(Calendar,R219,"1D","f")</f>
        <v>42493</v>
      </c>
      <c r="S220" s="310">
        <f>_xll.qlCalendarAdvance(Calendar,R220,$F$1,"mf",,Trigger)</f>
        <v>42858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3.4439511245442575E-3</v>
      </c>
    </row>
    <row r="221" spans="18:21" x14ac:dyDescent="0.2">
      <c r="R221" s="136">
        <f>_xll.qlCalendarAdvance(Calendar,R220,"1D","f")</f>
        <v>42494</v>
      </c>
      <c r="S221" s="310">
        <f>_xll.qlCalendarAdvance(Calendar,R221,$F$1,"mf",,Trigger)</f>
        <v>42859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3.4462477083543361E-3</v>
      </c>
    </row>
    <row r="222" spans="18:21" x14ac:dyDescent="0.2">
      <c r="R222" s="136">
        <f>_xll.qlCalendarAdvance(Calendar,R221,"1D","f")</f>
        <v>42495</v>
      </c>
      <c r="S222" s="310">
        <f>_xll.qlCalendarAdvance(Calendar,R222,$F$1,"mf",,Trigger)</f>
        <v>42860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3.4485435485103071E-3</v>
      </c>
    </row>
    <row r="223" spans="18:21" x14ac:dyDescent="0.2">
      <c r="R223" s="136">
        <f>_xll.qlCalendarAdvance(Calendar,R222,"1D","f")</f>
        <v>42496</v>
      </c>
      <c r="S223" s="310">
        <f>_xll.qlCalendarAdvance(Calendar,R223,$F$1,"mf",,Trigger)</f>
        <v>42863</v>
      </c>
      <c r="T223" s="311">
        <f>_xll.qlDayCounterYearFraction(DayCounter,R223,S223,,,Trigger)</f>
        <v>1.0194444444444444</v>
      </c>
      <c r="U223" s="268">
        <f>_xll.qlInterpolationInterpolate(B12Minterpolation,R223,TRUE)</f>
        <v>3.4508386582917075E-3</v>
      </c>
    </row>
    <row r="224" spans="18:21" x14ac:dyDescent="0.2">
      <c r="R224" s="136">
        <f>_xll.qlCalendarAdvance(Calendar,R223,"1D","f")</f>
        <v>42499</v>
      </c>
      <c r="S224" s="310">
        <f>_xll.qlCalendarAdvance(Calendar,R224,$F$1,"mf",,Trigger)</f>
        <v>42864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3.457719738183864E-3</v>
      </c>
    </row>
    <row r="225" spans="18:21" x14ac:dyDescent="0.2">
      <c r="R225" s="136">
        <f>_xll.qlCalendarAdvance(Calendar,R224,"1D","f")</f>
        <v>42500</v>
      </c>
      <c r="S225" s="310">
        <f>_xll.qlCalendarAdvance(Calendar,R225,$F$1,"mf",,Trigger)</f>
        <v>42865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3.4600120592623599E-3</v>
      </c>
    </row>
    <row r="226" spans="18:21" x14ac:dyDescent="0.2">
      <c r="R226" s="136">
        <f>_xll.qlCalendarAdvance(Calendar,R225,"1D","f")</f>
        <v>42501</v>
      </c>
      <c r="S226" s="310">
        <f>_xll.qlCalendarAdvance(Calendar,R226,$F$1,"mf",,Trigger)</f>
        <v>42866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3.4623037163639741E-3</v>
      </c>
    </row>
    <row r="227" spans="18:21" x14ac:dyDescent="0.2">
      <c r="R227" s="136">
        <f>_xll.qlCalendarAdvance(Calendar,R226,"1D","f")</f>
        <v>42502</v>
      </c>
      <c r="S227" s="310">
        <f>_xll.qlCalendarAdvance(Calendar,R227,$F$1,"mf",,Trigger)</f>
        <v>42867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3.4645947227682438E-3</v>
      </c>
    </row>
    <row r="228" spans="18:21" x14ac:dyDescent="0.2">
      <c r="R228" s="136">
        <f>_xll.qlCalendarAdvance(Calendar,R227,"1D","f")</f>
        <v>42503</v>
      </c>
      <c r="S228" s="310">
        <f>_xll.qlCalendarAdvance(Calendar,R228,$F$1,"mf",,Trigger)</f>
        <v>42870</v>
      </c>
      <c r="T228" s="311">
        <f>_xll.qlDayCounterYearFraction(DayCounter,R228,S228,,,Trigger)</f>
        <v>1.0194444444444444</v>
      </c>
      <c r="U228" s="268">
        <f>_xll.qlInterpolationInterpolate(B12Minterpolation,R228,TRUE)</f>
        <v>3.4668850917547065E-3</v>
      </c>
    </row>
    <row r="229" spans="18:21" x14ac:dyDescent="0.2">
      <c r="R229" s="136">
        <f>_xll.qlCalendarAdvance(Calendar,R228,"1D","f")</f>
        <v>42506</v>
      </c>
      <c r="S229" s="310">
        <f>_xll.qlCalendarAdvance(Calendar,R229,$F$1,"mf",,Trigger)</f>
        <v>42871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3.4737525070026309E-3</v>
      </c>
    </row>
    <row r="230" spans="18:21" x14ac:dyDescent="0.2">
      <c r="R230" s="136">
        <f>_xll.qlCalendarAdvance(Calendar,R229,"1D","f")</f>
        <v>42507</v>
      </c>
      <c r="S230" s="310">
        <f>_xll.qlCalendarAdvance(Calendar,R230,$F$1,"mf",,Trigger)</f>
        <v>42872</v>
      </c>
      <c r="T230" s="311">
        <f>_xll.qlDayCounterYearFraction(DayCounter,R230,S230,,,Trigger)</f>
        <v>1.0138888888888888</v>
      </c>
      <c r="U230" s="268">
        <f>_xll.qlInterpolationInterpolate(B12Minterpolation,R230,TRUE)</f>
        <v>3.4760404591132432E-3</v>
      </c>
    </row>
    <row r="231" spans="18:21" x14ac:dyDescent="0.2">
      <c r="R231" s="136">
        <f>_xll.qlCalendarAdvance(Calendar,R230,"1D","f")</f>
        <v>42508</v>
      </c>
      <c r="S231" s="310">
        <f>_xll.qlCalendarAdvance(Calendar,R231,$F$1,"mf",,Trigger)</f>
        <v>42873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3.4783278402037367E-3</v>
      </c>
    </row>
    <row r="232" spans="18:21" x14ac:dyDescent="0.2">
      <c r="R232" s="136">
        <f>_xll.qlCalendarAdvance(Calendar,R231,"1D","f")</f>
        <v>42509</v>
      </c>
      <c r="S232" s="310">
        <f>_xll.qlCalendarAdvance(Calendar,R232,$F$1,"mf",,Trigger)</f>
        <v>42874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3.4806146635536495E-3</v>
      </c>
    </row>
    <row r="233" spans="18:21" x14ac:dyDescent="0.2">
      <c r="R233" s="136">
        <f>_xll.qlCalendarAdvance(Calendar,R232,"1D","f")</f>
        <v>42510</v>
      </c>
      <c r="S233" s="310">
        <f>_xll.qlCalendarAdvance(Calendar,R233,$F$1,"mf",,Trigger)</f>
        <v>42877</v>
      </c>
      <c r="T233" s="311">
        <f>_xll.qlDayCounterYearFraction(DayCounter,R233,S233,,,Trigger)</f>
        <v>1.0194444444444444</v>
      </c>
      <c r="U233" s="268">
        <f>_xll.qlInterpolationInterpolate(B12Minterpolation,R233,TRUE)</f>
        <v>3.4829009424425191E-3</v>
      </c>
    </row>
    <row r="234" spans="18:21" x14ac:dyDescent="0.2">
      <c r="R234" s="136">
        <f>_xll.qlCalendarAdvance(Calendar,R233,"1D","f")</f>
        <v>42513</v>
      </c>
      <c r="S234" s="310">
        <f>_xll.qlCalendarAdvance(Calendar,R234,$F$1,"mf",,Trigger)</f>
        <v>42878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3.4897566451382441E-3</v>
      </c>
    </row>
    <row r="235" spans="18:21" x14ac:dyDescent="0.2">
      <c r="R235" s="136">
        <f>_xll.qlCalendarAdvance(Calendar,R234,"1D","f")</f>
        <v>42514</v>
      </c>
      <c r="S235" s="310">
        <f>_xll.qlCalendarAdvance(Calendar,R235,$F$1,"mf",,Trigger)</f>
        <v>42879</v>
      </c>
      <c r="T235" s="311">
        <f>_xll.qlDayCounterYearFraction(DayCounter,R235,S235,,,Trigger)</f>
        <v>1.0138888888888888</v>
      </c>
      <c r="U235" s="268">
        <f>_xll.qlInterpolationInterpolate(B12Minterpolation,R235,TRUE)</f>
        <v>3.4920408789783173E-3</v>
      </c>
    </row>
    <row r="236" spans="18:21" x14ac:dyDescent="0.2">
      <c r="R236" s="136">
        <f>_xll.qlCalendarAdvance(Calendar,R235,"1D","f")</f>
        <v>42515</v>
      </c>
      <c r="S236" s="310">
        <f>_xll.qlCalendarAdvance(Calendar,R236,$F$1,"mf",,Trigger)</f>
        <v>42880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3.494324634755035E-3</v>
      </c>
    </row>
    <row r="237" spans="18:21" x14ac:dyDescent="0.2">
      <c r="R237" s="136">
        <f>_xll.qlCalendarAdvance(Calendar,R236,"1D","f")</f>
        <v>42516</v>
      </c>
      <c r="S237" s="310">
        <f>_xll.qlCalendarAdvance(Calendar,R237,$F$1,"mf",,Trigger)</f>
        <v>42881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3.4966079257479354E-3</v>
      </c>
    </row>
    <row r="238" spans="18:21" x14ac:dyDescent="0.2">
      <c r="R238" s="136">
        <f>_xll.qlCalendarAdvance(Calendar,R237,"1D","f")</f>
        <v>42517</v>
      </c>
      <c r="S238" s="310">
        <f>_xll.qlCalendarAdvance(Calendar,R238,$F$1,"mf",,Trigger)</f>
        <v>42884</v>
      </c>
      <c r="T238" s="311">
        <f>_xll.qlDayCounterYearFraction(DayCounter,R238,S238,,,Trigger)</f>
        <v>1.0194444444444444</v>
      </c>
      <c r="U238" s="268">
        <f>_xll.qlInterpolationInterpolate(B12Minterpolation,R238,TRUE)</f>
        <v>3.4988907652365561E-3</v>
      </c>
    </row>
    <row r="239" spans="18:21" x14ac:dyDescent="0.2">
      <c r="R239" s="136">
        <f>_xll.qlCalendarAdvance(Calendar,R238,"1D","f")</f>
        <v>42520</v>
      </c>
      <c r="S239" s="310">
        <f>_xll.qlCalendarAdvance(Calendar,R239,$F$1,"mf",,Trigger)</f>
        <v>42885</v>
      </c>
      <c r="T239" s="311">
        <f>_xll.qlDayCounterYearFraction(DayCounter,R239,S239,,,Trigger)</f>
        <v>1.0138888888888888</v>
      </c>
      <c r="U239" s="268">
        <f>_xll.qlInterpolationInterpolate(B12Minterpolation,R239,TRUE)</f>
        <v>3.5057367074721154E-3</v>
      </c>
    </row>
    <row r="240" spans="18:21" x14ac:dyDescent="0.2">
      <c r="R240" s="136">
        <f>_xll.qlCalendarAdvance(Calendar,R239,"1D","f")</f>
        <v>42521</v>
      </c>
      <c r="S240" s="310">
        <f>_xll.qlCalendarAdvance(Calendar,R240,$F$1,"mf",,Trigger)</f>
        <v>42886</v>
      </c>
      <c r="T240" s="311">
        <f>_xll.qlDayCounterYearFraction(DayCounter,R240,S240,,,Trigger)</f>
        <v>1.0138888888888888</v>
      </c>
      <c r="U240" s="268">
        <f>_xll.qlInterpolationInterpolate(B12Minterpolation,R240,TRUE)</f>
        <v>3.5080178737389935E-3</v>
      </c>
    </row>
    <row r="241" spans="18:21" x14ac:dyDescent="0.2">
      <c r="R241" s="136">
        <f>_xll.qlCalendarAdvance(Calendar,R240,"1D","f")</f>
        <v>42522</v>
      </c>
      <c r="S241" s="310">
        <f>_xll.qlCalendarAdvance(Calendar,R241,$F$1,"mf",,Trigger)</f>
        <v>42887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3.5102986548992796E-3</v>
      </c>
    </row>
    <row r="242" spans="18:21" x14ac:dyDescent="0.2">
      <c r="R242" s="136">
        <f>_xll.qlCalendarAdvance(Calendar,R241,"1D","f")</f>
        <v>42523</v>
      </c>
      <c r="S242" s="310">
        <f>_xll.qlCalendarAdvance(Calendar,R242,$F$1,"mf",,Trigger)</f>
        <v>42888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3.5125790642325122E-3</v>
      </c>
    </row>
    <row r="243" spans="18:21" x14ac:dyDescent="0.2">
      <c r="R243" s="136">
        <f>_xll.qlCalendarAdvance(Calendar,R242,"1D","f")</f>
        <v>42524</v>
      </c>
      <c r="S243" s="310">
        <f>_xll.qlCalendarAdvance(Calendar,R243,$F$1,"mf",,Trigger)</f>
        <v>42891</v>
      </c>
      <c r="T243" s="311">
        <f>_xll.qlDayCounterYearFraction(DayCounter,R243,S243,,,Trigger)</f>
        <v>1.0194444444444444</v>
      </c>
      <c r="U243" s="268">
        <f>_xll.qlInterpolationInterpolate(B12Minterpolation,R243,TRUE)</f>
        <v>3.514859115018228E-3</v>
      </c>
    </row>
    <row r="244" spans="18:21" x14ac:dyDescent="0.2">
      <c r="R244" s="136">
        <f>_xll.qlCalendarAdvance(Calendar,R243,"1D","f")</f>
        <v>42527</v>
      </c>
      <c r="S244" s="310">
        <f>_xll.qlCalendarAdvance(Calendar,R244,$F$1,"mf",,Trigger)</f>
        <v>42892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3.521697248885655E-3</v>
      </c>
    </row>
    <row r="245" spans="18:21" x14ac:dyDescent="0.2">
      <c r="R245" s="136">
        <f>_xll.qlCalendarAdvance(Calendar,R244,"1D","f")</f>
        <v>42528</v>
      </c>
      <c r="S245" s="310">
        <f>_xll.qlCalendarAdvance(Calendar,R245,$F$1,"mf",,Trigger)</f>
        <v>42893</v>
      </c>
      <c r="T245" s="311">
        <f>_xll.qlDayCounterYearFraction(DayCounter,R245,S245,,,Trigger)</f>
        <v>1.0138888888888888</v>
      </c>
      <c r="U245" s="268">
        <f>_xll.qlInterpolationInterpolate(B12Minterpolation,R245,TRUE)</f>
        <v>3.5239759982766822E-3</v>
      </c>
    </row>
    <row r="246" spans="18:21" x14ac:dyDescent="0.2">
      <c r="R246" s="136">
        <f>_xll.qlCalendarAdvance(Calendar,R245,"1D","f")</f>
        <v>42529</v>
      </c>
      <c r="S246" s="310">
        <f>_xll.qlCalendarAdvance(Calendar,R246,$F$1,"mf",,Trigger)</f>
        <v>42894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3.5262544555178816E-3</v>
      </c>
    </row>
    <row r="247" spans="18:21" x14ac:dyDescent="0.2">
      <c r="R247" s="136">
        <f>_xll.qlCalendarAdvance(Calendar,R246,"1D","f")</f>
        <v>42530</v>
      </c>
      <c r="S247" s="310">
        <f>_xll.qlCalendarAdvance(Calendar,R247,$F$1,"mf",,Trigger)</f>
        <v>42895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3.5285326338887904E-3</v>
      </c>
    </row>
    <row r="248" spans="18:21" x14ac:dyDescent="0.2">
      <c r="R248" s="136">
        <f>_xll.qlCalendarAdvance(Calendar,R247,"1D","f")</f>
        <v>42531</v>
      </c>
      <c r="S248" s="310">
        <f>_xll.qlCalendarAdvance(Calendar,R248,$F$1,"mf",,Trigger)</f>
        <v>42898</v>
      </c>
      <c r="T248" s="311">
        <f>_xll.qlDayCounterYearFraction(DayCounter,R248,S248,,,Trigger)</f>
        <v>1.0194444444444444</v>
      </c>
      <c r="U248" s="268">
        <f>_xll.qlInterpolationInterpolate(B12Minterpolation,R248,TRUE)</f>
        <v>3.5308105466689463E-3</v>
      </c>
    </row>
    <row r="249" spans="18:21" x14ac:dyDescent="0.2">
      <c r="R249" s="136">
        <f>_xll.qlCalendarAdvance(Calendar,R248,"1D","f")</f>
        <v>42534</v>
      </c>
      <c r="S249" s="310">
        <f>_xll.qlCalendarAdvance(Calendar,R249,$F$1,"mf",,Trigger)</f>
        <v>42899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3.5376428242602734E-3</v>
      </c>
    </row>
    <row r="250" spans="18:21" x14ac:dyDescent="0.2">
      <c r="R250" s="136">
        <f>_xll.qlCalendarAdvance(Calendar,R249,"1D","f")</f>
        <v>42535</v>
      </c>
      <c r="S250" s="310">
        <f>_xll.qlCalendarAdvance(Calendar,R250,$F$1,"mf",,Trigger)</f>
        <v>42900</v>
      </c>
      <c r="T250" s="311">
        <f>_xll.qlDayCounterYearFraction(DayCounter,R250,S250,,,Trigger)</f>
        <v>1.0138888888888888</v>
      </c>
      <c r="U250" s="268">
        <f>_xll.qlInterpolationInterpolate(B12Minterpolation,R250,TRUE)</f>
        <v>3.5399198074727947E-3</v>
      </c>
    </row>
    <row r="251" spans="18:21" x14ac:dyDescent="0.2">
      <c r="R251" s="136">
        <f>_xll.qlCalendarAdvance(Calendar,R250,"1D","f")</f>
        <v>42536</v>
      </c>
      <c r="S251" s="310">
        <f>_xll.qlCalendarAdvance(Calendar,R251,$F$1,"mf",,Trigger)</f>
        <v>42901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3.5421965914922511E-3</v>
      </c>
    </row>
    <row r="252" spans="18:21" x14ac:dyDescent="0.2">
      <c r="R252" s="136">
        <f>_xll.qlCalendarAdvance(Calendar,R251,"1D","f")</f>
        <v>42537</v>
      </c>
      <c r="S252" s="310">
        <f>_xll.qlCalendarAdvance(Calendar,R252,$F$1,"mf",,Trigger)</f>
        <v>42902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3.5444731895981807E-3</v>
      </c>
    </row>
    <row r="253" spans="18:21" x14ac:dyDescent="0.2">
      <c r="R253" s="136">
        <f>_xll.qlCalendarAdvance(Calendar,R252,"1D","f")</f>
        <v>42538</v>
      </c>
      <c r="S253" s="310">
        <f>_xll.qlCalendarAdvance(Calendar,R253,$F$1,"mf",,Trigger)</f>
        <v>42905</v>
      </c>
      <c r="T253" s="311">
        <f>_xll.qlDayCounterYearFraction(DayCounter,R253,S253,,,Trigger)</f>
        <v>1.0194444444444444</v>
      </c>
      <c r="U253" s="268">
        <f>_xll.qlInterpolationInterpolate(B12Minterpolation,R253,TRUE)</f>
        <v>3.5467496150701208E-3</v>
      </c>
    </row>
    <row r="254" spans="18:21" x14ac:dyDescent="0.2">
      <c r="R254" s="136">
        <f>_xll.qlCalendarAdvance(Calendar,R253,"1D","f")</f>
        <v>42541</v>
      </c>
      <c r="S254" s="310">
        <f>_xll.qlCalendarAdvance(Calendar,R254,$F$1,"mf",,Trigger)</f>
        <v>42906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3.5535779884773816E-3</v>
      </c>
    </row>
    <row r="255" spans="18:21" x14ac:dyDescent="0.2">
      <c r="R255" s="136">
        <f>_xll.qlCalendarAdvance(Calendar,R254,"1D","f")</f>
        <v>42542</v>
      </c>
      <c r="S255" s="310">
        <f>_xll.qlCalendarAdvance(Calendar,R255,$F$1,"mf",,Trigger)</f>
        <v>42907</v>
      </c>
      <c r="T255" s="311">
        <f>_xll.qlDayCounterYearFraction(DayCounter,R255,S255,,,Trigger)</f>
        <v>1.0138888888888888</v>
      </c>
      <c r="U255" s="268">
        <f>_xll.qlInterpolationInterpolate(B12Minterpolation,R255,TRUE)</f>
        <v>3.5558538562087409E-3</v>
      </c>
    </row>
    <row r="256" spans="18:21" x14ac:dyDescent="0.2">
      <c r="R256" s="136">
        <f>_xll.qlCalendarAdvance(Calendar,R255,"1D","f")</f>
        <v>42543</v>
      </c>
      <c r="S256" s="310">
        <f>_xll.qlCalendarAdvance(Calendar,R256,$F$1,"mf",,Trigger)</f>
        <v>42908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3.5581296177037993E-3</v>
      </c>
    </row>
    <row r="257" spans="18:21" x14ac:dyDescent="0.2">
      <c r="R257" s="136">
        <f>_xll.qlCalendarAdvance(Calendar,R256,"1D","f")</f>
        <v>42544</v>
      </c>
      <c r="S257" s="310">
        <f>_xll.qlCalendarAdvance(Calendar,R257,$F$1,"mf",,Trigger)</f>
        <v>42909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3.5604052862420938E-3</v>
      </c>
    </row>
    <row r="258" spans="18:21" x14ac:dyDescent="0.2">
      <c r="R258" s="136">
        <f>_xll.qlCalendarAdvance(Calendar,R257,"1D","f")</f>
        <v>42545</v>
      </c>
      <c r="S258" s="310">
        <f>_xll.qlCalendarAdvance(Calendar,R258,$F$1,"mf",,Trigger)</f>
        <v>42912</v>
      </c>
      <c r="T258" s="311">
        <f>_xll.qlDayCounterYearFraction(DayCounter,R258,S258,,,Trigger)</f>
        <v>1.0194444444444444</v>
      </c>
      <c r="U258" s="268">
        <f>_xll.qlInterpolationInterpolate(B12Minterpolation,R258,TRUE)</f>
        <v>3.5626808751031626E-3</v>
      </c>
    </row>
    <row r="259" spans="18:21" x14ac:dyDescent="0.2">
      <c r="R259" s="136">
        <f>_xll.qlCalendarAdvance(Calendar,R258,"1D","f")</f>
        <v>42548</v>
      </c>
      <c r="S259" s="310">
        <f>_xll.qlCalendarAdvance(Calendar,R259,$F$1,"mf",,Trigger)</f>
        <v>42913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3.5695072964183907E-3</v>
      </c>
    </row>
    <row r="260" spans="18:21" x14ac:dyDescent="0.2">
      <c r="R260" s="136">
        <f>_xll.qlCalendarAdvance(Calendar,R259,"1D","f")</f>
        <v>42549</v>
      </c>
      <c r="S260" s="310">
        <f>_xll.qlCalendarAdvance(Calendar,R260,$F$1,"mf",,Trigger)</f>
        <v>42914</v>
      </c>
      <c r="T260" s="311">
        <f>_xll.qlDayCounterYearFraction(DayCounter,R260,S260,,,Trigger)</f>
        <v>1.0138888888888888</v>
      </c>
      <c r="U260" s="268">
        <f>_xll.qlInterpolationInterpolate(B12Minterpolation,R260,TRUE)</f>
        <v>3.5717826993659323E-3</v>
      </c>
    </row>
    <row r="261" spans="18:21" x14ac:dyDescent="0.2">
      <c r="R261" s="136">
        <f>_xll.qlCalendarAdvance(Calendar,R260,"1D","f")</f>
        <v>42550</v>
      </c>
      <c r="S261" s="310">
        <f>_xll.qlCalendarAdvance(Calendar,R261,$F$1,"mf",,Trigger)</f>
        <v>42915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3.5740580890339367E-3</v>
      </c>
    </row>
    <row r="262" spans="18:21" x14ac:dyDescent="0.2">
      <c r="R262" s="140">
        <f>_xll.qlCalendarAdvance(Calendar,R261,"1D","f")</f>
        <v>42551</v>
      </c>
      <c r="S262" s="312">
        <f>_xll.qlCalendarAdvance(Calendar,R262,$F$1,"mf",,Trigger)</f>
        <v>42916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3.5763334787019411E-3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2015-06-25T13:36:07Z</dcterms:modified>
</cp:coreProperties>
</file>